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Google Drive\Volkwagen\PARK AVENUE VOLKSWAGEN\5 Réalisé\2021\"/>
    </mc:Choice>
  </mc:AlternateContent>
  <xr:revisionPtr revIDLastSave="0" documentId="13_ncr:1_{54161ADC-AE29-4FE5-9EAC-3F2C3A95A49F}" xr6:coauthVersionLast="47" xr6:coauthVersionMax="47" xr10:uidLastSave="{00000000-0000-0000-0000-000000000000}"/>
  <bookViews>
    <workbookView xWindow="-120" yWindow="-120" windowWidth="29040" windowHeight="15840" activeTab="1" xr2:uid="{508BF4A0-C9FC-49F5-A5A9-A2907877ABE5}"/>
  </bookViews>
  <sheets>
    <sheet name="Paramètre" sheetId="2" r:id="rId1"/>
    <sheet name="Conso" sheetId="1" r:id="rId2"/>
    <sheet name="START" sheetId="3" r:id="rId3"/>
    <sheet name="VW 4" sheetId="15" r:id="rId4"/>
    <sheet name="VW 5" sheetId="5" r:id="rId5"/>
    <sheet name="VW 6" sheetId="6" r:id="rId6"/>
    <sheet name="END" sheetId="4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Dates_Conc">[1]Dealers!$BF$37:$KA$63</definedName>
    <definedName name="_Order1" hidden="1">0</definedName>
    <definedName name="_scen">'[1]Scen &amp; Sens'!$E$26</definedName>
    <definedName name="_scen1">'[1]Scen &amp; Sens'!$E$27</definedName>
    <definedName name="_scen2">'[1]Scen &amp; Sens'!$E$28</definedName>
    <definedName name="_SCenarios">'[1]Scen &amp; Sens'!$J$26:$O$26</definedName>
    <definedName name="_Sens1">'[1]Scen &amp; Sens'!$F$9</definedName>
    <definedName name="_Sens2">'[1]Scen &amp; Sens'!$F$10</definedName>
    <definedName name="_sensRes1">'[1]Scen &amp; Sens'!$E$15</definedName>
    <definedName name="_sensRes2">'[1]Scen &amp; Sens'!$E$16</definedName>
    <definedName name="_sensRes3">'[1]Scen &amp; Sens'!$E$17</definedName>
    <definedName name="_sensRes4">'[1]Scen &amp; Sens'!$E$18</definedName>
    <definedName name="_sensRes5">'[1]Scen &amp; Sens'!$E$19</definedName>
    <definedName name="_sensRes6">'[1]Scen &amp; Sens'!$E$20</definedName>
    <definedName name="_sensRes7">'[1]Scen &amp; Sens'!$E$21</definedName>
    <definedName name="a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3" hidden="1">{"Page1",#N/A,FALSE,"CompCo";"Page2",#N/A,FALSE,"CompCo"}</definedName>
    <definedName name="Compco1" localSheetId="4" hidden="1">{"Page1",#N/A,FALSE,"CompCo";"Page2",#N/A,FALSE,"CompCo"}</definedName>
    <definedName name="Compco1" localSheetId="5" hidden="1">{"Page1",#N/A,FALSE,"CompCo";"Page2",#N/A,FALSE,"CompCo"}</definedName>
    <definedName name="Compco1" hidden="1">{"Page1",#N/A,FALSE,"CompCo";"Page2",#N/A,FALSE,"CompCo"}</definedName>
    <definedName name="Compco2" localSheetId="3" hidden="1">{"Page1",#N/A,FALSE,"CompCo";"Page2",#N/A,FALSE,"CompCo"}</definedName>
    <definedName name="Compco2" localSheetId="4" hidden="1">{"Page1",#N/A,FALSE,"CompCo";"Page2",#N/A,FALSE,"CompCo"}</definedName>
    <definedName name="Compco2" localSheetId="5" hidden="1">{"Page1",#N/A,FALSE,"CompCo";"Page2",#N/A,FALSE,"CompCo"}</definedName>
    <definedName name="Compco2" hidden="1">{"Page1",#N/A,FALSE,"CompCo";"Page2",#N/A,FALSE,"CompCo"}</definedName>
    <definedName name="DateRange">[1]Volkswagen!$BF$6:$DY$6</definedName>
    <definedName name="DateRangePr" localSheetId="3" hidden="1">OFFSET([2]!DateRangePriceMain,5,0,COUNTA([2]!DateRangePriceMain)-COUNTA(#REF!),1)</definedName>
    <definedName name="DateRangePr" hidden="1">OFFSET([2]!DateRangePriceMain,5,0,COUNTA([2]!DateRangePriceMain)-COUNTA(#REF!),1)</definedName>
    <definedName name="DateRangePrice" localSheetId="3" hidden="1">OFFSET([3]!DateRangePriceMain,5,0,COUNTA([3]!DateRangePriceMain)-COUNTA(#REF!),1)</definedName>
    <definedName name="DateRangePrice" hidden="1">OFFSET([3]!DateRangePriceMain,5,0,COUNTA([3]!DateRangePriceMain)-COUNTA(#REF!),1)</definedName>
    <definedName name="DateRangePrice1" localSheetId="3" hidden="1">OFFSET([3]!DateRangePriceMain,5,0,COUNTA([3]!DateRangePriceMain)-COUNTA(#REF!),1)</definedName>
    <definedName name="DateRangePrice1" hidden="1">OFFSET([3]!DateRangePriceMain,5,0,COUNTA([3]!DateRangePriceMain)-COUNTA(#REF!),1)</definedName>
    <definedName name="DateRangePrice2" localSheetId="3" hidden="1">OFFSET([2]!DateRangePriceMain,5,0,COUNTA([2]!DateRangePriceMain)-COUNTA(#REF!),1)</definedName>
    <definedName name="DateRangePrice2" hidden="1">OFFSET([2]!DateRangePriceMain,5,0,COUNTA([2]!DateRangePriceMain)-COUNTA(#REF!),1)</definedName>
    <definedName name="ERT" localSheetId="3" hidden="1">{"execsum",#N/A,FALSE,"ExecSum";"finstatement",#N/A,FALSE,"Fin_St"}</definedName>
    <definedName name="ERT" localSheetId="4" hidden="1">{"execsum",#N/A,FALSE,"ExecSum";"finstatement",#N/A,FALSE,"Fin_St"}</definedName>
    <definedName name="ERT" localSheetId="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'[4]CREDIT STATS'!$B$9:$K$14,'[4]CREDIT STATS'!$O$11:$X$18,'[4]CREDIT STATS'!$B$28:$K$37,'[4]CREDIT STATS'!$O$28:$X$32,'[4]CREDIT STATS'!$O$46:$X$46</definedName>
    <definedName name="hn.ModelVersion" hidden="1">1</definedName>
    <definedName name="hn.NoUpload" hidden="1">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3" hidden="1">{"finana",#N/A,FALSE,"Fin"}</definedName>
    <definedName name="kjjkghkhj" localSheetId="4" hidden="1">{"finana",#N/A,FALSE,"Fin"}</definedName>
    <definedName name="kjjkghkhj" localSheetId="5" hidden="1">{"finana",#N/A,FALSE,"Fin"}</definedName>
    <definedName name="kjjkghkhj" hidden="1">{"finana",#N/A,FALSE,"Fin"}</definedName>
    <definedName name="limcount" hidden="1">1</definedName>
    <definedName name="lkhkhj" localSheetId="3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[1]Parameters!$B$15</definedName>
    <definedName name="Months">[1]Parameters!$E$9:$E$20</definedName>
    <definedName name="Outpu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3" hidden="1">OFFSET([3]!PriceRangeMain,5,0,COUNTA([3]!PriceRangeMain)-COUNTA(#REF!),1)</definedName>
    <definedName name="PriceRange" hidden="1">OFFSET([3]!PriceRangeMain,5,0,COUNTA([3]!PriceRangeMain)-COUNTA(#REF!),1)</definedName>
    <definedName name="PriceRange2" localSheetId="3" hidden="1">OFFSET([2]!PriceRangeMain,5,0,COUNTA([2]!PriceRangeMain)-COUNTA(#REF!),1)</definedName>
    <definedName name="PriceRange2" hidden="1">OFFSET([2]!PriceRangeMain,5,0,COUNTA([2]!PriceRangeMain)-COUNTA(#REF!),1)</definedName>
    <definedName name="Rng_Dealers_Names">[1]!Tbl_Dealers[Dealer Name]</definedName>
    <definedName name="Rng_Dlr_Dates">[1]!Tbl_V_Dlr_Dates[Date]</definedName>
    <definedName name="sencount" hidden="1">1</definedName>
    <definedName name="SLEVI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3" hidden="1">{"execsum",#N/A,FALSE,"ExecSum";"finstatement",#N/A,FALSE,"Fin_St"}</definedName>
    <definedName name="test" localSheetId="4" hidden="1">{"execsum",#N/A,FALSE,"ExecSum";"finstatement",#N/A,FALSE,"Fin_St"}</definedName>
    <definedName name="test" localSheetId="5" hidden="1">{"execsum",#N/A,FALSE,"ExecSum";"finstatement",#N/A,FALSE,"Fin_St"}</definedName>
    <definedName name="test" hidden="1">{"execsum",#N/A,FALSE,"ExecSum";"finstatement",#N/A,FALSE,"Fin_St"}</definedName>
    <definedName name="test21" localSheetId="3" hidden="1">OFFSET([2]!DateRangePriceMain,5,0,COUNTA([2]!DateRangePriceMain)-COUNTA(#REF!),1)</definedName>
    <definedName name="test21" hidden="1">OFFSET([2]!DateRangePriceMain,5,0,COUNTA([2]!DateRangePriceMain)-COUNTA(#REF!),1)</definedName>
    <definedName name="Ticker" hidden="1">#N/A</definedName>
    <definedName name="Titre">[1]Front!$A$9</definedName>
    <definedName name="value" localSheetId="3" hidden="1">OFFSET([3]!DateRangePriceMain,5,0,COUNTA([3]!DateRangePriceMain)-COUNTA(#REF!),1)</definedName>
    <definedName name="value" hidden="1">OFFSET([3]!DateRangePriceMain,5,0,COUNTA([3]!DateRangePriceMain)-COUNTA(#REF!),1)</definedName>
    <definedName name="value2" localSheetId="3" hidden="1">OFFSET([2]!DateRangePriceMain,5,0,COUNTA([2]!DateRangePriceMain)-COUNTA(#REF!),1)</definedName>
    <definedName name="value2" hidden="1">OFFSET([2]!DateRangePriceMain,5,0,COUNTA([2]!DateRangePriceMain)-COUNTA(#REF!),1)</definedName>
    <definedName name="wrn.amendement." localSheetId="3" hidden="1">{#N/A,#N/A,FALSE,"amendement"}</definedName>
    <definedName name="wrn.amendement." localSheetId="4" hidden="1">{#N/A,#N/A,FALSE,"amendement"}</definedName>
    <definedName name="wrn.amendement." localSheetId="5" hidden="1">{#N/A,#N/A,FALSE,"amendement"}</definedName>
    <definedName name="wrn.amendement." hidden="1">{#N/A,#N/A,FALSE,"amendement"}</definedName>
    <definedName name="wrn.amendement.." localSheetId="3" hidden="1">{#N/A,#N/A,FALSE,"amendement"}</definedName>
    <definedName name="wrn.amendement.." localSheetId="4" hidden="1">{#N/A,#N/A,FALSE,"amendement"}</definedName>
    <definedName name="wrn.amendement.." localSheetId="5" hidden="1">{#N/A,#N/A,FALSE,"amendement"}</definedName>
    <definedName name="wrn.amendement.." hidden="1">{#N/A,#N/A,FALSE,"amendement"}</definedName>
    <definedName name="wrn.COMPCO." localSheetId="3" hidden="1">{"Page1",#N/A,FALSE,"CompCo";"Page2",#N/A,FALSE,"CompCo"}</definedName>
    <definedName name="wrn.COMPCO." localSheetId="4" hidden="1">{"Page1",#N/A,FALSE,"CompCo";"Page2",#N/A,FALSE,"CompCo"}</definedName>
    <definedName name="wrn.COMPCO." localSheetId="5" hidden="1">{"Page1",#N/A,FALSE,"CompCo";"Page2",#N/A,FALSE,"CompCo"}</definedName>
    <definedName name="wrn.COMPCO." hidden="1">{"Page1",#N/A,FALSE,"CompCo";"Page2",#N/A,FALSE,"CompCo"}</definedName>
    <definedName name="wrn.Delchamps." localSheetId="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3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3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3" hidden="1">{"finana",#N/A,FALSE,"Fin"}</definedName>
    <definedName name="wrn.Finanalysis." localSheetId="4" hidden="1">{"finana",#N/A,FALSE,"Fin"}</definedName>
    <definedName name="wrn.Finanalysis." localSheetId="5" hidden="1">{"finana",#N/A,FALSE,"Fin"}</definedName>
    <definedName name="wrn.Finanalysis." hidden="1">{"finana",#N/A,FALSE,"Fin"}</definedName>
    <definedName name="wrn.full._.report.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3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3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3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3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">Conso!$C$1:$S$398,Conso!$V$401:$AO$497</definedName>
    <definedName name="_xlnm.Print_Area" localSheetId="3">'VW 4'!#REF!,'VW 4'!#REF!,'VW 4'!#REF!,'VW 4'!#REF!,'VW 4'!#REF!,'VW 4'!#REF!</definedName>
    <definedName name="_xlnm.Print_Area" localSheetId="4">'VW 5'!#REF!,'VW 5'!#REF!,'VW 5'!#REF!,'VW 5'!#REF!,'VW 5'!#REF!,'VW 5'!#REF!</definedName>
    <definedName name="_xlnm.Print_Area" localSheetId="5">'VW 6'!$C$1:$T$697,'VW 6'!$U$401:$AO$497</definedName>
    <definedName name="_xlnm.Print_Area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419" i="1" l="1"/>
  <c r="AC500" i="6"/>
  <c r="A498" i="6"/>
  <c r="A497" i="6"/>
  <c r="A496" i="6"/>
  <c r="A495" i="6"/>
  <c r="A494" i="6"/>
  <c r="AL493" i="6"/>
  <c r="AO493" i="6" s="1"/>
  <c r="AF493" i="6"/>
  <c r="AH493" i="6" s="1"/>
  <c r="AC493" i="6"/>
  <c r="AI493" i="6" s="1"/>
  <c r="A493" i="6"/>
  <c r="Z493" i="6" s="1"/>
  <c r="AL492" i="6"/>
  <c r="AF492" i="6"/>
  <c r="AN492" i="6" s="1"/>
  <c r="AO492" i="6" s="1"/>
  <c r="A492" i="6"/>
  <c r="AO491" i="6"/>
  <c r="AL491" i="6"/>
  <c r="AF491" i="6"/>
  <c r="AN491" i="6" s="1"/>
  <c r="Z491" i="6"/>
  <c r="A491" i="6"/>
  <c r="AC491" i="6" s="1"/>
  <c r="AL490" i="6"/>
  <c r="AF490" i="6"/>
  <c r="AC490" i="6"/>
  <c r="Z490" i="6"/>
  <c r="A490" i="6"/>
  <c r="A489" i="6"/>
  <c r="A488" i="6"/>
  <c r="A487" i="6"/>
  <c r="A486" i="6"/>
  <c r="A485" i="6"/>
  <c r="A483" i="6"/>
  <c r="A482" i="6"/>
  <c r="AO481" i="6"/>
  <c r="AN481" i="6"/>
  <c r="A481" i="6"/>
  <c r="A480" i="6"/>
  <c r="A479" i="6"/>
  <c r="A478" i="6"/>
  <c r="A477" i="6"/>
  <c r="A476" i="6"/>
  <c r="A475" i="6"/>
  <c r="A474" i="6"/>
  <c r="A473" i="6"/>
  <c r="A472" i="6"/>
  <c r="A471" i="6"/>
  <c r="A470" i="6"/>
  <c r="A469" i="6"/>
  <c r="AL468" i="6"/>
  <c r="AF468" i="6"/>
  <c r="A468" i="6"/>
  <c r="A467" i="6"/>
  <c r="AO466" i="6"/>
  <c r="AN466" i="6"/>
  <c r="AH466" i="6"/>
  <c r="A466" i="6"/>
  <c r="A465" i="6"/>
  <c r="A464" i="6"/>
  <c r="A463" i="6"/>
  <c r="A462" i="6"/>
  <c r="A461" i="6"/>
  <c r="AL460" i="6"/>
  <c r="AI460" i="6"/>
  <c r="AF460" i="6"/>
  <c r="AN460" i="6" s="1"/>
  <c r="AO460" i="6" s="1"/>
  <c r="Z460" i="6"/>
  <c r="A460" i="6"/>
  <c r="AC460" i="6" s="1"/>
  <c r="AH460" i="6" s="1"/>
  <c r="AL459" i="6"/>
  <c r="AF459" i="6"/>
  <c r="AN459" i="6" s="1"/>
  <c r="AC459" i="6"/>
  <c r="Z459" i="6"/>
  <c r="A459" i="6"/>
  <c r="AN458" i="6"/>
  <c r="AL458" i="6"/>
  <c r="AF458" i="6"/>
  <c r="AC458" i="6"/>
  <c r="Z458" i="6"/>
  <c r="A458" i="6"/>
  <c r="AN457" i="6"/>
  <c r="AO457" i="6" s="1"/>
  <c r="AL457" i="6"/>
  <c r="AF457" i="6"/>
  <c r="A457" i="6"/>
  <c r="AO456" i="6"/>
  <c r="AL456" i="6"/>
  <c r="AH456" i="6"/>
  <c r="AF456" i="6"/>
  <c r="AN456" i="6" s="1"/>
  <c r="Z456" i="6"/>
  <c r="A456" i="6"/>
  <c r="AC456" i="6" s="1"/>
  <c r="AI456" i="6" s="1"/>
  <c r="AL455" i="6"/>
  <c r="AO455" i="6" s="1"/>
  <c r="AI455" i="6"/>
  <c r="AF455" i="6"/>
  <c r="AC455" i="6"/>
  <c r="AH455" i="6" s="1"/>
  <c r="Z455" i="6"/>
  <c r="A455" i="6"/>
  <c r="AL454" i="6"/>
  <c r="AF454" i="6"/>
  <c r="AC454" i="6"/>
  <c r="Z454" i="6"/>
  <c r="A454" i="6"/>
  <c r="AN453" i="6"/>
  <c r="AO453" i="6" s="1"/>
  <c r="AL453" i="6"/>
  <c r="AF453" i="6"/>
  <c r="AC453" i="6"/>
  <c r="A453" i="6"/>
  <c r="Z453" i="6" s="1"/>
  <c r="AL452" i="6"/>
  <c r="AF452" i="6"/>
  <c r="Z452" i="6"/>
  <c r="A452" i="6"/>
  <c r="AC452" i="6" s="1"/>
  <c r="A451" i="6"/>
  <c r="A450" i="6"/>
  <c r="A449" i="6"/>
  <c r="A448" i="6"/>
  <c r="AL447" i="6"/>
  <c r="AF447" i="6"/>
  <c r="A447" i="6"/>
  <c r="A446" i="6"/>
  <c r="A445" i="6"/>
  <c r="A444" i="6"/>
  <c r="A443" i="6"/>
  <c r="A442" i="6"/>
  <c r="A441" i="6"/>
  <c r="A440" i="6"/>
  <c r="A438" i="6"/>
  <c r="A437" i="6"/>
  <c r="A436" i="6"/>
  <c r="A435" i="6"/>
  <c r="A434" i="6"/>
  <c r="A433" i="6"/>
  <c r="A432" i="6"/>
  <c r="A431" i="6"/>
  <c r="A430" i="6"/>
  <c r="A429" i="6"/>
  <c r="M428" i="6"/>
  <c r="A428" i="6"/>
  <c r="A427" i="6"/>
  <c r="A426" i="6"/>
  <c r="A425" i="6"/>
  <c r="A424" i="6"/>
  <c r="A423" i="6"/>
  <c r="A422" i="6"/>
  <c r="A421" i="6"/>
  <c r="A420" i="6"/>
  <c r="AL419" i="6"/>
  <c r="AF419" i="6"/>
  <c r="AC419" i="6"/>
  <c r="A419" i="6"/>
  <c r="Z419" i="6" s="1"/>
  <c r="A418" i="6"/>
  <c r="A417" i="6"/>
  <c r="Q416" i="6"/>
  <c r="A416" i="6"/>
  <c r="Q415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403" i="6"/>
  <c r="Q393" i="6"/>
  <c r="L393" i="6"/>
  <c r="A393" i="6"/>
  <c r="I393" i="6" s="1"/>
  <c r="S392" i="6"/>
  <c r="Q392" i="6"/>
  <c r="L392" i="6"/>
  <c r="I392" i="6"/>
  <c r="A392" i="6"/>
  <c r="F392" i="6" s="1"/>
  <c r="Q391" i="6"/>
  <c r="S391" i="6" s="1"/>
  <c r="L391" i="6"/>
  <c r="N391" i="6" s="1"/>
  <c r="I391" i="6"/>
  <c r="F391" i="6"/>
  <c r="A391" i="6"/>
  <c r="Q390" i="6"/>
  <c r="S390" i="6" s="1"/>
  <c r="L390" i="6"/>
  <c r="A390" i="6"/>
  <c r="Q389" i="6"/>
  <c r="L389" i="6"/>
  <c r="F389" i="6"/>
  <c r="A389" i="6"/>
  <c r="I389" i="6" s="1"/>
  <c r="S388" i="6"/>
  <c r="Q388" i="6"/>
  <c r="L388" i="6"/>
  <c r="I388" i="6"/>
  <c r="N388" i="6" s="1"/>
  <c r="A388" i="6"/>
  <c r="F388" i="6" s="1"/>
  <c r="Q387" i="6"/>
  <c r="L387" i="6"/>
  <c r="N387" i="6" s="1"/>
  <c r="I387" i="6"/>
  <c r="F387" i="6"/>
  <c r="A387" i="6"/>
  <c r="S386" i="6"/>
  <c r="Q386" i="6"/>
  <c r="L386" i="6"/>
  <c r="A386" i="6"/>
  <c r="Q385" i="6"/>
  <c r="L385" i="6"/>
  <c r="F385" i="6"/>
  <c r="A385" i="6"/>
  <c r="I385" i="6" s="1"/>
  <c r="S384" i="6"/>
  <c r="Q384" i="6"/>
  <c r="L384" i="6"/>
  <c r="I384" i="6"/>
  <c r="N384" i="6" s="1"/>
  <c r="A384" i="6"/>
  <c r="F384" i="6" s="1"/>
  <c r="Q383" i="6"/>
  <c r="L383" i="6"/>
  <c r="N383" i="6" s="1"/>
  <c r="I383" i="6"/>
  <c r="F383" i="6"/>
  <c r="A383" i="6"/>
  <c r="S382" i="6"/>
  <c r="Q382" i="6"/>
  <c r="L382" i="6"/>
  <c r="A382" i="6"/>
  <c r="Q381" i="6"/>
  <c r="L381" i="6"/>
  <c r="F381" i="6"/>
  <c r="A381" i="6"/>
  <c r="I381" i="6" s="1"/>
  <c r="S380" i="6"/>
  <c r="Q380" i="6"/>
  <c r="L380" i="6"/>
  <c r="I380" i="6"/>
  <c r="N380" i="6" s="1"/>
  <c r="A380" i="6"/>
  <c r="F380" i="6" s="1"/>
  <c r="Q379" i="6"/>
  <c r="L379" i="6"/>
  <c r="N379" i="6" s="1"/>
  <c r="I379" i="6"/>
  <c r="F379" i="6"/>
  <c r="A379" i="6"/>
  <c r="S378" i="6"/>
  <c r="Q378" i="6"/>
  <c r="L378" i="6"/>
  <c r="A378" i="6"/>
  <c r="Q377" i="6"/>
  <c r="Q394" i="6" s="1"/>
  <c r="P394" i="6" s="1"/>
  <c r="L377" i="6"/>
  <c r="F377" i="6"/>
  <c r="A377" i="6"/>
  <c r="I377" i="6" s="1"/>
  <c r="A376" i="6"/>
  <c r="Q375" i="6"/>
  <c r="L375" i="6"/>
  <c r="N375" i="6" s="1"/>
  <c r="I375" i="6"/>
  <c r="F375" i="6"/>
  <c r="A375" i="6"/>
  <c r="S374" i="6"/>
  <c r="Q374" i="6"/>
  <c r="L374" i="6"/>
  <c r="A374" i="6"/>
  <c r="Q373" i="6"/>
  <c r="L373" i="6"/>
  <c r="F373" i="6"/>
  <c r="A373" i="6"/>
  <c r="I373" i="6" s="1"/>
  <c r="S372" i="6"/>
  <c r="Q372" i="6"/>
  <c r="L372" i="6"/>
  <c r="I372" i="6"/>
  <c r="N372" i="6" s="1"/>
  <c r="A372" i="6"/>
  <c r="F372" i="6" s="1"/>
  <c r="Q371" i="6"/>
  <c r="L371" i="6"/>
  <c r="N371" i="6" s="1"/>
  <c r="I371" i="6"/>
  <c r="F371" i="6"/>
  <c r="A371" i="6"/>
  <c r="S370" i="6"/>
  <c r="Q370" i="6"/>
  <c r="L370" i="6"/>
  <c r="A370" i="6"/>
  <c r="Q369" i="6"/>
  <c r="L369" i="6"/>
  <c r="F369" i="6"/>
  <c r="A369" i="6"/>
  <c r="I369" i="6" s="1"/>
  <c r="S368" i="6"/>
  <c r="Q368" i="6"/>
  <c r="L368" i="6"/>
  <c r="I368" i="6"/>
  <c r="N368" i="6" s="1"/>
  <c r="A368" i="6"/>
  <c r="F368" i="6" s="1"/>
  <c r="Q367" i="6"/>
  <c r="L367" i="6"/>
  <c r="N367" i="6" s="1"/>
  <c r="I367" i="6"/>
  <c r="F367" i="6"/>
  <c r="A367" i="6"/>
  <c r="S366" i="6"/>
  <c r="Q366" i="6"/>
  <c r="L366" i="6"/>
  <c r="A366" i="6"/>
  <c r="Q365" i="6"/>
  <c r="L365" i="6"/>
  <c r="F365" i="6"/>
  <c r="A365" i="6"/>
  <c r="I365" i="6" s="1"/>
  <c r="S364" i="6"/>
  <c r="Q364" i="6"/>
  <c r="L364" i="6"/>
  <c r="I364" i="6"/>
  <c r="F364" i="6"/>
  <c r="A364" i="6"/>
  <c r="A363" i="6"/>
  <c r="N362" i="6"/>
  <c r="A362" i="6"/>
  <c r="Q361" i="6"/>
  <c r="K361" i="6"/>
  <c r="J361" i="6"/>
  <c r="A361" i="6"/>
  <c r="A360" i="6"/>
  <c r="S359" i="6"/>
  <c r="Q359" i="6"/>
  <c r="O359" i="6"/>
  <c r="L359" i="6"/>
  <c r="L361" i="6" s="1"/>
  <c r="K359" i="6"/>
  <c r="J359" i="6"/>
  <c r="A359" i="6"/>
  <c r="A358" i="6"/>
  <c r="N351" i="6"/>
  <c r="Q347" i="6"/>
  <c r="L347" i="6"/>
  <c r="N347" i="6" s="1"/>
  <c r="I347" i="6"/>
  <c r="F347" i="6"/>
  <c r="A347" i="6"/>
  <c r="S346" i="6"/>
  <c r="Q346" i="6"/>
  <c r="L346" i="6"/>
  <c r="A346" i="6"/>
  <c r="Q345" i="6"/>
  <c r="L345" i="6"/>
  <c r="F345" i="6"/>
  <c r="A345" i="6"/>
  <c r="I345" i="6" s="1"/>
  <c r="S344" i="6"/>
  <c r="Q344" i="6"/>
  <c r="L344" i="6"/>
  <c r="I344" i="6"/>
  <c r="N344" i="6" s="1"/>
  <c r="A344" i="6"/>
  <c r="F344" i="6" s="1"/>
  <c r="Q343" i="6"/>
  <c r="L343" i="6"/>
  <c r="N343" i="6" s="1"/>
  <c r="I343" i="6"/>
  <c r="F343" i="6"/>
  <c r="A343" i="6"/>
  <c r="S342" i="6"/>
  <c r="Q342" i="6"/>
  <c r="L342" i="6"/>
  <c r="A342" i="6"/>
  <c r="Q341" i="6"/>
  <c r="L341" i="6"/>
  <c r="F341" i="6"/>
  <c r="A341" i="6"/>
  <c r="I341" i="6" s="1"/>
  <c r="S340" i="6"/>
  <c r="Q340" i="6"/>
  <c r="L340" i="6"/>
  <c r="I340" i="6"/>
  <c r="N340" i="6" s="1"/>
  <c r="A340" i="6"/>
  <c r="F340" i="6" s="1"/>
  <c r="Q339" i="6"/>
  <c r="L339" i="6"/>
  <c r="N339" i="6" s="1"/>
  <c r="I339" i="6"/>
  <c r="F339" i="6"/>
  <c r="A339" i="6"/>
  <c r="S338" i="6"/>
  <c r="Q338" i="6"/>
  <c r="L338" i="6"/>
  <c r="A338" i="6"/>
  <c r="Q337" i="6"/>
  <c r="L337" i="6"/>
  <c r="F337" i="6"/>
  <c r="A337" i="6"/>
  <c r="I337" i="6" s="1"/>
  <c r="S336" i="6"/>
  <c r="Q336" i="6"/>
  <c r="N336" i="6"/>
  <c r="L336" i="6"/>
  <c r="A336" i="6"/>
  <c r="Q335" i="6"/>
  <c r="L335" i="6"/>
  <c r="F335" i="6"/>
  <c r="A335" i="6"/>
  <c r="I335" i="6" s="1"/>
  <c r="S334" i="6"/>
  <c r="Q334" i="6"/>
  <c r="L334" i="6"/>
  <c r="I334" i="6"/>
  <c r="N334" i="6" s="1"/>
  <c r="A334" i="6"/>
  <c r="F334" i="6" s="1"/>
  <c r="Q333" i="6"/>
  <c r="L333" i="6"/>
  <c r="N333" i="6" s="1"/>
  <c r="I333" i="6"/>
  <c r="F333" i="6"/>
  <c r="A333" i="6"/>
  <c r="S332" i="6"/>
  <c r="Q332" i="6"/>
  <c r="L332" i="6"/>
  <c r="A332" i="6"/>
  <c r="Q331" i="6"/>
  <c r="L331" i="6"/>
  <c r="F331" i="6"/>
  <c r="A331" i="6"/>
  <c r="I331" i="6" s="1"/>
  <c r="Q330" i="6"/>
  <c r="L330" i="6"/>
  <c r="F330" i="6"/>
  <c r="A330" i="6"/>
  <c r="I330" i="6" s="1"/>
  <c r="A329" i="6"/>
  <c r="Q328" i="6"/>
  <c r="L328" i="6"/>
  <c r="I328" i="6"/>
  <c r="F328" i="6"/>
  <c r="A328" i="6"/>
  <c r="S327" i="6"/>
  <c r="Q327" i="6"/>
  <c r="L327" i="6"/>
  <c r="M430" i="6" s="1"/>
  <c r="A327" i="6"/>
  <c r="F327" i="6" s="1"/>
  <c r="Q326" i="6"/>
  <c r="L326" i="6"/>
  <c r="F326" i="6"/>
  <c r="A326" i="6"/>
  <c r="I326" i="6" s="1"/>
  <c r="S325" i="6"/>
  <c r="Q325" i="6"/>
  <c r="L325" i="6"/>
  <c r="I325" i="6"/>
  <c r="N325" i="6" s="1"/>
  <c r="A325" i="6"/>
  <c r="F325" i="6" s="1"/>
  <c r="Q324" i="6"/>
  <c r="L324" i="6"/>
  <c r="I324" i="6"/>
  <c r="F324" i="6"/>
  <c r="A324" i="6"/>
  <c r="S323" i="6"/>
  <c r="Q323" i="6"/>
  <c r="L323" i="6"/>
  <c r="A323" i="6"/>
  <c r="Q322" i="6"/>
  <c r="L322" i="6"/>
  <c r="F322" i="6"/>
  <c r="A322" i="6"/>
  <c r="I322" i="6" s="1"/>
  <c r="S321" i="6"/>
  <c r="Q321" i="6"/>
  <c r="L321" i="6"/>
  <c r="A321" i="6"/>
  <c r="F321" i="6" s="1"/>
  <c r="Q320" i="6"/>
  <c r="L320" i="6"/>
  <c r="I320" i="6"/>
  <c r="F320" i="6"/>
  <c r="A320" i="6"/>
  <c r="S319" i="6"/>
  <c r="Q319" i="6"/>
  <c r="L319" i="6"/>
  <c r="I319" i="6"/>
  <c r="N319" i="6" s="1"/>
  <c r="A319" i="6"/>
  <c r="F319" i="6" s="1"/>
  <c r="Q318" i="6"/>
  <c r="N318" i="6"/>
  <c r="L318" i="6"/>
  <c r="A318" i="6"/>
  <c r="I318" i="6" s="1"/>
  <c r="S317" i="6"/>
  <c r="Q317" i="6"/>
  <c r="L317" i="6"/>
  <c r="I317" i="6"/>
  <c r="A317" i="6"/>
  <c r="F317" i="6" s="1"/>
  <c r="A316" i="6"/>
  <c r="A315" i="6"/>
  <c r="A314" i="6"/>
  <c r="A313" i="6"/>
  <c r="A312" i="6"/>
  <c r="S311" i="6"/>
  <c r="R311" i="6" s="1"/>
  <c r="Q311" i="6"/>
  <c r="O311" i="6"/>
  <c r="P311" i="6" s="1"/>
  <c r="L311" i="6"/>
  <c r="J311" i="6"/>
  <c r="K311" i="6" s="1"/>
  <c r="G311" i="6"/>
  <c r="H311" i="6" s="1"/>
  <c r="F311" i="6"/>
  <c r="M311" i="6" s="1"/>
  <c r="E311" i="6"/>
  <c r="A311" i="6"/>
  <c r="D311" i="6" s="1"/>
  <c r="A310" i="6"/>
  <c r="A309" i="6"/>
  <c r="A308" i="6"/>
  <c r="Q307" i="6"/>
  <c r="P307" i="6"/>
  <c r="O307" i="6"/>
  <c r="R307" i="6" s="1"/>
  <c r="L307" i="6"/>
  <c r="K307" i="6"/>
  <c r="J307" i="6"/>
  <c r="G307" i="6"/>
  <c r="A307" i="6"/>
  <c r="F307" i="6" s="1"/>
  <c r="R306" i="6"/>
  <c r="Q306" i="6"/>
  <c r="P306" i="6" s="1"/>
  <c r="O306" i="6"/>
  <c r="L306" i="6"/>
  <c r="J306" i="6"/>
  <c r="K306" i="6" s="1"/>
  <c r="I306" i="6"/>
  <c r="N306" i="6" s="1"/>
  <c r="D306" i="6"/>
  <c r="A306" i="6"/>
  <c r="G306" i="6" s="1"/>
  <c r="A305" i="6"/>
  <c r="A304" i="6"/>
  <c r="A303" i="6"/>
  <c r="S302" i="6"/>
  <c r="R302" i="6"/>
  <c r="Q302" i="6"/>
  <c r="O302" i="6"/>
  <c r="P302" i="6" s="1"/>
  <c r="N302" i="6"/>
  <c r="L302" i="6"/>
  <c r="J302" i="6"/>
  <c r="K302" i="6" s="1"/>
  <c r="I302" i="6"/>
  <c r="F302" i="6"/>
  <c r="E302" i="6"/>
  <c r="D302" i="6"/>
  <c r="A302" i="6"/>
  <c r="G302" i="6" s="1"/>
  <c r="H302" i="6" s="1"/>
  <c r="S301" i="6"/>
  <c r="R301" i="6"/>
  <c r="Q301" i="6"/>
  <c r="O301" i="6"/>
  <c r="P301" i="6" s="1"/>
  <c r="N301" i="6"/>
  <c r="L301" i="6"/>
  <c r="J301" i="6"/>
  <c r="K301" i="6" s="1"/>
  <c r="I301" i="6"/>
  <c r="F301" i="6"/>
  <c r="E301" i="6"/>
  <c r="D301" i="6"/>
  <c r="A301" i="6"/>
  <c r="G301" i="6" s="1"/>
  <c r="H301" i="6" s="1"/>
  <c r="S300" i="6"/>
  <c r="R300" i="6"/>
  <c r="Q300" i="6"/>
  <c r="O300" i="6"/>
  <c r="P300" i="6" s="1"/>
  <c r="L300" i="6"/>
  <c r="J300" i="6"/>
  <c r="F300" i="6"/>
  <c r="A300" i="6"/>
  <c r="I300" i="6" s="1"/>
  <c r="N300" i="6" s="1"/>
  <c r="S299" i="6"/>
  <c r="Q299" i="6"/>
  <c r="O299" i="6"/>
  <c r="L299" i="6"/>
  <c r="K299" i="6"/>
  <c r="J299" i="6"/>
  <c r="A299" i="6"/>
  <c r="G299" i="6" s="1"/>
  <c r="Q298" i="6"/>
  <c r="P298" i="6"/>
  <c r="O298" i="6"/>
  <c r="R298" i="6" s="1"/>
  <c r="L298" i="6"/>
  <c r="J298" i="6"/>
  <c r="I298" i="6"/>
  <c r="H298" i="6"/>
  <c r="D298" i="6"/>
  <c r="A298" i="6"/>
  <c r="G298" i="6" s="1"/>
  <c r="M298" i="6" s="1"/>
  <c r="Q297" i="6"/>
  <c r="P297" i="6" s="1"/>
  <c r="O297" i="6"/>
  <c r="M297" i="6"/>
  <c r="L297" i="6"/>
  <c r="J297" i="6"/>
  <c r="K297" i="6" s="1"/>
  <c r="I297" i="6"/>
  <c r="N297" i="6" s="1"/>
  <c r="F297" i="6"/>
  <c r="E297" i="6"/>
  <c r="D297" i="6"/>
  <c r="A297" i="6"/>
  <c r="G297" i="6" s="1"/>
  <c r="H297" i="6" s="1"/>
  <c r="S296" i="6"/>
  <c r="Q296" i="6"/>
  <c r="O296" i="6"/>
  <c r="P296" i="6" s="1"/>
  <c r="L296" i="6"/>
  <c r="J296" i="6"/>
  <c r="F296" i="6"/>
  <c r="A296" i="6"/>
  <c r="I296" i="6" s="1"/>
  <c r="N296" i="6" s="1"/>
  <c r="S295" i="6"/>
  <c r="Q295" i="6"/>
  <c r="O295" i="6"/>
  <c r="L295" i="6"/>
  <c r="K295" i="6"/>
  <c r="J295" i="6"/>
  <c r="A295" i="6"/>
  <c r="G295" i="6" s="1"/>
  <c r="Q294" i="6"/>
  <c r="P294" i="6"/>
  <c r="O294" i="6"/>
  <c r="O303" i="6" s="1"/>
  <c r="O308" i="6" s="1"/>
  <c r="L294" i="6"/>
  <c r="J294" i="6"/>
  <c r="J303" i="6" s="1"/>
  <c r="I294" i="6"/>
  <c r="H294" i="6"/>
  <c r="D294" i="6"/>
  <c r="A294" i="6"/>
  <c r="G294" i="6" s="1"/>
  <c r="A293" i="6"/>
  <c r="N287" i="6"/>
  <c r="S283" i="6"/>
  <c r="Q283" i="6"/>
  <c r="L283" i="6"/>
  <c r="I283" i="6"/>
  <c r="F283" i="6"/>
  <c r="A283" i="6"/>
  <c r="Q282" i="6"/>
  <c r="S282" i="6" s="1"/>
  <c r="L282" i="6"/>
  <c r="I282" i="6"/>
  <c r="N282" i="6" s="1"/>
  <c r="F282" i="6"/>
  <c r="A282" i="6"/>
  <c r="Q281" i="6"/>
  <c r="L281" i="6"/>
  <c r="S281" i="6" s="1"/>
  <c r="A281" i="6"/>
  <c r="Q280" i="6"/>
  <c r="L280" i="6"/>
  <c r="A280" i="6"/>
  <c r="I280" i="6" s="1"/>
  <c r="S279" i="6"/>
  <c r="Q279" i="6"/>
  <c r="L279" i="6"/>
  <c r="N279" i="6" s="1"/>
  <c r="I279" i="6"/>
  <c r="F279" i="6"/>
  <c r="A279" i="6"/>
  <c r="Q278" i="6"/>
  <c r="S278" i="6" s="1"/>
  <c r="L278" i="6"/>
  <c r="I278" i="6"/>
  <c r="N278" i="6" s="1"/>
  <c r="F278" i="6"/>
  <c r="A278" i="6"/>
  <c r="Q277" i="6"/>
  <c r="L277" i="6"/>
  <c r="S277" i="6" s="1"/>
  <c r="A277" i="6"/>
  <c r="Q276" i="6"/>
  <c r="L276" i="6"/>
  <c r="A276" i="6"/>
  <c r="I276" i="6" s="1"/>
  <c r="S275" i="6"/>
  <c r="Q275" i="6"/>
  <c r="L275" i="6"/>
  <c r="N275" i="6" s="1"/>
  <c r="I275" i="6"/>
  <c r="F275" i="6"/>
  <c r="A275" i="6"/>
  <c r="Q274" i="6"/>
  <c r="S274" i="6" s="1"/>
  <c r="L274" i="6"/>
  <c r="I274" i="6"/>
  <c r="N274" i="6" s="1"/>
  <c r="F274" i="6"/>
  <c r="A274" i="6"/>
  <c r="Q273" i="6"/>
  <c r="L273" i="6"/>
  <c r="S273" i="6" s="1"/>
  <c r="A273" i="6"/>
  <c r="Q272" i="6"/>
  <c r="L272" i="6"/>
  <c r="A272" i="6"/>
  <c r="Q271" i="6"/>
  <c r="L271" i="6"/>
  <c r="S271" i="6" s="1"/>
  <c r="A271" i="6"/>
  <c r="Q270" i="6"/>
  <c r="L270" i="6"/>
  <c r="A270" i="6"/>
  <c r="I270" i="6" s="1"/>
  <c r="S269" i="6"/>
  <c r="Q269" i="6"/>
  <c r="L269" i="6"/>
  <c r="I269" i="6"/>
  <c r="F269" i="6"/>
  <c r="A269" i="6"/>
  <c r="Q268" i="6"/>
  <c r="S268" i="6" s="1"/>
  <c r="L268" i="6"/>
  <c r="I268" i="6"/>
  <c r="N268" i="6" s="1"/>
  <c r="F268" i="6"/>
  <c r="A268" i="6"/>
  <c r="Q267" i="6"/>
  <c r="L267" i="6"/>
  <c r="S267" i="6" s="1"/>
  <c r="A267" i="6"/>
  <c r="Q266" i="6"/>
  <c r="L266" i="6"/>
  <c r="A266" i="6"/>
  <c r="I266" i="6" s="1"/>
  <c r="A265" i="6"/>
  <c r="Q264" i="6"/>
  <c r="S264" i="6" s="1"/>
  <c r="L264" i="6"/>
  <c r="I264" i="6"/>
  <c r="N264" i="6" s="1"/>
  <c r="F264" i="6"/>
  <c r="A264" i="6"/>
  <c r="Q263" i="6"/>
  <c r="L263" i="6"/>
  <c r="M421" i="6" s="1"/>
  <c r="A263" i="6"/>
  <c r="Q262" i="6"/>
  <c r="L262" i="6"/>
  <c r="A262" i="6"/>
  <c r="I262" i="6" s="1"/>
  <c r="S261" i="6"/>
  <c r="Q261" i="6"/>
  <c r="L261" i="6"/>
  <c r="M419" i="6" s="1"/>
  <c r="I261" i="6"/>
  <c r="F261" i="6"/>
  <c r="A261" i="6"/>
  <c r="Q260" i="6"/>
  <c r="S260" i="6" s="1"/>
  <c r="L260" i="6"/>
  <c r="I260" i="6"/>
  <c r="N260" i="6" s="1"/>
  <c r="F260" i="6"/>
  <c r="A260" i="6"/>
  <c r="Q259" i="6"/>
  <c r="L259" i="6"/>
  <c r="F259" i="6"/>
  <c r="A259" i="6"/>
  <c r="I259" i="6" s="1"/>
  <c r="N259" i="6" s="1"/>
  <c r="Q258" i="6"/>
  <c r="L258" i="6"/>
  <c r="S258" i="6" s="1"/>
  <c r="A258" i="6"/>
  <c r="Q257" i="6"/>
  <c r="L257" i="6"/>
  <c r="N257" i="6" s="1"/>
  <c r="I257" i="6"/>
  <c r="F257" i="6"/>
  <c r="A257" i="6"/>
  <c r="S256" i="6"/>
  <c r="Q256" i="6"/>
  <c r="L256" i="6"/>
  <c r="I256" i="6"/>
  <c r="N256" i="6" s="1"/>
  <c r="F256" i="6"/>
  <c r="A256" i="6"/>
  <c r="Q255" i="6"/>
  <c r="L255" i="6"/>
  <c r="S255" i="6" s="1"/>
  <c r="F255" i="6"/>
  <c r="A255" i="6"/>
  <c r="I255" i="6" s="1"/>
  <c r="N255" i="6" s="1"/>
  <c r="Q254" i="6"/>
  <c r="L254" i="6"/>
  <c r="S254" i="6" s="1"/>
  <c r="A254" i="6"/>
  <c r="Q253" i="6"/>
  <c r="Q265" i="6" s="1"/>
  <c r="L253" i="6"/>
  <c r="I253" i="6"/>
  <c r="F253" i="6"/>
  <c r="A253" i="6"/>
  <c r="A252" i="6"/>
  <c r="A251" i="6"/>
  <c r="A250" i="6"/>
  <c r="A249" i="6"/>
  <c r="A248" i="6"/>
  <c r="I247" i="6"/>
  <c r="F247" i="6"/>
  <c r="A247" i="6"/>
  <c r="Q246" i="6"/>
  <c r="S247" i="6" s="1"/>
  <c r="P246" i="6"/>
  <c r="Q247" i="6" s="1"/>
  <c r="O246" i="6"/>
  <c r="R246" i="6" s="1"/>
  <c r="M246" i="6"/>
  <c r="L246" i="6"/>
  <c r="K246" i="6"/>
  <c r="J246" i="6"/>
  <c r="A246" i="6"/>
  <c r="A245" i="6"/>
  <c r="S244" i="6"/>
  <c r="A244" i="6"/>
  <c r="Q243" i="6"/>
  <c r="P265" i="6" s="1"/>
  <c r="P243" i="6"/>
  <c r="P249" i="6" s="1"/>
  <c r="O243" i="6"/>
  <c r="R243" i="6" s="1"/>
  <c r="L243" i="6"/>
  <c r="K243" i="6"/>
  <c r="J243" i="6"/>
  <c r="G243" i="6"/>
  <c r="D243" i="6"/>
  <c r="A243" i="6"/>
  <c r="H243" i="6" s="1"/>
  <c r="H249" i="6" s="1"/>
  <c r="A242" i="6"/>
  <c r="A241" i="6"/>
  <c r="Q240" i="6"/>
  <c r="Q241" i="6" s="1"/>
  <c r="P240" i="6"/>
  <c r="O240" i="6"/>
  <c r="R240" i="6" s="1"/>
  <c r="L240" i="6"/>
  <c r="K240" i="6"/>
  <c r="J240" i="6"/>
  <c r="I240" i="6"/>
  <c r="H240" i="6"/>
  <c r="M240" i="6" s="1"/>
  <c r="E240" i="6"/>
  <c r="D240" i="6"/>
  <c r="A240" i="6"/>
  <c r="G240" i="6" s="1"/>
  <c r="A239" i="6"/>
  <c r="A238" i="6"/>
  <c r="N231" i="6"/>
  <c r="Q227" i="6"/>
  <c r="L227" i="6"/>
  <c r="S227" i="6" s="1"/>
  <c r="A227" i="6"/>
  <c r="S226" i="6"/>
  <c r="Q226" i="6"/>
  <c r="L226" i="6"/>
  <c r="I226" i="6"/>
  <c r="F226" i="6"/>
  <c r="A226" i="6"/>
  <c r="Q225" i="6"/>
  <c r="S225" i="6" s="1"/>
  <c r="L225" i="6"/>
  <c r="I225" i="6"/>
  <c r="N225" i="6" s="1"/>
  <c r="F225" i="6"/>
  <c r="A225" i="6"/>
  <c r="Q224" i="6"/>
  <c r="L224" i="6"/>
  <c r="F224" i="6"/>
  <c r="A224" i="6"/>
  <c r="I224" i="6" s="1"/>
  <c r="N224" i="6" s="1"/>
  <c r="Q223" i="6"/>
  <c r="L223" i="6"/>
  <c r="S223" i="6" s="1"/>
  <c r="A223" i="6"/>
  <c r="Q222" i="6"/>
  <c r="L222" i="6"/>
  <c r="N222" i="6" s="1"/>
  <c r="I222" i="6"/>
  <c r="F222" i="6"/>
  <c r="A222" i="6"/>
  <c r="S221" i="6"/>
  <c r="Q221" i="6"/>
  <c r="L221" i="6"/>
  <c r="I221" i="6"/>
  <c r="N221" i="6" s="1"/>
  <c r="F221" i="6"/>
  <c r="A221" i="6"/>
  <c r="Q220" i="6"/>
  <c r="N220" i="6"/>
  <c r="L220" i="6"/>
  <c r="S220" i="6" s="1"/>
  <c r="A220" i="6"/>
  <c r="I220" i="6" s="1"/>
  <c r="S219" i="6"/>
  <c r="Q219" i="6"/>
  <c r="L219" i="6"/>
  <c r="N219" i="6" s="1"/>
  <c r="I219" i="6"/>
  <c r="A219" i="6"/>
  <c r="F219" i="6" s="1"/>
  <c r="Q218" i="6"/>
  <c r="L218" i="6"/>
  <c r="N218" i="6" s="1"/>
  <c r="I218" i="6"/>
  <c r="F218" i="6"/>
  <c r="A218" i="6"/>
  <c r="S217" i="6"/>
  <c r="Q217" i="6"/>
  <c r="L217" i="6"/>
  <c r="I217" i="6"/>
  <c r="N217" i="6" s="1"/>
  <c r="F217" i="6"/>
  <c r="A217" i="6"/>
  <c r="Q216" i="6"/>
  <c r="N216" i="6"/>
  <c r="L216" i="6"/>
  <c r="S216" i="6" s="1"/>
  <c r="A216" i="6"/>
  <c r="Q215" i="6"/>
  <c r="S215" i="6" s="1"/>
  <c r="L215" i="6"/>
  <c r="F215" i="6"/>
  <c r="A215" i="6"/>
  <c r="I215" i="6" s="1"/>
  <c r="N215" i="6" s="1"/>
  <c r="Q214" i="6"/>
  <c r="L214" i="6"/>
  <c r="S214" i="6" s="1"/>
  <c r="F214" i="6"/>
  <c r="A214" i="6"/>
  <c r="I214" i="6" s="1"/>
  <c r="S213" i="6"/>
  <c r="Q213" i="6"/>
  <c r="L213" i="6"/>
  <c r="A213" i="6"/>
  <c r="F213" i="6" s="1"/>
  <c r="S212" i="6"/>
  <c r="Q212" i="6"/>
  <c r="L212" i="6"/>
  <c r="I212" i="6"/>
  <c r="F212" i="6"/>
  <c r="A212" i="6"/>
  <c r="Q211" i="6"/>
  <c r="S211" i="6" s="1"/>
  <c r="L211" i="6"/>
  <c r="F211" i="6"/>
  <c r="A211" i="6"/>
  <c r="I211" i="6" s="1"/>
  <c r="N211" i="6" s="1"/>
  <c r="Q210" i="6"/>
  <c r="L210" i="6"/>
  <c r="S210" i="6" s="1"/>
  <c r="F210" i="6"/>
  <c r="A210" i="6"/>
  <c r="I210" i="6" s="1"/>
  <c r="A209" i="6"/>
  <c r="Q208" i="6"/>
  <c r="L208" i="6"/>
  <c r="N208" i="6" s="1"/>
  <c r="I208" i="6"/>
  <c r="F208" i="6"/>
  <c r="A208" i="6"/>
  <c r="S207" i="6"/>
  <c r="Q207" i="6"/>
  <c r="L207" i="6"/>
  <c r="M413" i="6" s="1"/>
  <c r="I207" i="6"/>
  <c r="N207" i="6" s="1"/>
  <c r="A207" i="6"/>
  <c r="F207" i="6" s="1"/>
  <c r="Q206" i="6"/>
  <c r="L206" i="6"/>
  <c r="A206" i="6"/>
  <c r="I206" i="6" s="1"/>
  <c r="N206" i="6" s="1"/>
  <c r="Q205" i="6"/>
  <c r="L205" i="6"/>
  <c r="M411" i="6" s="1"/>
  <c r="I205" i="6"/>
  <c r="A205" i="6"/>
  <c r="F205" i="6" s="1"/>
  <c r="Q204" i="6"/>
  <c r="L204" i="6"/>
  <c r="N204" i="6" s="1"/>
  <c r="I204" i="6"/>
  <c r="F204" i="6"/>
  <c r="A204" i="6"/>
  <c r="S203" i="6"/>
  <c r="Q203" i="6"/>
  <c r="L203" i="6"/>
  <c r="I203" i="6"/>
  <c r="N203" i="6" s="1"/>
  <c r="F203" i="6"/>
  <c r="A203" i="6"/>
  <c r="Q202" i="6"/>
  <c r="L202" i="6"/>
  <c r="A202" i="6"/>
  <c r="I202" i="6" s="1"/>
  <c r="N202" i="6" s="1"/>
  <c r="Q201" i="6"/>
  <c r="L201" i="6"/>
  <c r="N201" i="6" s="1"/>
  <c r="I201" i="6"/>
  <c r="A201" i="6"/>
  <c r="F201" i="6" s="1"/>
  <c r="Q200" i="6"/>
  <c r="L200" i="6"/>
  <c r="A200" i="6"/>
  <c r="I200" i="6" s="1"/>
  <c r="Q199" i="6"/>
  <c r="L199" i="6"/>
  <c r="N199" i="6" s="1"/>
  <c r="I199" i="6"/>
  <c r="F199" i="6"/>
  <c r="A199" i="6"/>
  <c r="S198" i="6"/>
  <c r="Q198" i="6"/>
  <c r="L198" i="6"/>
  <c r="I198" i="6"/>
  <c r="N198" i="6" s="1"/>
  <c r="F198" i="6"/>
  <c r="A198" i="6"/>
  <c r="Q197" i="6"/>
  <c r="Q209" i="6" s="1"/>
  <c r="L197" i="6"/>
  <c r="L209" i="6" s="1"/>
  <c r="F197" i="6"/>
  <c r="A197" i="6"/>
  <c r="I197" i="6" s="1"/>
  <c r="A196" i="6"/>
  <c r="A195" i="6"/>
  <c r="A194" i="6"/>
  <c r="A193" i="6"/>
  <c r="A192" i="6"/>
  <c r="Q191" i="6"/>
  <c r="L191" i="6"/>
  <c r="A191" i="6"/>
  <c r="P190" i="6"/>
  <c r="K190" i="6"/>
  <c r="I190" i="6"/>
  <c r="I191" i="6" s="1"/>
  <c r="A190" i="6"/>
  <c r="A189" i="6"/>
  <c r="A188" i="6"/>
  <c r="R187" i="6"/>
  <c r="Q187" i="6"/>
  <c r="Q188" i="6" s="1"/>
  <c r="P187" i="6"/>
  <c r="L187" i="6"/>
  <c r="L188" i="6" s="1"/>
  <c r="K187" i="6"/>
  <c r="H187" i="6"/>
  <c r="M187" i="6" s="1"/>
  <c r="F187" i="6"/>
  <c r="F188" i="6" s="1"/>
  <c r="E187" i="6"/>
  <c r="A187" i="6"/>
  <c r="I187" i="6" s="1"/>
  <c r="A186" i="6"/>
  <c r="H185" i="6"/>
  <c r="A185" i="6"/>
  <c r="A184" i="6"/>
  <c r="Q183" i="6"/>
  <c r="L183" i="6"/>
  <c r="S183" i="6" s="1"/>
  <c r="A183" i="6"/>
  <c r="A182" i="6"/>
  <c r="P181" i="6"/>
  <c r="M181" i="6"/>
  <c r="K181" i="6"/>
  <c r="A181" i="6"/>
  <c r="S180" i="6"/>
  <c r="Q180" i="6"/>
  <c r="Q181" i="6" s="1"/>
  <c r="P180" i="6"/>
  <c r="O180" i="6"/>
  <c r="R180" i="6" s="1"/>
  <c r="L180" i="6"/>
  <c r="K180" i="6"/>
  <c r="J180" i="6"/>
  <c r="G180" i="6"/>
  <c r="A180" i="6"/>
  <c r="A179" i="6"/>
  <c r="R178" i="6"/>
  <c r="L178" i="6"/>
  <c r="A178" i="6"/>
  <c r="Q177" i="6"/>
  <c r="Q178" i="6" s="1"/>
  <c r="P177" i="6"/>
  <c r="O177" i="6"/>
  <c r="N177" i="6"/>
  <c r="M177" i="6"/>
  <c r="L177" i="6"/>
  <c r="S177" i="6" s="1"/>
  <c r="K177" i="6"/>
  <c r="J177" i="6"/>
  <c r="R177" i="6" s="1"/>
  <c r="I177" i="6"/>
  <c r="I178" i="6" s="1"/>
  <c r="U177" i="6" s="1"/>
  <c r="V177" i="6" s="1"/>
  <c r="H177" i="6"/>
  <c r="F177" i="6"/>
  <c r="F178" i="6" s="1"/>
  <c r="E177" i="6"/>
  <c r="D177" i="6"/>
  <c r="A177" i="6"/>
  <c r="G177" i="6" s="1"/>
  <c r="A176" i="6"/>
  <c r="Q175" i="6"/>
  <c r="A175" i="6"/>
  <c r="S174" i="6"/>
  <c r="Q174" i="6"/>
  <c r="P174" i="6"/>
  <c r="O174" i="6"/>
  <c r="R174" i="6" s="1"/>
  <c r="L174" i="6"/>
  <c r="K174" i="6"/>
  <c r="J174" i="6"/>
  <c r="A174" i="6"/>
  <c r="A173" i="6"/>
  <c r="A172" i="6"/>
  <c r="Q171" i="6"/>
  <c r="P171" i="6"/>
  <c r="O171" i="6"/>
  <c r="R171" i="6" s="1"/>
  <c r="L171" i="6"/>
  <c r="K171" i="6"/>
  <c r="V294" i="6" s="1"/>
  <c r="J171" i="6"/>
  <c r="H171" i="6"/>
  <c r="D171" i="6"/>
  <c r="A171" i="6"/>
  <c r="F171" i="6" s="1"/>
  <c r="A170" i="6"/>
  <c r="Q161" i="6"/>
  <c r="L161" i="6"/>
  <c r="I161" i="6"/>
  <c r="F161" i="6"/>
  <c r="A161" i="6"/>
  <c r="S160" i="6"/>
  <c r="Q160" i="6"/>
  <c r="L160" i="6"/>
  <c r="I160" i="6"/>
  <c r="N160" i="6" s="1"/>
  <c r="F160" i="6"/>
  <c r="A160" i="6"/>
  <c r="Q159" i="6"/>
  <c r="L159" i="6"/>
  <c r="S159" i="6" s="1"/>
  <c r="F159" i="6"/>
  <c r="A159" i="6"/>
  <c r="I159" i="6" s="1"/>
  <c r="N159" i="6" s="1"/>
  <c r="A158" i="6"/>
  <c r="Q157" i="6"/>
  <c r="L157" i="6"/>
  <c r="I157" i="6"/>
  <c r="F157" i="6"/>
  <c r="A157" i="6"/>
  <c r="S156" i="6"/>
  <c r="Q156" i="6"/>
  <c r="L156" i="6"/>
  <c r="I156" i="6"/>
  <c r="N156" i="6" s="1"/>
  <c r="F156" i="6"/>
  <c r="A156" i="6"/>
  <c r="Q155" i="6"/>
  <c r="S155" i="6" s="1"/>
  <c r="A155" i="6"/>
  <c r="A154" i="6"/>
  <c r="A153" i="6"/>
  <c r="A152" i="6"/>
  <c r="S151" i="6"/>
  <c r="Q151" i="6"/>
  <c r="L151" i="6"/>
  <c r="I151" i="6"/>
  <c r="N151" i="6" s="1"/>
  <c r="F151" i="6"/>
  <c r="A151" i="6"/>
  <c r="Q150" i="6"/>
  <c r="L150" i="6"/>
  <c r="S150" i="6" s="1"/>
  <c r="F150" i="6"/>
  <c r="A150" i="6"/>
  <c r="I150" i="6" s="1"/>
  <c r="N150" i="6" s="1"/>
  <c r="Q149" i="6"/>
  <c r="L149" i="6"/>
  <c r="S149" i="6" s="1"/>
  <c r="A149" i="6"/>
  <c r="Q148" i="6"/>
  <c r="L148" i="6"/>
  <c r="I148" i="6"/>
  <c r="F148" i="6"/>
  <c r="A148" i="6"/>
  <c r="S147" i="6"/>
  <c r="Q147" i="6"/>
  <c r="L147" i="6"/>
  <c r="I147" i="6"/>
  <c r="N147" i="6" s="1"/>
  <c r="F147" i="6"/>
  <c r="A147" i="6"/>
  <c r="Q146" i="6"/>
  <c r="L146" i="6"/>
  <c r="F146" i="6"/>
  <c r="A146" i="6"/>
  <c r="I146" i="6" s="1"/>
  <c r="N146" i="6" s="1"/>
  <c r="Q145" i="6"/>
  <c r="L145" i="6"/>
  <c r="S145" i="6" s="1"/>
  <c r="A145" i="6"/>
  <c r="Q144" i="6"/>
  <c r="L144" i="6"/>
  <c r="I144" i="6"/>
  <c r="F144" i="6"/>
  <c r="A144" i="6"/>
  <c r="S143" i="6"/>
  <c r="Q143" i="6"/>
  <c r="L143" i="6"/>
  <c r="I143" i="6"/>
  <c r="N143" i="6" s="1"/>
  <c r="F143" i="6"/>
  <c r="A143" i="6"/>
  <c r="Q142" i="6"/>
  <c r="L142" i="6"/>
  <c r="F142" i="6"/>
  <c r="A142" i="6"/>
  <c r="I142" i="6" s="1"/>
  <c r="N142" i="6" s="1"/>
  <c r="Q141" i="6"/>
  <c r="L141" i="6"/>
  <c r="S141" i="6" s="1"/>
  <c r="A141" i="6"/>
  <c r="Q140" i="6"/>
  <c r="L140" i="6"/>
  <c r="I140" i="6"/>
  <c r="F140" i="6"/>
  <c r="A140" i="6"/>
  <c r="S139" i="6"/>
  <c r="Q139" i="6"/>
  <c r="L139" i="6"/>
  <c r="I139" i="6"/>
  <c r="N139" i="6" s="1"/>
  <c r="F139" i="6"/>
  <c r="A139" i="6"/>
  <c r="Q138" i="6"/>
  <c r="L138" i="6"/>
  <c r="S138" i="6" s="1"/>
  <c r="F138" i="6"/>
  <c r="A138" i="6"/>
  <c r="I138" i="6" s="1"/>
  <c r="N138" i="6" s="1"/>
  <c r="Q137" i="6"/>
  <c r="L137" i="6"/>
  <c r="S137" i="6" s="1"/>
  <c r="A137" i="6"/>
  <c r="Q136" i="6"/>
  <c r="L136" i="6"/>
  <c r="I136" i="6"/>
  <c r="F136" i="6"/>
  <c r="A136" i="6"/>
  <c r="S135" i="6"/>
  <c r="Q135" i="6"/>
  <c r="L135" i="6"/>
  <c r="I135" i="6"/>
  <c r="F135" i="6"/>
  <c r="A135" i="6"/>
  <c r="A134" i="6"/>
  <c r="Q133" i="6"/>
  <c r="L133" i="6"/>
  <c r="S133" i="6" s="1"/>
  <c r="A133" i="6"/>
  <c r="Q132" i="6"/>
  <c r="L132" i="6"/>
  <c r="I132" i="6"/>
  <c r="N408" i="6" s="1"/>
  <c r="F132" i="6"/>
  <c r="A132" i="6"/>
  <c r="Q131" i="6"/>
  <c r="S131" i="6" s="1"/>
  <c r="L131" i="6"/>
  <c r="M407" i="6" s="1"/>
  <c r="I131" i="6"/>
  <c r="F131" i="6"/>
  <c r="A131" i="6"/>
  <c r="Q130" i="6"/>
  <c r="L130" i="6"/>
  <c r="M406" i="6" s="1"/>
  <c r="F130" i="6"/>
  <c r="A130" i="6"/>
  <c r="I130" i="6" s="1"/>
  <c r="N130" i="6" s="1"/>
  <c r="Q129" i="6"/>
  <c r="L129" i="6"/>
  <c r="A129" i="6"/>
  <c r="Q128" i="6"/>
  <c r="L128" i="6"/>
  <c r="I128" i="6"/>
  <c r="F128" i="6"/>
  <c r="A128" i="6"/>
  <c r="S127" i="6"/>
  <c r="Q127" i="6"/>
  <c r="L127" i="6"/>
  <c r="I127" i="6"/>
  <c r="N127" i="6" s="1"/>
  <c r="F127" i="6"/>
  <c r="A127" i="6"/>
  <c r="Q126" i="6"/>
  <c r="N126" i="6"/>
  <c r="L126" i="6"/>
  <c r="S126" i="6" s="1"/>
  <c r="F126" i="6"/>
  <c r="A126" i="6"/>
  <c r="I126" i="6" s="1"/>
  <c r="Q125" i="6"/>
  <c r="L125" i="6"/>
  <c r="S125" i="6" s="1"/>
  <c r="A125" i="6"/>
  <c r="S124" i="6"/>
  <c r="Q124" i="6"/>
  <c r="L124" i="6"/>
  <c r="N124" i="6" s="1"/>
  <c r="I124" i="6"/>
  <c r="F124" i="6"/>
  <c r="A124" i="6"/>
  <c r="S123" i="6"/>
  <c r="Q123" i="6"/>
  <c r="L123" i="6"/>
  <c r="I123" i="6"/>
  <c r="N123" i="6" s="1"/>
  <c r="F123" i="6"/>
  <c r="A123" i="6"/>
  <c r="Q122" i="6"/>
  <c r="Q134" i="6" s="1"/>
  <c r="N122" i="6"/>
  <c r="L122" i="6"/>
  <c r="A122" i="6"/>
  <c r="I122" i="6" s="1"/>
  <c r="A121" i="6"/>
  <c r="Q120" i="6"/>
  <c r="L120" i="6"/>
  <c r="F120" i="6"/>
  <c r="A120" i="6"/>
  <c r="I120" i="6" s="1"/>
  <c r="S119" i="6"/>
  <c r="Q119" i="6"/>
  <c r="L119" i="6"/>
  <c r="F119" i="6"/>
  <c r="A119" i="6"/>
  <c r="I119" i="6" s="1"/>
  <c r="Q118" i="6"/>
  <c r="L118" i="6"/>
  <c r="I118" i="6"/>
  <c r="A118" i="6"/>
  <c r="F118" i="6" s="1"/>
  <c r="Q117" i="6"/>
  <c r="L117" i="6"/>
  <c r="S117" i="6" s="1"/>
  <c r="A117" i="6"/>
  <c r="Q116" i="6"/>
  <c r="L116" i="6"/>
  <c r="F116" i="6"/>
  <c r="A116" i="6"/>
  <c r="I116" i="6" s="1"/>
  <c r="Q115" i="6"/>
  <c r="L115" i="6"/>
  <c r="S115" i="6" s="1"/>
  <c r="F115" i="6"/>
  <c r="A115" i="6"/>
  <c r="I115" i="6" s="1"/>
  <c r="N115" i="6" s="1"/>
  <c r="Q114" i="6"/>
  <c r="L114" i="6"/>
  <c r="A114" i="6"/>
  <c r="F114" i="6" s="1"/>
  <c r="Q113" i="6"/>
  <c r="L113" i="6"/>
  <c r="S113" i="6" s="1"/>
  <c r="F113" i="6"/>
  <c r="A113" i="6"/>
  <c r="I113" i="6" s="1"/>
  <c r="Q112" i="6"/>
  <c r="L112" i="6"/>
  <c r="I112" i="6"/>
  <c r="N112" i="6" s="1"/>
  <c r="A112" i="6"/>
  <c r="F112" i="6" s="1"/>
  <c r="Q111" i="6"/>
  <c r="L111" i="6"/>
  <c r="F111" i="6"/>
  <c r="A111" i="6"/>
  <c r="I111" i="6" s="1"/>
  <c r="A110" i="6"/>
  <c r="A109" i="6"/>
  <c r="A108" i="6"/>
  <c r="A107" i="6"/>
  <c r="A106" i="6"/>
  <c r="A105" i="6"/>
  <c r="A104" i="6"/>
  <c r="Q103" i="6"/>
  <c r="L103" i="6"/>
  <c r="I103" i="6"/>
  <c r="A103" i="6"/>
  <c r="D103" i="6" s="1"/>
  <c r="E103" i="6" s="1"/>
  <c r="S102" i="6"/>
  <c r="Q102" i="6"/>
  <c r="L102" i="6"/>
  <c r="A102" i="6"/>
  <c r="Q101" i="6"/>
  <c r="Q104" i="6" s="1"/>
  <c r="L101" i="6"/>
  <c r="F101" i="6"/>
  <c r="A101" i="6"/>
  <c r="A100" i="6"/>
  <c r="Q99" i="6"/>
  <c r="P99" i="6" s="1"/>
  <c r="O99" i="6"/>
  <c r="L99" i="6"/>
  <c r="K99" i="6" s="1"/>
  <c r="J99" i="6"/>
  <c r="R99" i="6" s="1"/>
  <c r="A99" i="6"/>
  <c r="F99" i="6" s="1"/>
  <c r="A98" i="6"/>
  <c r="H97" i="6"/>
  <c r="E97" i="6"/>
  <c r="A97" i="6"/>
  <c r="Q96" i="6"/>
  <c r="L96" i="6"/>
  <c r="A96" i="6"/>
  <c r="Q95" i="6"/>
  <c r="O95" i="6"/>
  <c r="P95" i="6" s="1"/>
  <c r="L95" i="6"/>
  <c r="S95" i="6" s="1"/>
  <c r="K95" i="6"/>
  <c r="J95" i="6"/>
  <c r="D95" i="6"/>
  <c r="A95" i="6"/>
  <c r="F95" i="6" s="1"/>
  <c r="Q94" i="6"/>
  <c r="P94" i="6"/>
  <c r="O94" i="6"/>
  <c r="O96" i="6" s="1"/>
  <c r="L94" i="6"/>
  <c r="S94" i="6" s="1"/>
  <c r="K94" i="6"/>
  <c r="J94" i="6"/>
  <c r="M94" i="6" s="1"/>
  <c r="G94" i="6"/>
  <c r="H94" i="6" s="1"/>
  <c r="F94" i="6"/>
  <c r="F96" i="6" s="1"/>
  <c r="D94" i="6"/>
  <c r="A94" i="6"/>
  <c r="I94" i="6" s="1"/>
  <c r="Q93" i="6"/>
  <c r="L93" i="6"/>
  <c r="A93" i="6"/>
  <c r="F93" i="6" s="1"/>
  <c r="B85" i="6"/>
  <c r="A85" i="6"/>
  <c r="B84" i="6"/>
  <c r="A84" i="6" s="1"/>
  <c r="B83" i="6"/>
  <c r="A83" i="6"/>
  <c r="B82" i="6"/>
  <c r="L81" i="6"/>
  <c r="B81" i="6"/>
  <c r="Q81" i="6" s="1"/>
  <c r="A81" i="6"/>
  <c r="I81" i="6" s="1"/>
  <c r="B80" i="6"/>
  <c r="L80" i="6" s="1"/>
  <c r="L79" i="6"/>
  <c r="B79" i="6"/>
  <c r="Q79" i="6" s="1"/>
  <c r="A79" i="6"/>
  <c r="I79" i="6" s="1"/>
  <c r="Q78" i="6"/>
  <c r="B78" i="6"/>
  <c r="L77" i="6"/>
  <c r="B77" i="6"/>
  <c r="Q77" i="6" s="1"/>
  <c r="A77" i="6"/>
  <c r="I77" i="6" s="1"/>
  <c r="B76" i="6"/>
  <c r="L75" i="6"/>
  <c r="B75" i="6"/>
  <c r="Q75" i="6" s="1"/>
  <c r="B74" i="6"/>
  <c r="A74" i="6"/>
  <c r="B73" i="6"/>
  <c r="A73" i="6" s="1"/>
  <c r="B72" i="6"/>
  <c r="A72" i="6" s="1"/>
  <c r="B71" i="6"/>
  <c r="B70" i="6"/>
  <c r="Q69" i="6"/>
  <c r="S69" i="6" s="1"/>
  <c r="N69" i="6"/>
  <c r="B69" i="6"/>
  <c r="A69" i="6"/>
  <c r="I69" i="6" s="1"/>
  <c r="Q68" i="6"/>
  <c r="L68" i="6"/>
  <c r="B68" i="6"/>
  <c r="A68" i="6" s="1"/>
  <c r="L67" i="6"/>
  <c r="B67" i="6"/>
  <c r="Q67" i="6" s="1"/>
  <c r="A67" i="6"/>
  <c r="I67" i="6" s="1"/>
  <c r="B66" i="6"/>
  <c r="L65" i="6"/>
  <c r="B65" i="6"/>
  <c r="Q65" i="6" s="1"/>
  <c r="A65" i="6"/>
  <c r="I65" i="6" s="1"/>
  <c r="B64" i="6"/>
  <c r="L63" i="6"/>
  <c r="B63" i="6"/>
  <c r="Q63" i="6" s="1"/>
  <c r="A63" i="6"/>
  <c r="I63" i="6" s="1"/>
  <c r="Q62" i="6"/>
  <c r="B62" i="6"/>
  <c r="L61" i="6"/>
  <c r="B61" i="6"/>
  <c r="Q61" i="6" s="1"/>
  <c r="A61" i="6"/>
  <c r="I61" i="6" s="1"/>
  <c r="Q60" i="6"/>
  <c r="B60" i="6"/>
  <c r="L59" i="6"/>
  <c r="B59" i="6"/>
  <c r="Q59" i="6" s="1"/>
  <c r="A59" i="6"/>
  <c r="I59" i="6" s="1"/>
  <c r="B58" i="6"/>
  <c r="L57" i="6"/>
  <c r="B57" i="6"/>
  <c r="Q57" i="6" s="1"/>
  <c r="A57" i="6"/>
  <c r="I57" i="6" s="1"/>
  <c r="B56" i="6"/>
  <c r="L55" i="6"/>
  <c r="B55" i="6"/>
  <c r="Q55" i="6" s="1"/>
  <c r="A55" i="6"/>
  <c r="I55" i="6" s="1"/>
  <c r="B54" i="6"/>
  <c r="A54" i="6"/>
  <c r="L53" i="6"/>
  <c r="F53" i="6"/>
  <c r="B53" i="6"/>
  <c r="A53" i="6" s="1"/>
  <c r="I53" i="6" s="1"/>
  <c r="B52" i="6"/>
  <c r="Q52" i="6" s="1"/>
  <c r="A52" i="6"/>
  <c r="L51" i="6"/>
  <c r="B51" i="6"/>
  <c r="A51" i="6" s="1"/>
  <c r="I51" i="6" s="1"/>
  <c r="B50" i="6"/>
  <c r="Q50" i="6" s="1"/>
  <c r="A50" i="6"/>
  <c r="L49" i="6"/>
  <c r="F49" i="6"/>
  <c r="B49" i="6"/>
  <c r="A49" i="6" s="1"/>
  <c r="I49" i="6" s="1"/>
  <c r="B48" i="6"/>
  <c r="Q48" i="6" s="1"/>
  <c r="A48" i="6"/>
  <c r="L47" i="6"/>
  <c r="B47" i="6"/>
  <c r="A47" i="6" s="1"/>
  <c r="I47" i="6" s="1"/>
  <c r="B46" i="6"/>
  <c r="Q46" i="6" s="1"/>
  <c r="A46" i="6"/>
  <c r="L45" i="6"/>
  <c r="F45" i="6"/>
  <c r="B45" i="6"/>
  <c r="A45" i="6" s="1"/>
  <c r="I45" i="6" s="1"/>
  <c r="Q44" i="6"/>
  <c r="B44" i="6"/>
  <c r="L44" i="6" s="1"/>
  <c r="A44" i="6"/>
  <c r="L43" i="6"/>
  <c r="F43" i="6"/>
  <c r="B43" i="6"/>
  <c r="A43" i="6" s="1"/>
  <c r="I43" i="6" s="1"/>
  <c r="B42" i="6"/>
  <c r="L42" i="6" s="1"/>
  <c r="B41" i="6"/>
  <c r="A41" i="6" s="1"/>
  <c r="B40" i="6"/>
  <c r="L40" i="6" s="1"/>
  <c r="Q39" i="6"/>
  <c r="P39" i="6"/>
  <c r="B39" i="6"/>
  <c r="L39" i="6" s="1"/>
  <c r="A39" i="6"/>
  <c r="F39" i="6" s="1"/>
  <c r="B38" i="6"/>
  <c r="L38" i="6" s="1"/>
  <c r="B37" i="6"/>
  <c r="B36" i="6"/>
  <c r="L36" i="6" s="1"/>
  <c r="Q35" i="6"/>
  <c r="B35" i="6"/>
  <c r="L34" i="6"/>
  <c r="F34" i="6"/>
  <c r="B34" i="6"/>
  <c r="Q34" i="6" s="1"/>
  <c r="A34" i="6"/>
  <c r="I34" i="6" s="1"/>
  <c r="B33" i="6"/>
  <c r="B32" i="6"/>
  <c r="L32" i="6" s="1"/>
  <c r="L31" i="6"/>
  <c r="F31" i="6"/>
  <c r="B31" i="6"/>
  <c r="Q31" i="6" s="1"/>
  <c r="A31" i="6"/>
  <c r="I31" i="6" s="1"/>
  <c r="B30" i="6"/>
  <c r="A30" i="6" s="1"/>
  <c r="B29" i="6"/>
  <c r="A29" i="6"/>
  <c r="B28" i="6"/>
  <c r="A28" i="6" s="1"/>
  <c r="B27" i="6"/>
  <c r="A27" i="6"/>
  <c r="B26" i="6"/>
  <c r="A26" i="6" s="1"/>
  <c r="B25" i="6"/>
  <c r="A25" i="6" s="1"/>
  <c r="B24" i="6"/>
  <c r="A24" i="6" s="1"/>
  <c r="B23" i="6"/>
  <c r="Q22" i="6"/>
  <c r="G22" i="6"/>
  <c r="H22" i="6" s="1"/>
  <c r="F22" i="6"/>
  <c r="B22" i="6"/>
  <c r="L22" i="6" s="1"/>
  <c r="A22" i="6"/>
  <c r="Q21" i="6"/>
  <c r="G21" i="6"/>
  <c r="H21" i="6" s="1"/>
  <c r="F21" i="6"/>
  <c r="B21" i="6"/>
  <c r="L21" i="6" s="1"/>
  <c r="A21" i="6"/>
  <c r="B20" i="6"/>
  <c r="A20" i="6" s="1"/>
  <c r="R19" i="6"/>
  <c r="Q19" i="6"/>
  <c r="B19" i="6"/>
  <c r="B18" i="6"/>
  <c r="A18" i="6"/>
  <c r="B17" i="6"/>
  <c r="AA16" i="6"/>
  <c r="B16" i="6"/>
  <c r="A16" i="6"/>
  <c r="R15" i="6"/>
  <c r="Q15" i="6"/>
  <c r="L15" i="6"/>
  <c r="S15" i="6" s="1"/>
  <c r="J15" i="6"/>
  <c r="F15" i="6"/>
  <c r="B15" i="6"/>
  <c r="O15" i="6" s="1"/>
  <c r="A15" i="6"/>
  <c r="B14" i="6"/>
  <c r="A14" i="6" s="1"/>
  <c r="B13" i="6"/>
  <c r="A13" i="6"/>
  <c r="H12" i="6"/>
  <c r="E12" i="6"/>
  <c r="B12" i="6"/>
  <c r="H11" i="6"/>
  <c r="E11" i="6"/>
  <c r="B11" i="6"/>
  <c r="Q11" i="6" s="1"/>
  <c r="Q10" i="6"/>
  <c r="H10" i="6"/>
  <c r="E10" i="6"/>
  <c r="B10" i="6"/>
  <c r="A10" i="6"/>
  <c r="F10" i="6" s="1"/>
  <c r="Q9" i="6"/>
  <c r="L9" i="6"/>
  <c r="B9" i="6"/>
  <c r="J9" i="6" s="1"/>
  <c r="W8" i="6"/>
  <c r="O8" i="6"/>
  <c r="P8" i="6" s="1"/>
  <c r="J8" i="6"/>
  <c r="B8" i="6"/>
  <c r="Q8" i="6" s="1"/>
  <c r="Q7" i="6"/>
  <c r="P7" i="6" s="1"/>
  <c r="L7" i="6"/>
  <c r="S7" i="6" s="1"/>
  <c r="J7" i="6"/>
  <c r="R7" i="6" s="1"/>
  <c r="B7" i="6"/>
  <c r="O7" i="6" s="1"/>
  <c r="A7" i="6"/>
  <c r="G7" i="6" s="1"/>
  <c r="O6" i="6"/>
  <c r="J6" i="6"/>
  <c r="B6" i="6"/>
  <c r="Q6" i="6" s="1"/>
  <c r="L5" i="6"/>
  <c r="I5" i="6"/>
  <c r="F5" i="6"/>
  <c r="B5" i="6"/>
  <c r="Q5" i="6" s="1"/>
  <c r="A5" i="6"/>
  <c r="S1" i="6"/>
  <c r="C1" i="6"/>
  <c r="AC500" i="5"/>
  <c r="A498" i="5"/>
  <c r="A497" i="5"/>
  <c r="A496" i="5"/>
  <c r="A495" i="5"/>
  <c r="A494" i="5"/>
  <c r="AL493" i="5"/>
  <c r="AO493" i="5" s="1"/>
  <c r="AF493" i="5"/>
  <c r="AH493" i="5" s="1"/>
  <c r="AC493" i="5"/>
  <c r="AI493" i="5" s="1"/>
  <c r="A493" i="5"/>
  <c r="Z493" i="5" s="1"/>
  <c r="AL492" i="5"/>
  <c r="AF492" i="5"/>
  <c r="AN492" i="5" s="1"/>
  <c r="AO492" i="5" s="1"/>
  <c r="A492" i="5"/>
  <c r="AO491" i="5"/>
  <c r="AL491" i="5"/>
  <c r="AF491" i="5"/>
  <c r="AN491" i="5" s="1"/>
  <c r="Z491" i="5"/>
  <c r="A491" i="5"/>
  <c r="AC491" i="5" s="1"/>
  <c r="AL490" i="5"/>
  <c r="AF490" i="5"/>
  <c r="AC490" i="5"/>
  <c r="Z490" i="5"/>
  <c r="A490" i="5"/>
  <c r="A489" i="5"/>
  <c r="A488" i="5"/>
  <c r="A487" i="5"/>
  <c r="A486" i="5"/>
  <c r="A485" i="5"/>
  <c r="A483" i="5"/>
  <c r="A482" i="5"/>
  <c r="AO481" i="5"/>
  <c r="AN481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N468" i="5"/>
  <c r="AL468" i="5"/>
  <c r="AF468" i="5"/>
  <c r="AC468" i="5"/>
  <c r="A468" i="5"/>
  <c r="Z468" i="5" s="1"/>
  <c r="A467" i="5"/>
  <c r="AO466" i="5"/>
  <c r="AN466" i="5"/>
  <c r="AH466" i="5"/>
  <c r="A466" i="5"/>
  <c r="A465" i="5"/>
  <c r="A464" i="5"/>
  <c r="A463" i="5"/>
  <c r="A462" i="5"/>
  <c r="A461" i="5"/>
  <c r="AL460" i="5"/>
  <c r="AF460" i="5"/>
  <c r="A460" i="5"/>
  <c r="AL459" i="5"/>
  <c r="AI459" i="5"/>
  <c r="AF459" i="5"/>
  <c r="AN459" i="5" s="1"/>
  <c r="AO459" i="5" s="1"/>
  <c r="Z459" i="5"/>
  <c r="A459" i="5"/>
  <c r="AC459" i="5" s="1"/>
  <c r="AH459" i="5" s="1"/>
  <c r="AL458" i="5"/>
  <c r="AF458" i="5"/>
  <c r="AC458" i="5"/>
  <c r="Z458" i="5"/>
  <c r="A458" i="5"/>
  <c r="AL457" i="5"/>
  <c r="AF457" i="5"/>
  <c r="AH457" i="5" s="1"/>
  <c r="AC457" i="5"/>
  <c r="A457" i="5"/>
  <c r="Z457" i="5" s="1"/>
  <c r="AO456" i="5"/>
  <c r="AL456" i="5"/>
  <c r="AF456" i="5"/>
  <c r="AN456" i="5" s="1"/>
  <c r="A456" i="5"/>
  <c r="AO455" i="5"/>
  <c r="AL455" i="5"/>
  <c r="AI455" i="5"/>
  <c r="AF455" i="5"/>
  <c r="AN455" i="5" s="1"/>
  <c r="A455" i="5"/>
  <c r="AC455" i="5" s="1"/>
  <c r="AH455" i="5" s="1"/>
  <c r="AL454" i="5"/>
  <c r="AF454" i="5"/>
  <c r="AC454" i="5"/>
  <c r="Z454" i="5"/>
  <c r="A454" i="5"/>
  <c r="AL453" i="5"/>
  <c r="AF453" i="5"/>
  <c r="AC453" i="5"/>
  <c r="A453" i="5"/>
  <c r="Z453" i="5" s="1"/>
  <c r="AL452" i="5"/>
  <c r="AF452" i="5"/>
  <c r="A452" i="5"/>
  <c r="A451" i="5"/>
  <c r="A450" i="5"/>
  <c r="A449" i="5"/>
  <c r="A448" i="5"/>
  <c r="AL447" i="5"/>
  <c r="AF447" i="5"/>
  <c r="AN447" i="5" s="1"/>
  <c r="AO447" i="5" s="1"/>
  <c r="A447" i="5"/>
  <c r="A446" i="5"/>
  <c r="A445" i="5"/>
  <c r="A444" i="5"/>
  <c r="A443" i="5"/>
  <c r="A442" i="5"/>
  <c r="A441" i="5"/>
  <c r="A440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L419" i="5"/>
  <c r="AI419" i="5"/>
  <c r="AF419" i="5"/>
  <c r="AN419" i="5" s="1"/>
  <c r="AO419" i="5" s="1"/>
  <c r="Z419" i="5"/>
  <c r="A419" i="5"/>
  <c r="AC419" i="5" s="1"/>
  <c r="A418" i="5"/>
  <c r="A417" i="5"/>
  <c r="Q416" i="5"/>
  <c r="A416" i="5"/>
  <c r="Q415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Q393" i="5"/>
  <c r="L393" i="5"/>
  <c r="S393" i="5" s="1"/>
  <c r="F393" i="5"/>
  <c r="A393" i="5"/>
  <c r="I393" i="5" s="1"/>
  <c r="Q392" i="5"/>
  <c r="L392" i="5"/>
  <c r="S392" i="5" s="1"/>
  <c r="A392" i="5"/>
  <c r="Q391" i="5"/>
  <c r="L391" i="5"/>
  <c r="A391" i="5"/>
  <c r="I391" i="5" s="1"/>
  <c r="S390" i="5"/>
  <c r="Q390" i="5"/>
  <c r="L390" i="5"/>
  <c r="N390" i="5" s="1"/>
  <c r="I390" i="5"/>
  <c r="A390" i="5"/>
  <c r="F390" i="5" s="1"/>
  <c r="Q389" i="5"/>
  <c r="S389" i="5" s="1"/>
  <c r="L389" i="5"/>
  <c r="N389" i="5" s="1"/>
  <c r="I389" i="5"/>
  <c r="F389" i="5"/>
  <c r="A389" i="5"/>
  <c r="Q388" i="5"/>
  <c r="S388" i="5" s="1"/>
  <c r="L388" i="5"/>
  <c r="A388" i="5"/>
  <c r="Q387" i="5"/>
  <c r="L387" i="5"/>
  <c r="A387" i="5"/>
  <c r="I387" i="5" s="1"/>
  <c r="S386" i="5"/>
  <c r="Q386" i="5"/>
  <c r="L386" i="5"/>
  <c r="N386" i="5" s="1"/>
  <c r="I386" i="5"/>
  <c r="A386" i="5"/>
  <c r="F386" i="5" s="1"/>
  <c r="Q385" i="5"/>
  <c r="S385" i="5" s="1"/>
  <c r="L385" i="5"/>
  <c r="N385" i="5" s="1"/>
  <c r="I385" i="5"/>
  <c r="F385" i="5"/>
  <c r="A385" i="5"/>
  <c r="Q384" i="5"/>
  <c r="S384" i="5" s="1"/>
  <c r="L384" i="5"/>
  <c r="A384" i="5"/>
  <c r="Q383" i="5"/>
  <c r="L383" i="5"/>
  <c r="A383" i="5"/>
  <c r="I383" i="5" s="1"/>
  <c r="S382" i="5"/>
  <c r="Q382" i="5"/>
  <c r="L382" i="5"/>
  <c r="I382" i="5"/>
  <c r="A382" i="5"/>
  <c r="F382" i="5" s="1"/>
  <c r="Q381" i="5"/>
  <c r="S381" i="5" s="1"/>
  <c r="L381" i="5"/>
  <c r="N381" i="5" s="1"/>
  <c r="I381" i="5"/>
  <c r="F381" i="5"/>
  <c r="A381" i="5"/>
  <c r="Q380" i="5"/>
  <c r="S380" i="5" s="1"/>
  <c r="L380" i="5"/>
  <c r="A380" i="5"/>
  <c r="Q379" i="5"/>
  <c r="L379" i="5"/>
  <c r="A379" i="5"/>
  <c r="I379" i="5" s="1"/>
  <c r="S378" i="5"/>
  <c r="Q378" i="5"/>
  <c r="L378" i="5"/>
  <c r="N378" i="5" s="1"/>
  <c r="I378" i="5"/>
  <c r="A378" i="5"/>
  <c r="F378" i="5" s="1"/>
  <c r="Q377" i="5"/>
  <c r="L377" i="5"/>
  <c r="N377" i="5" s="1"/>
  <c r="I377" i="5"/>
  <c r="F377" i="5"/>
  <c r="A377" i="5"/>
  <c r="A376" i="5"/>
  <c r="Q375" i="5"/>
  <c r="L375" i="5"/>
  <c r="A375" i="5"/>
  <c r="Q374" i="5"/>
  <c r="L374" i="5"/>
  <c r="N374" i="5" s="1"/>
  <c r="I374" i="5"/>
  <c r="A374" i="5"/>
  <c r="F374" i="5" s="1"/>
  <c r="Q373" i="5"/>
  <c r="S373" i="5" s="1"/>
  <c r="L373" i="5"/>
  <c r="I373" i="5"/>
  <c r="F373" i="5"/>
  <c r="A373" i="5"/>
  <c r="Q372" i="5"/>
  <c r="S372" i="5" s="1"/>
  <c r="L372" i="5"/>
  <c r="F372" i="5"/>
  <c r="A372" i="5"/>
  <c r="I372" i="5" s="1"/>
  <c r="N372" i="5" s="1"/>
  <c r="Q371" i="5"/>
  <c r="L371" i="5"/>
  <c r="S371" i="5" s="1"/>
  <c r="A371" i="5"/>
  <c r="Q370" i="5"/>
  <c r="L370" i="5"/>
  <c r="N370" i="5" s="1"/>
  <c r="I370" i="5"/>
  <c r="A370" i="5"/>
  <c r="F370" i="5" s="1"/>
  <c r="Q369" i="5"/>
  <c r="S369" i="5" s="1"/>
  <c r="L369" i="5"/>
  <c r="N369" i="5" s="1"/>
  <c r="I369" i="5"/>
  <c r="F369" i="5"/>
  <c r="A369" i="5"/>
  <c r="Q368" i="5"/>
  <c r="S368" i="5" s="1"/>
  <c r="L368" i="5"/>
  <c r="F368" i="5"/>
  <c r="A368" i="5"/>
  <c r="I368" i="5" s="1"/>
  <c r="N368" i="5" s="1"/>
  <c r="Q367" i="5"/>
  <c r="L367" i="5"/>
  <c r="S367" i="5" s="1"/>
  <c r="A367" i="5"/>
  <c r="Q366" i="5"/>
  <c r="L366" i="5"/>
  <c r="I366" i="5"/>
  <c r="A366" i="5"/>
  <c r="F366" i="5" s="1"/>
  <c r="Q365" i="5"/>
  <c r="S365" i="5" s="1"/>
  <c r="L365" i="5"/>
  <c r="N365" i="5" s="1"/>
  <c r="I365" i="5"/>
  <c r="F365" i="5"/>
  <c r="A365" i="5"/>
  <c r="Q364" i="5"/>
  <c r="L364" i="5"/>
  <c r="A364" i="5"/>
  <c r="A363" i="5"/>
  <c r="N362" i="5"/>
  <c r="A362" i="5"/>
  <c r="P361" i="5"/>
  <c r="O361" i="5"/>
  <c r="R361" i="5" s="1"/>
  <c r="L361" i="5"/>
  <c r="D361" i="5"/>
  <c r="E361" i="5" s="1"/>
  <c r="A361" i="5"/>
  <c r="A360" i="5"/>
  <c r="R359" i="5"/>
  <c r="Q359" i="5"/>
  <c r="O359" i="5"/>
  <c r="P359" i="5" s="1"/>
  <c r="L359" i="5"/>
  <c r="J359" i="5"/>
  <c r="I359" i="5"/>
  <c r="N359" i="5" s="1"/>
  <c r="F359" i="5"/>
  <c r="F361" i="5" s="1"/>
  <c r="A359" i="5"/>
  <c r="D359" i="5" s="1"/>
  <c r="A358" i="5"/>
  <c r="N351" i="5"/>
  <c r="Q347" i="5"/>
  <c r="L347" i="5"/>
  <c r="S347" i="5" s="1"/>
  <c r="A347" i="5"/>
  <c r="Q346" i="5"/>
  <c r="L346" i="5"/>
  <c r="A346" i="5"/>
  <c r="F346" i="5" s="1"/>
  <c r="Q345" i="5"/>
  <c r="L345" i="5"/>
  <c r="N345" i="5" s="1"/>
  <c r="I345" i="5"/>
  <c r="F345" i="5"/>
  <c r="A345" i="5"/>
  <c r="S344" i="5"/>
  <c r="Q344" i="5"/>
  <c r="L344" i="5"/>
  <c r="I344" i="5"/>
  <c r="N344" i="5" s="1"/>
  <c r="F344" i="5"/>
  <c r="A344" i="5"/>
  <c r="Q343" i="5"/>
  <c r="L343" i="5"/>
  <c r="A343" i="5"/>
  <c r="Q342" i="5"/>
  <c r="L342" i="5"/>
  <c r="I342" i="5"/>
  <c r="F342" i="5"/>
  <c r="A342" i="5"/>
  <c r="S341" i="5"/>
  <c r="Q341" i="5"/>
  <c r="L341" i="5"/>
  <c r="I341" i="5"/>
  <c r="N341" i="5" s="1"/>
  <c r="F341" i="5"/>
  <c r="A341" i="5"/>
  <c r="Q340" i="5"/>
  <c r="L340" i="5"/>
  <c r="N340" i="5" s="1"/>
  <c r="F340" i="5"/>
  <c r="A340" i="5"/>
  <c r="I340" i="5" s="1"/>
  <c r="Q339" i="5"/>
  <c r="L339" i="5"/>
  <c r="S339" i="5" s="1"/>
  <c r="A339" i="5"/>
  <c r="Q338" i="5"/>
  <c r="L338" i="5"/>
  <c r="I338" i="5"/>
  <c r="F338" i="5"/>
  <c r="A338" i="5"/>
  <c r="S337" i="5"/>
  <c r="Q337" i="5"/>
  <c r="L337" i="5"/>
  <c r="I337" i="5"/>
  <c r="N337" i="5" s="1"/>
  <c r="F337" i="5"/>
  <c r="A337" i="5"/>
  <c r="Q336" i="5"/>
  <c r="L336" i="5"/>
  <c r="N336" i="5" s="1"/>
  <c r="A336" i="5"/>
  <c r="S335" i="5"/>
  <c r="Q335" i="5"/>
  <c r="L335" i="5"/>
  <c r="I335" i="5"/>
  <c r="N335" i="5" s="1"/>
  <c r="F335" i="5"/>
  <c r="A335" i="5"/>
  <c r="Q334" i="5"/>
  <c r="L334" i="5"/>
  <c r="N334" i="5" s="1"/>
  <c r="F334" i="5"/>
  <c r="A334" i="5"/>
  <c r="I334" i="5" s="1"/>
  <c r="Q333" i="5"/>
  <c r="L333" i="5"/>
  <c r="S333" i="5" s="1"/>
  <c r="A333" i="5"/>
  <c r="Q332" i="5"/>
  <c r="L332" i="5"/>
  <c r="I332" i="5"/>
  <c r="F332" i="5"/>
  <c r="A332" i="5"/>
  <c r="S331" i="5"/>
  <c r="Q331" i="5"/>
  <c r="L331" i="5"/>
  <c r="I331" i="5"/>
  <c r="N331" i="5" s="1"/>
  <c r="F331" i="5"/>
  <c r="A331" i="5"/>
  <c r="Q330" i="5"/>
  <c r="Q348" i="5" s="1"/>
  <c r="L330" i="5"/>
  <c r="F330" i="5"/>
  <c r="A330" i="5"/>
  <c r="I330" i="5" s="1"/>
  <c r="A329" i="5"/>
  <c r="Q328" i="5"/>
  <c r="L328" i="5"/>
  <c r="I328" i="5"/>
  <c r="F328" i="5"/>
  <c r="A328" i="5"/>
  <c r="S327" i="5"/>
  <c r="Q327" i="5"/>
  <c r="L327" i="5"/>
  <c r="M430" i="5" s="1"/>
  <c r="I327" i="5"/>
  <c r="N327" i="5" s="1"/>
  <c r="F327" i="5"/>
  <c r="A327" i="5"/>
  <c r="Q326" i="5"/>
  <c r="L326" i="5"/>
  <c r="M429" i="5" s="1"/>
  <c r="F326" i="5"/>
  <c r="A326" i="5"/>
  <c r="I326" i="5" s="1"/>
  <c r="Q325" i="5"/>
  <c r="L325" i="5"/>
  <c r="M428" i="5" s="1"/>
  <c r="M433" i="5" s="1"/>
  <c r="A325" i="5"/>
  <c r="Q324" i="5"/>
  <c r="L324" i="5"/>
  <c r="I324" i="5"/>
  <c r="F324" i="5"/>
  <c r="A324" i="5"/>
  <c r="S323" i="5"/>
  <c r="Q323" i="5"/>
  <c r="L323" i="5"/>
  <c r="I323" i="5"/>
  <c r="N323" i="5" s="1"/>
  <c r="F323" i="5"/>
  <c r="A323" i="5"/>
  <c r="Q322" i="5"/>
  <c r="L322" i="5"/>
  <c r="N322" i="5" s="1"/>
  <c r="F322" i="5"/>
  <c r="A322" i="5"/>
  <c r="I322" i="5" s="1"/>
  <c r="Q321" i="5"/>
  <c r="L321" i="5"/>
  <c r="S321" i="5" s="1"/>
  <c r="A321" i="5"/>
  <c r="Q320" i="5"/>
  <c r="L320" i="5"/>
  <c r="I320" i="5"/>
  <c r="F320" i="5"/>
  <c r="A320" i="5"/>
  <c r="S319" i="5"/>
  <c r="Q319" i="5"/>
  <c r="L319" i="5"/>
  <c r="I319" i="5"/>
  <c r="N319" i="5" s="1"/>
  <c r="F319" i="5"/>
  <c r="A319" i="5"/>
  <c r="Q318" i="5"/>
  <c r="L318" i="5"/>
  <c r="F318" i="5"/>
  <c r="A318" i="5"/>
  <c r="I318" i="5" s="1"/>
  <c r="Q317" i="5"/>
  <c r="Q329" i="5" s="1"/>
  <c r="Q350" i="5" s="1"/>
  <c r="L317" i="5"/>
  <c r="L329" i="5" s="1"/>
  <c r="A317" i="5"/>
  <c r="A316" i="5"/>
  <c r="A315" i="5"/>
  <c r="A314" i="5"/>
  <c r="A313" i="5"/>
  <c r="A312" i="5"/>
  <c r="S311" i="5"/>
  <c r="R311" i="5" s="1"/>
  <c r="Q311" i="5"/>
  <c r="O311" i="5"/>
  <c r="P311" i="5" s="1"/>
  <c r="L311" i="5"/>
  <c r="K311" i="5"/>
  <c r="J311" i="5"/>
  <c r="G311" i="5"/>
  <c r="H311" i="5" s="1"/>
  <c r="A311" i="5"/>
  <c r="A310" i="5"/>
  <c r="A309" i="5"/>
  <c r="A308" i="5"/>
  <c r="Q307" i="5"/>
  <c r="O307" i="5"/>
  <c r="P307" i="5" s="1"/>
  <c r="L307" i="5"/>
  <c r="S307" i="5" s="1"/>
  <c r="J307" i="5"/>
  <c r="I307" i="5"/>
  <c r="D307" i="5"/>
  <c r="A307" i="5"/>
  <c r="G307" i="5" s="1"/>
  <c r="M307" i="5" s="1"/>
  <c r="R306" i="5"/>
  <c r="Q306" i="5"/>
  <c r="P306" i="5" s="1"/>
  <c r="O306" i="5"/>
  <c r="N306" i="5"/>
  <c r="L306" i="5"/>
  <c r="S306" i="5" s="1"/>
  <c r="J306" i="5"/>
  <c r="I306" i="5"/>
  <c r="F306" i="5"/>
  <c r="E306" i="5" s="1"/>
  <c r="D306" i="5"/>
  <c r="A306" i="5"/>
  <c r="G306" i="5" s="1"/>
  <c r="H306" i="5" s="1"/>
  <c r="A305" i="5"/>
  <c r="A304" i="5"/>
  <c r="A303" i="5"/>
  <c r="S302" i="5"/>
  <c r="Q302" i="5"/>
  <c r="P302" i="5"/>
  <c r="O302" i="5"/>
  <c r="R302" i="5" s="1"/>
  <c r="L302" i="5"/>
  <c r="K302" i="5"/>
  <c r="J302" i="5"/>
  <c r="G302" i="5"/>
  <c r="H302" i="5" s="1"/>
  <c r="A302" i="5"/>
  <c r="S301" i="5"/>
  <c r="Q301" i="5"/>
  <c r="P301" i="5"/>
  <c r="O301" i="5"/>
  <c r="R301" i="5" s="1"/>
  <c r="L301" i="5"/>
  <c r="K301" i="5"/>
  <c r="J301" i="5"/>
  <c r="A301" i="5"/>
  <c r="G301" i="5" s="1"/>
  <c r="H301" i="5" s="1"/>
  <c r="Q300" i="5"/>
  <c r="P300" i="5"/>
  <c r="O300" i="5"/>
  <c r="R300" i="5" s="1"/>
  <c r="L300" i="5"/>
  <c r="K300" i="5"/>
  <c r="J300" i="5"/>
  <c r="D300" i="5"/>
  <c r="E300" i="5" s="1"/>
  <c r="A300" i="5"/>
  <c r="G300" i="5" s="1"/>
  <c r="H300" i="5" s="1"/>
  <c r="Q299" i="5"/>
  <c r="P299" i="5" s="1"/>
  <c r="O299" i="5"/>
  <c r="R299" i="5" s="1"/>
  <c r="L299" i="5"/>
  <c r="J299" i="5"/>
  <c r="I299" i="5"/>
  <c r="D299" i="5"/>
  <c r="A299" i="5"/>
  <c r="G299" i="5" s="1"/>
  <c r="H299" i="5" s="1"/>
  <c r="Q298" i="5"/>
  <c r="P298" i="5" s="1"/>
  <c r="O298" i="5"/>
  <c r="N298" i="5"/>
  <c r="L298" i="5"/>
  <c r="S298" i="5" s="1"/>
  <c r="J298" i="5"/>
  <c r="R298" i="5" s="1"/>
  <c r="I298" i="5"/>
  <c r="F298" i="5"/>
  <c r="E298" i="5" s="1"/>
  <c r="D298" i="5"/>
  <c r="A298" i="5"/>
  <c r="G298" i="5" s="1"/>
  <c r="H298" i="5" s="1"/>
  <c r="S297" i="5"/>
  <c r="Q297" i="5"/>
  <c r="O297" i="5"/>
  <c r="L297" i="5"/>
  <c r="K297" i="5"/>
  <c r="J297" i="5"/>
  <c r="A297" i="5"/>
  <c r="G297" i="5" s="1"/>
  <c r="Q296" i="5"/>
  <c r="P296" i="5"/>
  <c r="O296" i="5"/>
  <c r="R296" i="5" s="1"/>
  <c r="L296" i="5"/>
  <c r="J296" i="5"/>
  <c r="D296" i="5"/>
  <c r="A296" i="5"/>
  <c r="G296" i="5" s="1"/>
  <c r="Q295" i="5"/>
  <c r="P295" i="5" s="1"/>
  <c r="O295" i="5"/>
  <c r="R295" i="5" s="1"/>
  <c r="L295" i="5"/>
  <c r="S295" i="5" s="1"/>
  <c r="J295" i="5"/>
  <c r="I295" i="5"/>
  <c r="D295" i="5"/>
  <c r="A295" i="5"/>
  <c r="G295" i="5" s="1"/>
  <c r="M295" i="5" s="1"/>
  <c r="Q294" i="5"/>
  <c r="Q303" i="5" s="1"/>
  <c r="O294" i="5"/>
  <c r="N294" i="5"/>
  <c r="L294" i="5"/>
  <c r="J294" i="5"/>
  <c r="R294" i="5" s="1"/>
  <c r="I294" i="5"/>
  <c r="F294" i="5"/>
  <c r="D294" i="5"/>
  <c r="A294" i="5"/>
  <c r="G294" i="5" s="1"/>
  <c r="A293" i="5"/>
  <c r="N287" i="5"/>
  <c r="Q283" i="5"/>
  <c r="L283" i="5"/>
  <c r="S283" i="5" s="1"/>
  <c r="A283" i="5"/>
  <c r="Q282" i="5"/>
  <c r="L282" i="5"/>
  <c r="I282" i="5"/>
  <c r="F282" i="5"/>
  <c r="A282" i="5"/>
  <c r="S281" i="5"/>
  <c r="Q281" i="5"/>
  <c r="L281" i="5"/>
  <c r="I281" i="5"/>
  <c r="N281" i="5" s="1"/>
  <c r="F281" i="5"/>
  <c r="A281" i="5"/>
  <c r="Q280" i="5"/>
  <c r="L280" i="5"/>
  <c r="S280" i="5" s="1"/>
  <c r="F280" i="5"/>
  <c r="A280" i="5"/>
  <c r="I280" i="5" s="1"/>
  <c r="N280" i="5" s="1"/>
  <c r="Q279" i="5"/>
  <c r="L279" i="5"/>
  <c r="S279" i="5" s="1"/>
  <c r="A279" i="5"/>
  <c r="Q278" i="5"/>
  <c r="L278" i="5"/>
  <c r="I278" i="5"/>
  <c r="F278" i="5"/>
  <c r="A278" i="5"/>
  <c r="S277" i="5"/>
  <c r="Q277" i="5"/>
  <c r="L277" i="5"/>
  <c r="I277" i="5"/>
  <c r="N277" i="5" s="1"/>
  <c r="F277" i="5"/>
  <c r="A277" i="5"/>
  <c r="Q276" i="5"/>
  <c r="L276" i="5"/>
  <c r="F276" i="5"/>
  <c r="A276" i="5"/>
  <c r="I276" i="5" s="1"/>
  <c r="N276" i="5" s="1"/>
  <c r="Q275" i="5"/>
  <c r="L275" i="5"/>
  <c r="S275" i="5" s="1"/>
  <c r="A275" i="5"/>
  <c r="Q274" i="5"/>
  <c r="L274" i="5"/>
  <c r="I274" i="5"/>
  <c r="F274" i="5"/>
  <c r="A274" i="5"/>
  <c r="S273" i="5"/>
  <c r="Q273" i="5"/>
  <c r="L273" i="5"/>
  <c r="I273" i="5"/>
  <c r="N273" i="5" s="1"/>
  <c r="F273" i="5"/>
  <c r="A273" i="5"/>
  <c r="Q272" i="5"/>
  <c r="N272" i="5"/>
  <c r="L272" i="5"/>
  <c r="S272" i="5" s="1"/>
  <c r="A272" i="5"/>
  <c r="S271" i="5"/>
  <c r="Q271" i="5"/>
  <c r="L271" i="5"/>
  <c r="I271" i="5"/>
  <c r="N271" i="5" s="1"/>
  <c r="F271" i="5"/>
  <c r="A271" i="5"/>
  <c r="Q270" i="5"/>
  <c r="L270" i="5"/>
  <c r="S270" i="5" s="1"/>
  <c r="F270" i="5"/>
  <c r="A270" i="5"/>
  <c r="I270" i="5" s="1"/>
  <c r="N270" i="5" s="1"/>
  <c r="Q269" i="5"/>
  <c r="L269" i="5"/>
  <c r="S269" i="5" s="1"/>
  <c r="A269" i="5"/>
  <c r="Q268" i="5"/>
  <c r="L268" i="5"/>
  <c r="I268" i="5"/>
  <c r="F268" i="5"/>
  <c r="A268" i="5"/>
  <c r="S267" i="5"/>
  <c r="Q267" i="5"/>
  <c r="L267" i="5"/>
  <c r="I267" i="5"/>
  <c r="N267" i="5" s="1"/>
  <c r="F267" i="5"/>
  <c r="A267" i="5"/>
  <c r="Q266" i="5"/>
  <c r="Q284" i="5" s="1"/>
  <c r="L266" i="5"/>
  <c r="A266" i="5"/>
  <c r="I266" i="5" s="1"/>
  <c r="N266" i="5" s="1"/>
  <c r="A265" i="5"/>
  <c r="Q264" i="5"/>
  <c r="L264" i="5"/>
  <c r="N264" i="5" s="1"/>
  <c r="I264" i="5"/>
  <c r="F264" i="5"/>
  <c r="A264" i="5"/>
  <c r="S263" i="5"/>
  <c r="Q263" i="5"/>
  <c r="L263" i="5"/>
  <c r="M421" i="5" s="1"/>
  <c r="I263" i="5"/>
  <c r="N263" i="5" s="1"/>
  <c r="F263" i="5"/>
  <c r="A263" i="5"/>
  <c r="Q262" i="5"/>
  <c r="L262" i="5"/>
  <c r="M420" i="5" s="1"/>
  <c r="A262" i="5"/>
  <c r="I262" i="5" s="1"/>
  <c r="N262" i="5" s="1"/>
  <c r="Q261" i="5"/>
  <c r="L261" i="5"/>
  <c r="A261" i="5"/>
  <c r="Q260" i="5"/>
  <c r="L260" i="5"/>
  <c r="N260" i="5" s="1"/>
  <c r="I260" i="5"/>
  <c r="F260" i="5"/>
  <c r="A260" i="5"/>
  <c r="Q259" i="5"/>
  <c r="S259" i="5" s="1"/>
  <c r="L259" i="5"/>
  <c r="I259" i="5"/>
  <c r="N259" i="5" s="1"/>
  <c r="F259" i="5"/>
  <c r="A259" i="5"/>
  <c r="Q258" i="5"/>
  <c r="N258" i="5"/>
  <c r="L258" i="5"/>
  <c r="S258" i="5" s="1"/>
  <c r="F258" i="5"/>
  <c r="A258" i="5"/>
  <c r="I258" i="5" s="1"/>
  <c r="Q257" i="5"/>
  <c r="L257" i="5"/>
  <c r="S257" i="5" s="1"/>
  <c r="A257" i="5"/>
  <c r="Q256" i="5"/>
  <c r="L256" i="5"/>
  <c r="N256" i="5" s="1"/>
  <c r="I256" i="5"/>
  <c r="F256" i="5"/>
  <c r="A256" i="5"/>
  <c r="S255" i="5"/>
  <c r="Q255" i="5"/>
  <c r="L255" i="5"/>
  <c r="I255" i="5"/>
  <c r="N255" i="5" s="1"/>
  <c r="F255" i="5"/>
  <c r="A255" i="5"/>
  <c r="Q254" i="5"/>
  <c r="L254" i="5"/>
  <c r="A254" i="5"/>
  <c r="I254" i="5" s="1"/>
  <c r="N254" i="5" s="1"/>
  <c r="Q253" i="5"/>
  <c r="L253" i="5"/>
  <c r="A253" i="5"/>
  <c r="A252" i="5"/>
  <c r="A251" i="5"/>
  <c r="A250" i="5"/>
  <c r="A249" i="5"/>
  <c r="A248" i="5"/>
  <c r="Q247" i="5"/>
  <c r="I247" i="5"/>
  <c r="F247" i="5"/>
  <c r="A247" i="5"/>
  <c r="R246" i="5"/>
  <c r="Q246" i="5"/>
  <c r="S247" i="5" s="1"/>
  <c r="P246" i="5"/>
  <c r="O246" i="5"/>
  <c r="M246" i="5"/>
  <c r="L246" i="5"/>
  <c r="K246" i="5"/>
  <c r="J246" i="5"/>
  <c r="A246" i="5"/>
  <c r="A245" i="5"/>
  <c r="A244" i="5"/>
  <c r="S243" i="5"/>
  <c r="Q243" i="5"/>
  <c r="S244" i="5" s="1"/>
  <c r="P243" i="5"/>
  <c r="P249" i="5" s="1"/>
  <c r="O243" i="5"/>
  <c r="R243" i="5" s="1"/>
  <c r="L243" i="5"/>
  <c r="K243" i="5"/>
  <c r="J243" i="5"/>
  <c r="I243" i="5"/>
  <c r="G243" i="5"/>
  <c r="D243" i="5"/>
  <c r="A243" i="5"/>
  <c r="F243" i="5" s="1"/>
  <c r="F249" i="5" s="1"/>
  <c r="A242" i="5"/>
  <c r="A241" i="5"/>
  <c r="Q240" i="5"/>
  <c r="Q241" i="5" s="1"/>
  <c r="P240" i="5"/>
  <c r="O240" i="5"/>
  <c r="M240" i="5"/>
  <c r="L240" i="5"/>
  <c r="K240" i="5"/>
  <c r="J240" i="5"/>
  <c r="R240" i="5" s="1"/>
  <c r="I240" i="5"/>
  <c r="N240" i="5" s="1"/>
  <c r="N241" i="5" s="1"/>
  <c r="H240" i="5"/>
  <c r="F240" i="5"/>
  <c r="F241" i="5" s="1"/>
  <c r="E240" i="5"/>
  <c r="D240" i="5"/>
  <c r="A240" i="5"/>
  <c r="G240" i="5" s="1"/>
  <c r="A239" i="5"/>
  <c r="A238" i="5"/>
  <c r="N231" i="5"/>
  <c r="Q227" i="5"/>
  <c r="L227" i="5"/>
  <c r="S227" i="5" s="1"/>
  <c r="F227" i="5"/>
  <c r="A227" i="5"/>
  <c r="I227" i="5" s="1"/>
  <c r="S226" i="5"/>
  <c r="Q226" i="5"/>
  <c r="L226" i="5"/>
  <c r="I226" i="5"/>
  <c r="N226" i="5" s="1"/>
  <c r="A226" i="5"/>
  <c r="F226" i="5" s="1"/>
  <c r="Q225" i="5"/>
  <c r="L225" i="5"/>
  <c r="S225" i="5" s="1"/>
  <c r="I225" i="5"/>
  <c r="F225" i="5"/>
  <c r="A225" i="5"/>
  <c r="S224" i="5"/>
  <c r="Q224" i="5"/>
  <c r="L224" i="5"/>
  <c r="A224" i="5"/>
  <c r="I224" i="5" s="1"/>
  <c r="N224" i="5" s="1"/>
  <c r="Q223" i="5"/>
  <c r="L223" i="5"/>
  <c r="N223" i="5" s="1"/>
  <c r="F223" i="5"/>
  <c r="A223" i="5"/>
  <c r="I223" i="5" s="1"/>
  <c r="S222" i="5"/>
  <c r="Q222" i="5"/>
  <c r="L222" i="5"/>
  <c r="I222" i="5"/>
  <c r="N222" i="5" s="1"/>
  <c r="A222" i="5"/>
  <c r="F222" i="5" s="1"/>
  <c r="Q221" i="5"/>
  <c r="L221" i="5"/>
  <c r="S221" i="5" s="1"/>
  <c r="I221" i="5"/>
  <c r="F221" i="5"/>
  <c r="A221" i="5"/>
  <c r="S220" i="5"/>
  <c r="Q220" i="5"/>
  <c r="L220" i="5"/>
  <c r="A220" i="5"/>
  <c r="I220" i="5" s="1"/>
  <c r="N220" i="5" s="1"/>
  <c r="Q219" i="5"/>
  <c r="L219" i="5"/>
  <c r="F219" i="5"/>
  <c r="A219" i="5"/>
  <c r="I219" i="5" s="1"/>
  <c r="S218" i="5"/>
  <c r="Q218" i="5"/>
  <c r="L218" i="5"/>
  <c r="I218" i="5"/>
  <c r="N218" i="5" s="1"/>
  <c r="A218" i="5"/>
  <c r="F218" i="5" s="1"/>
  <c r="Q217" i="5"/>
  <c r="L217" i="5"/>
  <c r="S217" i="5" s="1"/>
  <c r="I217" i="5"/>
  <c r="F217" i="5"/>
  <c r="A217" i="5"/>
  <c r="S216" i="5"/>
  <c r="Q216" i="5"/>
  <c r="N216" i="5"/>
  <c r="L216" i="5"/>
  <c r="A216" i="5"/>
  <c r="Q215" i="5"/>
  <c r="L215" i="5"/>
  <c r="S215" i="5" s="1"/>
  <c r="I215" i="5"/>
  <c r="F215" i="5"/>
  <c r="A215" i="5"/>
  <c r="S214" i="5"/>
  <c r="Q214" i="5"/>
  <c r="L214" i="5"/>
  <c r="A214" i="5"/>
  <c r="I214" i="5" s="1"/>
  <c r="N214" i="5" s="1"/>
  <c r="Q213" i="5"/>
  <c r="L213" i="5"/>
  <c r="F213" i="5"/>
  <c r="A213" i="5"/>
  <c r="I213" i="5" s="1"/>
  <c r="S212" i="5"/>
  <c r="Q212" i="5"/>
  <c r="L212" i="5"/>
  <c r="I212" i="5"/>
  <c r="N212" i="5" s="1"/>
  <c r="A212" i="5"/>
  <c r="F212" i="5" s="1"/>
  <c r="Q211" i="5"/>
  <c r="L211" i="5"/>
  <c r="S211" i="5" s="1"/>
  <c r="I211" i="5"/>
  <c r="F211" i="5"/>
  <c r="A211" i="5"/>
  <c r="S210" i="5"/>
  <c r="Q210" i="5"/>
  <c r="Q228" i="5" s="1"/>
  <c r="L210" i="5"/>
  <c r="L228" i="5" s="1"/>
  <c r="A210" i="5"/>
  <c r="A209" i="5"/>
  <c r="S208" i="5"/>
  <c r="Q208" i="5"/>
  <c r="L208" i="5"/>
  <c r="I208" i="5"/>
  <c r="N208" i="5" s="1"/>
  <c r="A208" i="5"/>
  <c r="F208" i="5" s="1"/>
  <c r="Q207" i="5"/>
  <c r="L207" i="5"/>
  <c r="M413" i="5" s="1"/>
  <c r="I207" i="5"/>
  <c r="F207" i="5"/>
  <c r="A207" i="5"/>
  <c r="Q206" i="5"/>
  <c r="S206" i="5" s="1"/>
  <c r="L206" i="5"/>
  <c r="M412" i="5" s="1"/>
  <c r="A206" i="5"/>
  <c r="Q205" i="5"/>
  <c r="L205" i="5"/>
  <c r="F205" i="5"/>
  <c r="A205" i="5"/>
  <c r="I205" i="5" s="1"/>
  <c r="S204" i="5"/>
  <c r="Q204" i="5"/>
  <c r="L204" i="5"/>
  <c r="A204" i="5"/>
  <c r="F204" i="5" s="1"/>
  <c r="Q203" i="5"/>
  <c r="L203" i="5"/>
  <c r="I203" i="5"/>
  <c r="F203" i="5"/>
  <c r="A203" i="5"/>
  <c r="S202" i="5"/>
  <c r="Q202" i="5"/>
  <c r="L202" i="5"/>
  <c r="I202" i="5"/>
  <c r="N202" i="5" s="1"/>
  <c r="F202" i="5"/>
  <c r="A202" i="5"/>
  <c r="Q201" i="5"/>
  <c r="N201" i="5"/>
  <c r="L201" i="5"/>
  <c r="S201" i="5" s="1"/>
  <c r="A201" i="5"/>
  <c r="I201" i="5" s="1"/>
  <c r="Q200" i="5"/>
  <c r="L200" i="5"/>
  <c r="N200" i="5" s="1"/>
  <c r="I200" i="5"/>
  <c r="A200" i="5"/>
  <c r="F200" i="5" s="1"/>
  <c r="Q199" i="5"/>
  <c r="L199" i="5"/>
  <c r="N199" i="5" s="1"/>
  <c r="I199" i="5"/>
  <c r="F199" i="5"/>
  <c r="A199" i="5"/>
  <c r="Q198" i="5"/>
  <c r="S198" i="5" s="1"/>
  <c r="L198" i="5"/>
  <c r="I198" i="5"/>
  <c r="N198" i="5" s="1"/>
  <c r="F198" i="5"/>
  <c r="A198" i="5"/>
  <c r="Q197" i="5"/>
  <c r="L197" i="5"/>
  <c r="N197" i="5" s="1"/>
  <c r="A197" i="5"/>
  <c r="I197" i="5" s="1"/>
  <c r="A196" i="5"/>
  <c r="A195" i="5"/>
  <c r="A194" i="5"/>
  <c r="A193" i="5"/>
  <c r="A192" i="5"/>
  <c r="Q191" i="5"/>
  <c r="L191" i="5"/>
  <c r="F191" i="5"/>
  <c r="A191" i="5"/>
  <c r="P190" i="5"/>
  <c r="K190" i="5"/>
  <c r="I190" i="5"/>
  <c r="I191" i="5" s="1"/>
  <c r="F190" i="5"/>
  <c r="A190" i="5"/>
  <c r="E190" i="5" s="1"/>
  <c r="A189" i="5"/>
  <c r="A188" i="5"/>
  <c r="R187" i="5"/>
  <c r="Q187" i="5"/>
  <c r="Q188" i="5" s="1"/>
  <c r="P187" i="5"/>
  <c r="L187" i="5"/>
  <c r="K187" i="5"/>
  <c r="H187" i="5"/>
  <c r="M187" i="5" s="1"/>
  <c r="E187" i="5"/>
  <c r="A187" i="5"/>
  <c r="F187" i="5" s="1"/>
  <c r="F188" i="5" s="1"/>
  <c r="A186" i="5"/>
  <c r="H185" i="5"/>
  <c r="A185" i="5"/>
  <c r="A184" i="5"/>
  <c r="S183" i="5"/>
  <c r="Q183" i="5"/>
  <c r="L183" i="5"/>
  <c r="A183" i="5"/>
  <c r="I183" i="5" s="1"/>
  <c r="N183" i="5" s="1"/>
  <c r="A182" i="5"/>
  <c r="P181" i="5"/>
  <c r="M181" i="5"/>
  <c r="K181" i="5"/>
  <c r="A181" i="5"/>
  <c r="S180" i="5"/>
  <c r="Q180" i="5"/>
  <c r="Q181" i="5" s="1"/>
  <c r="P180" i="5"/>
  <c r="O180" i="5"/>
  <c r="R180" i="5" s="1"/>
  <c r="L180" i="5"/>
  <c r="L181" i="5" s="1"/>
  <c r="K180" i="5"/>
  <c r="J180" i="5"/>
  <c r="A180" i="5"/>
  <c r="G180" i="5" s="1"/>
  <c r="A179" i="5"/>
  <c r="R178" i="5"/>
  <c r="A178" i="5"/>
  <c r="Q177" i="5"/>
  <c r="P177" i="5"/>
  <c r="Q178" i="5" s="1"/>
  <c r="O177" i="5"/>
  <c r="L177" i="5"/>
  <c r="L178" i="5" s="1"/>
  <c r="K177" i="5"/>
  <c r="M177" i="5" s="1"/>
  <c r="J177" i="5"/>
  <c r="R177" i="5" s="1"/>
  <c r="H177" i="5"/>
  <c r="F177" i="5"/>
  <c r="D177" i="5"/>
  <c r="A177" i="5"/>
  <c r="I177" i="5" s="1"/>
  <c r="A176" i="5"/>
  <c r="A175" i="5"/>
  <c r="S174" i="5"/>
  <c r="Q174" i="5"/>
  <c r="Q175" i="5" s="1"/>
  <c r="P174" i="5"/>
  <c r="O174" i="5"/>
  <c r="R174" i="5" s="1"/>
  <c r="L174" i="5"/>
  <c r="K174" i="5"/>
  <c r="J174" i="5"/>
  <c r="A174" i="5"/>
  <c r="G174" i="5" s="1"/>
  <c r="A173" i="5"/>
  <c r="A172" i="5"/>
  <c r="Q171" i="5"/>
  <c r="Q184" i="5" s="1"/>
  <c r="P171" i="5"/>
  <c r="P173" i="5" s="1"/>
  <c r="O171" i="5"/>
  <c r="O184" i="5" s="1"/>
  <c r="L171" i="5"/>
  <c r="S171" i="5" s="1"/>
  <c r="K171" i="5"/>
  <c r="K184" i="5" s="1"/>
  <c r="J171" i="5"/>
  <c r="J184" i="5" s="1"/>
  <c r="K185" i="5" s="1"/>
  <c r="I171" i="5"/>
  <c r="H171" i="5"/>
  <c r="I172" i="5" s="1"/>
  <c r="U171" i="5" s="1"/>
  <c r="V171" i="5" s="1"/>
  <c r="F171" i="5"/>
  <c r="F172" i="5" s="1"/>
  <c r="E171" i="5"/>
  <c r="D171" i="5"/>
  <c r="E173" i="5" s="1"/>
  <c r="A171" i="5"/>
  <c r="G171" i="5" s="1"/>
  <c r="A170" i="5"/>
  <c r="Q161" i="5"/>
  <c r="L161" i="5"/>
  <c r="S161" i="5" s="1"/>
  <c r="F161" i="5"/>
  <c r="A161" i="5"/>
  <c r="I161" i="5" s="1"/>
  <c r="S160" i="5"/>
  <c r="Q160" i="5"/>
  <c r="L160" i="5"/>
  <c r="N160" i="5" s="1"/>
  <c r="I160" i="5"/>
  <c r="A160" i="5"/>
  <c r="F160" i="5" s="1"/>
  <c r="Q159" i="5"/>
  <c r="L159" i="5"/>
  <c r="N159" i="5" s="1"/>
  <c r="I159" i="5"/>
  <c r="F159" i="5"/>
  <c r="A159" i="5"/>
  <c r="A158" i="5"/>
  <c r="I158" i="5" s="1"/>
  <c r="Q157" i="5"/>
  <c r="L157" i="5"/>
  <c r="S157" i="5" s="1"/>
  <c r="F157" i="5"/>
  <c r="A157" i="5"/>
  <c r="I157" i="5" s="1"/>
  <c r="S156" i="5"/>
  <c r="Q156" i="5"/>
  <c r="L156" i="5"/>
  <c r="I156" i="5"/>
  <c r="N156" i="5" s="1"/>
  <c r="A156" i="5"/>
  <c r="F156" i="5" s="1"/>
  <c r="Q155" i="5"/>
  <c r="A155" i="5"/>
  <c r="I155" i="5" s="1"/>
  <c r="A154" i="5"/>
  <c r="A153" i="5"/>
  <c r="A152" i="5"/>
  <c r="S151" i="5"/>
  <c r="Q151" i="5"/>
  <c r="L151" i="5"/>
  <c r="N151" i="5" s="1"/>
  <c r="I151" i="5"/>
  <c r="A151" i="5"/>
  <c r="F151" i="5" s="1"/>
  <c r="Q150" i="5"/>
  <c r="L150" i="5"/>
  <c r="N150" i="5" s="1"/>
  <c r="I150" i="5"/>
  <c r="F150" i="5"/>
  <c r="A150" i="5"/>
  <c r="Q149" i="5"/>
  <c r="S149" i="5" s="1"/>
  <c r="L149" i="5"/>
  <c r="A149" i="5"/>
  <c r="I149" i="5" s="1"/>
  <c r="N149" i="5" s="1"/>
  <c r="Q148" i="5"/>
  <c r="L148" i="5"/>
  <c r="S148" i="5" s="1"/>
  <c r="A148" i="5"/>
  <c r="I148" i="5" s="1"/>
  <c r="S147" i="5"/>
  <c r="Q147" i="5"/>
  <c r="L147" i="5"/>
  <c r="N147" i="5" s="1"/>
  <c r="I147" i="5"/>
  <c r="A147" i="5"/>
  <c r="F147" i="5" s="1"/>
  <c r="Q146" i="5"/>
  <c r="S146" i="5" s="1"/>
  <c r="L146" i="5"/>
  <c r="N146" i="5" s="1"/>
  <c r="I146" i="5"/>
  <c r="F146" i="5"/>
  <c r="A146" i="5"/>
  <c r="Q145" i="5"/>
  <c r="S145" i="5" s="1"/>
  <c r="L145" i="5"/>
  <c r="A145" i="5"/>
  <c r="I145" i="5" s="1"/>
  <c r="N145" i="5" s="1"/>
  <c r="Q144" i="5"/>
  <c r="L144" i="5"/>
  <c r="S144" i="5" s="1"/>
  <c r="A144" i="5"/>
  <c r="I144" i="5" s="1"/>
  <c r="S143" i="5"/>
  <c r="Q143" i="5"/>
  <c r="L143" i="5"/>
  <c r="N143" i="5" s="1"/>
  <c r="I143" i="5"/>
  <c r="A143" i="5"/>
  <c r="F143" i="5" s="1"/>
  <c r="Q142" i="5"/>
  <c r="S142" i="5" s="1"/>
  <c r="L142" i="5"/>
  <c r="N142" i="5" s="1"/>
  <c r="I142" i="5"/>
  <c r="F142" i="5"/>
  <c r="A142" i="5"/>
  <c r="Q141" i="5"/>
  <c r="S141" i="5" s="1"/>
  <c r="L141" i="5"/>
  <c r="A141" i="5"/>
  <c r="I141" i="5" s="1"/>
  <c r="N141" i="5" s="1"/>
  <c r="Q140" i="5"/>
  <c r="L140" i="5"/>
  <c r="S140" i="5" s="1"/>
  <c r="A140" i="5"/>
  <c r="I140" i="5" s="1"/>
  <c r="S139" i="5"/>
  <c r="Q139" i="5"/>
  <c r="L139" i="5"/>
  <c r="N139" i="5" s="1"/>
  <c r="I139" i="5"/>
  <c r="A139" i="5"/>
  <c r="F139" i="5" s="1"/>
  <c r="Q138" i="5"/>
  <c r="S138" i="5" s="1"/>
  <c r="L138" i="5"/>
  <c r="N138" i="5" s="1"/>
  <c r="I138" i="5"/>
  <c r="F138" i="5"/>
  <c r="A138" i="5"/>
  <c r="Q137" i="5"/>
  <c r="S137" i="5" s="1"/>
  <c r="L137" i="5"/>
  <c r="A137" i="5"/>
  <c r="I137" i="5" s="1"/>
  <c r="N137" i="5" s="1"/>
  <c r="Q136" i="5"/>
  <c r="L136" i="5"/>
  <c r="S136" i="5" s="1"/>
  <c r="A136" i="5"/>
  <c r="I136" i="5" s="1"/>
  <c r="S135" i="5"/>
  <c r="Q135" i="5"/>
  <c r="Q152" i="5" s="1"/>
  <c r="L135" i="5"/>
  <c r="L152" i="5" s="1"/>
  <c r="I135" i="5"/>
  <c r="I152" i="5" s="1"/>
  <c r="A135" i="5"/>
  <c r="F135" i="5" s="1"/>
  <c r="A134" i="5"/>
  <c r="Q133" i="5"/>
  <c r="S133" i="5" s="1"/>
  <c r="L133" i="5"/>
  <c r="A133" i="5"/>
  <c r="I133" i="5" s="1"/>
  <c r="N133" i="5" s="1"/>
  <c r="Q132" i="5"/>
  <c r="L132" i="5"/>
  <c r="M408" i="5" s="1"/>
  <c r="A132" i="5"/>
  <c r="I132" i="5" s="1"/>
  <c r="N408" i="5" s="1"/>
  <c r="S131" i="5"/>
  <c r="Q131" i="5"/>
  <c r="L131" i="5"/>
  <c r="M407" i="5" s="1"/>
  <c r="I131" i="5"/>
  <c r="A131" i="5"/>
  <c r="F131" i="5" s="1"/>
  <c r="Q130" i="5"/>
  <c r="S130" i="5" s="1"/>
  <c r="L130" i="5"/>
  <c r="M406" i="5" s="1"/>
  <c r="I130" i="5"/>
  <c r="F130" i="5"/>
  <c r="A130" i="5"/>
  <c r="Q129" i="5"/>
  <c r="S129" i="5" s="1"/>
  <c r="L129" i="5"/>
  <c r="A129" i="5"/>
  <c r="I129" i="5" s="1"/>
  <c r="N129" i="5" s="1"/>
  <c r="Q128" i="5"/>
  <c r="L128" i="5"/>
  <c r="S128" i="5" s="1"/>
  <c r="A128" i="5"/>
  <c r="I128" i="5" s="1"/>
  <c r="S127" i="5"/>
  <c r="Q127" i="5"/>
  <c r="L127" i="5"/>
  <c r="N127" i="5" s="1"/>
  <c r="I127" i="5"/>
  <c r="A127" i="5"/>
  <c r="F127" i="5" s="1"/>
  <c r="Q126" i="5"/>
  <c r="S126" i="5" s="1"/>
  <c r="L126" i="5"/>
  <c r="N126" i="5" s="1"/>
  <c r="I126" i="5"/>
  <c r="F126" i="5"/>
  <c r="A126" i="5"/>
  <c r="Q125" i="5"/>
  <c r="S125" i="5" s="1"/>
  <c r="L125" i="5"/>
  <c r="A125" i="5"/>
  <c r="I125" i="5" s="1"/>
  <c r="N125" i="5" s="1"/>
  <c r="Q124" i="5"/>
  <c r="L124" i="5"/>
  <c r="S124" i="5" s="1"/>
  <c r="A124" i="5"/>
  <c r="I124" i="5" s="1"/>
  <c r="S123" i="5"/>
  <c r="Q123" i="5"/>
  <c r="L123" i="5"/>
  <c r="N123" i="5" s="1"/>
  <c r="I123" i="5"/>
  <c r="A123" i="5"/>
  <c r="F123" i="5" s="1"/>
  <c r="Q122" i="5"/>
  <c r="Q134" i="5" s="1"/>
  <c r="L122" i="5"/>
  <c r="N122" i="5" s="1"/>
  <c r="I122" i="5"/>
  <c r="I134" i="5" s="1"/>
  <c r="F122" i="5"/>
  <c r="A122" i="5"/>
  <c r="A121" i="5"/>
  <c r="Q120" i="5"/>
  <c r="L120" i="5"/>
  <c r="S120" i="5" s="1"/>
  <c r="A120" i="5"/>
  <c r="F120" i="5" s="1"/>
  <c r="Q119" i="5"/>
  <c r="L119" i="5"/>
  <c r="S119" i="5" s="1"/>
  <c r="F119" i="5"/>
  <c r="A119" i="5"/>
  <c r="I119" i="5" s="1"/>
  <c r="Q118" i="5"/>
  <c r="L118" i="5"/>
  <c r="N118" i="5" s="1"/>
  <c r="F118" i="5"/>
  <c r="A118" i="5"/>
  <c r="I118" i="5" s="1"/>
  <c r="Q117" i="5"/>
  <c r="L117" i="5"/>
  <c r="N117" i="5" s="1"/>
  <c r="F117" i="5"/>
  <c r="A117" i="5"/>
  <c r="I117" i="5" s="1"/>
  <c r="Q116" i="5"/>
  <c r="Q121" i="5" s="1"/>
  <c r="L116" i="5"/>
  <c r="N116" i="5" s="1"/>
  <c r="A116" i="5"/>
  <c r="I116" i="5" s="1"/>
  <c r="Q115" i="5"/>
  <c r="L115" i="5"/>
  <c r="S115" i="5" s="1"/>
  <c r="A115" i="5"/>
  <c r="F115" i="5" s="1"/>
  <c r="Q114" i="5"/>
  <c r="L114" i="5"/>
  <c r="S114" i="5" s="1"/>
  <c r="A114" i="5"/>
  <c r="F114" i="5" s="1"/>
  <c r="Q113" i="5"/>
  <c r="L113" i="5"/>
  <c r="S113" i="5" s="1"/>
  <c r="F113" i="5"/>
  <c r="A113" i="5"/>
  <c r="I113" i="5" s="1"/>
  <c r="Q112" i="5"/>
  <c r="L112" i="5"/>
  <c r="A112" i="5"/>
  <c r="F112" i="5" s="1"/>
  <c r="Q111" i="5"/>
  <c r="L111" i="5"/>
  <c r="L121" i="5" s="1"/>
  <c r="I111" i="5"/>
  <c r="F111" i="5"/>
  <c r="A111" i="5"/>
  <c r="A110" i="5"/>
  <c r="A109" i="5"/>
  <c r="A108" i="5"/>
  <c r="A107" i="5"/>
  <c r="A106" i="5"/>
  <c r="A105" i="5"/>
  <c r="L104" i="5"/>
  <c r="A104" i="5"/>
  <c r="Q103" i="5"/>
  <c r="L103" i="5"/>
  <c r="S103" i="5" s="1"/>
  <c r="F103" i="5"/>
  <c r="A103" i="5"/>
  <c r="I103" i="5" s="1"/>
  <c r="S102" i="5"/>
  <c r="Q102" i="5"/>
  <c r="N102" i="5"/>
  <c r="L102" i="5"/>
  <c r="I102" i="5"/>
  <c r="D102" i="5"/>
  <c r="E102" i="5" s="1"/>
  <c r="A102" i="5"/>
  <c r="G102" i="5" s="1"/>
  <c r="H102" i="5" s="1"/>
  <c r="Q101" i="5"/>
  <c r="Q104" i="5" s="1"/>
  <c r="L101" i="5"/>
  <c r="F101" i="5"/>
  <c r="A101" i="5"/>
  <c r="I101" i="5" s="1"/>
  <c r="A100" i="5"/>
  <c r="Q99" i="5"/>
  <c r="P99" i="5"/>
  <c r="O99" i="5"/>
  <c r="L99" i="5"/>
  <c r="J99" i="5"/>
  <c r="R99" i="5" s="1"/>
  <c r="I99" i="5"/>
  <c r="H99" i="5"/>
  <c r="D99" i="5"/>
  <c r="A99" i="5"/>
  <c r="G99" i="5" s="1"/>
  <c r="M99" i="5" s="1"/>
  <c r="A98" i="5"/>
  <c r="H97" i="5"/>
  <c r="E97" i="5"/>
  <c r="A97" i="5"/>
  <c r="I96" i="5"/>
  <c r="A96" i="5"/>
  <c r="R95" i="5"/>
  <c r="Q95" i="5"/>
  <c r="O95" i="5"/>
  <c r="P95" i="5" s="1"/>
  <c r="L95" i="5"/>
  <c r="S95" i="5" s="1"/>
  <c r="K95" i="5"/>
  <c r="J95" i="5"/>
  <c r="I95" i="5"/>
  <c r="D95" i="5"/>
  <c r="A95" i="5"/>
  <c r="G95" i="5" s="1"/>
  <c r="G96" i="5" s="1"/>
  <c r="Q94" i="5"/>
  <c r="P94" i="5" s="1"/>
  <c r="O94" i="5"/>
  <c r="O96" i="5" s="1"/>
  <c r="L94" i="5"/>
  <c r="L96" i="5" s="1"/>
  <c r="J94" i="5"/>
  <c r="K94" i="5" s="1"/>
  <c r="I94" i="5"/>
  <c r="N94" i="5" s="1"/>
  <c r="F94" i="5"/>
  <c r="E94" i="5"/>
  <c r="D94" i="5"/>
  <c r="A94" i="5"/>
  <c r="G94" i="5" s="1"/>
  <c r="H94" i="5" s="1"/>
  <c r="Q93" i="5"/>
  <c r="L93" i="5"/>
  <c r="A93" i="5"/>
  <c r="I93" i="5" s="1"/>
  <c r="B85" i="5"/>
  <c r="A85" i="5" s="1"/>
  <c r="B84" i="5"/>
  <c r="A84" i="5"/>
  <c r="B83" i="5"/>
  <c r="A83" i="5"/>
  <c r="I82" i="5"/>
  <c r="B82" i="5"/>
  <c r="A82" i="5"/>
  <c r="F82" i="5" s="1"/>
  <c r="S81" i="5"/>
  <c r="Q81" i="5"/>
  <c r="L81" i="5"/>
  <c r="N81" i="5" s="1"/>
  <c r="I81" i="5"/>
  <c r="B81" i="5"/>
  <c r="A81" i="5"/>
  <c r="F81" i="5" s="1"/>
  <c r="S80" i="5"/>
  <c r="Q80" i="5"/>
  <c r="L80" i="5"/>
  <c r="I80" i="5"/>
  <c r="B80" i="5"/>
  <c r="A80" i="5"/>
  <c r="F80" i="5" s="1"/>
  <c r="S79" i="5"/>
  <c r="Q79" i="5"/>
  <c r="L79" i="5"/>
  <c r="N79" i="5" s="1"/>
  <c r="I79" i="5"/>
  <c r="B79" i="5"/>
  <c r="A79" i="5"/>
  <c r="F79" i="5" s="1"/>
  <c r="S78" i="5"/>
  <c r="Q78" i="5"/>
  <c r="L78" i="5"/>
  <c r="I78" i="5"/>
  <c r="B78" i="5"/>
  <c r="A78" i="5"/>
  <c r="F78" i="5" s="1"/>
  <c r="S77" i="5"/>
  <c r="Q77" i="5"/>
  <c r="L77" i="5"/>
  <c r="N77" i="5" s="1"/>
  <c r="I77" i="5"/>
  <c r="B77" i="5"/>
  <c r="A77" i="5"/>
  <c r="F77" i="5" s="1"/>
  <c r="S76" i="5"/>
  <c r="Q76" i="5"/>
  <c r="L76" i="5"/>
  <c r="I76" i="5"/>
  <c r="B76" i="5"/>
  <c r="A76" i="5"/>
  <c r="F76" i="5" s="1"/>
  <c r="Q75" i="5"/>
  <c r="B75" i="5"/>
  <c r="L75" i="5" s="1"/>
  <c r="B74" i="5"/>
  <c r="A74" i="5" s="1"/>
  <c r="B73" i="5"/>
  <c r="A73" i="5"/>
  <c r="B72" i="5"/>
  <c r="A72" i="5"/>
  <c r="L71" i="5"/>
  <c r="B71" i="5"/>
  <c r="Q71" i="5" s="1"/>
  <c r="A71" i="5"/>
  <c r="L70" i="5"/>
  <c r="B70" i="5"/>
  <c r="Q70" i="5" s="1"/>
  <c r="A70" i="5"/>
  <c r="I69" i="5"/>
  <c r="N69" i="5" s="1"/>
  <c r="B69" i="5"/>
  <c r="Q69" i="5" s="1"/>
  <c r="S69" i="5" s="1"/>
  <c r="A69" i="5"/>
  <c r="F69" i="5" s="1"/>
  <c r="S68" i="5"/>
  <c r="Q68" i="5"/>
  <c r="L68" i="5"/>
  <c r="I68" i="5"/>
  <c r="B68" i="5"/>
  <c r="A68" i="5"/>
  <c r="F68" i="5" s="1"/>
  <c r="S67" i="5"/>
  <c r="Q67" i="5"/>
  <c r="L67" i="5"/>
  <c r="N67" i="5" s="1"/>
  <c r="I67" i="5"/>
  <c r="F67" i="5"/>
  <c r="B67" i="5"/>
  <c r="A67" i="5"/>
  <c r="S66" i="5"/>
  <c r="Q66" i="5"/>
  <c r="L66" i="5"/>
  <c r="N66" i="5" s="1"/>
  <c r="I66" i="5"/>
  <c r="F66" i="5"/>
  <c r="B66" i="5"/>
  <c r="A66" i="5"/>
  <c r="S65" i="5"/>
  <c r="Q65" i="5"/>
  <c r="L65" i="5"/>
  <c r="I65" i="5"/>
  <c r="F65" i="5"/>
  <c r="B65" i="5"/>
  <c r="A65" i="5"/>
  <c r="S64" i="5"/>
  <c r="Q64" i="5"/>
  <c r="L64" i="5"/>
  <c r="I64" i="5"/>
  <c r="F64" i="5"/>
  <c r="B64" i="5"/>
  <c r="A64" i="5"/>
  <c r="S63" i="5"/>
  <c r="Q63" i="5"/>
  <c r="L63" i="5"/>
  <c r="N63" i="5" s="1"/>
  <c r="I63" i="5"/>
  <c r="F63" i="5"/>
  <c r="B63" i="5"/>
  <c r="A63" i="5"/>
  <c r="S62" i="5"/>
  <c r="Q62" i="5"/>
  <c r="L62" i="5"/>
  <c r="N62" i="5" s="1"/>
  <c r="I62" i="5"/>
  <c r="F62" i="5"/>
  <c r="B62" i="5"/>
  <c r="A62" i="5"/>
  <c r="S61" i="5"/>
  <c r="Q61" i="5"/>
  <c r="L61" i="5"/>
  <c r="I61" i="5"/>
  <c r="F61" i="5"/>
  <c r="B61" i="5"/>
  <c r="A61" i="5"/>
  <c r="S60" i="5"/>
  <c r="Q60" i="5"/>
  <c r="L60" i="5"/>
  <c r="I60" i="5"/>
  <c r="F60" i="5"/>
  <c r="B60" i="5"/>
  <c r="A60" i="5"/>
  <c r="S59" i="5"/>
  <c r="Q59" i="5"/>
  <c r="L59" i="5"/>
  <c r="N59" i="5" s="1"/>
  <c r="I59" i="5"/>
  <c r="F59" i="5"/>
  <c r="B59" i="5"/>
  <c r="A59" i="5"/>
  <c r="S58" i="5"/>
  <c r="Q58" i="5"/>
  <c r="L58" i="5"/>
  <c r="N58" i="5" s="1"/>
  <c r="I58" i="5"/>
  <c r="F58" i="5"/>
  <c r="B58" i="5"/>
  <c r="A58" i="5"/>
  <c r="S57" i="5"/>
  <c r="Q57" i="5"/>
  <c r="L57" i="5"/>
  <c r="I57" i="5"/>
  <c r="F57" i="5"/>
  <c r="B57" i="5"/>
  <c r="A57" i="5"/>
  <c r="S56" i="5"/>
  <c r="Q56" i="5"/>
  <c r="L56" i="5"/>
  <c r="I56" i="5"/>
  <c r="F56" i="5"/>
  <c r="B56" i="5"/>
  <c r="A56" i="5"/>
  <c r="S55" i="5"/>
  <c r="Q55" i="5"/>
  <c r="Q72" i="5" s="1"/>
  <c r="L55" i="5"/>
  <c r="I55" i="5"/>
  <c r="F55" i="5"/>
  <c r="B55" i="5"/>
  <c r="A55" i="5"/>
  <c r="L54" i="5"/>
  <c r="B54" i="5"/>
  <c r="A54" i="5"/>
  <c r="S53" i="5"/>
  <c r="Q53" i="5"/>
  <c r="L53" i="5"/>
  <c r="N53" i="5" s="1"/>
  <c r="I53" i="5"/>
  <c r="F53" i="5"/>
  <c r="B53" i="5"/>
  <c r="A53" i="5"/>
  <c r="S52" i="5"/>
  <c r="Q52" i="5"/>
  <c r="L52" i="5"/>
  <c r="M403" i="5" s="1"/>
  <c r="M437" i="5" s="1"/>
  <c r="I52" i="5"/>
  <c r="F52" i="5"/>
  <c r="B52" i="5"/>
  <c r="A52" i="5"/>
  <c r="S51" i="5"/>
  <c r="Q51" i="5"/>
  <c r="L51" i="5"/>
  <c r="M402" i="5" s="1"/>
  <c r="M436" i="5" s="1"/>
  <c r="I51" i="5"/>
  <c r="N402" i="5" s="1"/>
  <c r="F51" i="5"/>
  <c r="B51" i="5"/>
  <c r="A51" i="5"/>
  <c r="S50" i="5"/>
  <c r="Q50" i="5"/>
  <c r="L50" i="5"/>
  <c r="M401" i="5" s="1"/>
  <c r="I50" i="5"/>
  <c r="F50" i="5"/>
  <c r="B50" i="5"/>
  <c r="A50" i="5"/>
  <c r="Q49" i="5"/>
  <c r="S49" i="5" s="1"/>
  <c r="L49" i="5"/>
  <c r="N49" i="5" s="1"/>
  <c r="I49" i="5"/>
  <c r="F49" i="5"/>
  <c r="B49" i="5"/>
  <c r="A49" i="5"/>
  <c r="Q48" i="5"/>
  <c r="S48" i="5" s="1"/>
  <c r="L48" i="5"/>
  <c r="N48" i="5" s="1"/>
  <c r="I48" i="5"/>
  <c r="F48" i="5"/>
  <c r="B48" i="5"/>
  <c r="A48" i="5"/>
  <c r="S47" i="5"/>
  <c r="Q47" i="5"/>
  <c r="L47" i="5"/>
  <c r="I47" i="5"/>
  <c r="F47" i="5"/>
  <c r="B47" i="5"/>
  <c r="A47" i="5"/>
  <c r="S46" i="5"/>
  <c r="Q46" i="5"/>
  <c r="L46" i="5"/>
  <c r="I46" i="5"/>
  <c r="F46" i="5"/>
  <c r="B46" i="5"/>
  <c r="A46" i="5"/>
  <c r="Q45" i="5"/>
  <c r="S45" i="5" s="1"/>
  <c r="L45" i="5"/>
  <c r="N45" i="5" s="1"/>
  <c r="I45" i="5"/>
  <c r="F45" i="5"/>
  <c r="B45" i="5"/>
  <c r="A45" i="5"/>
  <c r="Q44" i="5"/>
  <c r="S44" i="5" s="1"/>
  <c r="L44" i="5"/>
  <c r="N44" i="5" s="1"/>
  <c r="I44" i="5"/>
  <c r="F44" i="5"/>
  <c r="B44" i="5"/>
  <c r="A44" i="5"/>
  <c r="S43" i="5"/>
  <c r="Q43" i="5"/>
  <c r="L43" i="5"/>
  <c r="N43" i="5" s="1"/>
  <c r="I43" i="5"/>
  <c r="F43" i="5"/>
  <c r="B43" i="5"/>
  <c r="A43" i="5"/>
  <c r="S42" i="5"/>
  <c r="Q42" i="5"/>
  <c r="L42" i="5"/>
  <c r="I42" i="5"/>
  <c r="I54" i="5" s="1"/>
  <c r="F42" i="5"/>
  <c r="F54" i="5" s="1"/>
  <c r="B42" i="5"/>
  <c r="A42" i="5"/>
  <c r="B41" i="5"/>
  <c r="A41" i="5"/>
  <c r="S40" i="5"/>
  <c r="Q40" i="5"/>
  <c r="P40" i="5" s="1"/>
  <c r="L40" i="5"/>
  <c r="N40" i="5" s="1"/>
  <c r="F40" i="5"/>
  <c r="B40" i="5"/>
  <c r="A40" i="5"/>
  <c r="I40" i="5" s="1"/>
  <c r="Q39" i="5"/>
  <c r="P39" i="5" s="1"/>
  <c r="L39" i="5"/>
  <c r="N39" i="5" s="1"/>
  <c r="F39" i="5"/>
  <c r="B39" i="5"/>
  <c r="A39" i="5"/>
  <c r="I39" i="5" s="1"/>
  <c r="Q38" i="5"/>
  <c r="P38" i="5" s="1"/>
  <c r="L38" i="5"/>
  <c r="N38" i="5" s="1"/>
  <c r="F38" i="5"/>
  <c r="B38" i="5"/>
  <c r="A38" i="5"/>
  <c r="I38" i="5" s="1"/>
  <c r="Q37" i="5"/>
  <c r="L37" i="5"/>
  <c r="N37" i="5" s="1"/>
  <c r="F37" i="5"/>
  <c r="B37" i="5"/>
  <c r="A37" i="5"/>
  <c r="I37" i="5" s="1"/>
  <c r="Q36" i="5"/>
  <c r="L36" i="5"/>
  <c r="N36" i="5" s="1"/>
  <c r="F36" i="5"/>
  <c r="B36" i="5"/>
  <c r="A36" i="5"/>
  <c r="I36" i="5" s="1"/>
  <c r="S35" i="5"/>
  <c r="N35" i="5"/>
  <c r="L35" i="5"/>
  <c r="F35" i="5"/>
  <c r="B35" i="5"/>
  <c r="Q35" i="5" s="1"/>
  <c r="A35" i="5"/>
  <c r="I35" i="5" s="1"/>
  <c r="B34" i="5"/>
  <c r="B33" i="5"/>
  <c r="Q32" i="5"/>
  <c r="B32" i="5"/>
  <c r="A32" i="5" s="1"/>
  <c r="Q31" i="5"/>
  <c r="F31" i="5"/>
  <c r="B31" i="5"/>
  <c r="L31" i="5" s="1"/>
  <c r="A31" i="5"/>
  <c r="I31" i="5" s="1"/>
  <c r="B30" i="5"/>
  <c r="A30" i="5"/>
  <c r="B29" i="5"/>
  <c r="A29" i="5"/>
  <c r="B28" i="5"/>
  <c r="A28" i="5"/>
  <c r="B27" i="5"/>
  <c r="A27" i="5" s="1"/>
  <c r="B26" i="5"/>
  <c r="A26" i="5"/>
  <c r="B25" i="5"/>
  <c r="A25" i="5"/>
  <c r="B24" i="5"/>
  <c r="A24" i="5"/>
  <c r="Q23" i="5"/>
  <c r="N23" i="5"/>
  <c r="I23" i="5"/>
  <c r="E23" i="5"/>
  <c r="D23" i="5"/>
  <c r="B23" i="5"/>
  <c r="L23" i="5" s="1"/>
  <c r="S23" i="5" s="1"/>
  <c r="A23" i="5"/>
  <c r="G23" i="5" s="1"/>
  <c r="H23" i="5" s="1"/>
  <c r="B22" i="5"/>
  <c r="L21" i="5"/>
  <c r="B21" i="5"/>
  <c r="B20" i="5"/>
  <c r="A20" i="5"/>
  <c r="R19" i="5"/>
  <c r="Q19" i="5"/>
  <c r="L19" i="5"/>
  <c r="I19" i="5"/>
  <c r="E19" i="5"/>
  <c r="D19" i="5"/>
  <c r="B19" i="5"/>
  <c r="A19" i="5"/>
  <c r="G19" i="5" s="1"/>
  <c r="H19" i="5" s="1"/>
  <c r="B18" i="5"/>
  <c r="A18" i="5" s="1"/>
  <c r="Q17" i="5"/>
  <c r="P17" i="5"/>
  <c r="L17" i="5"/>
  <c r="J17" i="5"/>
  <c r="K17" i="5" s="1"/>
  <c r="I17" i="5"/>
  <c r="N17" i="5" s="1"/>
  <c r="D17" i="5"/>
  <c r="B17" i="5"/>
  <c r="O17" i="5" s="1"/>
  <c r="A17" i="5"/>
  <c r="G17" i="5" s="1"/>
  <c r="H17" i="5" s="1"/>
  <c r="B16" i="5"/>
  <c r="A16" i="5" s="1"/>
  <c r="Q15" i="5"/>
  <c r="O15" i="5"/>
  <c r="K15" i="5"/>
  <c r="J15" i="5"/>
  <c r="R15" i="5" s="1"/>
  <c r="F15" i="5"/>
  <c r="E15" i="5" s="1"/>
  <c r="B15" i="5"/>
  <c r="L15" i="5" s="1"/>
  <c r="V15" i="5" s="1"/>
  <c r="A15" i="5"/>
  <c r="D15" i="5" s="1"/>
  <c r="B14" i="5"/>
  <c r="A14" i="5" s="1"/>
  <c r="B13" i="5"/>
  <c r="A13" i="5" s="1"/>
  <c r="K12" i="5"/>
  <c r="H12" i="5"/>
  <c r="E12" i="5"/>
  <c r="B12" i="5"/>
  <c r="J12" i="5" s="1"/>
  <c r="M12" i="5" s="1"/>
  <c r="Q11" i="5"/>
  <c r="M11" i="5"/>
  <c r="L11" i="5"/>
  <c r="S11" i="5" s="1"/>
  <c r="K11" i="5"/>
  <c r="H11" i="5"/>
  <c r="F11" i="5"/>
  <c r="E11" i="5"/>
  <c r="B11" i="5"/>
  <c r="J11" i="5" s="1"/>
  <c r="A11" i="5"/>
  <c r="I11" i="5" s="1"/>
  <c r="S10" i="5"/>
  <c r="Q10" i="5"/>
  <c r="M10" i="5"/>
  <c r="L10" i="5"/>
  <c r="H10" i="5"/>
  <c r="E10" i="5"/>
  <c r="B10" i="5"/>
  <c r="J10" i="5" s="1"/>
  <c r="A10" i="5"/>
  <c r="F10" i="5" s="1"/>
  <c r="O9" i="5"/>
  <c r="P9" i="5" s="1"/>
  <c r="B9" i="5"/>
  <c r="Q9" i="5" s="1"/>
  <c r="W8" i="5"/>
  <c r="L8" i="5"/>
  <c r="S8" i="5" s="1"/>
  <c r="B8" i="5"/>
  <c r="Q8" i="5" s="1"/>
  <c r="A8" i="5"/>
  <c r="I8" i="5" s="1"/>
  <c r="Q7" i="5"/>
  <c r="M7" i="5"/>
  <c r="L7" i="5"/>
  <c r="S7" i="5" s="1"/>
  <c r="J7" i="5"/>
  <c r="K7" i="5" s="1"/>
  <c r="I7" i="5"/>
  <c r="H7" i="5" s="1"/>
  <c r="D7" i="5"/>
  <c r="B7" i="5"/>
  <c r="O7" i="5" s="1"/>
  <c r="R7" i="5" s="1"/>
  <c r="A7" i="5"/>
  <c r="G7" i="5" s="1"/>
  <c r="L6" i="5"/>
  <c r="B6" i="5"/>
  <c r="Q6" i="5" s="1"/>
  <c r="A6" i="5"/>
  <c r="I6" i="5" s="1"/>
  <c r="L5" i="5"/>
  <c r="B5" i="5"/>
  <c r="Q5" i="5" s="1"/>
  <c r="A5" i="5"/>
  <c r="I5" i="5" s="1"/>
  <c r="S1" i="5"/>
  <c r="C1" i="5"/>
  <c r="A498" i="15"/>
  <c r="A497" i="15"/>
  <c r="A496" i="15"/>
  <c r="A495" i="15"/>
  <c r="A494" i="15"/>
  <c r="AL493" i="15"/>
  <c r="AO493" i="15" s="1"/>
  <c r="AF493" i="15"/>
  <c r="AH493" i="15" s="1"/>
  <c r="AC493" i="15"/>
  <c r="AI493" i="15" s="1"/>
  <c r="A493" i="15"/>
  <c r="Z493" i="15" s="1"/>
  <c r="AL492" i="15"/>
  <c r="AF492" i="15"/>
  <c r="AH492" i="15" s="1"/>
  <c r="AC492" i="15"/>
  <c r="AI492" i="15" s="1"/>
  <c r="A492" i="15"/>
  <c r="Z492" i="15" s="1"/>
  <c r="AO491" i="15"/>
  <c r="AL491" i="15"/>
  <c r="AF491" i="15"/>
  <c r="AN491" i="15" s="1"/>
  <c r="A491" i="15"/>
  <c r="AC491" i="15" s="1"/>
  <c r="AL490" i="15"/>
  <c r="AF490" i="15"/>
  <c r="AN490" i="15" s="1"/>
  <c r="AO490" i="15" s="1"/>
  <c r="Z490" i="15"/>
  <c r="A490" i="15"/>
  <c r="AC490" i="15" s="1"/>
  <c r="A489" i="15"/>
  <c r="A488" i="15"/>
  <c r="A487" i="15"/>
  <c r="A486" i="15"/>
  <c r="A485" i="15"/>
  <c r="A483" i="15"/>
  <c r="A482" i="15"/>
  <c r="AO481" i="15"/>
  <c r="AN481" i="15"/>
  <c r="A481" i="15"/>
  <c r="A480" i="15"/>
  <c r="A479" i="15"/>
  <c r="A478" i="15"/>
  <c r="A477" i="15"/>
  <c r="A476" i="15"/>
  <c r="A475" i="15"/>
  <c r="A474" i="15"/>
  <c r="A473" i="15"/>
  <c r="A472" i="15"/>
  <c r="A471" i="15"/>
  <c r="A470" i="15"/>
  <c r="A469" i="15"/>
  <c r="AL468" i="15"/>
  <c r="AF468" i="15"/>
  <c r="AN468" i="15" s="1"/>
  <c r="AC468" i="15"/>
  <c r="Z468" i="15"/>
  <c r="A468" i="15"/>
  <c r="A467" i="15"/>
  <c r="AO466" i="15"/>
  <c r="AN466" i="15"/>
  <c r="AH466" i="15"/>
  <c r="A466" i="15"/>
  <c r="A465" i="15"/>
  <c r="A464" i="15"/>
  <c r="A463" i="15"/>
  <c r="A462" i="15"/>
  <c r="A461" i="15"/>
  <c r="AL460" i="15"/>
  <c r="AF460" i="15"/>
  <c r="AH460" i="15" s="1"/>
  <c r="AC460" i="15"/>
  <c r="AI460" i="15" s="1"/>
  <c r="Z460" i="15"/>
  <c r="A460" i="15"/>
  <c r="AL459" i="15"/>
  <c r="AF459" i="15"/>
  <c r="AN459" i="15" s="1"/>
  <c r="AO459" i="15" s="1"/>
  <c r="A459" i="15"/>
  <c r="AL458" i="15"/>
  <c r="AF458" i="15"/>
  <c r="AN458" i="15" s="1"/>
  <c r="AO458" i="15" s="1"/>
  <c r="A458" i="15"/>
  <c r="AC458" i="15" s="1"/>
  <c r="AH458" i="15" s="1"/>
  <c r="AL457" i="15"/>
  <c r="AF457" i="15"/>
  <c r="AN457" i="15" s="1"/>
  <c r="AO457" i="15" s="1"/>
  <c r="A457" i="15"/>
  <c r="AC457" i="15" s="1"/>
  <c r="AL456" i="15"/>
  <c r="AF456" i="15"/>
  <c r="AH456" i="15" s="1"/>
  <c r="AC456" i="15"/>
  <c r="AI456" i="15" s="1"/>
  <c r="Z456" i="15"/>
  <c r="A456" i="15"/>
  <c r="AO455" i="15"/>
  <c r="AL455" i="15"/>
  <c r="AF455" i="15"/>
  <c r="AN455" i="15" s="1"/>
  <c r="A455" i="15"/>
  <c r="Z455" i="15" s="1"/>
  <c r="AL454" i="15"/>
  <c r="AF454" i="15"/>
  <c r="AH454" i="15" s="1"/>
  <c r="A454" i="15"/>
  <c r="AC454" i="15" s="1"/>
  <c r="AL453" i="15"/>
  <c r="AF453" i="15"/>
  <c r="A453" i="15"/>
  <c r="Z453" i="15" s="1"/>
  <c r="AL452" i="15"/>
  <c r="AF452" i="15"/>
  <c r="AC452" i="15"/>
  <c r="Z452" i="15"/>
  <c r="A452" i="15"/>
  <c r="A451" i="15"/>
  <c r="A450" i="15"/>
  <c r="A449" i="15"/>
  <c r="A448" i="15"/>
  <c r="AN447" i="15"/>
  <c r="AO447" i="15" s="1"/>
  <c r="AL447" i="15"/>
  <c r="AF447" i="15"/>
  <c r="A447" i="15"/>
  <c r="A446" i="15"/>
  <c r="A445" i="15"/>
  <c r="A444" i="15"/>
  <c r="A443" i="15"/>
  <c r="A442" i="15"/>
  <c r="A441" i="15"/>
  <c r="A440" i="15"/>
  <c r="A438" i="15"/>
  <c r="A437" i="15"/>
  <c r="A436" i="15"/>
  <c r="A435" i="15"/>
  <c r="A434" i="15"/>
  <c r="A433" i="15"/>
  <c r="A432" i="15"/>
  <c r="A431" i="15"/>
  <c r="A430" i="15"/>
  <c r="A429" i="15"/>
  <c r="A428" i="15"/>
  <c r="A427" i="15"/>
  <c r="A426" i="15"/>
  <c r="A425" i="15"/>
  <c r="A424" i="15"/>
  <c r="A423" i="15"/>
  <c r="A422" i="15"/>
  <c r="A421" i="15"/>
  <c r="A420" i="15"/>
  <c r="AL419" i="15"/>
  <c r="AF419" i="15"/>
  <c r="A419" i="15"/>
  <c r="Z419" i="15" s="1"/>
  <c r="A418" i="15"/>
  <c r="A417" i="15"/>
  <c r="Q416" i="15"/>
  <c r="A416" i="15"/>
  <c r="Q415" i="15"/>
  <c r="A415" i="15"/>
  <c r="A414" i="15"/>
  <c r="A413" i="15"/>
  <c r="A412" i="15"/>
  <c r="A411" i="15"/>
  <c r="A410" i="15"/>
  <c r="A409" i="15"/>
  <c r="A408" i="15"/>
  <c r="A407" i="15"/>
  <c r="A406" i="15"/>
  <c r="A405" i="15"/>
  <c r="A404" i="15"/>
  <c r="A403" i="15"/>
  <c r="Q393" i="15"/>
  <c r="L393" i="15"/>
  <c r="A393" i="15"/>
  <c r="Q392" i="15"/>
  <c r="L392" i="15"/>
  <c r="I392" i="15"/>
  <c r="F392" i="15"/>
  <c r="A392" i="15"/>
  <c r="Q391" i="15"/>
  <c r="S391" i="15" s="1"/>
  <c r="L391" i="15"/>
  <c r="F391" i="15"/>
  <c r="A391" i="15"/>
  <c r="I391" i="15" s="1"/>
  <c r="N391" i="15" s="1"/>
  <c r="S390" i="15"/>
  <c r="Q390" i="15"/>
  <c r="L390" i="15"/>
  <c r="A390" i="15"/>
  <c r="F390" i="15" s="1"/>
  <c r="Q389" i="15"/>
  <c r="L389" i="15"/>
  <c r="F389" i="15"/>
  <c r="A389" i="15"/>
  <c r="I389" i="15" s="1"/>
  <c r="S388" i="15"/>
  <c r="Q388" i="15"/>
  <c r="L388" i="15"/>
  <c r="I388" i="15"/>
  <c r="N388" i="15" s="1"/>
  <c r="F388" i="15"/>
  <c r="A388" i="15"/>
  <c r="Q387" i="15"/>
  <c r="L387" i="15"/>
  <c r="S387" i="15" s="1"/>
  <c r="A387" i="15"/>
  <c r="I387" i="15" s="1"/>
  <c r="N387" i="15" s="1"/>
  <c r="Q386" i="15"/>
  <c r="L386" i="15"/>
  <c r="S386" i="15" s="1"/>
  <c r="F386" i="15"/>
  <c r="A386" i="15"/>
  <c r="I386" i="15" s="1"/>
  <c r="S385" i="15"/>
  <c r="Q385" i="15"/>
  <c r="L385" i="15"/>
  <c r="N385" i="15" s="1"/>
  <c r="I385" i="15"/>
  <c r="A385" i="15"/>
  <c r="F385" i="15" s="1"/>
  <c r="Q384" i="15"/>
  <c r="L384" i="15"/>
  <c r="N384" i="15" s="1"/>
  <c r="I384" i="15"/>
  <c r="F384" i="15"/>
  <c r="A384" i="15"/>
  <c r="Q383" i="15"/>
  <c r="S383" i="15" s="1"/>
  <c r="L383" i="15"/>
  <c r="A383" i="15"/>
  <c r="I383" i="15" s="1"/>
  <c r="N383" i="15" s="1"/>
  <c r="Q382" i="15"/>
  <c r="L382" i="15"/>
  <c r="S382" i="15" s="1"/>
  <c r="F382" i="15"/>
  <c r="A382" i="15"/>
  <c r="I382" i="15" s="1"/>
  <c r="S381" i="15"/>
  <c r="Q381" i="15"/>
  <c r="L381" i="15"/>
  <c r="N381" i="15" s="1"/>
  <c r="I381" i="15"/>
  <c r="A381" i="15"/>
  <c r="F381" i="15" s="1"/>
  <c r="Q380" i="15"/>
  <c r="L380" i="15"/>
  <c r="N380" i="15" s="1"/>
  <c r="I380" i="15"/>
  <c r="F380" i="15"/>
  <c r="A380" i="15"/>
  <c r="Q379" i="15"/>
  <c r="S379" i="15" s="1"/>
  <c r="L379" i="15"/>
  <c r="A379" i="15"/>
  <c r="I379" i="15" s="1"/>
  <c r="N379" i="15" s="1"/>
  <c r="Q378" i="15"/>
  <c r="L378" i="15"/>
  <c r="S378" i="15" s="1"/>
  <c r="F378" i="15"/>
  <c r="A378" i="15"/>
  <c r="I378" i="15" s="1"/>
  <c r="S377" i="15"/>
  <c r="Q377" i="15"/>
  <c r="Q394" i="15" s="1"/>
  <c r="P394" i="15" s="1"/>
  <c r="L377" i="15"/>
  <c r="L394" i="15" s="1"/>
  <c r="K394" i="15" s="1"/>
  <c r="I377" i="15"/>
  <c r="A377" i="15"/>
  <c r="F377" i="15" s="1"/>
  <c r="A376" i="15"/>
  <c r="Q375" i="15"/>
  <c r="L375" i="15"/>
  <c r="S375" i="15" s="1"/>
  <c r="A375" i="15"/>
  <c r="I375" i="15" s="1"/>
  <c r="N375" i="15" s="1"/>
  <c r="Q374" i="15"/>
  <c r="L374" i="15"/>
  <c r="S374" i="15" s="1"/>
  <c r="A374" i="15"/>
  <c r="I374" i="15" s="1"/>
  <c r="Q373" i="15"/>
  <c r="L373" i="15"/>
  <c r="N373" i="15" s="1"/>
  <c r="I373" i="15"/>
  <c r="F373" i="15"/>
  <c r="A373" i="15"/>
  <c r="Q372" i="15"/>
  <c r="S372" i="15" s="1"/>
  <c r="L372" i="15"/>
  <c r="N372" i="15" s="1"/>
  <c r="I372" i="15"/>
  <c r="F372" i="15"/>
  <c r="A372" i="15"/>
  <c r="Q371" i="15"/>
  <c r="L371" i="15"/>
  <c r="S371" i="15" s="1"/>
  <c r="A371" i="15"/>
  <c r="I371" i="15" s="1"/>
  <c r="N371" i="15" s="1"/>
  <c r="Q370" i="15"/>
  <c r="L370" i="15"/>
  <c r="S370" i="15" s="1"/>
  <c r="A370" i="15"/>
  <c r="I370" i="15" s="1"/>
  <c r="S369" i="15"/>
  <c r="Q369" i="15"/>
  <c r="L369" i="15"/>
  <c r="N369" i="15" s="1"/>
  <c r="I369" i="15"/>
  <c r="F369" i="15"/>
  <c r="A369" i="15"/>
  <c r="Q368" i="15"/>
  <c r="S368" i="15" s="1"/>
  <c r="L368" i="15"/>
  <c r="N368" i="15" s="1"/>
  <c r="I368" i="15"/>
  <c r="F368" i="15"/>
  <c r="A368" i="15"/>
  <c r="Q367" i="15"/>
  <c r="L367" i="15"/>
  <c r="S367" i="15" s="1"/>
  <c r="A367" i="15"/>
  <c r="I367" i="15" s="1"/>
  <c r="N367" i="15" s="1"/>
  <c r="Q366" i="15"/>
  <c r="L366" i="15"/>
  <c r="S366" i="15" s="1"/>
  <c r="A366" i="15"/>
  <c r="I366" i="15" s="1"/>
  <c r="S365" i="15"/>
  <c r="Q365" i="15"/>
  <c r="L365" i="15"/>
  <c r="N365" i="15" s="1"/>
  <c r="I365" i="15"/>
  <c r="F365" i="15"/>
  <c r="A365" i="15"/>
  <c r="Q364" i="15"/>
  <c r="S364" i="15" s="1"/>
  <c r="L364" i="15"/>
  <c r="L376" i="15" s="1"/>
  <c r="A364" i="15"/>
  <c r="I364" i="15" s="1"/>
  <c r="A363" i="15"/>
  <c r="N362" i="15"/>
  <c r="A362" i="15"/>
  <c r="L361" i="15"/>
  <c r="A361" i="15"/>
  <c r="A360" i="15"/>
  <c r="R359" i="15"/>
  <c r="Q359" i="15"/>
  <c r="Q361" i="15" s="1"/>
  <c r="O359" i="15"/>
  <c r="O361" i="15" s="1"/>
  <c r="L359" i="15"/>
  <c r="J359" i="15"/>
  <c r="J361" i="15" s="1"/>
  <c r="K361" i="15" s="1"/>
  <c r="F359" i="15"/>
  <c r="A359" i="15"/>
  <c r="I359" i="15" s="1"/>
  <c r="A358" i="15"/>
  <c r="N351" i="15"/>
  <c r="Q347" i="15"/>
  <c r="L347" i="15"/>
  <c r="S347" i="15" s="1"/>
  <c r="A347" i="15"/>
  <c r="I347" i="15" s="1"/>
  <c r="N347" i="15" s="1"/>
  <c r="Q346" i="15"/>
  <c r="L346" i="15"/>
  <c r="S346" i="15" s="1"/>
  <c r="A346" i="15"/>
  <c r="I346" i="15" s="1"/>
  <c r="S345" i="15"/>
  <c r="Q345" i="15"/>
  <c r="L345" i="15"/>
  <c r="N345" i="15" s="1"/>
  <c r="I345" i="15"/>
  <c r="F345" i="15"/>
  <c r="A345" i="15"/>
  <c r="Q344" i="15"/>
  <c r="S344" i="15" s="1"/>
  <c r="L344" i="15"/>
  <c r="F344" i="15"/>
  <c r="A344" i="15"/>
  <c r="I344" i="15" s="1"/>
  <c r="N344" i="15" s="1"/>
  <c r="Q343" i="15"/>
  <c r="L343" i="15"/>
  <c r="S343" i="15" s="1"/>
  <c r="A343" i="15"/>
  <c r="I343" i="15" s="1"/>
  <c r="N343" i="15" s="1"/>
  <c r="Q342" i="15"/>
  <c r="L342" i="15"/>
  <c r="S342" i="15" s="1"/>
  <c r="I342" i="15"/>
  <c r="A342" i="15"/>
  <c r="F342" i="15" s="1"/>
  <c r="Q341" i="15"/>
  <c r="S341" i="15" s="1"/>
  <c r="L341" i="15"/>
  <c r="N341" i="15" s="1"/>
  <c r="I341" i="15"/>
  <c r="F341" i="15"/>
  <c r="A341" i="15"/>
  <c r="Q340" i="15"/>
  <c r="S340" i="15" s="1"/>
  <c r="L340" i="15"/>
  <c r="F340" i="15"/>
  <c r="A340" i="15"/>
  <c r="I340" i="15" s="1"/>
  <c r="N340" i="15" s="1"/>
  <c r="Q339" i="15"/>
  <c r="L339" i="15"/>
  <c r="S339" i="15" s="1"/>
  <c r="A339" i="15"/>
  <c r="I339" i="15" s="1"/>
  <c r="Q338" i="15"/>
  <c r="L338" i="15"/>
  <c r="S338" i="15" s="1"/>
  <c r="I338" i="15"/>
  <c r="A338" i="15"/>
  <c r="F338" i="15" s="1"/>
  <c r="Q337" i="15"/>
  <c r="S337" i="15" s="1"/>
  <c r="L337" i="15"/>
  <c r="N337" i="15" s="1"/>
  <c r="I337" i="15"/>
  <c r="F337" i="15"/>
  <c r="A337" i="15"/>
  <c r="Q336" i="15"/>
  <c r="S336" i="15" s="1"/>
  <c r="N336" i="15"/>
  <c r="L336" i="15"/>
  <c r="A336" i="15"/>
  <c r="Q335" i="15"/>
  <c r="S335" i="15" s="1"/>
  <c r="L335" i="15"/>
  <c r="N335" i="15" s="1"/>
  <c r="I335" i="15"/>
  <c r="F335" i="15"/>
  <c r="A335" i="15"/>
  <c r="Q334" i="15"/>
  <c r="S334" i="15" s="1"/>
  <c r="L334" i="15"/>
  <c r="F334" i="15"/>
  <c r="A334" i="15"/>
  <c r="I334" i="15" s="1"/>
  <c r="N334" i="15" s="1"/>
  <c r="Q333" i="15"/>
  <c r="L333" i="15"/>
  <c r="S333" i="15" s="1"/>
  <c r="A333" i="15"/>
  <c r="I333" i="15" s="1"/>
  <c r="N333" i="15" s="1"/>
  <c r="Q332" i="15"/>
  <c r="L332" i="15"/>
  <c r="S332" i="15" s="1"/>
  <c r="I332" i="15"/>
  <c r="A332" i="15"/>
  <c r="F332" i="15" s="1"/>
  <c r="Q331" i="15"/>
  <c r="S331" i="15" s="1"/>
  <c r="L331" i="15"/>
  <c r="N331" i="15" s="1"/>
  <c r="I331" i="15"/>
  <c r="F331" i="15"/>
  <c r="A331" i="15"/>
  <c r="Q330" i="15"/>
  <c r="Q348" i="15" s="1"/>
  <c r="L330" i="15"/>
  <c r="L348" i="15" s="1"/>
  <c r="F330" i="15"/>
  <c r="A330" i="15"/>
  <c r="I330" i="15" s="1"/>
  <c r="A329" i="15"/>
  <c r="Q328" i="15"/>
  <c r="L328" i="15"/>
  <c r="I328" i="15"/>
  <c r="A328" i="15"/>
  <c r="F328" i="15" s="1"/>
  <c r="S327" i="15"/>
  <c r="Q327" i="15"/>
  <c r="L327" i="15"/>
  <c r="M430" i="15" s="1"/>
  <c r="I327" i="15"/>
  <c r="F327" i="15"/>
  <c r="A327" i="15"/>
  <c r="Q326" i="15"/>
  <c r="S326" i="15" s="1"/>
  <c r="L326" i="15"/>
  <c r="M429" i="15" s="1"/>
  <c r="A326" i="15"/>
  <c r="I326" i="15" s="1"/>
  <c r="N326" i="15" s="1"/>
  <c r="Q325" i="15"/>
  <c r="L325" i="15"/>
  <c r="A325" i="15"/>
  <c r="Q324" i="15"/>
  <c r="L324" i="15"/>
  <c r="N324" i="15" s="1"/>
  <c r="I324" i="15"/>
  <c r="A324" i="15"/>
  <c r="F324" i="15" s="1"/>
  <c r="Q323" i="15"/>
  <c r="S323" i="15" s="1"/>
  <c r="L323" i="15"/>
  <c r="N323" i="15" s="1"/>
  <c r="I323" i="15"/>
  <c r="F323" i="15"/>
  <c r="A323" i="15"/>
  <c r="Q322" i="15"/>
  <c r="S322" i="15" s="1"/>
  <c r="L322" i="15"/>
  <c r="I322" i="15"/>
  <c r="N322" i="15" s="1"/>
  <c r="F322" i="15"/>
  <c r="A322" i="15"/>
  <c r="Q321" i="15"/>
  <c r="L321" i="15"/>
  <c r="A321" i="15"/>
  <c r="I321" i="15" s="1"/>
  <c r="Q320" i="15"/>
  <c r="L320" i="15"/>
  <c r="S320" i="15" s="1"/>
  <c r="A320" i="15"/>
  <c r="F320" i="15" s="1"/>
  <c r="Q319" i="15"/>
  <c r="L319" i="15"/>
  <c r="S319" i="15" s="1"/>
  <c r="A319" i="15"/>
  <c r="I319" i="15" s="1"/>
  <c r="Q318" i="15"/>
  <c r="L318" i="15"/>
  <c r="S318" i="15" s="1"/>
  <c r="I318" i="15"/>
  <c r="F318" i="15"/>
  <c r="A318" i="15"/>
  <c r="S317" i="15"/>
  <c r="Q317" i="15"/>
  <c r="L317" i="15"/>
  <c r="I317" i="15"/>
  <c r="A317" i="15"/>
  <c r="F317" i="15" s="1"/>
  <c r="A316" i="15"/>
  <c r="A315" i="15"/>
  <c r="A314" i="15"/>
  <c r="A313" i="15"/>
  <c r="A312" i="15"/>
  <c r="Q311" i="15"/>
  <c r="O311" i="15"/>
  <c r="P311" i="15" s="1"/>
  <c r="L311" i="15"/>
  <c r="S311" i="15" s="1"/>
  <c r="R311" i="15" s="1"/>
  <c r="K311" i="15"/>
  <c r="J311" i="15"/>
  <c r="I311" i="15"/>
  <c r="A311" i="15"/>
  <c r="D311" i="15" s="1"/>
  <c r="E311" i="15" s="1"/>
  <c r="A310" i="15"/>
  <c r="A309" i="15"/>
  <c r="A308" i="15"/>
  <c r="S307" i="15"/>
  <c r="Q307" i="15"/>
  <c r="O307" i="15"/>
  <c r="R307" i="15" s="1"/>
  <c r="L307" i="15"/>
  <c r="K307" i="15"/>
  <c r="J307" i="15"/>
  <c r="A307" i="15"/>
  <c r="G307" i="15" s="1"/>
  <c r="Q306" i="15"/>
  <c r="P306" i="15"/>
  <c r="O306" i="15"/>
  <c r="R306" i="15" s="1"/>
  <c r="L306" i="15"/>
  <c r="S306" i="15" s="1"/>
  <c r="J306" i="15"/>
  <c r="K306" i="15" s="1"/>
  <c r="F306" i="15"/>
  <c r="D306" i="15"/>
  <c r="E306" i="15" s="1"/>
  <c r="A306" i="15"/>
  <c r="G306" i="15" s="1"/>
  <c r="A305" i="15"/>
  <c r="A304" i="15"/>
  <c r="A303" i="15"/>
  <c r="R302" i="15"/>
  <c r="Q302" i="15"/>
  <c r="P302" i="15"/>
  <c r="O302" i="15"/>
  <c r="L302" i="15"/>
  <c r="S302" i="15" s="1"/>
  <c r="K302" i="15"/>
  <c r="J302" i="15"/>
  <c r="I302" i="15"/>
  <c r="N302" i="15" s="1"/>
  <c r="E302" i="15"/>
  <c r="D302" i="15"/>
  <c r="A302" i="15"/>
  <c r="G302" i="15" s="1"/>
  <c r="H302" i="15" s="1"/>
  <c r="R301" i="15"/>
  <c r="Q301" i="15"/>
  <c r="P301" i="15"/>
  <c r="O301" i="15"/>
  <c r="L301" i="15"/>
  <c r="S301" i="15" s="1"/>
  <c r="K301" i="15"/>
  <c r="J301" i="15"/>
  <c r="I301" i="15"/>
  <c r="N301" i="15" s="1"/>
  <c r="E301" i="15"/>
  <c r="D301" i="15"/>
  <c r="A301" i="15"/>
  <c r="G301" i="15" s="1"/>
  <c r="H301" i="15" s="1"/>
  <c r="R300" i="15"/>
  <c r="Q300" i="15"/>
  <c r="P300" i="15"/>
  <c r="O300" i="15"/>
  <c r="L300" i="15"/>
  <c r="S300" i="15" s="1"/>
  <c r="J300" i="15"/>
  <c r="I300" i="15"/>
  <c r="N300" i="15" s="1"/>
  <c r="F300" i="15"/>
  <c r="E300" i="15"/>
  <c r="D300" i="15"/>
  <c r="A300" i="15"/>
  <c r="G300" i="15" s="1"/>
  <c r="H300" i="15" s="1"/>
  <c r="S299" i="15"/>
  <c r="Q299" i="15"/>
  <c r="O299" i="15"/>
  <c r="R299" i="15" s="1"/>
  <c r="L299" i="15"/>
  <c r="K299" i="15"/>
  <c r="J299" i="15"/>
  <c r="M299" i="15" s="1"/>
  <c r="A299" i="15"/>
  <c r="G299" i="15" s="1"/>
  <c r="Q298" i="15"/>
  <c r="O298" i="15"/>
  <c r="P298" i="15" s="1"/>
  <c r="L298" i="15"/>
  <c r="S298" i="15" s="1"/>
  <c r="J298" i="15"/>
  <c r="D298" i="15"/>
  <c r="A298" i="15"/>
  <c r="G298" i="15" s="1"/>
  <c r="Q297" i="15"/>
  <c r="P297" i="15" s="1"/>
  <c r="O297" i="15"/>
  <c r="R297" i="15" s="1"/>
  <c r="L297" i="15"/>
  <c r="S297" i="15" s="1"/>
  <c r="J297" i="15"/>
  <c r="I297" i="15"/>
  <c r="D297" i="15"/>
  <c r="A297" i="15"/>
  <c r="G297" i="15" s="1"/>
  <c r="Q296" i="15"/>
  <c r="P296" i="15" s="1"/>
  <c r="O296" i="15"/>
  <c r="L296" i="15"/>
  <c r="S296" i="15" s="1"/>
  <c r="J296" i="15"/>
  <c r="R296" i="15" s="1"/>
  <c r="I296" i="15"/>
  <c r="N296" i="15" s="1"/>
  <c r="F296" i="15"/>
  <c r="E296" i="15" s="1"/>
  <c r="D296" i="15"/>
  <c r="A296" i="15"/>
  <c r="G296" i="15" s="1"/>
  <c r="H296" i="15" s="1"/>
  <c r="S295" i="15"/>
  <c r="Q295" i="15"/>
  <c r="O295" i="15"/>
  <c r="R295" i="15" s="1"/>
  <c r="L295" i="15"/>
  <c r="K295" i="15"/>
  <c r="J295" i="15"/>
  <c r="M295" i="15" s="1"/>
  <c r="A295" i="15"/>
  <c r="G295" i="15" s="1"/>
  <c r="Q294" i="15"/>
  <c r="Q303" i="15" s="1"/>
  <c r="O294" i="15"/>
  <c r="P294" i="15" s="1"/>
  <c r="L294" i="15"/>
  <c r="L303" i="15" s="1"/>
  <c r="J294" i="15"/>
  <c r="J303" i="15" s="1"/>
  <c r="D294" i="15"/>
  <c r="A294" i="15"/>
  <c r="G294" i="15" s="1"/>
  <c r="A293" i="15"/>
  <c r="N287" i="15"/>
  <c r="Q283" i="15"/>
  <c r="S283" i="15" s="1"/>
  <c r="L283" i="15"/>
  <c r="I283" i="15"/>
  <c r="N283" i="15" s="1"/>
  <c r="F283" i="15"/>
  <c r="A283" i="15"/>
  <c r="Q282" i="15"/>
  <c r="L282" i="15"/>
  <c r="S282" i="15" s="1"/>
  <c r="F282" i="15"/>
  <c r="A282" i="15"/>
  <c r="I282" i="15" s="1"/>
  <c r="N282" i="15" s="1"/>
  <c r="Q281" i="15"/>
  <c r="L281" i="15"/>
  <c r="S281" i="15" s="1"/>
  <c r="A281" i="15"/>
  <c r="I281" i="15" s="1"/>
  <c r="N281" i="15" s="1"/>
  <c r="Q280" i="15"/>
  <c r="L280" i="15"/>
  <c r="S280" i="15" s="1"/>
  <c r="I280" i="15"/>
  <c r="F280" i="15"/>
  <c r="A280" i="15"/>
  <c r="Q279" i="15"/>
  <c r="S279" i="15" s="1"/>
  <c r="L279" i="15"/>
  <c r="N279" i="15" s="1"/>
  <c r="I279" i="15"/>
  <c r="F279" i="15"/>
  <c r="A279" i="15"/>
  <c r="Q278" i="15"/>
  <c r="L278" i="15"/>
  <c r="S278" i="15" s="1"/>
  <c r="A278" i="15"/>
  <c r="F278" i="15" s="1"/>
  <c r="Q277" i="15"/>
  <c r="L277" i="15"/>
  <c r="N277" i="15" s="1"/>
  <c r="A277" i="15"/>
  <c r="I277" i="15" s="1"/>
  <c r="S276" i="15"/>
  <c r="Q276" i="15"/>
  <c r="L276" i="15"/>
  <c r="N276" i="15" s="1"/>
  <c r="I276" i="15"/>
  <c r="F276" i="15"/>
  <c r="A276" i="15"/>
  <c r="Q275" i="15"/>
  <c r="S275" i="15" s="1"/>
  <c r="L275" i="15"/>
  <c r="I275" i="15"/>
  <c r="N275" i="15" s="1"/>
  <c r="F275" i="15"/>
  <c r="A275" i="15"/>
  <c r="Q274" i="15"/>
  <c r="L274" i="15"/>
  <c r="S274" i="15" s="1"/>
  <c r="A274" i="15"/>
  <c r="F274" i="15" s="1"/>
  <c r="Q273" i="15"/>
  <c r="L273" i="15"/>
  <c r="A273" i="15"/>
  <c r="I273" i="15" s="1"/>
  <c r="S272" i="15"/>
  <c r="Q272" i="15"/>
  <c r="L272" i="15"/>
  <c r="N272" i="15" s="1"/>
  <c r="A272" i="15"/>
  <c r="Q271" i="15"/>
  <c r="L271" i="15"/>
  <c r="N271" i="15" s="1"/>
  <c r="A271" i="15"/>
  <c r="I271" i="15" s="1"/>
  <c r="S270" i="15"/>
  <c r="Q270" i="15"/>
  <c r="L270" i="15"/>
  <c r="N270" i="15" s="1"/>
  <c r="I270" i="15"/>
  <c r="F270" i="15"/>
  <c r="A270" i="15"/>
  <c r="Q269" i="15"/>
  <c r="S269" i="15" s="1"/>
  <c r="L269" i="15"/>
  <c r="I269" i="15"/>
  <c r="N269" i="15" s="1"/>
  <c r="F269" i="15"/>
  <c r="A269" i="15"/>
  <c r="Q268" i="15"/>
  <c r="L268" i="15"/>
  <c r="S268" i="15" s="1"/>
  <c r="A268" i="15"/>
  <c r="F268" i="15" s="1"/>
  <c r="Q267" i="15"/>
  <c r="L267" i="15"/>
  <c r="A267" i="15"/>
  <c r="I267" i="15" s="1"/>
  <c r="S266" i="15"/>
  <c r="Q266" i="15"/>
  <c r="Q284" i="15" s="1"/>
  <c r="L266" i="15"/>
  <c r="L284" i="15" s="1"/>
  <c r="I266" i="15"/>
  <c r="F266" i="15"/>
  <c r="A266" i="15"/>
  <c r="K265" i="15"/>
  <c r="A265" i="15"/>
  <c r="Q264" i="15"/>
  <c r="L264" i="15"/>
  <c r="S264" i="15" s="1"/>
  <c r="A264" i="15"/>
  <c r="F264" i="15" s="1"/>
  <c r="Q263" i="15"/>
  <c r="L263" i="15"/>
  <c r="M421" i="15" s="1"/>
  <c r="A263" i="15"/>
  <c r="I263" i="15" s="1"/>
  <c r="S262" i="15"/>
  <c r="Q262" i="15"/>
  <c r="L262" i="15"/>
  <c r="M420" i="15" s="1"/>
  <c r="I262" i="15"/>
  <c r="F262" i="15"/>
  <c r="A262" i="15"/>
  <c r="Q261" i="15"/>
  <c r="L261" i="15"/>
  <c r="M419" i="15" s="1"/>
  <c r="I261" i="15"/>
  <c r="N261" i="15" s="1"/>
  <c r="F261" i="15"/>
  <c r="A261" i="15"/>
  <c r="Q260" i="15"/>
  <c r="L260" i="15"/>
  <c r="S260" i="15" s="1"/>
  <c r="A260" i="15"/>
  <c r="F260" i="15" s="1"/>
  <c r="Q259" i="15"/>
  <c r="L259" i="15"/>
  <c r="A259" i="15"/>
  <c r="I259" i="15" s="1"/>
  <c r="S258" i="15"/>
  <c r="Q258" i="15"/>
  <c r="L258" i="15"/>
  <c r="N258" i="15" s="1"/>
  <c r="I258" i="15"/>
  <c r="F258" i="15"/>
  <c r="A258" i="15"/>
  <c r="Q257" i="15"/>
  <c r="S257" i="15" s="1"/>
  <c r="L257" i="15"/>
  <c r="I257" i="15"/>
  <c r="N257" i="15" s="1"/>
  <c r="F257" i="15"/>
  <c r="A257" i="15"/>
  <c r="Q256" i="15"/>
  <c r="L256" i="15"/>
  <c r="S256" i="15" s="1"/>
  <c r="A256" i="15"/>
  <c r="F256" i="15" s="1"/>
  <c r="Q255" i="15"/>
  <c r="L255" i="15"/>
  <c r="A255" i="15"/>
  <c r="I255" i="15" s="1"/>
  <c r="S254" i="15"/>
  <c r="Q254" i="15"/>
  <c r="L254" i="15"/>
  <c r="L265" i="15" s="1"/>
  <c r="I254" i="15"/>
  <c r="F254" i="15"/>
  <c r="A254" i="15"/>
  <c r="Q253" i="15"/>
  <c r="S253" i="15" s="1"/>
  <c r="L253" i="15"/>
  <c r="I253" i="15"/>
  <c r="F253" i="15"/>
  <c r="A253" i="15"/>
  <c r="A252" i="15"/>
  <c r="A251" i="15"/>
  <c r="A250" i="15"/>
  <c r="A249" i="15"/>
  <c r="A248" i="15"/>
  <c r="S247" i="15"/>
  <c r="I247" i="15"/>
  <c r="F247" i="15"/>
  <c r="A247" i="15"/>
  <c r="S246" i="15"/>
  <c r="Q246" i="15"/>
  <c r="Q247" i="15" s="1"/>
  <c r="P246" i="15"/>
  <c r="O246" i="15"/>
  <c r="R246" i="15" s="1"/>
  <c r="L246" i="15"/>
  <c r="L249" i="15" s="1"/>
  <c r="K246" i="15"/>
  <c r="L247" i="15" s="1"/>
  <c r="J246" i="15"/>
  <c r="A246" i="15"/>
  <c r="A245" i="15"/>
  <c r="A244" i="15"/>
  <c r="R243" i="15"/>
  <c r="Q243" i="15"/>
  <c r="S243" i="15" s="1"/>
  <c r="P243" i="15"/>
  <c r="P249" i="15" s="1"/>
  <c r="O243" i="15"/>
  <c r="L243" i="15"/>
  <c r="K243" i="15"/>
  <c r="L244" i="15" s="1"/>
  <c r="J243" i="15"/>
  <c r="I243" i="15"/>
  <c r="F243" i="15"/>
  <c r="F249" i="15" s="1"/>
  <c r="E243" i="15"/>
  <c r="F244" i="15" s="1"/>
  <c r="A243" i="15"/>
  <c r="G243" i="15" s="1"/>
  <c r="A242" i="15"/>
  <c r="A241" i="15"/>
  <c r="S240" i="15"/>
  <c r="Q240" i="15"/>
  <c r="Q241" i="15" s="1"/>
  <c r="P240" i="15"/>
  <c r="O240" i="15"/>
  <c r="L240" i="15"/>
  <c r="K240" i="15"/>
  <c r="L241" i="15" s="1"/>
  <c r="J240" i="15"/>
  <c r="R240" i="15" s="1"/>
  <c r="S241" i="15" s="1"/>
  <c r="F240" i="15"/>
  <c r="A240" i="15"/>
  <c r="H240" i="15" s="1"/>
  <c r="A239" i="15"/>
  <c r="A238" i="15"/>
  <c r="N231" i="15"/>
  <c r="Q227" i="15"/>
  <c r="S227" i="15" s="1"/>
  <c r="L227" i="15"/>
  <c r="N227" i="15" s="1"/>
  <c r="I227" i="15"/>
  <c r="F227" i="15"/>
  <c r="A227" i="15"/>
  <c r="Q226" i="15"/>
  <c r="S226" i="15" s="1"/>
  <c r="L226" i="15"/>
  <c r="A226" i="15"/>
  <c r="I226" i="15" s="1"/>
  <c r="N226" i="15" s="1"/>
  <c r="Q225" i="15"/>
  <c r="L225" i="15"/>
  <c r="A225" i="15"/>
  <c r="F225" i="15" s="1"/>
  <c r="S224" i="15"/>
  <c r="Q224" i="15"/>
  <c r="L224" i="15"/>
  <c r="N224" i="15" s="1"/>
  <c r="I224" i="15"/>
  <c r="A224" i="15"/>
  <c r="F224" i="15" s="1"/>
  <c r="Q223" i="15"/>
  <c r="S223" i="15" s="1"/>
  <c r="L223" i="15"/>
  <c r="N223" i="15" s="1"/>
  <c r="I223" i="15"/>
  <c r="F223" i="15"/>
  <c r="A223" i="15"/>
  <c r="Q222" i="15"/>
  <c r="S222" i="15" s="1"/>
  <c r="L222" i="15"/>
  <c r="A222" i="15"/>
  <c r="Q221" i="15"/>
  <c r="L221" i="15"/>
  <c r="A221" i="15"/>
  <c r="F221" i="15" s="1"/>
  <c r="S220" i="15"/>
  <c r="Q220" i="15"/>
  <c r="L220" i="15"/>
  <c r="N220" i="15" s="1"/>
  <c r="I220" i="15"/>
  <c r="A220" i="15"/>
  <c r="F220" i="15" s="1"/>
  <c r="Q219" i="15"/>
  <c r="S219" i="15" s="1"/>
  <c r="L219" i="15"/>
  <c r="N219" i="15" s="1"/>
  <c r="I219" i="15"/>
  <c r="F219" i="15"/>
  <c r="A219" i="15"/>
  <c r="Q218" i="15"/>
  <c r="S218" i="15" s="1"/>
  <c r="L218" i="15"/>
  <c r="A218" i="15"/>
  <c r="Q217" i="15"/>
  <c r="L217" i="15"/>
  <c r="F217" i="15"/>
  <c r="A217" i="15"/>
  <c r="I217" i="15" s="1"/>
  <c r="S216" i="15"/>
  <c r="Q216" i="15"/>
  <c r="L216" i="15"/>
  <c r="N216" i="15" s="1"/>
  <c r="A216" i="15"/>
  <c r="Q215" i="15"/>
  <c r="L215" i="15"/>
  <c r="F215" i="15"/>
  <c r="A215" i="15"/>
  <c r="I215" i="15" s="1"/>
  <c r="S214" i="15"/>
  <c r="Q214" i="15"/>
  <c r="L214" i="15"/>
  <c r="N214" i="15" s="1"/>
  <c r="I214" i="15"/>
  <c r="A214" i="15"/>
  <c r="F214" i="15" s="1"/>
  <c r="Q213" i="15"/>
  <c r="L213" i="15"/>
  <c r="S213" i="15" s="1"/>
  <c r="I213" i="15"/>
  <c r="F213" i="15"/>
  <c r="A213" i="15"/>
  <c r="Q212" i="15"/>
  <c r="S212" i="15" s="1"/>
  <c r="L212" i="15"/>
  <c r="A212" i="15"/>
  <c r="Q211" i="15"/>
  <c r="Q228" i="15" s="1"/>
  <c r="L211" i="15"/>
  <c r="F211" i="15"/>
  <c r="A211" i="15"/>
  <c r="I211" i="15" s="1"/>
  <c r="S210" i="15"/>
  <c r="Q210" i="15"/>
  <c r="L210" i="15"/>
  <c r="I210" i="15"/>
  <c r="A210" i="15"/>
  <c r="F210" i="15" s="1"/>
  <c r="A209" i="15"/>
  <c r="Q208" i="15"/>
  <c r="S208" i="15" s="1"/>
  <c r="L208" i="15"/>
  <c r="A208" i="15"/>
  <c r="Q207" i="15"/>
  <c r="L207" i="15"/>
  <c r="A207" i="15"/>
  <c r="F207" i="15" s="1"/>
  <c r="S206" i="15"/>
  <c r="Q206" i="15"/>
  <c r="L206" i="15"/>
  <c r="M412" i="15" s="1"/>
  <c r="I206" i="15"/>
  <c r="A206" i="15"/>
  <c r="F206" i="15" s="1"/>
  <c r="Q205" i="15"/>
  <c r="S205" i="15" s="1"/>
  <c r="L205" i="15"/>
  <c r="M411" i="15" s="1"/>
  <c r="I205" i="15"/>
  <c r="F205" i="15"/>
  <c r="A205" i="15"/>
  <c r="Q204" i="15"/>
  <c r="S204" i="15" s="1"/>
  <c r="N204" i="15"/>
  <c r="L204" i="15"/>
  <c r="A204" i="15"/>
  <c r="I204" i="15" s="1"/>
  <c r="Q203" i="15"/>
  <c r="L203" i="15"/>
  <c r="S203" i="15" s="1"/>
  <c r="A203" i="15"/>
  <c r="I203" i="15" s="1"/>
  <c r="Q202" i="15"/>
  <c r="L202" i="15"/>
  <c r="S202" i="15" s="1"/>
  <c r="A202" i="15"/>
  <c r="F202" i="15" s="1"/>
  <c r="Q201" i="15"/>
  <c r="S201" i="15" s="1"/>
  <c r="L201" i="15"/>
  <c r="I201" i="15"/>
  <c r="F201" i="15"/>
  <c r="A201" i="15"/>
  <c r="Q200" i="15"/>
  <c r="S200" i="15" s="1"/>
  <c r="L200" i="15"/>
  <c r="F200" i="15"/>
  <c r="A200" i="15"/>
  <c r="I200" i="15" s="1"/>
  <c r="N200" i="15" s="1"/>
  <c r="Q199" i="15"/>
  <c r="L199" i="15"/>
  <c r="A199" i="15"/>
  <c r="I199" i="15" s="1"/>
  <c r="Q198" i="15"/>
  <c r="L198" i="15"/>
  <c r="S198" i="15" s="1"/>
  <c r="A198" i="15"/>
  <c r="F198" i="15" s="1"/>
  <c r="Q197" i="15"/>
  <c r="Q209" i="15" s="1"/>
  <c r="L197" i="15"/>
  <c r="I197" i="15"/>
  <c r="F197" i="15"/>
  <c r="A197" i="15"/>
  <c r="A196" i="15"/>
  <c r="A195" i="15"/>
  <c r="A194" i="15"/>
  <c r="A193" i="15"/>
  <c r="A192" i="15"/>
  <c r="Q191" i="15"/>
  <c r="L191" i="15"/>
  <c r="F191" i="15"/>
  <c r="A191" i="15"/>
  <c r="P190" i="15"/>
  <c r="K190" i="15"/>
  <c r="I190" i="15"/>
  <c r="I191" i="15" s="1"/>
  <c r="F190" i="15"/>
  <c r="E190" i="15"/>
  <c r="A190" i="15"/>
  <c r="H190" i="15" s="1"/>
  <c r="A189" i="15"/>
  <c r="L188" i="15"/>
  <c r="A188" i="15"/>
  <c r="S187" i="15"/>
  <c r="R187" i="15"/>
  <c r="Q187" i="15"/>
  <c r="P187" i="15"/>
  <c r="Q188" i="15" s="1"/>
  <c r="L187" i="15"/>
  <c r="K187" i="15"/>
  <c r="H187" i="15"/>
  <c r="M187" i="15" s="1"/>
  <c r="A187" i="15"/>
  <c r="F187" i="15" s="1"/>
  <c r="A186" i="15"/>
  <c r="H185" i="15"/>
  <c r="A185" i="15"/>
  <c r="A184" i="15"/>
  <c r="Q183" i="15"/>
  <c r="S183" i="15" s="1"/>
  <c r="L183" i="15"/>
  <c r="I183" i="15"/>
  <c r="N183" i="15" s="1"/>
  <c r="F183" i="15"/>
  <c r="A183" i="15"/>
  <c r="A182" i="15"/>
  <c r="P181" i="15"/>
  <c r="M181" i="15"/>
  <c r="K181" i="15"/>
  <c r="A181" i="15"/>
  <c r="S180" i="15"/>
  <c r="Q180" i="15"/>
  <c r="Q181" i="15" s="1"/>
  <c r="P180" i="15"/>
  <c r="O180" i="15"/>
  <c r="R180" i="15" s="1"/>
  <c r="L180" i="15"/>
  <c r="K180" i="15"/>
  <c r="J180" i="15"/>
  <c r="I180" i="15"/>
  <c r="G180" i="15"/>
  <c r="D180" i="15"/>
  <c r="A180" i="15"/>
  <c r="F180" i="15" s="1"/>
  <c r="A179" i="15"/>
  <c r="R178" i="15"/>
  <c r="Q178" i="15"/>
  <c r="A178" i="15"/>
  <c r="Q177" i="15"/>
  <c r="P177" i="15"/>
  <c r="O177" i="15"/>
  <c r="L177" i="15"/>
  <c r="L178" i="15" s="1"/>
  <c r="K177" i="15"/>
  <c r="M177" i="15" s="1"/>
  <c r="J177" i="15"/>
  <c r="R177" i="15" s="1"/>
  <c r="H177" i="15"/>
  <c r="F177" i="15"/>
  <c r="D177" i="15"/>
  <c r="A177" i="15"/>
  <c r="I177" i="15" s="1"/>
  <c r="A176" i="15"/>
  <c r="A175" i="15"/>
  <c r="S174" i="15"/>
  <c r="Q174" i="15"/>
  <c r="Q175" i="15" s="1"/>
  <c r="P174" i="15"/>
  <c r="O174" i="15"/>
  <c r="R174" i="15" s="1"/>
  <c r="L174" i="15"/>
  <c r="K174" i="15"/>
  <c r="L175" i="15" s="1"/>
  <c r="J174" i="15"/>
  <c r="A174" i="15"/>
  <c r="F174" i="15" s="1"/>
  <c r="A173" i="15"/>
  <c r="A172" i="15"/>
  <c r="Q171" i="15"/>
  <c r="P171" i="15"/>
  <c r="P184" i="15" s="1"/>
  <c r="P193" i="15" s="1"/>
  <c r="O171" i="15"/>
  <c r="O184" i="15" s="1"/>
  <c r="L171" i="15"/>
  <c r="S171" i="15" s="1"/>
  <c r="K171" i="15"/>
  <c r="K184" i="15" s="1"/>
  <c r="J171" i="15"/>
  <c r="J184" i="15" s="1"/>
  <c r="K185" i="15" s="1"/>
  <c r="H171" i="15"/>
  <c r="F171" i="15"/>
  <c r="D171" i="15"/>
  <c r="A171" i="15"/>
  <c r="G171" i="15" s="1"/>
  <c r="A170" i="15"/>
  <c r="Q161" i="15"/>
  <c r="L161" i="15"/>
  <c r="S161" i="15" s="1"/>
  <c r="I161" i="15"/>
  <c r="F161" i="15"/>
  <c r="A161" i="15"/>
  <c r="S160" i="15"/>
  <c r="Q160" i="15"/>
  <c r="L160" i="15"/>
  <c r="I160" i="15"/>
  <c r="N160" i="15" s="1"/>
  <c r="A160" i="15"/>
  <c r="F160" i="15" s="1"/>
  <c r="Q159" i="15"/>
  <c r="L159" i="15"/>
  <c r="F159" i="15"/>
  <c r="A159" i="15"/>
  <c r="I159" i="15" s="1"/>
  <c r="A158" i="15"/>
  <c r="I158" i="15" s="1"/>
  <c r="Q157" i="15"/>
  <c r="L157" i="15"/>
  <c r="S157" i="15" s="1"/>
  <c r="I157" i="15"/>
  <c r="F157" i="15"/>
  <c r="A157" i="15"/>
  <c r="S156" i="15"/>
  <c r="Q156" i="15"/>
  <c r="L156" i="15"/>
  <c r="I156" i="15"/>
  <c r="N156" i="15" s="1"/>
  <c r="A156" i="15"/>
  <c r="F156" i="15" s="1"/>
  <c r="Q155" i="15"/>
  <c r="S155" i="15" s="1"/>
  <c r="A155" i="15"/>
  <c r="I155" i="15" s="1"/>
  <c r="A154" i="15"/>
  <c r="A153" i="15"/>
  <c r="A152" i="15"/>
  <c r="S151" i="15"/>
  <c r="Q151" i="15"/>
  <c r="L151" i="15"/>
  <c r="I151" i="15"/>
  <c r="N151" i="15" s="1"/>
  <c r="A151" i="15"/>
  <c r="F151" i="15" s="1"/>
  <c r="Q150" i="15"/>
  <c r="L150" i="15"/>
  <c r="F150" i="15"/>
  <c r="A150" i="15"/>
  <c r="I150" i="15" s="1"/>
  <c r="S149" i="15"/>
  <c r="Q149" i="15"/>
  <c r="L149" i="15"/>
  <c r="A149" i="15"/>
  <c r="I149" i="15" s="1"/>
  <c r="N149" i="15" s="1"/>
  <c r="Q148" i="15"/>
  <c r="L148" i="15"/>
  <c r="S148" i="15" s="1"/>
  <c r="I148" i="15"/>
  <c r="F148" i="15"/>
  <c r="A148" i="15"/>
  <c r="S147" i="15"/>
  <c r="Q147" i="15"/>
  <c r="L147" i="15"/>
  <c r="I147" i="15"/>
  <c r="N147" i="15" s="1"/>
  <c r="A147" i="15"/>
  <c r="F147" i="15" s="1"/>
  <c r="Q146" i="15"/>
  <c r="L146" i="15"/>
  <c r="N146" i="15" s="1"/>
  <c r="F146" i="15"/>
  <c r="A146" i="15"/>
  <c r="I146" i="15" s="1"/>
  <c r="S145" i="15"/>
  <c r="Q145" i="15"/>
  <c r="L145" i="15"/>
  <c r="A145" i="15"/>
  <c r="I145" i="15" s="1"/>
  <c r="N145" i="15" s="1"/>
  <c r="Q144" i="15"/>
  <c r="L144" i="15"/>
  <c r="S144" i="15" s="1"/>
  <c r="I144" i="15"/>
  <c r="F144" i="15"/>
  <c r="A144" i="15"/>
  <c r="S143" i="15"/>
  <c r="Q143" i="15"/>
  <c r="L143" i="15"/>
  <c r="I143" i="15"/>
  <c r="N143" i="15" s="1"/>
  <c r="A143" i="15"/>
  <c r="F143" i="15" s="1"/>
  <c r="Q142" i="15"/>
  <c r="L142" i="15"/>
  <c r="F142" i="15"/>
  <c r="A142" i="15"/>
  <c r="I142" i="15" s="1"/>
  <c r="S141" i="15"/>
  <c r="Q141" i="15"/>
  <c r="L141" i="15"/>
  <c r="A141" i="15"/>
  <c r="I141" i="15" s="1"/>
  <c r="N141" i="15" s="1"/>
  <c r="Q140" i="15"/>
  <c r="L140" i="15"/>
  <c r="S140" i="15" s="1"/>
  <c r="I140" i="15"/>
  <c r="F140" i="15"/>
  <c r="A140" i="15"/>
  <c r="S139" i="15"/>
  <c r="Q139" i="15"/>
  <c r="L139" i="15"/>
  <c r="I139" i="15"/>
  <c r="N139" i="15" s="1"/>
  <c r="A139" i="15"/>
  <c r="F139" i="15" s="1"/>
  <c r="Q138" i="15"/>
  <c r="L138" i="15"/>
  <c r="N138" i="15" s="1"/>
  <c r="F138" i="15"/>
  <c r="A138" i="15"/>
  <c r="I138" i="15" s="1"/>
  <c r="S137" i="15"/>
  <c r="Q137" i="15"/>
  <c r="L137" i="15"/>
  <c r="A137" i="15"/>
  <c r="I137" i="15" s="1"/>
  <c r="N137" i="15" s="1"/>
  <c r="Q136" i="15"/>
  <c r="L136" i="15"/>
  <c r="S136" i="15" s="1"/>
  <c r="I136" i="15"/>
  <c r="F136" i="15"/>
  <c r="A136" i="15"/>
  <c r="S135" i="15"/>
  <c r="Q135" i="15"/>
  <c r="Q152" i="15" s="1"/>
  <c r="L135" i="15"/>
  <c r="L152" i="15" s="1"/>
  <c r="I135" i="15"/>
  <c r="N135" i="15" s="1"/>
  <c r="A135" i="15"/>
  <c r="F135" i="15" s="1"/>
  <c r="A134" i="15"/>
  <c r="S133" i="15"/>
  <c r="Q133" i="15"/>
  <c r="L133" i="15"/>
  <c r="A133" i="15"/>
  <c r="I133" i="15" s="1"/>
  <c r="N133" i="15" s="1"/>
  <c r="Q132" i="15"/>
  <c r="L132" i="15"/>
  <c r="M408" i="15" s="1"/>
  <c r="I132" i="15"/>
  <c r="F132" i="15"/>
  <c r="A132" i="15"/>
  <c r="S131" i="15"/>
  <c r="Q131" i="15"/>
  <c r="L131" i="15"/>
  <c r="M407" i="15" s="1"/>
  <c r="I131" i="15"/>
  <c r="A131" i="15"/>
  <c r="F131" i="15" s="1"/>
  <c r="Q130" i="15"/>
  <c r="L130" i="15"/>
  <c r="M406" i="15" s="1"/>
  <c r="F130" i="15"/>
  <c r="A130" i="15"/>
  <c r="I130" i="15" s="1"/>
  <c r="N406" i="15" s="1"/>
  <c r="S129" i="15"/>
  <c r="Q129" i="15"/>
  <c r="L129" i="15"/>
  <c r="A129" i="15"/>
  <c r="I129" i="15" s="1"/>
  <c r="N129" i="15" s="1"/>
  <c r="Q128" i="15"/>
  <c r="L128" i="15"/>
  <c r="S128" i="15" s="1"/>
  <c r="I128" i="15"/>
  <c r="F128" i="15"/>
  <c r="A128" i="15"/>
  <c r="S127" i="15"/>
  <c r="Q127" i="15"/>
  <c r="L127" i="15"/>
  <c r="I127" i="15"/>
  <c r="N127" i="15" s="1"/>
  <c r="A127" i="15"/>
  <c r="F127" i="15" s="1"/>
  <c r="Q126" i="15"/>
  <c r="L126" i="15"/>
  <c r="N126" i="15" s="1"/>
  <c r="F126" i="15"/>
  <c r="A126" i="15"/>
  <c r="I126" i="15" s="1"/>
  <c r="S125" i="15"/>
  <c r="Q125" i="15"/>
  <c r="L125" i="15"/>
  <c r="A125" i="15"/>
  <c r="I125" i="15" s="1"/>
  <c r="N125" i="15" s="1"/>
  <c r="Q124" i="15"/>
  <c r="L124" i="15"/>
  <c r="S124" i="15" s="1"/>
  <c r="I124" i="15"/>
  <c r="F124" i="15"/>
  <c r="A124" i="15"/>
  <c r="S123" i="15"/>
  <c r="Q123" i="15"/>
  <c r="L123" i="15"/>
  <c r="I123" i="15"/>
  <c r="N123" i="15" s="1"/>
  <c r="A123" i="15"/>
  <c r="F123" i="15" s="1"/>
  <c r="Q122" i="15"/>
  <c r="Q134" i="15" s="1"/>
  <c r="L122" i="15"/>
  <c r="F122" i="15"/>
  <c r="A122" i="15"/>
  <c r="I122" i="15" s="1"/>
  <c r="I134" i="15" s="1"/>
  <c r="A121" i="15"/>
  <c r="Q120" i="15"/>
  <c r="L120" i="15"/>
  <c r="S120" i="15" s="1"/>
  <c r="F120" i="15"/>
  <c r="A120" i="15"/>
  <c r="I120" i="15" s="1"/>
  <c r="Q119" i="15"/>
  <c r="L119" i="15"/>
  <c r="F119" i="15"/>
  <c r="A119" i="15"/>
  <c r="I119" i="15" s="1"/>
  <c r="Q118" i="15"/>
  <c r="L118" i="15"/>
  <c r="A118" i="15"/>
  <c r="I118" i="15" s="1"/>
  <c r="Q117" i="15"/>
  <c r="L117" i="15"/>
  <c r="A117" i="15"/>
  <c r="I117" i="15" s="1"/>
  <c r="Q116" i="15"/>
  <c r="L116" i="15"/>
  <c r="I116" i="15"/>
  <c r="A116" i="15"/>
  <c r="F116" i="15" s="1"/>
  <c r="Q115" i="15"/>
  <c r="L115" i="15"/>
  <c r="S115" i="15" s="1"/>
  <c r="F115" i="15"/>
  <c r="A115" i="15"/>
  <c r="I115" i="15" s="1"/>
  <c r="Q114" i="15"/>
  <c r="L114" i="15"/>
  <c r="S114" i="15" s="1"/>
  <c r="F114" i="15"/>
  <c r="A114" i="15"/>
  <c r="I114" i="15" s="1"/>
  <c r="N114" i="15" s="1"/>
  <c r="Q113" i="15"/>
  <c r="L113" i="15"/>
  <c r="N113" i="15" s="1"/>
  <c r="F113" i="15"/>
  <c r="A113" i="15"/>
  <c r="I113" i="15" s="1"/>
  <c r="Q112" i="15"/>
  <c r="L112" i="15"/>
  <c r="A112" i="15"/>
  <c r="Q111" i="15"/>
  <c r="N111" i="15"/>
  <c r="L111" i="15"/>
  <c r="I111" i="15"/>
  <c r="A111" i="15"/>
  <c r="F111" i="15" s="1"/>
  <c r="A110" i="15"/>
  <c r="A109" i="15"/>
  <c r="A108" i="15"/>
  <c r="A107" i="15"/>
  <c r="A106" i="15"/>
  <c r="A105" i="15"/>
  <c r="L104" i="15"/>
  <c r="A104" i="15"/>
  <c r="Q103" i="15"/>
  <c r="S103" i="15" s="1"/>
  <c r="N103" i="15"/>
  <c r="L103" i="15"/>
  <c r="I103" i="15"/>
  <c r="F103" i="15"/>
  <c r="D103" i="15"/>
  <c r="E103" i="15" s="1"/>
  <c r="A103" i="15"/>
  <c r="G103" i="15" s="1"/>
  <c r="H103" i="15" s="1"/>
  <c r="S102" i="15"/>
  <c r="Q102" i="15"/>
  <c r="N102" i="15"/>
  <c r="L102" i="15"/>
  <c r="G102" i="15"/>
  <c r="H102" i="15" s="1"/>
  <c r="D102" i="15"/>
  <c r="E102" i="15" s="1"/>
  <c r="A102" i="15"/>
  <c r="I102" i="15" s="1"/>
  <c r="Q101" i="15"/>
  <c r="L101" i="15"/>
  <c r="I101" i="15"/>
  <c r="I104" i="15" s="1"/>
  <c r="F101" i="15"/>
  <c r="D101" i="15"/>
  <c r="E101" i="15" s="1"/>
  <c r="A101" i="15"/>
  <c r="G101" i="15" s="1"/>
  <c r="H101" i="15" s="1"/>
  <c r="A100" i="15"/>
  <c r="Q99" i="15"/>
  <c r="O99" i="15"/>
  <c r="P99" i="15" s="1"/>
  <c r="L99" i="15"/>
  <c r="S99" i="15" s="1"/>
  <c r="J99" i="15"/>
  <c r="D99" i="15"/>
  <c r="A99" i="15"/>
  <c r="I99" i="15" s="1"/>
  <c r="N99" i="15" s="1"/>
  <c r="A98" i="15"/>
  <c r="H97" i="15"/>
  <c r="E97" i="15"/>
  <c r="A97" i="15"/>
  <c r="O96" i="15"/>
  <c r="A96" i="15"/>
  <c r="Q95" i="15"/>
  <c r="P95" i="15"/>
  <c r="O95" i="15"/>
  <c r="L95" i="15"/>
  <c r="S95" i="15" s="1"/>
  <c r="J95" i="15"/>
  <c r="G95" i="15"/>
  <c r="H95" i="15" s="1"/>
  <c r="F95" i="15"/>
  <c r="D95" i="15"/>
  <c r="E95" i="15" s="1"/>
  <c r="A95" i="15"/>
  <c r="I95" i="15" s="1"/>
  <c r="Q94" i="15"/>
  <c r="Q96" i="15" s="1"/>
  <c r="P94" i="15"/>
  <c r="O94" i="15"/>
  <c r="L94" i="15"/>
  <c r="K94" i="15" s="1"/>
  <c r="J94" i="15"/>
  <c r="G94" i="15"/>
  <c r="M94" i="15" s="1"/>
  <c r="A94" i="15"/>
  <c r="Q93" i="15"/>
  <c r="L93" i="15"/>
  <c r="I93" i="15"/>
  <c r="F93" i="15"/>
  <c r="A93" i="15"/>
  <c r="B85" i="15"/>
  <c r="A85" i="15" s="1"/>
  <c r="B84" i="15"/>
  <c r="A84" i="15" s="1"/>
  <c r="B83" i="15"/>
  <c r="A83" i="15" s="1"/>
  <c r="B82" i="15"/>
  <c r="Q81" i="15"/>
  <c r="B81" i="15"/>
  <c r="B80" i="15"/>
  <c r="Q80" i="15" s="1"/>
  <c r="B79" i="15"/>
  <c r="Q79" i="15" s="1"/>
  <c r="B78" i="15"/>
  <c r="Q78" i="15" s="1"/>
  <c r="L77" i="15"/>
  <c r="B77" i="15"/>
  <c r="A77" i="15" s="1"/>
  <c r="B76" i="15"/>
  <c r="Q76" i="15" s="1"/>
  <c r="B75" i="15"/>
  <c r="Q75" i="15" s="1"/>
  <c r="B74" i="15"/>
  <c r="A74" i="15"/>
  <c r="B73" i="15"/>
  <c r="A73" i="15" s="1"/>
  <c r="B72" i="15"/>
  <c r="A72" i="15" s="1"/>
  <c r="B71" i="15"/>
  <c r="B70" i="15"/>
  <c r="Q69" i="15"/>
  <c r="S69" i="15" s="1"/>
  <c r="N69" i="15"/>
  <c r="B69" i="15"/>
  <c r="A69" i="15"/>
  <c r="I69" i="15" s="1"/>
  <c r="Q68" i="15"/>
  <c r="L68" i="15"/>
  <c r="B68" i="15"/>
  <c r="A68" i="15" s="1"/>
  <c r="L67" i="15"/>
  <c r="B67" i="15"/>
  <c r="Q67" i="15" s="1"/>
  <c r="A67" i="15"/>
  <c r="I67" i="15" s="1"/>
  <c r="B66" i="15"/>
  <c r="Q66" i="15" s="1"/>
  <c r="L65" i="15"/>
  <c r="B65" i="15"/>
  <c r="Q65" i="15" s="1"/>
  <c r="A65" i="15"/>
  <c r="I65" i="15" s="1"/>
  <c r="B64" i="15"/>
  <c r="Q64" i="15" s="1"/>
  <c r="L63" i="15"/>
  <c r="B63" i="15"/>
  <c r="Q63" i="15" s="1"/>
  <c r="A63" i="15"/>
  <c r="I63" i="15" s="1"/>
  <c r="B62" i="15"/>
  <c r="Q62" i="15" s="1"/>
  <c r="L61" i="15"/>
  <c r="B61" i="15"/>
  <c r="Q61" i="15" s="1"/>
  <c r="A61" i="15"/>
  <c r="I61" i="15" s="1"/>
  <c r="B60" i="15"/>
  <c r="Q60" i="15" s="1"/>
  <c r="L59" i="15"/>
  <c r="B59" i="15"/>
  <c r="Q59" i="15" s="1"/>
  <c r="A59" i="15"/>
  <c r="I59" i="15" s="1"/>
  <c r="B58" i="15"/>
  <c r="Q58" i="15" s="1"/>
  <c r="L57" i="15"/>
  <c r="B57" i="15"/>
  <c r="Q57" i="15" s="1"/>
  <c r="A57" i="15"/>
  <c r="I57" i="15" s="1"/>
  <c r="B56" i="15"/>
  <c r="Q56" i="15" s="1"/>
  <c r="L55" i="15"/>
  <c r="B55" i="15"/>
  <c r="Q55" i="15" s="1"/>
  <c r="A55" i="15"/>
  <c r="I55" i="15" s="1"/>
  <c r="B54" i="15"/>
  <c r="A54" i="15"/>
  <c r="L53" i="15"/>
  <c r="B53" i="15"/>
  <c r="Q53" i="15" s="1"/>
  <c r="B52" i="15"/>
  <c r="L52" i="15" s="1"/>
  <c r="A52" i="15"/>
  <c r="I52" i="15" s="1"/>
  <c r="L51" i="15"/>
  <c r="B51" i="15"/>
  <c r="Q51" i="15" s="1"/>
  <c r="B50" i="15"/>
  <c r="Q50" i="15" s="1"/>
  <c r="A50" i="15"/>
  <c r="I50" i="15" s="1"/>
  <c r="L49" i="15"/>
  <c r="B49" i="15"/>
  <c r="Q49" i="15" s="1"/>
  <c r="B48" i="15"/>
  <c r="L48" i="15" s="1"/>
  <c r="A48" i="15"/>
  <c r="I48" i="15" s="1"/>
  <c r="L47" i="15"/>
  <c r="B47" i="15"/>
  <c r="Q47" i="15" s="1"/>
  <c r="B46" i="15"/>
  <c r="Q46" i="15" s="1"/>
  <c r="A46" i="15"/>
  <c r="I46" i="15" s="1"/>
  <c r="L45" i="15"/>
  <c r="B45" i="15"/>
  <c r="Q45" i="15" s="1"/>
  <c r="B44" i="15"/>
  <c r="L44" i="15" s="1"/>
  <c r="A44" i="15"/>
  <c r="I44" i="15" s="1"/>
  <c r="L43" i="15"/>
  <c r="B43" i="15"/>
  <c r="Q43" i="15" s="1"/>
  <c r="B42" i="15"/>
  <c r="Q42" i="15" s="1"/>
  <c r="A42" i="15"/>
  <c r="I42" i="15" s="1"/>
  <c r="B41" i="15"/>
  <c r="A41" i="15" s="1"/>
  <c r="B40" i="15"/>
  <c r="L40" i="15" s="1"/>
  <c r="Q39" i="15"/>
  <c r="P39" i="15"/>
  <c r="B39" i="15"/>
  <c r="L39" i="15" s="1"/>
  <c r="A39" i="15"/>
  <c r="F39" i="15" s="1"/>
  <c r="Q38" i="15"/>
  <c r="P38" i="15" s="1"/>
  <c r="B38" i="15"/>
  <c r="L38" i="15" s="1"/>
  <c r="A38" i="15"/>
  <c r="F38" i="15" s="1"/>
  <c r="B37" i="15"/>
  <c r="L37" i="15" s="1"/>
  <c r="B36" i="15"/>
  <c r="L36" i="15" s="1"/>
  <c r="Q35" i="15"/>
  <c r="I35" i="15"/>
  <c r="H35" i="15" s="1"/>
  <c r="B35" i="15"/>
  <c r="A35" i="15" s="1"/>
  <c r="F35" i="15" s="1"/>
  <c r="Q34" i="15"/>
  <c r="L34" i="15"/>
  <c r="N34" i="15" s="1"/>
  <c r="F34" i="15"/>
  <c r="B34" i="15"/>
  <c r="A34" i="15"/>
  <c r="I34" i="15" s="1"/>
  <c r="H34" i="15" s="1"/>
  <c r="B33" i="15"/>
  <c r="Q33" i="15" s="1"/>
  <c r="A33" i="15"/>
  <c r="I33" i="15" s="1"/>
  <c r="H33" i="15" s="1"/>
  <c r="B32" i="15"/>
  <c r="L32" i="15" s="1"/>
  <c r="A32" i="15"/>
  <c r="F32" i="15" s="1"/>
  <c r="L31" i="15"/>
  <c r="S31" i="15" s="1"/>
  <c r="B31" i="15"/>
  <c r="Q31" i="15" s="1"/>
  <c r="A31" i="15"/>
  <c r="F31" i="15" s="1"/>
  <c r="B30" i="15"/>
  <c r="A30" i="15" s="1"/>
  <c r="B29" i="15"/>
  <c r="A29" i="15"/>
  <c r="B28" i="15"/>
  <c r="A28" i="15" s="1"/>
  <c r="B27" i="15"/>
  <c r="A27" i="15"/>
  <c r="B26" i="15"/>
  <c r="A26" i="15" s="1"/>
  <c r="B25" i="15"/>
  <c r="A25" i="15"/>
  <c r="G24" i="15"/>
  <c r="B24" i="15"/>
  <c r="A24" i="15" s="1"/>
  <c r="Q23" i="15"/>
  <c r="L23" i="15"/>
  <c r="S23" i="15" s="1"/>
  <c r="H23" i="15"/>
  <c r="F23" i="15"/>
  <c r="B23" i="15"/>
  <c r="A23" i="15"/>
  <c r="H22" i="15"/>
  <c r="B22" i="15"/>
  <c r="H21" i="15"/>
  <c r="B21" i="15"/>
  <c r="Q21" i="15" s="1"/>
  <c r="B20" i="15"/>
  <c r="A20" i="15" s="1"/>
  <c r="V19" i="15"/>
  <c r="R19" i="15"/>
  <c r="H19" i="15"/>
  <c r="B19" i="15"/>
  <c r="L19" i="15" s="1"/>
  <c r="A19" i="15"/>
  <c r="I19" i="15" s="1"/>
  <c r="B18" i="15"/>
  <c r="A18" i="15" s="1"/>
  <c r="Q17" i="15"/>
  <c r="O17" i="15"/>
  <c r="P17" i="15" s="1"/>
  <c r="J17" i="15"/>
  <c r="K17" i="15" s="1"/>
  <c r="B17" i="15"/>
  <c r="L17" i="15" s="1"/>
  <c r="A17" i="15"/>
  <c r="F17" i="15" s="1"/>
  <c r="B16" i="15"/>
  <c r="A16" i="15" s="1"/>
  <c r="Q15" i="15"/>
  <c r="O15" i="15"/>
  <c r="P15" i="15" s="1"/>
  <c r="J15" i="15"/>
  <c r="K15" i="15" s="1"/>
  <c r="B15" i="15"/>
  <c r="L15" i="15" s="1"/>
  <c r="A15" i="15"/>
  <c r="I15" i="15" s="1"/>
  <c r="H15" i="15" s="1"/>
  <c r="B14" i="15"/>
  <c r="A14" i="15" s="1"/>
  <c r="G13" i="15"/>
  <c r="G27" i="15" s="1"/>
  <c r="B13" i="15"/>
  <c r="A13" i="15"/>
  <c r="O12" i="15"/>
  <c r="P12" i="15" s="1"/>
  <c r="L12" i="15"/>
  <c r="N12" i="15" s="1"/>
  <c r="K12" i="15"/>
  <c r="J12" i="15"/>
  <c r="R12" i="15" s="1"/>
  <c r="H12" i="15"/>
  <c r="F12" i="15"/>
  <c r="E12" i="15"/>
  <c r="B12" i="15"/>
  <c r="Q12" i="15" s="1"/>
  <c r="S12" i="15" s="1"/>
  <c r="A12" i="15"/>
  <c r="I12" i="15" s="1"/>
  <c r="O11" i="15"/>
  <c r="P11" i="15" s="1"/>
  <c r="L11" i="15"/>
  <c r="K11" i="15"/>
  <c r="J11" i="15"/>
  <c r="R11" i="15" s="1"/>
  <c r="H11" i="15"/>
  <c r="F11" i="15"/>
  <c r="E11" i="15"/>
  <c r="B11" i="15"/>
  <c r="Q11" i="15" s="1"/>
  <c r="S11" i="15" s="1"/>
  <c r="A11" i="15"/>
  <c r="I11" i="15" s="1"/>
  <c r="O10" i="15"/>
  <c r="P10" i="15" s="1"/>
  <c r="L10" i="15"/>
  <c r="N10" i="15" s="1"/>
  <c r="K10" i="15"/>
  <c r="J10" i="15"/>
  <c r="R10" i="15" s="1"/>
  <c r="H10" i="15"/>
  <c r="F10" i="15"/>
  <c r="E10" i="15"/>
  <c r="B10" i="15"/>
  <c r="Q10" i="15" s="1"/>
  <c r="S10" i="15" s="1"/>
  <c r="A10" i="15"/>
  <c r="I10" i="15" s="1"/>
  <c r="O9" i="15"/>
  <c r="P9" i="15" s="1"/>
  <c r="H9" i="15"/>
  <c r="B9" i="15"/>
  <c r="L9" i="15" s="1"/>
  <c r="A9" i="15"/>
  <c r="F9" i="15" s="1"/>
  <c r="W8" i="15"/>
  <c r="Q8" i="15"/>
  <c r="M8" i="15"/>
  <c r="J8" i="15"/>
  <c r="K8" i="15" s="1"/>
  <c r="H8" i="15"/>
  <c r="B8" i="15"/>
  <c r="L8" i="15" s="1"/>
  <c r="Q7" i="15"/>
  <c r="O7" i="15"/>
  <c r="P7" i="15" s="1"/>
  <c r="J7" i="15"/>
  <c r="M7" i="15" s="1"/>
  <c r="B7" i="15"/>
  <c r="L7" i="15" s="1"/>
  <c r="A7" i="15"/>
  <c r="I7" i="15" s="1"/>
  <c r="H7" i="15" s="1"/>
  <c r="O6" i="15"/>
  <c r="B6" i="15"/>
  <c r="J6" i="15" s="1"/>
  <c r="A6" i="15"/>
  <c r="F6" i="15" s="1"/>
  <c r="B5" i="15"/>
  <c r="Q5" i="15" s="1"/>
  <c r="S1" i="15"/>
  <c r="C1" i="15"/>
  <c r="S21" i="6" l="1"/>
  <c r="S22" i="6"/>
  <c r="N31" i="6"/>
  <c r="R8" i="6"/>
  <c r="J12" i="6"/>
  <c r="O12" i="6"/>
  <c r="P12" i="6" s="1"/>
  <c r="L12" i="6"/>
  <c r="Q17" i="6"/>
  <c r="J17" i="6"/>
  <c r="A17" i="6"/>
  <c r="L56" i="6"/>
  <c r="L72" i="6" s="1"/>
  <c r="A56" i="6"/>
  <c r="S57" i="6"/>
  <c r="N57" i="6"/>
  <c r="L64" i="6"/>
  <c r="A64" i="6"/>
  <c r="S65" i="6"/>
  <c r="N65" i="6"/>
  <c r="F7" i="6"/>
  <c r="P6" i="6"/>
  <c r="M7" i="6"/>
  <c r="K8" i="6"/>
  <c r="L17" i="6"/>
  <c r="A35" i="6"/>
  <c r="L35" i="6"/>
  <c r="N43" i="6"/>
  <c r="I46" i="6"/>
  <c r="F46" i="6"/>
  <c r="F47" i="6"/>
  <c r="I50" i="6"/>
  <c r="F50" i="6"/>
  <c r="F51" i="6"/>
  <c r="Q56" i="6"/>
  <c r="L58" i="6"/>
  <c r="A58" i="6"/>
  <c r="S59" i="6"/>
  <c r="N59" i="6"/>
  <c r="Q64" i="6"/>
  <c r="L66" i="6"/>
  <c r="A66" i="6"/>
  <c r="S67" i="6"/>
  <c r="N67" i="6"/>
  <c r="L76" i="6"/>
  <c r="A76" i="6"/>
  <c r="S77" i="6"/>
  <c r="N77" i="6"/>
  <c r="Q33" i="6"/>
  <c r="L33" i="6"/>
  <c r="S9" i="6"/>
  <c r="I10" i="6"/>
  <c r="A6" i="6"/>
  <c r="L6" i="6"/>
  <c r="K6" i="6" s="1"/>
  <c r="R6" i="6"/>
  <c r="D7" i="6"/>
  <c r="E7" i="6" s="1"/>
  <c r="I7" i="6"/>
  <c r="H7" i="6" s="1"/>
  <c r="A8" i="6"/>
  <c r="L8" i="6"/>
  <c r="J10" i="6"/>
  <c r="O10" i="6"/>
  <c r="P10" i="6" s="1"/>
  <c r="L10" i="6"/>
  <c r="A11" i="6"/>
  <c r="G15" i="6"/>
  <c r="D15" i="6"/>
  <c r="I15" i="6"/>
  <c r="N15" i="6" s="1"/>
  <c r="O17" i="6"/>
  <c r="P17" i="6" s="1"/>
  <c r="D21" i="6"/>
  <c r="E21" i="6" s="1"/>
  <c r="I21" i="6"/>
  <c r="N21" i="6" s="1"/>
  <c r="D22" i="6"/>
  <c r="E22" i="6" s="1"/>
  <c r="I22" i="6"/>
  <c r="N22" i="6" s="1"/>
  <c r="Q23" i="6"/>
  <c r="Q24" i="6" s="1"/>
  <c r="A23" i="6"/>
  <c r="L23" i="6"/>
  <c r="L24" i="6" s="1"/>
  <c r="Q32" i="6"/>
  <c r="S34" i="6"/>
  <c r="K38" i="6"/>
  <c r="Q42" i="6"/>
  <c r="AL420" i="6" s="1"/>
  <c r="I44" i="6"/>
  <c r="N44" i="6" s="1"/>
  <c r="F44" i="6"/>
  <c r="Q58" i="6"/>
  <c r="Q72" i="6" s="1"/>
  <c r="L60" i="6"/>
  <c r="A60" i="6"/>
  <c r="S61" i="6"/>
  <c r="N61" i="6"/>
  <c r="Q66" i="6"/>
  <c r="AL445" i="6" s="1"/>
  <c r="I68" i="6"/>
  <c r="N68" i="6" s="1"/>
  <c r="F68" i="6"/>
  <c r="Q76" i="6"/>
  <c r="AL471" i="6" s="1"/>
  <c r="AO471" i="6" s="1"/>
  <c r="L78" i="6"/>
  <c r="A78" i="6"/>
  <c r="S79" i="6"/>
  <c r="AO484" i="6"/>
  <c r="S355" i="6"/>
  <c r="AO401" i="6"/>
  <c r="S290" i="6"/>
  <c r="S235" i="6"/>
  <c r="S167" i="6"/>
  <c r="S89" i="6"/>
  <c r="K9" i="6"/>
  <c r="V484" i="6"/>
  <c r="A484" i="6" s="1"/>
  <c r="Z474" i="6"/>
  <c r="AC472" i="6"/>
  <c r="AF474" i="6"/>
  <c r="AF470" i="6"/>
  <c r="Z475" i="6"/>
  <c r="AL438" i="6"/>
  <c r="AL446" i="6"/>
  <c r="AL444" i="6"/>
  <c r="AL440" i="6"/>
  <c r="AL470" i="6"/>
  <c r="Z439" i="6"/>
  <c r="Z422" i="6"/>
  <c r="AC411" i="6"/>
  <c r="AL408" i="6"/>
  <c r="AL443" i="6"/>
  <c r="AF430" i="6"/>
  <c r="Z427" i="6"/>
  <c r="AC423" i="6"/>
  <c r="AC439" i="6"/>
  <c r="AI439" i="6" s="1"/>
  <c r="Z408" i="6"/>
  <c r="V401" i="6"/>
  <c r="Z440" i="6"/>
  <c r="Z428" i="6"/>
  <c r="AL409" i="6"/>
  <c r="AF445" i="6"/>
  <c r="AL429" i="6"/>
  <c r="AL421" i="6"/>
  <c r="AL414" i="6"/>
  <c r="C235" i="6"/>
  <c r="AL428" i="6" s="1"/>
  <c r="AC408" i="6"/>
  <c r="C290" i="6"/>
  <c r="C355" i="6" s="1"/>
  <c r="C167" i="6"/>
  <c r="AF422" i="6" s="1"/>
  <c r="C89" i="6"/>
  <c r="AC473" i="6" s="1"/>
  <c r="Q13" i="6"/>
  <c r="K7" i="6"/>
  <c r="J11" i="6"/>
  <c r="O11" i="6"/>
  <c r="P11" i="6" s="1"/>
  <c r="L11" i="6"/>
  <c r="A12" i="6"/>
  <c r="Q12" i="6"/>
  <c r="AL496" i="6" s="1"/>
  <c r="AO496" i="6" s="1"/>
  <c r="P15" i="6"/>
  <c r="K15" i="6"/>
  <c r="L19" i="6"/>
  <c r="A19" i="6"/>
  <c r="A32" i="6"/>
  <c r="A33" i="6"/>
  <c r="N34" i="6"/>
  <c r="L37" i="6"/>
  <c r="Q37" i="6"/>
  <c r="A37" i="6"/>
  <c r="A38" i="6"/>
  <c r="Q38" i="6"/>
  <c r="P38" i="6" s="1"/>
  <c r="I39" i="6"/>
  <c r="A42" i="6"/>
  <c r="S44" i="6"/>
  <c r="I48" i="6"/>
  <c r="F48" i="6"/>
  <c r="I52" i="6"/>
  <c r="N403" i="6" s="1"/>
  <c r="F52" i="6"/>
  <c r="Z430" i="6" s="1"/>
  <c r="S55" i="6"/>
  <c r="N55" i="6"/>
  <c r="L62" i="6"/>
  <c r="A62" i="6"/>
  <c r="S63" i="6"/>
  <c r="N63" i="6"/>
  <c r="O9" i="6"/>
  <c r="P9" i="6" s="1"/>
  <c r="V15" i="6"/>
  <c r="I405" i="6"/>
  <c r="L41" i="6"/>
  <c r="S31" i="6"/>
  <c r="S40" i="6"/>
  <c r="K40" i="6"/>
  <c r="Q43" i="6"/>
  <c r="S43" i="6" s="1"/>
  <c r="Q45" i="6"/>
  <c r="AL423" i="6" s="1"/>
  <c r="L46" i="6"/>
  <c r="AF496" i="6" s="1"/>
  <c r="Q47" i="6"/>
  <c r="S47" i="6" s="1"/>
  <c r="L48" i="6"/>
  <c r="Q49" i="6"/>
  <c r="AL427" i="6" s="1"/>
  <c r="L50" i="6"/>
  <c r="Q51" i="6"/>
  <c r="L52" i="6"/>
  <c r="Q53" i="6"/>
  <c r="F55" i="6"/>
  <c r="F57" i="6"/>
  <c r="F59" i="6"/>
  <c r="Z437" i="6" s="1"/>
  <c r="F61" i="6"/>
  <c r="F63" i="6"/>
  <c r="Z442" i="6" s="1"/>
  <c r="F65" i="6"/>
  <c r="Z444" i="6" s="1"/>
  <c r="F67" i="6"/>
  <c r="Z446" i="6" s="1"/>
  <c r="F69" i="6"/>
  <c r="L70" i="6"/>
  <c r="A70" i="6"/>
  <c r="Q70" i="6"/>
  <c r="F77" i="6"/>
  <c r="Z472" i="6" s="1"/>
  <c r="F79" i="6"/>
  <c r="A80" i="6"/>
  <c r="F81" i="6"/>
  <c r="A82" i="6"/>
  <c r="I93" i="6"/>
  <c r="E94" i="6"/>
  <c r="Q158" i="6"/>
  <c r="Q82" i="6" s="1"/>
  <c r="AL479" i="6" s="1"/>
  <c r="P101" i="6"/>
  <c r="I95" i="6"/>
  <c r="I96" i="6" s="1"/>
  <c r="J96" i="6"/>
  <c r="Q107" i="6"/>
  <c r="G99" i="6"/>
  <c r="D101" i="6"/>
  <c r="E101" i="6" s="1"/>
  <c r="G101" i="6"/>
  <c r="H101" i="6" s="1"/>
  <c r="F102" i="6"/>
  <c r="I102" i="6"/>
  <c r="N102" i="6" s="1"/>
  <c r="D102" i="6"/>
  <c r="E102" i="6" s="1"/>
  <c r="G103" i="6"/>
  <c r="H103" i="6" s="1"/>
  <c r="O104" i="6"/>
  <c r="P104" i="6" s="1"/>
  <c r="I406" i="6"/>
  <c r="L121" i="6"/>
  <c r="J111" i="6"/>
  <c r="S120" i="6"/>
  <c r="N120" i="6"/>
  <c r="Q80" i="6"/>
  <c r="S80" i="6" s="1"/>
  <c r="S81" i="6"/>
  <c r="D96" i="6"/>
  <c r="E111" i="6" s="1"/>
  <c r="E95" i="6"/>
  <c r="N99" i="6"/>
  <c r="S101" i="6"/>
  <c r="L104" i="6"/>
  <c r="W98" i="6" s="1"/>
  <c r="N111" i="6"/>
  <c r="E114" i="6"/>
  <c r="S116" i="6"/>
  <c r="N116" i="6"/>
  <c r="S129" i="6"/>
  <c r="M402" i="6"/>
  <c r="S51" i="6"/>
  <c r="S53" i="6"/>
  <c r="N79" i="6"/>
  <c r="N81" i="6"/>
  <c r="S96" i="6"/>
  <c r="S97" i="6" s="1"/>
  <c r="G95" i="6"/>
  <c r="R95" i="6"/>
  <c r="I99" i="6"/>
  <c r="S99" i="6"/>
  <c r="G102" i="6"/>
  <c r="H102" i="6" s="1"/>
  <c r="P102" i="6"/>
  <c r="S103" i="6"/>
  <c r="N103" i="6"/>
  <c r="N113" i="6"/>
  <c r="I114" i="6"/>
  <c r="E115" i="6"/>
  <c r="N128" i="6"/>
  <c r="S128" i="6"/>
  <c r="L71" i="6"/>
  <c r="A71" i="6"/>
  <c r="Q71" i="6"/>
  <c r="A9" i="6"/>
  <c r="A36" i="6"/>
  <c r="Q36" i="6"/>
  <c r="AL413" i="6" s="1"/>
  <c r="S39" i="6"/>
  <c r="K39" i="6"/>
  <c r="A40" i="6"/>
  <c r="Q40" i="6"/>
  <c r="P40" i="6" s="1"/>
  <c r="N45" i="6"/>
  <c r="N47" i="6"/>
  <c r="N49" i="6"/>
  <c r="N51" i="6"/>
  <c r="N53" i="6"/>
  <c r="S68" i="6"/>
  <c r="A75" i="6"/>
  <c r="N94" i="6"/>
  <c r="R94" i="6"/>
  <c r="R96" i="6" s="1"/>
  <c r="R97" i="6" s="1"/>
  <c r="P96" i="6"/>
  <c r="D99" i="6"/>
  <c r="E99" i="6" s="1"/>
  <c r="I101" i="6"/>
  <c r="I104" i="6" s="1"/>
  <c r="G112" i="6" s="1"/>
  <c r="F103" i="6"/>
  <c r="F104" i="6" s="1"/>
  <c r="F107" i="6" s="1"/>
  <c r="P103" i="6"/>
  <c r="O107" i="6"/>
  <c r="S111" i="6"/>
  <c r="N114" i="6"/>
  <c r="F117" i="6"/>
  <c r="I117" i="6"/>
  <c r="P134" i="6"/>
  <c r="S114" i="6"/>
  <c r="N118" i="6"/>
  <c r="M408" i="6"/>
  <c r="M409" i="6" s="1"/>
  <c r="N132" i="6"/>
  <c r="S132" i="6"/>
  <c r="N135" i="6"/>
  <c r="I152" i="6"/>
  <c r="I141" i="6"/>
  <c r="N141" i="6" s="1"/>
  <c r="F141" i="6"/>
  <c r="N148" i="6"/>
  <c r="S148" i="6"/>
  <c r="I158" i="6"/>
  <c r="F158" i="6"/>
  <c r="I174" i="6"/>
  <c r="E174" i="6"/>
  <c r="H174" i="6"/>
  <c r="M174" i="6" s="1"/>
  <c r="D174" i="6"/>
  <c r="F174" i="6"/>
  <c r="L181" i="6"/>
  <c r="I183" i="6"/>
  <c r="N183" i="6" s="1"/>
  <c r="F183" i="6"/>
  <c r="I188" i="6"/>
  <c r="I209" i="6"/>
  <c r="N197" i="6"/>
  <c r="S112" i="6"/>
  <c r="E116" i="6"/>
  <c r="N119" i="6"/>
  <c r="F122" i="6"/>
  <c r="F134" i="6" s="1"/>
  <c r="I125" i="6"/>
  <c r="N125" i="6" s="1"/>
  <c r="F125" i="6"/>
  <c r="Z423" i="6" s="1"/>
  <c r="N407" i="6"/>
  <c r="N131" i="6"/>
  <c r="I137" i="6"/>
  <c r="N137" i="6" s="1"/>
  <c r="F137" i="6"/>
  <c r="N144" i="6"/>
  <c r="S144" i="6"/>
  <c r="S146" i="6"/>
  <c r="P184" i="6"/>
  <c r="P193" i="6" s="1"/>
  <c r="AL405" i="6" s="1"/>
  <c r="Q172" i="6"/>
  <c r="P173" i="6"/>
  <c r="G174" i="6"/>
  <c r="I180" i="6"/>
  <c r="E180" i="6"/>
  <c r="H180" i="6"/>
  <c r="M180" i="6" s="1"/>
  <c r="D180" i="6"/>
  <c r="F180" i="6"/>
  <c r="Q121" i="6"/>
  <c r="S118" i="6"/>
  <c r="L134" i="6"/>
  <c r="I129" i="6"/>
  <c r="N129" i="6" s="1"/>
  <c r="F129" i="6"/>
  <c r="N406" i="6"/>
  <c r="I133" i="6"/>
  <c r="N133" i="6" s="1"/>
  <c r="F133" i="6"/>
  <c r="Q152" i="6"/>
  <c r="P152" i="6" s="1"/>
  <c r="N140" i="6"/>
  <c r="S140" i="6"/>
  <c r="S142" i="6"/>
  <c r="I149" i="6"/>
  <c r="N149" i="6" s="1"/>
  <c r="F149" i="6"/>
  <c r="N157" i="6"/>
  <c r="N162" i="6" s="1"/>
  <c r="S157" i="6"/>
  <c r="Q162" i="6"/>
  <c r="F184" i="6"/>
  <c r="F172" i="6"/>
  <c r="N178" i="6"/>
  <c r="J184" i="6"/>
  <c r="F190" i="6"/>
  <c r="F191" i="6" s="1"/>
  <c r="E190" i="6"/>
  <c r="H190" i="6"/>
  <c r="S209" i="6"/>
  <c r="N209" i="6"/>
  <c r="N430" i="6"/>
  <c r="N421" i="6"/>
  <c r="N437" i="6"/>
  <c r="N413" i="6"/>
  <c r="N136" i="6"/>
  <c r="L152" i="6"/>
  <c r="S136" i="6"/>
  <c r="I145" i="6"/>
  <c r="N145" i="6" s="1"/>
  <c r="F145" i="6"/>
  <c r="F152" i="6" s="1"/>
  <c r="E152" i="6" s="1"/>
  <c r="I155" i="6"/>
  <c r="F155" i="6"/>
  <c r="N161" i="6"/>
  <c r="S161" i="6"/>
  <c r="L184" i="6"/>
  <c r="L172" i="6"/>
  <c r="S171" i="6"/>
  <c r="L175" i="6"/>
  <c r="Q230" i="6"/>
  <c r="O313" i="6"/>
  <c r="R308" i="6"/>
  <c r="G171" i="6"/>
  <c r="H173" i="6" s="1"/>
  <c r="X294" i="6"/>
  <c r="Y294" i="6" s="1"/>
  <c r="Q184" i="6"/>
  <c r="S199" i="6"/>
  <c r="N200" i="6"/>
  <c r="S201" i="6"/>
  <c r="S205" i="6"/>
  <c r="I223" i="6"/>
  <c r="F223" i="6"/>
  <c r="L228" i="6"/>
  <c r="M243" i="6"/>
  <c r="K249" i="6"/>
  <c r="I408" i="6"/>
  <c r="N253" i="6"/>
  <c r="I258" i="6"/>
  <c r="F258" i="6"/>
  <c r="I263" i="6"/>
  <c r="N263" i="6" s="1"/>
  <c r="F263" i="6"/>
  <c r="I267" i="6"/>
  <c r="N267" i="6" s="1"/>
  <c r="F267" i="6"/>
  <c r="N269" i="6"/>
  <c r="S270" i="6"/>
  <c r="N270" i="6"/>
  <c r="R295" i="6"/>
  <c r="P295" i="6"/>
  <c r="R299" i="6"/>
  <c r="P299" i="6"/>
  <c r="Q303" i="6"/>
  <c r="H306" i="6"/>
  <c r="I227" i="6"/>
  <c r="F227" i="6"/>
  <c r="Q228" i="6"/>
  <c r="L241" i="6"/>
  <c r="S240" i="6"/>
  <c r="S241" i="6" s="1"/>
  <c r="N240" i="6"/>
  <c r="N241" i="6" s="1"/>
  <c r="K265" i="6"/>
  <c r="L249" i="6"/>
  <c r="S243" i="6"/>
  <c r="I273" i="6"/>
  <c r="N273" i="6" s="1"/>
  <c r="F273" i="6"/>
  <c r="S276" i="6"/>
  <c r="N276" i="6"/>
  <c r="I281" i="6"/>
  <c r="N281" i="6" s="1"/>
  <c r="F281" i="6"/>
  <c r="N283" i="6"/>
  <c r="M294" i="6"/>
  <c r="M295" i="6"/>
  <c r="K296" i="6"/>
  <c r="M299" i="6"/>
  <c r="M300" i="6"/>
  <c r="K300" i="6"/>
  <c r="F323" i="6"/>
  <c r="I323" i="6"/>
  <c r="N323" i="6" s="1"/>
  <c r="L348" i="6"/>
  <c r="S330" i="6"/>
  <c r="N330" i="6"/>
  <c r="S122" i="6"/>
  <c r="S130" i="6"/>
  <c r="E171" i="6"/>
  <c r="I171" i="6"/>
  <c r="M171" i="6"/>
  <c r="K184" i="6"/>
  <c r="O184" i="6"/>
  <c r="N187" i="6"/>
  <c r="S187" i="6"/>
  <c r="S197" i="6"/>
  <c r="F200" i="6"/>
  <c r="F209" i="6" s="1"/>
  <c r="S200" i="6"/>
  <c r="F202" i="6"/>
  <c r="S204" i="6"/>
  <c r="N205" i="6"/>
  <c r="F206" i="6"/>
  <c r="Z429" i="6" s="1"/>
  <c r="S208" i="6"/>
  <c r="N210" i="6"/>
  <c r="N212" i="6"/>
  <c r="I213" i="6"/>
  <c r="N213" i="6" s="1"/>
  <c r="N214" i="6"/>
  <c r="N223" i="6"/>
  <c r="S224" i="6"/>
  <c r="N226" i="6"/>
  <c r="I241" i="6"/>
  <c r="L247" i="6"/>
  <c r="S246" i="6"/>
  <c r="N246" i="6"/>
  <c r="N247" i="6" s="1"/>
  <c r="S253" i="6"/>
  <c r="N258" i="6"/>
  <c r="S259" i="6"/>
  <c r="M422" i="6"/>
  <c r="M420" i="6"/>
  <c r="M423" i="6" s="1"/>
  <c r="S262" i="6"/>
  <c r="N262" i="6"/>
  <c r="S266" i="6"/>
  <c r="L284" i="6"/>
  <c r="N266" i="6"/>
  <c r="I271" i="6"/>
  <c r="N271" i="6" s="1"/>
  <c r="F271" i="6"/>
  <c r="L303" i="6"/>
  <c r="S294" i="6"/>
  <c r="K294" i="6"/>
  <c r="N294" i="6"/>
  <c r="U294" i="6"/>
  <c r="R296" i="6"/>
  <c r="S297" i="6"/>
  <c r="M307" i="6"/>
  <c r="S341" i="6"/>
  <c r="N341" i="6"/>
  <c r="S361" i="6"/>
  <c r="I370" i="6"/>
  <c r="N370" i="6" s="1"/>
  <c r="F370" i="6"/>
  <c r="M410" i="6"/>
  <c r="K173" i="6"/>
  <c r="S202" i="6"/>
  <c r="M412" i="6"/>
  <c r="M418" i="6" s="1"/>
  <c r="S206" i="6"/>
  <c r="I228" i="6"/>
  <c r="S218" i="6"/>
  <c r="F220" i="6"/>
  <c r="F228" i="6" s="1"/>
  <c r="S222" i="6"/>
  <c r="N227" i="6"/>
  <c r="F243" i="6"/>
  <c r="I243" i="6"/>
  <c r="E243" i="6"/>
  <c r="E249" i="6" s="1"/>
  <c r="L244" i="6"/>
  <c r="I254" i="6"/>
  <c r="N254" i="6" s="1"/>
  <c r="F254" i="6"/>
  <c r="F265" i="6" s="1"/>
  <c r="S257" i="6"/>
  <c r="L265" i="6"/>
  <c r="Q284" i="6"/>
  <c r="P284" i="6" s="1"/>
  <c r="S272" i="6"/>
  <c r="N272" i="6"/>
  <c r="I277" i="6"/>
  <c r="N277" i="6" s="1"/>
  <c r="F277" i="6"/>
  <c r="S280" i="6"/>
  <c r="N280" i="6"/>
  <c r="P303" i="6"/>
  <c r="R303" i="6"/>
  <c r="F295" i="6"/>
  <c r="I295" i="6"/>
  <c r="D295" i="6"/>
  <c r="E295" i="6" s="1"/>
  <c r="N295" i="6"/>
  <c r="S298" i="6"/>
  <c r="K298" i="6"/>
  <c r="N298" i="6"/>
  <c r="F299" i="6"/>
  <c r="I299" i="6"/>
  <c r="H299" i="6" s="1"/>
  <c r="D299" i="6"/>
  <c r="E299" i="6" s="1"/>
  <c r="N299" i="6"/>
  <c r="J308" i="6"/>
  <c r="I329" i="6"/>
  <c r="N320" i="6"/>
  <c r="S320" i="6"/>
  <c r="S335" i="6"/>
  <c r="N335" i="6"/>
  <c r="F359" i="6"/>
  <c r="I359" i="6"/>
  <c r="D359" i="6"/>
  <c r="D361" i="6" s="1"/>
  <c r="E361" i="6" s="1"/>
  <c r="G359" i="6"/>
  <c r="F376" i="6"/>
  <c r="I382" i="6"/>
  <c r="N382" i="6" s="1"/>
  <c r="F382" i="6"/>
  <c r="S389" i="6"/>
  <c r="N389" i="6"/>
  <c r="L394" i="6"/>
  <c r="K394" i="6" s="1"/>
  <c r="G296" i="6"/>
  <c r="H296" i="6" s="1"/>
  <c r="R297" i="6"/>
  <c r="G300" i="6"/>
  <c r="H300" i="6" s="1"/>
  <c r="I409" i="6"/>
  <c r="N324" i="6"/>
  <c r="S324" i="6"/>
  <c r="Q348" i="6"/>
  <c r="S331" i="6"/>
  <c r="N331" i="6"/>
  <c r="S337" i="6"/>
  <c r="N337" i="6"/>
  <c r="I346" i="6"/>
  <c r="N346" i="6" s="1"/>
  <c r="F346" i="6"/>
  <c r="R359" i="6"/>
  <c r="O361" i="6"/>
  <c r="P359" i="6"/>
  <c r="I376" i="6"/>
  <c r="I366" i="6"/>
  <c r="N366" i="6" s="1"/>
  <c r="F366" i="6"/>
  <c r="S373" i="6"/>
  <c r="N373" i="6"/>
  <c r="I378" i="6"/>
  <c r="N378" i="6" s="1"/>
  <c r="F378" i="6"/>
  <c r="F394" i="6" s="1"/>
  <c r="E394" i="6" s="1"/>
  <c r="S385" i="6"/>
  <c r="N385" i="6"/>
  <c r="N392" i="6"/>
  <c r="S393" i="6"/>
  <c r="N393" i="6"/>
  <c r="F240" i="6"/>
  <c r="F241" i="6" s="1"/>
  <c r="Q244" i="6"/>
  <c r="Q249" i="6"/>
  <c r="N261" i="6"/>
  <c r="F262" i="6"/>
  <c r="S263" i="6"/>
  <c r="F266" i="6"/>
  <c r="F270" i="6"/>
  <c r="F276" i="6"/>
  <c r="F280" i="6"/>
  <c r="F294" i="6"/>
  <c r="R294" i="6"/>
  <c r="D296" i="6"/>
  <c r="E296" i="6" s="1"/>
  <c r="F298" i="6"/>
  <c r="E298" i="6" s="1"/>
  <c r="D300" i="6"/>
  <c r="E300" i="6" s="1"/>
  <c r="F306" i="6"/>
  <c r="E306" i="6" s="1"/>
  <c r="S306" i="6"/>
  <c r="D307" i="6"/>
  <c r="E307" i="6" s="1"/>
  <c r="I307" i="6"/>
  <c r="H307" i="6" s="1"/>
  <c r="S307" i="6"/>
  <c r="N317" i="6"/>
  <c r="F318" i="6"/>
  <c r="F329" i="6" s="1"/>
  <c r="S322" i="6"/>
  <c r="N322" i="6"/>
  <c r="I327" i="6"/>
  <c r="N327" i="6" s="1"/>
  <c r="N328" i="6"/>
  <c r="S328" i="6"/>
  <c r="I342" i="6"/>
  <c r="N342" i="6" s="1"/>
  <c r="F342" i="6"/>
  <c r="S369" i="6"/>
  <c r="N369" i="6"/>
  <c r="S381" i="6"/>
  <c r="N381" i="6"/>
  <c r="I390" i="6"/>
  <c r="N390" i="6" s="1"/>
  <c r="F390" i="6"/>
  <c r="M306" i="6"/>
  <c r="I311" i="6"/>
  <c r="N311" i="6" s="1"/>
  <c r="Q329" i="6"/>
  <c r="S318" i="6"/>
  <c r="I321" i="6"/>
  <c r="N321" i="6" s="1"/>
  <c r="M429" i="6"/>
  <c r="S326" i="6"/>
  <c r="N326" i="6"/>
  <c r="L329" i="6"/>
  <c r="I332" i="6"/>
  <c r="N332" i="6" s="1"/>
  <c r="F332" i="6"/>
  <c r="F348" i="6" s="1"/>
  <c r="I338" i="6"/>
  <c r="N338" i="6" s="1"/>
  <c r="F338" i="6"/>
  <c r="S345" i="6"/>
  <c r="N345" i="6"/>
  <c r="S362" i="6"/>
  <c r="Q376" i="6"/>
  <c r="S365" i="6"/>
  <c r="N365" i="6"/>
  <c r="I374" i="6"/>
  <c r="N374" i="6" s="1"/>
  <c r="F374" i="6"/>
  <c r="L376" i="6"/>
  <c r="S377" i="6"/>
  <c r="N377" i="6"/>
  <c r="I386" i="6"/>
  <c r="N386" i="6" s="1"/>
  <c r="F386" i="6"/>
  <c r="AI419" i="6"/>
  <c r="M433" i="6"/>
  <c r="S333" i="6"/>
  <c r="S339" i="6"/>
  <c r="S343" i="6"/>
  <c r="S347" i="6"/>
  <c r="S367" i="6"/>
  <c r="S371" i="6"/>
  <c r="S375" i="6"/>
  <c r="S379" i="6"/>
  <c r="S383" i="6"/>
  <c r="S387" i="6"/>
  <c r="AH419" i="6"/>
  <c r="F393" i="6"/>
  <c r="AO419" i="6"/>
  <c r="N359" i="6"/>
  <c r="AN419" i="6"/>
  <c r="AO447" i="6"/>
  <c r="AH452" i="6"/>
  <c r="AH454" i="6"/>
  <c r="AI454" i="6" s="1"/>
  <c r="AN454" i="6"/>
  <c r="AH453" i="6"/>
  <c r="AI453" i="6" s="1"/>
  <c r="AH491" i="6"/>
  <c r="AI491" i="6"/>
  <c r="AN452" i="6"/>
  <c r="AC457" i="6"/>
  <c r="Z457" i="6"/>
  <c r="AI458" i="6"/>
  <c r="AO459" i="6"/>
  <c r="AH490" i="6"/>
  <c r="AI490" i="6" s="1"/>
  <c r="AO454" i="6"/>
  <c r="AH458" i="6"/>
  <c r="AN490" i="6"/>
  <c r="AC492" i="6"/>
  <c r="Z492" i="6"/>
  <c r="AN447" i="6"/>
  <c r="AI452" i="6"/>
  <c r="AN455" i="6"/>
  <c r="AO458" i="6"/>
  <c r="AI459" i="6"/>
  <c r="AH459" i="6"/>
  <c r="AC468" i="6"/>
  <c r="Z468" i="6"/>
  <c r="AO490" i="6"/>
  <c r="AN493" i="6"/>
  <c r="AN468" i="6"/>
  <c r="AO468" i="6" s="1"/>
  <c r="S54" i="5"/>
  <c r="G6" i="5"/>
  <c r="L34" i="5"/>
  <c r="Q34" i="5"/>
  <c r="P34" i="5" s="1"/>
  <c r="S71" i="5"/>
  <c r="L107" i="5"/>
  <c r="K121" i="5" s="1"/>
  <c r="N96" i="5"/>
  <c r="N97" i="5" s="1"/>
  <c r="J111" i="5"/>
  <c r="G107" i="5"/>
  <c r="G104" i="5"/>
  <c r="H96" i="5"/>
  <c r="W98" i="5"/>
  <c r="S121" i="5"/>
  <c r="N413" i="5"/>
  <c r="N430" i="5"/>
  <c r="N421" i="5"/>
  <c r="N437" i="5"/>
  <c r="N19" i="5"/>
  <c r="S19" i="5"/>
  <c r="V484" i="5"/>
  <c r="A484" i="5" s="1"/>
  <c r="V401" i="5"/>
  <c r="C290" i="5"/>
  <c r="C355" i="5" s="1"/>
  <c r="C235" i="5"/>
  <c r="AL475" i="5" s="1"/>
  <c r="AO475" i="5" s="1"/>
  <c r="C167" i="5"/>
  <c r="Z469" i="5" s="1"/>
  <c r="C89" i="5"/>
  <c r="AL472" i="5" s="1"/>
  <c r="AO472" i="5" s="1"/>
  <c r="F5" i="5"/>
  <c r="R10" i="5"/>
  <c r="O10" i="5"/>
  <c r="P10" i="5" s="1"/>
  <c r="Q21" i="5"/>
  <c r="A21" i="5"/>
  <c r="Q22" i="5"/>
  <c r="A22" i="5"/>
  <c r="L22" i="5"/>
  <c r="F32" i="5"/>
  <c r="Z409" i="5" s="1"/>
  <c r="I32" i="5"/>
  <c r="A33" i="5"/>
  <c r="L33" i="5"/>
  <c r="S36" i="5"/>
  <c r="S37" i="5"/>
  <c r="S38" i="5"/>
  <c r="S39" i="5"/>
  <c r="N47" i="5"/>
  <c r="N401" i="5"/>
  <c r="N57" i="5"/>
  <c r="N61" i="5"/>
  <c r="N65" i="5"/>
  <c r="N68" i="5"/>
  <c r="S70" i="5"/>
  <c r="S72" i="5" s="1"/>
  <c r="N70" i="5"/>
  <c r="N76" i="5"/>
  <c r="N78" i="5"/>
  <c r="N80" i="5"/>
  <c r="M94" i="5"/>
  <c r="D96" i="5"/>
  <c r="E112" i="5" s="1"/>
  <c r="E95" i="5"/>
  <c r="H113" i="5"/>
  <c r="Q154" i="5"/>
  <c r="N152" i="5"/>
  <c r="S152" i="5"/>
  <c r="K152" i="5"/>
  <c r="K193" i="5"/>
  <c r="Q193" i="5"/>
  <c r="U180" i="5"/>
  <c r="V180" i="5" s="1"/>
  <c r="N7" i="5"/>
  <c r="G8" i="5"/>
  <c r="H8" i="5" s="1"/>
  <c r="N11" i="5"/>
  <c r="N6" i="5"/>
  <c r="S6" i="5"/>
  <c r="P7" i="5"/>
  <c r="N8" i="5"/>
  <c r="I10" i="5"/>
  <c r="L12" i="5"/>
  <c r="Q12" i="5"/>
  <c r="AL462" i="5" s="1"/>
  <c r="G15" i="5"/>
  <c r="M15" i="5"/>
  <c r="F17" i="5"/>
  <c r="E17" i="5" s="1"/>
  <c r="S17" i="5"/>
  <c r="F19" i="5"/>
  <c r="L24" i="5"/>
  <c r="AO484" i="5"/>
  <c r="S355" i="5"/>
  <c r="S290" i="5"/>
  <c r="AO401" i="5"/>
  <c r="S235" i="5"/>
  <c r="S167" i="5"/>
  <c r="D6" i="5"/>
  <c r="J6" i="5"/>
  <c r="O6" i="5"/>
  <c r="F7" i="5"/>
  <c r="E7" i="5" s="1"/>
  <c r="D8" i="5"/>
  <c r="E8" i="5" s="1"/>
  <c r="J8" i="5"/>
  <c r="O8" i="5"/>
  <c r="P8" i="5" s="1"/>
  <c r="L9" i="5"/>
  <c r="K10" i="5"/>
  <c r="O11" i="5"/>
  <c r="P11" i="5" s="1"/>
  <c r="A12" i="5"/>
  <c r="I15" i="5"/>
  <c r="N15" i="5"/>
  <c r="S15" i="5"/>
  <c r="M17" i="5"/>
  <c r="R17" i="5"/>
  <c r="N31" i="5"/>
  <c r="S31" i="5"/>
  <c r="L32" i="5"/>
  <c r="AF409" i="5" s="1"/>
  <c r="Q33" i="5"/>
  <c r="Q41" i="5" s="1"/>
  <c r="K38" i="5"/>
  <c r="K39" i="5"/>
  <c r="K40" i="5"/>
  <c r="N42" i="5"/>
  <c r="N46" i="5"/>
  <c r="N56" i="5"/>
  <c r="N60" i="5"/>
  <c r="N64" i="5"/>
  <c r="I71" i="5"/>
  <c r="N71" i="5" s="1"/>
  <c r="F71" i="5"/>
  <c r="S89" i="5"/>
  <c r="O107" i="5"/>
  <c r="O104" i="5"/>
  <c r="P104" i="5" s="1"/>
  <c r="P103" i="5"/>
  <c r="P101" i="5"/>
  <c r="P102" i="5"/>
  <c r="Q158" i="5"/>
  <c r="Q82" i="5" s="1"/>
  <c r="AL479" i="5" s="1"/>
  <c r="H95" i="5"/>
  <c r="Q96" i="5"/>
  <c r="S99" i="5"/>
  <c r="K99" i="5"/>
  <c r="N99" i="5"/>
  <c r="S101" i="5"/>
  <c r="S104" i="5"/>
  <c r="F121" i="5"/>
  <c r="H117" i="5"/>
  <c r="H118" i="5"/>
  <c r="H119" i="5"/>
  <c r="N177" i="5"/>
  <c r="I178" i="5"/>
  <c r="N178" i="5" s="1"/>
  <c r="F6" i="5"/>
  <c r="F8" i="5"/>
  <c r="J9" i="5"/>
  <c r="A9" i="5"/>
  <c r="N10" i="5"/>
  <c r="O12" i="5"/>
  <c r="P12" i="5" s="1"/>
  <c r="P15" i="5"/>
  <c r="A34" i="5"/>
  <c r="Q54" i="5"/>
  <c r="N403" i="5"/>
  <c r="L72" i="5"/>
  <c r="I70" i="5"/>
  <c r="I72" i="5" s="1"/>
  <c r="F70" i="5"/>
  <c r="F72" i="5" s="1"/>
  <c r="I104" i="5"/>
  <c r="I107" i="5" s="1"/>
  <c r="S105" i="5"/>
  <c r="I121" i="5"/>
  <c r="H116" i="5"/>
  <c r="E119" i="5"/>
  <c r="N155" i="5"/>
  <c r="I162" i="5"/>
  <c r="R184" i="5"/>
  <c r="N174" i="5"/>
  <c r="F23" i="5"/>
  <c r="M405" i="5"/>
  <c r="R94" i="5"/>
  <c r="R96" i="5" s="1"/>
  <c r="R97" i="5" s="1"/>
  <c r="G101" i="5"/>
  <c r="H101" i="5" s="1"/>
  <c r="I112" i="5"/>
  <c r="N112" i="5"/>
  <c r="W112" i="5"/>
  <c r="W114" i="5" s="1"/>
  <c r="N113" i="5"/>
  <c r="I114" i="5"/>
  <c r="I115" i="5"/>
  <c r="S117" i="5"/>
  <c r="S118" i="5"/>
  <c r="N119" i="5"/>
  <c r="I120" i="5"/>
  <c r="S122" i="5"/>
  <c r="N124" i="5"/>
  <c r="F125" i="5"/>
  <c r="N128" i="5"/>
  <c r="F129" i="5"/>
  <c r="F134" i="5" s="1"/>
  <c r="N406" i="5"/>
  <c r="N132" i="5"/>
  <c r="F133" i="5"/>
  <c r="L134" i="5"/>
  <c r="N136" i="5"/>
  <c r="F137" i="5"/>
  <c r="N140" i="5"/>
  <c r="F141" i="5"/>
  <c r="Z440" i="5" s="1"/>
  <c r="N144" i="5"/>
  <c r="F145" i="5"/>
  <c r="N148" i="5"/>
  <c r="F149" i="5"/>
  <c r="S150" i="5"/>
  <c r="F155" i="5"/>
  <c r="F162" i="5" s="1"/>
  <c r="S155" i="5"/>
  <c r="N157" i="5"/>
  <c r="N162" i="5" s="1"/>
  <c r="F158" i="5"/>
  <c r="S159" i="5"/>
  <c r="N161" i="5"/>
  <c r="M171" i="5"/>
  <c r="L172" i="5"/>
  <c r="H173" i="5"/>
  <c r="D174" i="5"/>
  <c r="H174" i="5"/>
  <c r="M174" i="5" s="1"/>
  <c r="G177" i="5"/>
  <c r="S177" i="5"/>
  <c r="D180" i="5"/>
  <c r="H180" i="5"/>
  <c r="M180" i="5" s="1"/>
  <c r="F183" i="5"/>
  <c r="I187" i="5"/>
  <c r="I188" i="5" s="1"/>
  <c r="S200" i="5"/>
  <c r="S203" i="5"/>
  <c r="N203" i="5"/>
  <c r="I206" i="5"/>
  <c r="N206" i="5" s="1"/>
  <c r="F206" i="5"/>
  <c r="P228" i="5"/>
  <c r="H297" i="5"/>
  <c r="J96" i="5"/>
  <c r="G103" i="5"/>
  <c r="H103" i="5" s="1"/>
  <c r="N50" i="5"/>
  <c r="N51" i="5"/>
  <c r="N52" i="5"/>
  <c r="N55" i="5"/>
  <c r="A75" i="5"/>
  <c r="F93" i="5"/>
  <c r="S94" i="5"/>
  <c r="S96" i="5" s="1"/>
  <c r="F95" i="5"/>
  <c r="F96" i="5" s="1"/>
  <c r="F99" i="5"/>
  <c r="E99" i="5" s="1"/>
  <c r="D101" i="5"/>
  <c r="E101" i="5" s="1"/>
  <c r="N101" i="5"/>
  <c r="F102" i="5"/>
  <c r="F104" i="5" s="1"/>
  <c r="D103" i="5"/>
  <c r="E103" i="5" s="1"/>
  <c r="N103" i="5"/>
  <c r="N104" i="5"/>
  <c r="N105" i="5" s="1"/>
  <c r="G111" i="5"/>
  <c r="J112" i="5"/>
  <c r="F116" i="5"/>
  <c r="E116" i="5" s="1"/>
  <c r="S116" i="5"/>
  <c r="F124" i="5"/>
  <c r="F128" i="5"/>
  <c r="M409" i="5"/>
  <c r="M410" i="5"/>
  <c r="N131" i="5"/>
  <c r="F132" i="5"/>
  <c r="N135" i="5"/>
  <c r="F136" i="5"/>
  <c r="Z434" i="5" s="1"/>
  <c r="F140" i="5"/>
  <c r="F144" i="5"/>
  <c r="F148" i="5"/>
  <c r="N171" i="5"/>
  <c r="R171" i="5"/>
  <c r="Q172" i="5"/>
  <c r="K173" i="5"/>
  <c r="E174" i="5"/>
  <c r="E184" i="5" s="1"/>
  <c r="E193" i="5" s="1"/>
  <c r="I174" i="5"/>
  <c r="L175" i="5"/>
  <c r="U177" i="5"/>
  <c r="V177" i="5" s="1"/>
  <c r="E180" i="5"/>
  <c r="I180" i="5"/>
  <c r="I181" i="5" s="1"/>
  <c r="L184" i="5"/>
  <c r="P184" i="5"/>
  <c r="P193" i="5" s="1"/>
  <c r="Q209" i="5"/>
  <c r="I210" i="5"/>
  <c r="F210" i="5"/>
  <c r="F228" i="5" s="1"/>
  <c r="G303" i="5"/>
  <c r="H111" i="5"/>
  <c r="I406" i="5"/>
  <c r="S111" i="5"/>
  <c r="N130" i="5"/>
  <c r="S132" i="5"/>
  <c r="F174" i="5"/>
  <c r="F175" i="5" s="1"/>
  <c r="E177" i="5"/>
  <c r="F178" i="5" s="1"/>
  <c r="F180" i="5"/>
  <c r="N180" i="5"/>
  <c r="L188" i="5"/>
  <c r="S187" i="5"/>
  <c r="H190" i="5"/>
  <c r="F197" i="5"/>
  <c r="F209" i="5" s="1"/>
  <c r="S199" i="5"/>
  <c r="F201" i="5"/>
  <c r="M411" i="5"/>
  <c r="M435" i="5" s="1"/>
  <c r="M439" i="5" s="1"/>
  <c r="N205" i="5"/>
  <c r="S205" i="5"/>
  <c r="S228" i="5"/>
  <c r="N213" i="5"/>
  <c r="N219" i="5"/>
  <c r="N111" i="5"/>
  <c r="S112" i="5"/>
  <c r="N407" i="5"/>
  <c r="L209" i="5"/>
  <c r="S197" i="5"/>
  <c r="I204" i="5"/>
  <c r="N204" i="5" s="1"/>
  <c r="N207" i="5"/>
  <c r="N211" i="5"/>
  <c r="S213" i="5"/>
  <c r="N215" i="5"/>
  <c r="N217" i="5"/>
  <c r="S219" i="5"/>
  <c r="N221" i="5"/>
  <c r="S223" i="5"/>
  <c r="N225" i="5"/>
  <c r="L241" i="5"/>
  <c r="S240" i="5"/>
  <c r="S241" i="5" s="1"/>
  <c r="E243" i="5"/>
  <c r="Q244" i="5"/>
  <c r="Q249" i="5"/>
  <c r="Q288" i="5" s="1"/>
  <c r="I408" i="5"/>
  <c r="L265" i="5"/>
  <c r="S253" i="5"/>
  <c r="F254" i="5"/>
  <c r="I257" i="5"/>
  <c r="F257" i="5"/>
  <c r="S260" i="5"/>
  <c r="P284" i="5"/>
  <c r="F266" i="5"/>
  <c r="I275" i="5"/>
  <c r="N275" i="5" s="1"/>
  <c r="F275" i="5"/>
  <c r="S282" i="5"/>
  <c r="N282" i="5"/>
  <c r="L303" i="5"/>
  <c r="E296" i="5"/>
  <c r="R297" i="5"/>
  <c r="P297" i="5"/>
  <c r="F302" i="5"/>
  <c r="I302" i="5"/>
  <c r="N302" i="5" s="1"/>
  <c r="D302" i="5"/>
  <c r="E302" i="5" s="1"/>
  <c r="O303" i="5"/>
  <c r="M306" i="5"/>
  <c r="K306" i="5"/>
  <c r="I317" i="5"/>
  <c r="F317" i="5"/>
  <c r="S324" i="5"/>
  <c r="N324" i="5"/>
  <c r="N330" i="5"/>
  <c r="S342" i="5"/>
  <c r="N342" i="5"/>
  <c r="N366" i="5"/>
  <c r="S366" i="5"/>
  <c r="I241" i="5"/>
  <c r="L247" i="5"/>
  <c r="S246" i="5"/>
  <c r="K249" i="5"/>
  <c r="L250" i="5" s="1"/>
  <c r="S254" i="5"/>
  <c r="I261" i="5"/>
  <c r="N261" i="5" s="1"/>
  <c r="F261" i="5"/>
  <c r="S264" i="5"/>
  <c r="S266" i="5"/>
  <c r="S268" i="5"/>
  <c r="N268" i="5"/>
  <c r="S278" i="5"/>
  <c r="N278" i="5"/>
  <c r="E294" i="5"/>
  <c r="M297" i="5"/>
  <c r="M300" i="5"/>
  <c r="S329" i="5"/>
  <c r="S320" i="5"/>
  <c r="N320" i="5"/>
  <c r="S332" i="5"/>
  <c r="N332" i="5"/>
  <c r="S338" i="5"/>
  <c r="N338" i="5"/>
  <c r="S346" i="5"/>
  <c r="I361" i="5"/>
  <c r="S207" i="5"/>
  <c r="F214" i="5"/>
  <c r="F220" i="5"/>
  <c r="F224" i="5"/>
  <c r="N227" i="5"/>
  <c r="H243" i="5"/>
  <c r="H249" i="5" s="1"/>
  <c r="K265" i="5"/>
  <c r="N243" i="5"/>
  <c r="N244" i="5" s="1"/>
  <c r="L244" i="5"/>
  <c r="L249" i="5"/>
  <c r="Q265" i="5"/>
  <c r="Q286" i="5" s="1"/>
  <c r="P286" i="5" s="1"/>
  <c r="N257" i="5"/>
  <c r="S261" i="5"/>
  <c r="M419" i="5"/>
  <c r="F262" i="5"/>
  <c r="P265" i="5"/>
  <c r="S274" i="5"/>
  <c r="N274" i="5"/>
  <c r="S276" i="5"/>
  <c r="I283" i="5"/>
  <c r="N283" i="5" s="1"/>
  <c r="F283" i="5"/>
  <c r="H295" i="5"/>
  <c r="M296" i="5"/>
  <c r="S299" i="5"/>
  <c r="H307" i="5"/>
  <c r="F311" i="5"/>
  <c r="M311" i="5" s="1"/>
  <c r="I311" i="5"/>
  <c r="N311" i="5" s="1"/>
  <c r="D311" i="5"/>
  <c r="E311" i="5" s="1"/>
  <c r="N318" i="5"/>
  <c r="I325" i="5"/>
  <c r="N325" i="5" s="1"/>
  <c r="F325" i="5"/>
  <c r="S330" i="5"/>
  <c r="I343" i="5"/>
  <c r="F343" i="5"/>
  <c r="L348" i="5"/>
  <c r="I249" i="5"/>
  <c r="I244" i="5"/>
  <c r="N246" i="5"/>
  <c r="N247" i="5" s="1"/>
  <c r="I253" i="5"/>
  <c r="F253" i="5"/>
  <c r="S256" i="5"/>
  <c r="I269" i="5"/>
  <c r="N269" i="5" s="1"/>
  <c r="N284" i="5" s="1"/>
  <c r="F269" i="5"/>
  <c r="I279" i="5"/>
  <c r="N279" i="5" s="1"/>
  <c r="F279" i="5"/>
  <c r="L284" i="5"/>
  <c r="S284" i="5" s="1"/>
  <c r="U294" i="5"/>
  <c r="H294" i="5"/>
  <c r="J303" i="5"/>
  <c r="V294" i="5"/>
  <c r="X294" i="5" s="1"/>
  <c r="Y294" i="5" s="1"/>
  <c r="M294" i="5"/>
  <c r="K294" i="5"/>
  <c r="Q308" i="5"/>
  <c r="S296" i="5"/>
  <c r="K296" i="5"/>
  <c r="F297" i="5"/>
  <c r="I297" i="5"/>
  <c r="N297" i="5" s="1"/>
  <c r="D297" i="5"/>
  <c r="M298" i="5"/>
  <c r="K298" i="5"/>
  <c r="M299" i="5"/>
  <c r="S300" i="5"/>
  <c r="N300" i="5"/>
  <c r="F301" i="5"/>
  <c r="I301" i="5"/>
  <c r="N301" i="5" s="1"/>
  <c r="D301" i="5"/>
  <c r="E301" i="5" s="1"/>
  <c r="I321" i="5"/>
  <c r="N321" i="5" s="1"/>
  <c r="F321" i="5"/>
  <c r="S328" i="5"/>
  <c r="N328" i="5"/>
  <c r="I333" i="5"/>
  <c r="N333" i="5" s="1"/>
  <c r="F333" i="5"/>
  <c r="F348" i="5" s="1"/>
  <c r="I339" i="5"/>
  <c r="N339" i="5" s="1"/>
  <c r="F339" i="5"/>
  <c r="I347" i="5"/>
  <c r="F347" i="5"/>
  <c r="S375" i="5"/>
  <c r="S379" i="5"/>
  <c r="N379" i="5"/>
  <c r="N394" i="5" s="1"/>
  <c r="I388" i="5"/>
  <c r="N388" i="5" s="1"/>
  <c r="F388" i="5"/>
  <c r="AC452" i="5"/>
  <c r="Z452" i="5"/>
  <c r="S262" i="5"/>
  <c r="S294" i="5"/>
  <c r="F295" i="5"/>
  <c r="E295" i="5" s="1"/>
  <c r="N295" i="5"/>
  <c r="I296" i="5"/>
  <c r="N296" i="5" s="1"/>
  <c r="F299" i="5"/>
  <c r="E299" i="5" s="1"/>
  <c r="N299" i="5"/>
  <c r="I300" i="5"/>
  <c r="F307" i="5"/>
  <c r="E307" i="5" s="1"/>
  <c r="N307" i="5"/>
  <c r="R307" i="5"/>
  <c r="S318" i="5"/>
  <c r="S322" i="5"/>
  <c r="S326" i="5"/>
  <c r="S334" i="5"/>
  <c r="S336" i="5"/>
  <c r="S340" i="5"/>
  <c r="S345" i="5"/>
  <c r="J361" i="5"/>
  <c r="K361" i="5" s="1"/>
  <c r="K359" i="5"/>
  <c r="I364" i="5"/>
  <c r="F364" i="5"/>
  <c r="Q394" i="5"/>
  <c r="P394" i="5" s="1"/>
  <c r="S377" i="5"/>
  <c r="S394" i="5" s="1"/>
  <c r="N382" i="5"/>
  <c r="S383" i="5"/>
  <c r="N383" i="5"/>
  <c r="I392" i="5"/>
  <c r="N392" i="5" s="1"/>
  <c r="F392" i="5"/>
  <c r="AN457" i="5"/>
  <c r="AO457" i="5" s="1"/>
  <c r="P294" i="5"/>
  <c r="K295" i="5"/>
  <c r="F296" i="5"/>
  <c r="K299" i="5"/>
  <c r="F300" i="5"/>
  <c r="K307" i="5"/>
  <c r="S317" i="5"/>
  <c r="S325" i="5"/>
  <c r="S343" i="5"/>
  <c r="E359" i="5"/>
  <c r="Q361" i="5"/>
  <c r="S359" i="5"/>
  <c r="L376" i="5"/>
  <c r="S364" i="5"/>
  <c r="S370" i="5"/>
  <c r="S374" i="5"/>
  <c r="I380" i="5"/>
  <c r="N380" i="5" s="1"/>
  <c r="F380" i="5"/>
  <c r="S387" i="5"/>
  <c r="N387" i="5"/>
  <c r="L394" i="5"/>
  <c r="K394" i="5" s="1"/>
  <c r="I409" i="5"/>
  <c r="N326" i="5"/>
  <c r="N343" i="5"/>
  <c r="I346" i="5"/>
  <c r="N346" i="5" s="1"/>
  <c r="N347" i="5"/>
  <c r="Q376" i="5"/>
  <c r="I367" i="5"/>
  <c r="N367" i="5" s="1"/>
  <c r="F367" i="5"/>
  <c r="I371" i="5"/>
  <c r="N371" i="5" s="1"/>
  <c r="F371" i="5"/>
  <c r="N373" i="5"/>
  <c r="I375" i="5"/>
  <c r="N375" i="5" s="1"/>
  <c r="F375" i="5"/>
  <c r="I384" i="5"/>
  <c r="N384" i="5" s="1"/>
  <c r="F384" i="5"/>
  <c r="S391" i="5"/>
  <c r="N391" i="5"/>
  <c r="AO453" i="5"/>
  <c r="AH452" i="5"/>
  <c r="AH458" i="5"/>
  <c r="AI458" i="5" s="1"/>
  <c r="AN460" i="5"/>
  <c r="AO460" i="5" s="1"/>
  <c r="G359" i="5"/>
  <c r="H359" i="5" s="1"/>
  <c r="F379" i="5"/>
  <c r="F394" i="5" s="1"/>
  <c r="E394" i="5" s="1"/>
  <c r="F383" i="5"/>
  <c r="F387" i="5"/>
  <c r="F391" i="5"/>
  <c r="N393" i="5"/>
  <c r="AH456" i="5"/>
  <c r="AH419" i="5"/>
  <c r="AN452" i="5"/>
  <c r="AH453" i="5"/>
  <c r="AN453" i="5"/>
  <c r="AI454" i="5"/>
  <c r="Z455" i="5"/>
  <c r="AH454" i="5"/>
  <c r="AH491" i="5"/>
  <c r="AI491" i="5"/>
  <c r="AC456" i="5"/>
  <c r="Z456" i="5"/>
  <c r="AI453" i="5"/>
  <c r="AI457" i="5"/>
  <c r="AH468" i="5"/>
  <c r="AI468" i="5" s="1"/>
  <c r="AH490" i="5"/>
  <c r="AI490" i="5" s="1"/>
  <c r="AC492" i="5"/>
  <c r="Z492" i="5"/>
  <c r="AC460" i="5"/>
  <c r="AH460" i="5" s="1"/>
  <c r="Z460" i="5"/>
  <c r="AN493" i="5"/>
  <c r="AN454" i="5"/>
  <c r="AO454" i="5" s="1"/>
  <c r="AN458" i="5"/>
  <c r="AO458" i="5" s="1"/>
  <c r="AO468" i="5"/>
  <c r="AN490" i="5"/>
  <c r="AO490" i="5" s="1"/>
  <c r="S8" i="15"/>
  <c r="S7" i="15"/>
  <c r="N7" i="15"/>
  <c r="S17" i="15"/>
  <c r="R6" i="15"/>
  <c r="M6" i="15"/>
  <c r="N11" i="15"/>
  <c r="S15" i="15"/>
  <c r="N15" i="15"/>
  <c r="V15" i="15"/>
  <c r="N19" i="15"/>
  <c r="I77" i="15"/>
  <c r="F77" i="15"/>
  <c r="N44" i="15"/>
  <c r="N48" i="15"/>
  <c r="M403" i="15"/>
  <c r="N52" i="15"/>
  <c r="I68" i="15"/>
  <c r="N68" i="15" s="1"/>
  <c r="F68" i="15"/>
  <c r="R7" i="15"/>
  <c r="R17" i="15"/>
  <c r="F15" i="15"/>
  <c r="I32" i="15"/>
  <c r="S38" i="15"/>
  <c r="K38" i="15"/>
  <c r="I39" i="15"/>
  <c r="S43" i="15"/>
  <c r="Q44" i="15"/>
  <c r="Q54" i="15" s="1"/>
  <c r="S47" i="15"/>
  <c r="Q48" i="15"/>
  <c r="S48" i="15" s="1"/>
  <c r="M402" i="15"/>
  <c r="M436" i="15" s="1"/>
  <c r="S51" i="15"/>
  <c r="Q52" i="15"/>
  <c r="S52" i="15" s="1"/>
  <c r="A5" i="15"/>
  <c r="L5" i="15"/>
  <c r="D6" i="15"/>
  <c r="I6" i="15"/>
  <c r="Q6" i="15"/>
  <c r="Q13" i="15" s="1"/>
  <c r="A8" i="15"/>
  <c r="O8" i="15"/>
  <c r="P8" i="15" s="1"/>
  <c r="D9" i="15"/>
  <c r="E9" i="15" s="1"/>
  <c r="I9" i="15"/>
  <c r="N9" i="15" s="1"/>
  <c r="Q9" i="15"/>
  <c r="S9" i="15" s="1"/>
  <c r="M10" i="15"/>
  <c r="M11" i="15"/>
  <c r="M12" i="15"/>
  <c r="O13" i="15"/>
  <c r="O24" i="15" s="1"/>
  <c r="D19" i="15"/>
  <c r="E19" i="15" s="1"/>
  <c r="I31" i="15"/>
  <c r="Q32" i="15"/>
  <c r="Q41" i="15" s="1"/>
  <c r="F33" i="15"/>
  <c r="L35" i="15"/>
  <c r="A36" i="15"/>
  <c r="Q36" i="15"/>
  <c r="S39" i="15"/>
  <c r="K39" i="15"/>
  <c r="A40" i="15"/>
  <c r="Q40" i="15"/>
  <c r="P40" i="15" s="1"/>
  <c r="F42" i="15"/>
  <c r="A43" i="15"/>
  <c r="F44" i="15"/>
  <c r="A45" i="15"/>
  <c r="F46" i="15"/>
  <c r="A47" i="15"/>
  <c r="F48" i="15"/>
  <c r="A49" i="15"/>
  <c r="F50" i="15"/>
  <c r="A51" i="15"/>
  <c r="F52" i="15"/>
  <c r="A53" i="15"/>
  <c r="L56" i="15"/>
  <c r="L58" i="15"/>
  <c r="L60" i="15"/>
  <c r="L62" i="15"/>
  <c r="L64" i="15"/>
  <c r="L66" i="15"/>
  <c r="S68" i="15"/>
  <c r="A75" i="15"/>
  <c r="L76" i="15"/>
  <c r="Q77" i="15"/>
  <c r="Q83" i="15" s="1"/>
  <c r="F94" i="15"/>
  <c r="F96" i="15" s="1"/>
  <c r="I94" i="15"/>
  <c r="I96" i="15" s="1"/>
  <c r="I107" i="15" s="1"/>
  <c r="D94" i="15"/>
  <c r="E94" i="15" s="1"/>
  <c r="J96" i="15"/>
  <c r="R15" i="15"/>
  <c r="AO484" i="15"/>
  <c r="S355" i="15"/>
  <c r="AO401" i="15"/>
  <c r="S235" i="15"/>
  <c r="S290" i="15"/>
  <c r="S167" i="15"/>
  <c r="L6" i="15"/>
  <c r="F7" i="15"/>
  <c r="K7" i="15"/>
  <c r="D7" i="15"/>
  <c r="J9" i="15"/>
  <c r="D15" i="15"/>
  <c r="M15" i="15"/>
  <c r="D17" i="15"/>
  <c r="E17" i="15" s="1"/>
  <c r="I17" i="15"/>
  <c r="H17" i="15" s="1"/>
  <c r="M17" i="15"/>
  <c r="F19" i="15"/>
  <c r="Q19" i="15"/>
  <c r="A21" i="15"/>
  <c r="L22" i="15"/>
  <c r="A22" i="15"/>
  <c r="Q22" i="15"/>
  <c r="Q24" i="15" s="1"/>
  <c r="S34" i="15"/>
  <c r="S36" i="15"/>
  <c r="A37" i="15"/>
  <c r="Q37" i="15"/>
  <c r="S40" i="15"/>
  <c r="K40" i="15"/>
  <c r="L42" i="15"/>
  <c r="L46" i="15"/>
  <c r="L50" i="15"/>
  <c r="F55" i="15"/>
  <c r="A56" i="15"/>
  <c r="F57" i="15"/>
  <c r="A58" i="15"/>
  <c r="F59" i="15"/>
  <c r="A60" i="15"/>
  <c r="F61" i="15"/>
  <c r="A62" i="15"/>
  <c r="F63" i="15"/>
  <c r="A64" i="15"/>
  <c r="F65" i="15"/>
  <c r="A66" i="15"/>
  <c r="F67" i="15"/>
  <c r="F69" i="15"/>
  <c r="L70" i="15"/>
  <c r="A70" i="15"/>
  <c r="Q70" i="15"/>
  <c r="AL496" i="15" s="1"/>
  <c r="AO496" i="15" s="1"/>
  <c r="A76" i="15"/>
  <c r="L78" i="15"/>
  <c r="A78" i="15"/>
  <c r="I405" i="15"/>
  <c r="S37" i="15"/>
  <c r="I38" i="15"/>
  <c r="H38" i="15" s="1"/>
  <c r="S55" i="15"/>
  <c r="S57" i="15"/>
  <c r="S59" i="15"/>
  <c r="S61" i="15"/>
  <c r="S63" i="15"/>
  <c r="S65" i="15"/>
  <c r="S67" i="15"/>
  <c r="S77" i="15"/>
  <c r="L79" i="15"/>
  <c r="A79" i="15"/>
  <c r="L80" i="15"/>
  <c r="A80" i="15"/>
  <c r="S89" i="15"/>
  <c r="N94" i="15"/>
  <c r="L96" i="15"/>
  <c r="S94" i="15"/>
  <c r="S96" i="15" s="1"/>
  <c r="S97" i="15" s="1"/>
  <c r="R95" i="15"/>
  <c r="K95" i="15"/>
  <c r="O107" i="15"/>
  <c r="O104" i="15"/>
  <c r="P103" i="15"/>
  <c r="Q158" i="15"/>
  <c r="Q82" i="15" s="1"/>
  <c r="P102" i="15"/>
  <c r="P101" i="15"/>
  <c r="P96" i="15"/>
  <c r="V484" i="15"/>
  <c r="A484" i="15" s="1"/>
  <c r="V401" i="15"/>
  <c r="C290" i="15"/>
  <c r="C355" i="15" s="1"/>
  <c r="C235" i="15"/>
  <c r="C167" i="15"/>
  <c r="AL413" i="15" s="1"/>
  <c r="C89" i="15"/>
  <c r="AL479" i="15" s="1"/>
  <c r="S19" i="15"/>
  <c r="L21" i="15"/>
  <c r="I23" i="15"/>
  <c r="N23" i="15" s="1"/>
  <c r="D23" i="15"/>
  <c r="E23" i="15" s="1"/>
  <c r="N31" i="15"/>
  <c r="L33" i="15"/>
  <c r="AF410" i="15" s="1"/>
  <c r="S45" i="15"/>
  <c r="S49" i="15"/>
  <c r="S53" i="15"/>
  <c r="N55" i="15"/>
  <c r="N57" i="15"/>
  <c r="N59" i="15"/>
  <c r="N61" i="15"/>
  <c r="N63" i="15"/>
  <c r="N65" i="15"/>
  <c r="N67" i="15"/>
  <c r="L71" i="15"/>
  <c r="AF495" i="15" s="1"/>
  <c r="A71" i="15"/>
  <c r="Q71" i="15"/>
  <c r="AL477" i="15" s="1"/>
  <c r="AO477" i="15" s="1"/>
  <c r="L75" i="15"/>
  <c r="AF470" i="15" s="1"/>
  <c r="N77" i="15"/>
  <c r="L81" i="15"/>
  <c r="A81" i="15"/>
  <c r="A82" i="15"/>
  <c r="H94" i="15"/>
  <c r="Q104" i="15"/>
  <c r="F102" i="15"/>
  <c r="L121" i="15"/>
  <c r="S113" i="15"/>
  <c r="N115" i="15"/>
  <c r="N116" i="15"/>
  <c r="N118" i="15"/>
  <c r="N122" i="15"/>
  <c r="N159" i="15"/>
  <c r="P185" i="15"/>
  <c r="R184" i="15"/>
  <c r="Q230" i="15"/>
  <c r="F99" i="15"/>
  <c r="E99" i="15" s="1"/>
  <c r="K99" i="15"/>
  <c r="F104" i="15"/>
  <c r="S101" i="15"/>
  <c r="J112" i="15"/>
  <c r="N112" i="15"/>
  <c r="N120" i="15"/>
  <c r="N155" i="15"/>
  <c r="I162" i="15"/>
  <c r="F175" i="15"/>
  <c r="G96" i="15"/>
  <c r="H116" i="15" s="1"/>
  <c r="G99" i="15"/>
  <c r="H99" i="15" s="1"/>
  <c r="N101" i="15"/>
  <c r="Q121" i="15"/>
  <c r="S117" i="15"/>
  <c r="H134" i="15"/>
  <c r="N435" i="15"/>
  <c r="N428" i="15"/>
  <c r="N419" i="15"/>
  <c r="N411" i="15"/>
  <c r="K193" i="15"/>
  <c r="R99" i="15"/>
  <c r="S104" i="15"/>
  <c r="N104" i="15"/>
  <c r="N105" i="15" s="1"/>
  <c r="W112" i="15"/>
  <c r="G111" i="15"/>
  <c r="I121" i="15"/>
  <c r="F112" i="15"/>
  <c r="I112" i="15"/>
  <c r="S112" i="15"/>
  <c r="W114" i="15"/>
  <c r="N117" i="15"/>
  <c r="S118" i="15"/>
  <c r="N119" i="15"/>
  <c r="S152" i="15"/>
  <c r="N142" i="15"/>
  <c r="N150" i="15"/>
  <c r="F172" i="15"/>
  <c r="I178" i="15"/>
  <c r="U177" i="15" s="1"/>
  <c r="V177" i="15" s="1"/>
  <c r="N177" i="15"/>
  <c r="S119" i="15"/>
  <c r="N407" i="15"/>
  <c r="Q162" i="15"/>
  <c r="G174" i="15"/>
  <c r="F184" i="15"/>
  <c r="L184" i="15"/>
  <c r="I208" i="15"/>
  <c r="N208" i="15" s="1"/>
  <c r="F208" i="15"/>
  <c r="I222" i="15"/>
  <c r="N222" i="15" s="1"/>
  <c r="F222" i="15"/>
  <c r="Q308" i="15"/>
  <c r="M297" i="15"/>
  <c r="H297" i="15"/>
  <c r="M307" i="15"/>
  <c r="R94" i="15"/>
  <c r="R96" i="15" s="1"/>
  <c r="R97" i="15" s="1"/>
  <c r="J111" i="15"/>
  <c r="F117" i="15"/>
  <c r="F118" i="15"/>
  <c r="S122" i="15"/>
  <c r="N124" i="15"/>
  <c r="F125" i="15"/>
  <c r="F134" i="15" s="1"/>
  <c r="S126" i="15"/>
  <c r="N128" i="15"/>
  <c r="F129" i="15"/>
  <c r="S130" i="15"/>
  <c r="N132" i="15"/>
  <c r="F133" i="15"/>
  <c r="L134" i="15"/>
  <c r="N136" i="15"/>
  <c r="F137" i="15"/>
  <c r="F152" i="15" s="1"/>
  <c r="S138" i="15"/>
  <c r="N140" i="15"/>
  <c r="F141" i="15"/>
  <c r="S142" i="15"/>
  <c r="N144" i="15"/>
  <c r="F145" i="15"/>
  <c r="S146" i="15"/>
  <c r="N148" i="15"/>
  <c r="F149" i="15"/>
  <c r="S150" i="15"/>
  <c r="I152" i="15"/>
  <c r="H152" i="15" s="1"/>
  <c r="F155" i="15"/>
  <c r="N157" i="15"/>
  <c r="N162" i="15" s="1"/>
  <c r="F158" i="15"/>
  <c r="S159" i="15"/>
  <c r="N161" i="15"/>
  <c r="E171" i="15"/>
  <c r="I171" i="15"/>
  <c r="M171" i="15"/>
  <c r="Q184" i="15"/>
  <c r="L172" i="15"/>
  <c r="H173" i="15"/>
  <c r="D174" i="15"/>
  <c r="H174" i="15"/>
  <c r="H184" i="15" s="1"/>
  <c r="G177" i="15"/>
  <c r="S177" i="15"/>
  <c r="E180" i="15"/>
  <c r="F181" i="15" s="1"/>
  <c r="I187" i="15"/>
  <c r="F209" i="15"/>
  <c r="S197" i="15"/>
  <c r="F199" i="15"/>
  <c r="N202" i="15"/>
  <c r="F203" i="15"/>
  <c r="I212" i="15"/>
  <c r="N212" i="15" s="1"/>
  <c r="F212" i="15"/>
  <c r="F228" i="15" s="1"/>
  <c r="N215" i="15"/>
  <c r="S215" i="15"/>
  <c r="N217" i="15"/>
  <c r="S217" i="15"/>
  <c r="L286" i="15"/>
  <c r="N255" i="15"/>
  <c r="S284" i="15"/>
  <c r="N267" i="15"/>
  <c r="N273" i="15"/>
  <c r="J308" i="15"/>
  <c r="M303" i="15"/>
  <c r="K303" i="15"/>
  <c r="M298" i="15"/>
  <c r="M300" i="15"/>
  <c r="S116" i="15"/>
  <c r="M410" i="15"/>
  <c r="M409" i="15"/>
  <c r="N131" i="15"/>
  <c r="R171" i="15"/>
  <c r="Q172" i="15"/>
  <c r="K173" i="15"/>
  <c r="E174" i="15"/>
  <c r="I174" i="15"/>
  <c r="I175" i="15" s="1"/>
  <c r="U174" i="15" s="1"/>
  <c r="V174" i="15" s="1"/>
  <c r="M174" i="15"/>
  <c r="S199" i="15"/>
  <c r="F204" i="15"/>
  <c r="M413" i="15"/>
  <c r="S207" i="15"/>
  <c r="N210" i="15"/>
  <c r="S221" i="15"/>
  <c r="N259" i="15"/>
  <c r="L308" i="15"/>
  <c r="S303" i="15"/>
  <c r="S304" i="15" s="1"/>
  <c r="I406" i="15"/>
  <c r="S111" i="15"/>
  <c r="N130" i="15"/>
  <c r="N408" i="15"/>
  <c r="S132" i="15"/>
  <c r="P173" i="15"/>
  <c r="E177" i="15"/>
  <c r="F178" i="15" s="1"/>
  <c r="H180" i="15"/>
  <c r="M180" i="15" s="1"/>
  <c r="L181" i="15"/>
  <c r="N180" i="15"/>
  <c r="E187" i="15"/>
  <c r="F188" i="15" s="1"/>
  <c r="L209" i="15"/>
  <c r="N197" i="15"/>
  <c r="I198" i="15"/>
  <c r="N198" i="15" s="1"/>
  <c r="N199" i="15"/>
  <c r="N201" i="15"/>
  <c r="I202" i="15"/>
  <c r="N203" i="15"/>
  <c r="N211" i="15"/>
  <c r="S211" i="15"/>
  <c r="I218" i="15"/>
  <c r="N218" i="15" s="1"/>
  <c r="F218" i="15"/>
  <c r="P284" i="15"/>
  <c r="H294" i="15"/>
  <c r="G303" i="15"/>
  <c r="N205" i="15"/>
  <c r="I207" i="15"/>
  <c r="N207" i="15" s="1"/>
  <c r="N213" i="15"/>
  <c r="I221" i="15"/>
  <c r="I228" i="15" s="1"/>
  <c r="I225" i="15"/>
  <c r="N225" i="15" s="1"/>
  <c r="S225" i="15"/>
  <c r="L228" i="15"/>
  <c r="E240" i="15"/>
  <c r="E249" i="15" s="1"/>
  <c r="F250" i="15" s="1"/>
  <c r="I240" i="15"/>
  <c r="M240" i="15"/>
  <c r="D243" i="15"/>
  <c r="H243" i="15"/>
  <c r="M246" i="15"/>
  <c r="K249" i="15"/>
  <c r="L250" i="15" s="1"/>
  <c r="I408" i="15"/>
  <c r="N254" i="15"/>
  <c r="F255" i="15"/>
  <c r="I256" i="15"/>
  <c r="N256" i="15" s="1"/>
  <c r="F259" i="15"/>
  <c r="F265" i="15" s="1"/>
  <c r="I260" i="15"/>
  <c r="N260" i="15" s="1"/>
  <c r="M423" i="15"/>
  <c r="M422" i="15"/>
  <c r="N262" i="15"/>
  <c r="F263" i="15"/>
  <c r="I264" i="15"/>
  <c r="N264" i="15" s="1"/>
  <c r="N266" i="15"/>
  <c r="F267" i="15"/>
  <c r="F284" i="15" s="1"/>
  <c r="E284" i="15" s="1"/>
  <c r="I268" i="15"/>
  <c r="N268" i="15" s="1"/>
  <c r="F271" i="15"/>
  <c r="F273" i="15"/>
  <c r="I274" i="15"/>
  <c r="N274" i="15" s="1"/>
  <c r="F277" i="15"/>
  <c r="I278" i="15"/>
  <c r="N278" i="15" s="1"/>
  <c r="N280" i="15"/>
  <c r="F281" i="15"/>
  <c r="K284" i="15"/>
  <c r="I294" i="15"/>
  <c r="M294" i="15"/>
  <c r="D295" i="15"/>
  <c r="P295" i="15"/>
  <c r="K296" i="15"/>
  <c r="F297" i="15"/>
  <c r="E297" i="15" s="1"/>
  <c r="N297" i="15"/>
  <c r="I298" i="15"/>
  <c r="H298" i="15" s="1"/>
  <c r="D299" i="15"/>
  <c r="P299" i="15"/>
  <c r="K300" i="15"/>
  <c r="F301" i="15"/>
  <c r="F302" i="15"/>
  <c r="I306" i="15"/>
  <c r="H306" i="15" s="1"/>
  <c r="M306" i="15"/>
  <c r="D307" i="15"/>
  <c r="P307" i="15"/>
  <c r="F311" i="15"/>
  <c r="M311" i="15" s="1"/>
  <c r="N311" i="15"/>
  <c r="I409" i="15"/>
  <c r="L329" i="15"/>
  <c r="N318" i="15"/>
  <c r="F319" i="15"/>
  <c r="F329" i="15" s="1"/>
  <c r="F321" i="15"/>
  <c r="N330" i="15"/>
  <c r="N348" i="15" s="1"/>
  <c r="I348" i="15"/>
  <c r="S362" i="15"/>
  <c r="I376" i="15"/>
  <c r="Q244" i="15"/>
  <c r="N246" i="15"/>
  <c r="N247" i="15" s="1"/>
  <c r="Q249" i="15"/>
  <c r="N253" i="15"/>
  <c r="S255" i="15"/>
  <c r="S259" i="15"/>
  <c r="S263" i="15"/>
  <c r="P265" i="15"/>
  <c r="S267" i="15"/>
  <c r="S271" i="15"/>
  <c r="S273" i="15"/>
  <c r="S277" i="15"/>
  <c r="F294" i="15"/>
  <c r="N294" i="15"/>
  <c r="R294" i="15"/>
  <c r="I295" i="15"/>
  <c r="N295" i="15" s="1"/>
  <c r="K297" i="15"/>
  <c r="F298" i="15"/>
  <c r="E298" i="15" s="1"/>
  <c r="N298" i="15"/>
  <c r="R298" i="15"/>
  <c r="I299" i="15"/>
  <c r="N299" i="15" s="1"/>
  <c r="O303" i="15"/>
  <c r="N306" i="15"/>
  <c r="I307" i="15"/>
  <c r="N307" i="15" s="1"/>
  <c r="G311" i="15"/>
  <c r="H311" i="15" s="1"/>
  <c r="N317" i="15"/>
  <c r="S321" i="15"/>
  <c r="S324" i="15"/>
  <c r="L396" i="15"/>
  <c r="N376" i="15"/>
  <c r="K376" i="15"/>
  <c r="F226" i="15"/>
  <c r="G240" i="15"/>
  <c r="N243" i="15"/>
  <c r="N244" i="15" s="1"/>
  <c r="S244" i="15"/>
  <c r="Q265" i="15"/>
  <c r="Q286" i="15" s="1"/>
  <c r="P286" i="15" s="1"/>
  <c r="K286" i="15"/>
  <c r="K294" i="15"/>
  <c r="S294" i="15"/>
  <c r="F295" i="15"/>
  <c r="M296" i="15"/>
  <c r="K298" i="15"/>
  <c r="F299" i="15"/>
  <c r="F307" i="15"/>
  <c r="Q329" i="15"/>
  <c r="N319" i="15"/>
  <c r="I320" i="15"/>
  <c r="N320" i="15" s="1"/>
  <c r="N321" i="15"/>
  <c r="I325" i="15"/>
  <c r="N325" i="15" s="1"/>
  <c r="F325" i="15"/>
  <c r="M414" i="15"/>
  <c r="M418" i="15"/>
  <c r="N206" i="15"/>
  <c r="D240" i="15"/>
  <c r="S261" i="15"/>
  <c r="N263" i="15"/>
  <c r="M428" i="15"/>
  <c r="M433" i="15" s="1"/>
  <c r="S325" i="15"/>
  <c r="F326" i="15"/>
  <c r="S328" i="15"/>
  <c r="N328" i="15"/>
  <c r="H359" i="15"/>
  <c r="I361" i="15"/>
  <c r="N359" i="15"/>
  <c r="R361" i="15"/>
  <c r="P361" i="15"/>
  <c r="N339" i="15"/>
  <c r="L398" i="15"/>
  <c r="S373" i="15"/>
  <c r="Q376" i="15"/>
  <c r="S376" i="15" s="1"/>
  <c r="N389" i="15"/>
  <c r="S389" i="15"/>
  <c r="S330" i="15"/>
  <c r="S348" i="15" s="1"/>
  <c r="N332" i="15"/>
  <c r="F333" i="15"/>
  <c r="F348" i="15" s="1"/>
  <c r="N338" i="15"/>
  <c r="F339" i="15"/>
  <c r="N342" i="15"/>
  <c r="F343" i="15"/>
  <c r="N346" i="15"/>
  <c r="F347" i="15"/>
  <c r="G359" i="15"/>
  <c r="K359" i="15"/>
  <c r="S359" i="15"/>
  <c r="F364" i="15"/>
  <c r="N366" i="15"/>
  <c r="F367" i="15"/>
  <c r="N370" i="15"/>
  <c r="F371" i="15"/>
  <c r="N374" i="15"/>
  <c r="F375" i="15"/>
  <c r="N378" i="15"/>
  <c r="F379" i="15"/>
  <c r="F394" i="15" s="1"/>
  <c r="E394" i="15" s="1"/>
  <c r="S380" i="15"/>
  <c r="S394" i="15" s="1"/>
  <c r="N382" i="15"/>
  <c r="F383" i="15"/>
  <c r="S384" i="15"/>
  <c r="N386" i="15"/>
  <c r="F387" i="15"/>
  <c r="F393" i="15"/>
  <c r="I393" i="15"/>
  <c r="N393" i="15" s="1"/>
  <c r="N327" i="15"/>
  <c r="F346" i="15"/>
  <c r="D359" i="15"/>
  <c r="D361" i="15" s="1"/>
  <c r="E361" i="15" s="1"/>
  <c r="P359" i="15"/>
  <c r="F361" i="15"/>
  <c r="N361" i="15"/>
  <c r="F366" i="15"/>
  <c r="F370" i="15"/>
  <c r="F374" i="15"/>
  <c r="N377" i="15"/>
  <c r="S393" i="15"/>
  <c r="S361" i="15"/>
  <c r="I390" i="15"/>
  <c r="N390" i="15" s="1"/>
  <c r="S392" i="15"/>
  <c r="AH452" i="15"/>
  <c r="AN452" i="15"/>
  <c r="AI457" i="15"/>
  <c r="AH457" i="15"/>
  <c r="AO452" i="15"/>
  <c r="AN454" i="15"/>
  <c r="AO454" i="15" s="1"/>
  <c r="N392" i="15"/>
  <c r="AC419" i="15"/>
  <c r="AN419" i="15"/>
  <c r="AO419" i="15" s="1"/>
  <c r="AC453" i="15"/>
  <c r="AI454" i="15"/>
  <c r="AI458" i="15"/>
  <c r="AO468" i="15"/>
  <c r="AN453" i="15"/>
  <c r="AO453" i="15" s="1"/>
  <c r="Z457" i="15"/>
  <c r="Z458" i="15"/>
  <c r="AH459" i="15"/>
  <c r="AO456" i="15"/>
  <c r="AN460" i="15"/>
  <c r="AO460" i="15" s="1"/>
  <c r="AH468" i="15"/>
  <c r="AI468" i="15" s="1"/>
  <c r="Z454" i="15"/>
  <c r="AC455" i="15"/>
  <c r="AI455" i="15" s="1"/>
  <c r="AN456" i="15"/>
  <c r="AC459" i="15"/>
  <c r="Z459" i="15"/>
  <c r="AH490" i="15"/>
  <c r="AI490" i="15" s="1"/>
  <c r="AH491" i="15"/>
  <c r="AI491" i="15" s="1"/>
  <c r="AN492" i="15"/>
  <c r="AO492" i="15" s="1"/>
  <c r="Z491" i="15"/>
  <c r="AN493" i="15"/>
  <c r="S24" i="6" l="1"/>
  <c r="S25" i="6" s="1"/>
  <c r="W33" i="6"/>
  <c r="W35" i="6" s="1"/>
  <c r="J32" i="6"/>
  <c r="F350" i="6"/>
  <c r="I107" i="6"/>
  <c r="V98" i="6"/>
  <c r="X98" i="6" s="1"/>
  <c r="Y98" i="6" s="1"/>
  <c r="N96" i="6"/>
  <c r="N97" i="6" s="1"/>
  <c r="G111" i="6"/>
  <c r="AN496" i="6"/>
  <c r="F230" i="6"/>
  <c r="I244" i="6"/>
  <c r="I249" i="6"/>
  <c r="N70" i="6"/>
  <c r="S70" i="6"/>
  <c r="S37" i="6"/>
  <c r="AL425" i="6"/>
  <c r="AO425" i="6" s="1"/>
  <c r="AN470" i="6"/>
  <c r="AH492" i="6"/>
  <c r="AI492" i="6" s="1"/>
  <c r="AN465" i="6"/>
  <c r="AO452" i="6"/>
  <c r="S394" i="6"/>
  <c r="L350" i="6"/>
  <c r="N329" i="6"/>
  <c r="S329" i="6"/>
  <c r="F303" i="6"/>
  <c r="F308" i="6" s="1"/>
  <c r="F313" i="6" s="1"/>
  <c r="F352" i="6" s="1"/>
  <c r="F284" i="6"/>
  <c r="E284" i="6" s="1"/>
  <c r="H376" i="6"/>
  <c r="E376" i="6"/>
  <c r="F396" i="6"/>
  <c r="E396" i="6" s="1"/>
  <c r="E359" i="6"/>
  <c r="F361" i="6"/>
  <c r="F398" i="6" s="1"/>
  <c r="E265" i="6"/>
  <c r="D303" i="6"/>
  <c r="S284" i="6"/>
  <c r="K193" i="6"/>
  <c r="M296" i="6"/>
  <c r="G303" i="6"/>
  <c r="Q286" i="6"/>
  <c r="P286" i="6" s="1"/>
  <c r="M414" i="6"/>
  <c r="N228" i="6"/>
  <c r="S228" i="6"/>
  <c r="S184" i="6"/>
  <c r="L193" i="6"/>
  <c r="L185" i="6"/>
  <c r="I162" i="6"/>
  <c r="N155" i="6"/>
  <c r="S152" i="6"/>
  <c r="N152" i="6"/>
  <c r="Q154" i="6"/>
  <c r="P154" i="6" s="1"/>
  <c r="P121" i="6"/>
  <c r="I230" i="6"/>
  <c r="H184" i="6"/>
  <c r="H193" i="6" s="1"/>
  <c r="E117" i="6"/>
  <c r="S71" i="6"/>
  <c r="E119" i="6"/>
  <c r="G96" i="6"/>
  <c r="H95" i="6"/>
  <c r="K120" i="6"/>
  <c r="P119" i="6"/>
  <c r="K116" i="6"/>
  <c r="P120" i="6"/>
  <c r="K117" i="6"/>
  <c r="P116" i="6"/>
  <c r="K115" i="6"/>
  <c r="K114" i="6"/>
  <c r="P113" i="6"/>
  <c r="P112" i="6"/>
  <c r="K111" i="6"/>
  <c r="J107" i="6"/>
  <c r="J104" i="6"/>
  <c r="K102" i="6"/>
  <c r="R102" i="6" s="1"/>
  <c r="K96" i="6"/>
  <c r="L158" i="6"/>
  <c r="P114" i="6"/>
  <c r="K118" i="6"/>
  <c r="K112" i="6"/>
  <c r="P111" i="6"/>
  <c r="K103" i="6"/>
  <c r="R103" i="6" s="1"/>
  <c r="K119" i="6"/>
  <c r="P117" i="6"/>
  <c r="P115" i="6"/>
  <c r="P118" i="6"/>
  <c r="M96" i="6"/>
  <c r="M97" i="6" s="1"/>
  <c r="K113" i="6"/>
  <c r="K101" i="6"/>
  <c r="R101" i="6" s="1"/>
  <c r="I80" i="6"/>
  <c r="N80" i="6" s="1"/>
  <c r="F80" i="6"/>
  <c r="I70" i="6"/>
  <c r="F70" i="6"/>
  <c r="N39" i="6"/>
  <c r="F33" i="6"/>
  <c r="I33" i="6"/>
  <c r="I19" i="6"/>
  <c r="F19" i="6"/>
  <c r="G19" i="6"/>
  <c r="H19" i="6" s="1"/>
  <c r="D19" i="6"/>
  <c r="E19" i="6" s="1"/>
  <c r="S11" i="6"/>
  <c r="Q27" i="6"/>
  <c r="AF421" i="6"/>
  <c r="AF413" i="6"/>
  <c r="AF427" i="6"/>
  <c r="AF441" i="6"/>
  <c r="AF408" i="6"/>
  <c r="AF437" i="6"/>
  <c r="Z411" i="6"/>
  <c r="AF424" i="6"/>
  <c r="AL426" i="6"/>
  <c r="AO426" i="6" s="1"/>
  <c r="AL434" i="6"/>
  <c r="AC442" i="6"/>
  <c r="AC474" i="6"/>
  <c r="Z421" i="6"/>
  <c r="AL424" i="6"/>
  <c r="AO424" i="6" s="1"/>
  <c r="AC429" i="6"/>
  <c r="AF438" i="6"/>
  <c r="AF449" i="6"/>
  <c r="AF469" i="6"/>
  <c r="AF477" i="6"/>
  <c r="AL435" i="6"/>
  <c r="AC440" i="6"/>
  <c r="AC444" i="6"/>
  <c r="AL494" i="6"/>
  <c r="AO494" i="6" s="1"/>
  <c r="AF435" i="6"/>
  <c r="AL441" i="6"/>
  <c r="AC446" i="6"/>
  <c r="AL448" i="6"/>
  <c r="AO448" i="6" s="1"/>
  <c r="AL464" i="6"/>
  <c r="AF471" i="6"/>
  <c r="AF475" i="6"/>
  <c r="AL469" i="6"/>
  <c r="AL473" i="6"/>
  <c r="AO473" i="6" s="1"/>
  <c r="AL477" i="6"/>
  <c r="AO477" i="6" s="1"/>
  <c r="S60" i="6"/>
  <c r="H15" i="6"/>
  <c r="R10" i="6"/>
  <c r="K10" i="6"/>
  <c r="M10" i="6"/>
  <c r="I6" i="6"/>
  <c r="D6" i="6"/>
  <c r="G6" i="6"/>
  <c r="F6" i="6"/>
  <c r="S76" i="6"/>
  <c r="S66" i="6"/>
  <c r="I58" i="6"/>
  <c r="AC436" i="6" s="1"/>
  <c r="F58" i="6"/>
  <c r="Z436" i="6" s="1"/>
  <c r="S49" i="6"/>
  <c r="R17" i="6"/>
  <c r="K17" i="6"/>
  <c r="M15" i="6"/>
  <c r="N265" i="6"/>
  <c r="L286" i="6"/>
  <c r="L288" i="6" s="1"/>
  <c r="S265" i="6"/>
  <c r="N134" i="6"/>
  <c r="S134" i="6"/>
  <c r="I284" i="6"/>
  <c r="H284" i="6" s="1"/>
  <c r="E134" i="6"/>
  <c r="M401" i="6"/>
  <c r="S50" i="6"/>
  <c r="N50" i="6"/>
  <c r="AN445" i="6"/>
  <c r="AO445" i="6" s="1"/>
  <c r="AF414" i="6"/>
  <c r="AF416" i="6"/>
  <c r="AC430" i="6"/>
  <c r="AH430" i="6" s="1"/>
  <c r="Q83" i="6"/>
  <c r="Q54" i="6"/>
  <c r="P54" i="6" s="1"/>
  <c r="F11" i="6"/>
  <c r="I11" i="6"/>
  <c r="N8" i="6"/>
  <c r="S8" i="6"/>
  <c r="S58" i="6"/>
  <c r="N58" i="6"/>
  <c r="S35" i="6"/>
  <c r="S17" i="6"/>
  <c r="I64" i="6"/>
  <c r="AC443" i="6" s="1"/>
  <c r="F64" i="6"/>
  <c r="Z443" i="6" s="1"/>
  <c r="I56" i="6"/>
  <c r="F56" i="6"/>
  <c r="Z434" i="6" s="1"/>
  <c r="S45" i="6"/>
  <c r="R12" i="6"/>
  <c r="K12" i="6"/>
  <c r="M12" i="6"/>
  <c r="L396" i="6"/>
  <c r="K376" i="6"/>
  <c r="N376" i="6"/>
  <c r="S376" i="6"/>
  <c r="S46" i="6"/>
  <c r="N46" i="6"/>
  <c r="AO470" i="6"/>
  <c r="AF495" i="6"/>
  <c r="AL462" i="6"/>
  <c r="AH457" i="6"/>
  <c r="Q396" i="6"/>
  <c r="P376" i="6"/>
  <c r="Q350" i="6"/>
  <c r="P361" i="6"/>
  <c r="R361" i="6"/>
  <c r="N307" i="6"/>
  <c r="K284" i="6"/>
  <c r="J313" i="6"/>
  <c r="I303" i="6"/>
  <c r="I308" i="6" s="1"/>
  <c r="I313" i="6" s="1"/>
  <c r="I265" i="6"/>
  <c r="F249" i="6"/>
  <c r="F244" i="6"/>
  <c r="L308" i="6"/>
  <c r="S303" i="6"/>
  <c r="I184" i="6"/>
  <c r="I172" i="6"/>
  <c r="U171" i="6" s="1"/>
  <c r="V171" i="6" s="1"/>
  <c r="W330" i="6"/>
  <c r="N348" i="6"/>
  <c r="K303" i="6"/>
  <c r="S249" i="6"/>
  <c r="N249" i="6"/>
  <c r="N250" i="6" s="1"/>
  <c r="Q308" i="6"/>
  <c r="S304" i="6"/>
  <c r="L250" i="6"/>
  <c r="Q250" i="6"/>
  <c r="F193" i="6"/>
  <c r="E209" i="6" s="1"/>
  <c r="F185" i="6"/>
  <c r="N435" i="6"/>
  <c r="N419" i="6"/>
  <c r="N409" i="6"/>
  <c r="N428" i="6"/>
  <c r="N411" i="6"/>
  <c r="N436" i="6"/>
  <c r="N429" i="6"/>
  <c r="N420" i="6"/>
  <c r="N412" i="6"/>
  <c r="E120" i="6"/>
  <c r="F175" i="6"/>
  <c r="I175" i="6"/>
  <c r="U174" i="6" s="1"/>
  <c r="V174" i="6" s="1"/>
  <c r="N174" i="6"/>
  <c r="I134" i="6"/>
  <c r="H134" i="6" s="1"/>
  <c r="P107" i="6"/>
  <c r="H114" i="6"/>
  <c r="M436" i="6"/>
  <c r="N101" i="6"/>
  <c r="M99" i="6"/>
  <c r="H99" i="6"/>
  <c r="I82" i="6"/>
  <c r="AC479" i="6" s="1"/>
  <c r="F82" i="6"/>
  <c r="Z479" i="6" s="1"/>
  <c r="I62" i="6"/>
  <c r="AC441" i="6" s="1"/>
  <c r="F62" i="6"/>
  <c r="Z441" i="6" s="1"/>
  <c r="F38" i="6"/>
  <c r="I38" i="6"/>
  <c r="I32" i="6"/>
  <c r="F32" i="6"/>
  <c r="R11" i="6"/>
  <c r="K11" i="6"/>
  <c r="M11" i="6"/>
  <c r="AL415" i="6"/>
  <c r="AF425" i="6"/>
  <c r="Z447" i="6"/>
  <c r="AF411" i="6"/>
  <c r="AL433" i="6"/>
  <c r="AF410" i="6"/>
  <c r="AC421" i="6"/>
  <c r="AL411" i="6"/>
  <c r="AF417" i="6"/>
  <c r="AL431" i="6"/>
  <c r="AL437" i="6"/>
  <c r="AL417" i="6"/>
  <c r="AF423" i="6"/>
  <c r="AF433" i="6"/>
  <c r="AF442" i="6"/>
  <c r="AF462" i="6"/>
  <c r="AF473" i="6"/>
  <c r="AF434" i="6"/>
  <c r="AC447" i="6"/>
  <c r="AL430" i="6"/>
  <c r="AL436" i="6"/>
  <c r="AF440" i="6"/>
  <c r="AF444" i="6"/>
  <c r="AC475" i="6"/>
  <c r="AF464" i="6"/>
  <c r="AL472" i="6"/>
  <c r="AO472" i="6" s="1"/>
  <c r="AL476" i="6"/>
  <c r="AO476" i="6" s="1"/>
  <c r="AF463" i="6"/>
  <c r="AF472" i="6"/>
  <c r="AF476" i="6"/>
  <c r="I78" i="6"/>
  <c r="AC469" i="6" s="1"/>
  <c r="F78" i="6"/>
  <c r="Z469" i="6" s="1"/>
  <c r="S23" i="6"/>
  <c r="N10" i="6"/>
  <c r="S10" i="6"/>
  <c r="I8" i="6"/>
  <c r="D8" i="6"/>
  <c r="E8" i="6" s="1"/>
  <c r="G8" i="6"/>
  <c r="F8" i="6"/>
  <c r="S33" i="6"/>
  <c r="N33" i="6"/>
  <c r="S32" i="6"/>
  <c r="N401" i="6"/>
  <c r="F35" i="6"/>
  <c r="I35" i="6"/>
  <c r="N35" i="6" s="1"/>
  <c r="S64" i="6"/>
  <c r="N64" i="6"/>
  <c r="S56" i="6"/>
  <c r="N56" i="6"/>
  <c r="S42" i="6"/>
  <c r="S38" i="6"/>
  <c r="J13" i="6"/>
  <c r="O13" i="6"/>
  <c r="AK409" i="6" s="1"/>
  <c r="G361" i="6"/>
  <c r="M359" i="6"/>
  <c r="H329" i="6"/>
  <c r="R313" i="6"/>
  <c r="H152" i="6"/>
  <c r="F9" i="6"/>
  <c r="G9" i="6"/>
  <c r="I9" i="6"/>
  <c r="N9" i="6" s="1"/>
  <c r="D9" i="6"/>
  <c r="E9" i="6" s="1"/>
  <c r="S104" i="6"/>
  <c r="S105" i="6" s="1"/>
  <c r="N104" i="6"/>
  <c r="N105" i="6" s="1"/>
  <c r="W112" i="6"/>
  <c r="W114" i="6" s="1"/>
  <c r="E113" i="6"/>
  <c r="D107" i="6"/>
  <c r="E107" i="6" s="1"/>
  <c r="D104" i="6"/>
  <c r="E104" i="6" s="1"/>
  <c r="E96" i="6"/>
  <c r="E118" i="6"/>
  <c r="S121" i="6"/>
  <c r="L154" i="6"/>
  <c r="F72" i="6"/>
  <c r="S19" i="6"/>
  <c r="N19" i="6"/>
  <c r="Z435" i="6"/>
  <c r="AL478" i="6"/>
  <c r="AO478" i="6" s="1"/>
  <c r="AF431" i="6"/>
  <c r="AL449" i="6"/>
  <c r="AO449" i="6" s="1"/>
  <c r="AH474" i="6"/>
  <c r="AI474" i="6" s="1"/>
  <c r="AN474" i="6"/>
  <c r="AF478" i="6"/>
  <c r="AL495" i="6"/>
  <c r="AO495" i="6" s="1"/>
  <c r="AL463" i="6"/>
  <c r="AH468" i="6"/>
  <c r="AI468" i="6" s="1"/>
  <c r="N394" i="6"/>
  <c r="I348" i="6"/>
  <c r="H348" i="6" s="1"/>
  <c r="I394" i="6"/>
  <c r="H394" i="6" s="1"/>
  <c r="H359" i="6"/>
  <c r="I361" i="6"/>
  <c r="E294" i="6"/>
  <c r="N284" i="6"/>
  <c r="P185" i="6"/>
  <c r="R184" i="6"/>
  <c r="S185" i="6" s="1"/>
  <c r="E173" i="6"/>
  <c r="E184" i="6"/>
  <c r="E193" i="6" s="1"/>
  <c r="S348" i="6"/>
  <c r="N243" i="6"/>
  <c r="N244" i="6" s="1"/>
  <c r="Q185" i="6"/>
  <c r="Q193" i="6"/>
  <c r="N171" i="6"/>
  <c r="F162" i="6"/>
  <c r="H295" i="6"/>
  <c r="L230" i="6"/>
  <c r="K185" i="6"/>
  <c r="J112" i="6"/>
  <c r="F181" i="6"/>
  <c r="I181" i="6"/>
  <c r="U180" i="6" s="1"/>
  <c r="V180" i="6" s="1"/>
  <c r="N180" i="6"/>
  <c r="H117" i="6"/>
  <c r="N117" i="6"/>
  <c r="F75" i="6"/>
  <c r="I75" i="6"/>
  <c r="F40" i="6"/>
  <c r="I40" i="6"/>
  <c r="F36" i="6"/>
  <c r="I36" i="6"/>
  <c r="F71" i="6"/>
  <c r="I71" i="6"/>
  <c r="N71" i="6" s="1"/>
  <c r="F121" i="6"/>
  <c r="I121" i="6"/>
  <c r="N121" i="6" s="1"/>
  <c r="L107" i="6"/>
  <c r="K121" i="6" s="1"/>
  <c r="E112" i="6"/>
  <c r="Q164" i="6"/>
  <c r="M403" i="6"/>
  <c r="M437" i="6" s="1"/>
  <c r="S52" i="6"/>
  <c r="N52" i="6"/>
  <c r="S48" i="6"/>
  <c r="N48" i="6"/>
  <c r="S36" i="6"/>
  <c r="S62" i="6"/>
  <c r="S72" i="6" s="1"/>
  <c r="N62" i="6"/>
  <c r="I42" i="6"/>
  <c r="F42" i="6"/>
  <c r="F37" i="6"/>
  <c r="I37" i="6"/>
  <c r="N37" i="6" s="1"/>
  <c r="Q41" i="6"/>
  <c r="S41" i="6" s="1"/>
  <c r="F12" i="6"/>
  <c r="I12" i="6"/>
  <c r="AL422" i="6"/>
  <c r="AL432" i="6" s="1"/>
  <c r="AL442" i="6"/>
  <c r="AL416" i="6"/>
  <c r="AF426" i="6"/>
  <c r="AC437" i="6"/>
  <c r="AF412" i="6"/>
  <c r="AC422" i="6"/>
  <c r="AH422" i="6" s="1"/>
  <c r="AF436" i="6"/>
  <c r="AF450" i="6"/>
  <c r="AL410" i="6"/>
  <c r="AL418" i="6" s="1"/>
  <c r="AF446" i="6"/>
  <c r="AL412" i="6"/>
  <c r="AF428" i="6"/>
  <c r="AC433" i="6"/>
  <c r="AL439" i="6"/>
  <c r="AO439" i="6" s="1"/>
  <c r="AF409" i="6"/>
  <c r="AF415" i="6"/>
  <c r="AF420" i="6"/>
  <c r="AC427" i="6"/>
  <c r="AL474" i="6"/>
  <c r="AO474" i="6" s="1"/>
  <c r="AF429" i="6"/>
  <c r="AC435" i="6"/>
  <c r="AF439" i="6"/>
  <c r="AF443" i="6"/>
  <c r="AF448" i="6"/>
  <c r="AC428" i="6"/>
  <c r="Z433" i="6"/>
  <c r="AL450" i="6"/>
  <c r="AO450" i="6" s="1"/>
  <c r="AL475" i="6"/>
  <c r="AO475" i="6" s="1"/>
  <c r="AF494" i="6"/>
  <c r="Z473" i="6"/>
  <c r="R9" i="6"/>
  <c r="R13" i="6" s="1"/>
  <c r="R14" i="6" s="1"/>
  <c r="S78" i="6"/>
  <c r="N78" i="6"/>
  <c r="I60" i="6"/>
  <c r="AC438" i="6" s="1"/>
  <c r="F60" i="6"/>
  <c r="Z438" i="6" s="1"/>
  <c r="I23" i="6"/>
  <c r="N23" i="6" s="1"/>
  <c r="F23" i="6"/>
  <c r="F24" i="6" s="1"/>
  <c r="D23" i="6"/>
  <c r="E23" i="6" s="1"/>
  <c r="G23" i="6"/>
  <c r="H23" i="6" s="1"/>
  <c r="E15" i="6"/>
  <c r="N7" i="6"/>
  <c r="L13" i="6"/>
  <c r="S6" i="6"/>
  <c r="N6" i="6"/>
  <c r="I76" i="6"/>
  <c r="AC471" i="6" s="1"/>
  <c r="F76" i="6"/>
  <c r="Z471" i="6" s="1"/>
  <c r="I66" i="6"/>
  <c r="AC445" i="6" s="1"/>
  <c r="AH445" i="6" s="1"/>
  <c r="F66" i="6"/>
  <c r="Z445" i="6" s="1"/>
  <c r="N402" i="6"/>
  <c r="L54" i="6"/>
  <c r="I17" i="6"/>
  <c r="N17" i="6" s="1"/>
  <c r="F17" i="6"/>
  <c r="G17" i="6"/>
  <c r="D17" i="6"/>
  <c r="E17" i="6" s="1"/>
  <c r="N12" i="6"/>
  <c r="S12" i="6"/>
  <c r="F107" i="5"/>
  <c r="N439" i="5"/>
  <c r="N433" i="5"/>
  <c r="H134" i="5"/>
  <c r="H152" i="5"/>
  <c r="Q74" i="5"/>
  <c r="F376" i="5"/>
  <c r="Q313" i="5"/>
  <c r="N253" i="5"/>
  <c r="I265" i="5"/>
  <c r="F230" i="5"/>
  <c r="K118" i="5"/>
  <c r="K117" i="5"/>
  <c r="P116" i="5"/>
  <c r="L158" i="5"/>
  <c r="K119" i="5"/>
  <c r="P118" i="5"/>
  <c r="P117" i="5"/>
  <c r="K113" i="5"/>
  <c r="K112" i="5"/>
  <c r="K120" i="5"/>
  <c r="P119" i="5"/>
  <c r="K115" i="5"/>
  <c r="K114" i="5"/>
  <c r="P113" i="5"/>
  <c r="P112" i="5"/>
  <c r="K111" i="5"/>
  <c r="J107" i="5"/>
  <c r="J104" i="5"/>
  <c r="K102" i="5"/>
  <c r="R102" i="5" s="1"/>
  <c r="K96" i="5"/>
  <c r="P120" i="5"/>
  <c r="K116" i="5"/>
  <c r="P115" i="5"/>
  <c r="P114" i="5"/>
  <c r="P111" i="5"/>
  <c r="K103" i="5"/>
  <c r="R103" i="5" s="1"/>
  <c r="K101" i="5"/>
  <c r="R101" i="5" s="1"/>
  <c r="M96" i="5"/>
  <c r="M97" i="5" s="1"/>
  <c r="K134" i="5"/>
  <c r="N134" i="5"/>
  <c r="S134" i="5"/>
  <c r="H121" i="5"/>
  <c r="I154" i="5"/>
  <c r="H154" i="5" s="1"/>
  <c r="F9" i="5"/>
  <c r="G9" i="5"/>
  <c r="H9" i="5" s="1"/>
  <c r="I9" i="5"/>
  <c r="D9" i="5"/>
  <c r="E9" i="5" s="1"/>
  <c r="E121" i="5"/>
  <c r="N54" i="5"/>
  <c r="L396" i="5"/>
  <c r="S376" i="5"/>
  <c r="K376" i="5"/>
  <c r="S362" i="5"/>
  <c r="AI452" i="5"/>
  <c r="L308" i="5"/>
  <c r="S303" i="5"/>
  <c r="S304" i="5" s="1"/>
  <c r="F184" i="5"/>
  <c r="R9" i="5"/>
  <c r="M9" i="5"/>
  <c r="K9" i="5"/>
  <c r="AI456" i="5"/>
  <c r="N361" i="5"/>
  <c r="E297" i="5"/>
  <c r="I303" i="5"/>
  <c r="I308" i="5" s="1"/>
  <c r="I313" i="5" s="1"/>
  <c r="M423" i="5"/>
  <c r="M422" i="5"/>
  <c r="N423" i="5" s="1"/>
  <c r="N348" i="5"/>
  <c r="F329" i="5"/>
  <c r="O308" i="5"/>
  <c r="R303" i="5"/>
  <c r="P303" i="5"/>
  <c r="D303" i="5"/>
  <c r="L286" i="5"/>
  <c r="S265" i="5"/>
  <c r="N265" i="5"/>
  <c r="E249" i="5"/>
  <c r="F250" i="5" s="1"/>
  <c r="F244" i="5"/>
  <c r="M243" i="5"/>
  <c r="N436" i="5"/>
  <c r="N412" i="5"/>
  <c r="N429" i="5"/>
  <c r="N420" i="5"/>
  <c r="N187" i="5"/>
  <c r="F181" i="5"/>
  <c r="H296" i="5"/>
  <c r="Q230" i="5"/>
  <c r="P230" i="5" s="1"/>
  <c r="P209" i="5"/>
  <c r="H184" i="5"/>
  <c r="I75" i="5"/>
  <c r="F75" i="5"/>
  <c r="N114" i="5"/>
  <c r="H114" i="5"/>
  <c r="H112" i="5"/>
  <c r="G112" i="5"/>
  <c r="N405" i="5"/>
  <c r="R12" i="5"/>
  <c r="E120" i="5"/>
  <c r="E113" i="5"/>
  <c r="R11" i="5"/>
  <c r="M8" i="5"/>
  <c r="K8" i="5"/>
  <c r="R8" i="5"/>
  <c r="M6" i="5"/>
  <c r="K6" i="5"/>
  <c r="J13" i="5"/>
  <c r="R6" i="5"/>
  <c r="W33" i="5"/>
  <c r="S12" i="5"/>
  <c r="Q232" i="5"/>
  <c r="Q194" i="5"/>
  <c r="E114" i="5"/>
  <c r="S22" i="5"/>
  <c r="Q24" i="5"/>
  <c r="S24" i="5" s="1"/>
  <c r="S21" i="5"/>
  <c r="AF417" i="5"/>
  <c r="Z420" i="5"/>
  <c r="AC412" i="5"/>
  <c r="AF412" i="5"/>
  <c r="Z441" i="5"/>
  <c r="AF449" i="5"/>
  <c r="AF425" i="5"/>
  <c r="AF442" i="5"/>
  <c r="AC409" i="5"/>
  <c r="AH409" i="5" s="1"/>
  <c r="AL424" i="5"/>
  <c r="AO424" i="5" s="1"/>
  <c r="AC435" i="5"/>
  <c r="AL408" i="5"/>
  <c r="AL411" i="5"/>
  <c r="AF420" i="5"/>
  <c r="AL426" i="5"/>
  <c r="AO426" i="5" s="1"/>
  <c r="Z430" i="5"/>
  <c r="AF436" i="5"/>
  <c r="AF441" i="5"/>
  <c r="AC447" i="5"/>
  <c r="AC413" i="5"/>
  <c r="AC423" i="5"/>
  <c r="AL429" i="5"/>
  <c r="AF434" i="5"/>
  <c r="Z439" i="5"/>
  <c r="Z443" i="5"/>
  <c r="AC408" i="5"/>
  <c r="AL416" i="5"/>
  <c r="AC422" i="5"/>
  <c r="AL425" i="5"/>
  <c r="AO425" i="5" s="1"/>
  <c r="AC430" i="5"/>
  <c r="AC436" i="5"/>
  <c r="AL438" i="5"/>
  <c r="Z442" i="5"/>
  <c r="Z446" i="5"/>
  <c r="AL463" i="5"/>
  <c r="AL465" i="5" s="1"/>
  <c r="AO465" i="5" s="1"/>
  <c r="AL494" i="5"/>
  <c r="AO494" i="5" s="1"/>
  <c r="AL473" i="5"/>
  <c r="AO473" i="5" s="1"/>
  <c r="AF450" i="5"/>
  <c r="AC474" i="5"/>
  <c r="AL448" i="5"/>
  <c r="AO448" i="5" s="1"/>
  <c r="AL464" i="5"/>
  <c r="Z472" i="5"/>
  <c r="AF495" i="5"/>
  <c r="AF471" i="5"/>
  <c r="AF475" i="5"/>
  <c r="E115" i="5"/>
  <c r="L154" i="5"/>
  <c r="V98" i="5"/>
  <c r="G13" i="5"/>
  <c r="H6" i="5"/>
  <c r="Q13" i="5"/>
  <c r="Q396" i="5"/>
  <c r="P396" i="5" s="1"/>
  <c r="P376" i="5"/>
  <c r="N9" i="5"/>
  <c r="S9" i="5"/>
  <c r="S13" i="5" s="1"/>
  <c r="G361" i="5"/>
  <c r="M359" i="5"/>
  <c r="I284" i="5"/>
  <c r="H284" i="5" s="1"/>
  <c r="I228" i="5"/>
  <c r="N210" i="5"/>
  <c r="N184" i="5"/>
  <c r="N185" i="5" s="1"/>
  <c r="L185" i="5"/>
  <c r="L193" i="5"/>
  <c r="S184" i="5"/>
  <c r="S185" i="5" s="1"/>
  <c r="N410" i="5"/>
  <c r="N120" i="5"/>
  <c r="H120" i="5"/>
  <c r="N115" i="5"/>
  <c r="H115" i="5"/>
  <c r="P185" i="5"/>
  <c r="I394" i="5"/>
  <c r="H394" i="5" s="1"/>
  <c r="F265" i="5"/>
  <c r="I250" i="5"/>
  <c r="S348" i="5"/>
  <c r="L288" i="5"/>
  <c r="S249" i="5"/>
  <c r="N249" i="5"/>
  <c r="N250" i="5" s="1"/>
  <c r="L350" i="5"/>
  <c r="F303" i="5"/>
  <c r="F308" i="5" s="1"/>
  <c r="F313" i="5" s="1"/>
  <c r="S361" i="5"/>
  <c r="I348" i="5"/>
  <c r="H348" i="5" s="1"/>
  <c r="I329" i="5"/>
  <c r="N317" i="5"/>
  <c r="F284" i="5"/>
  <c r="E284" i="5" s="1"/>
  <c r="Q250" i="5"/>
  <c r="G308" i="5"/>
  <c r="H303" i="5"/>
  <c r="I209" i="5"/>
  <c r="I175" i="5"/>
  <c r="U174" i="5" s="1"/>
  <c r="V174" i="5" s="1"/>
  <c r="N72" i="5"/>
  <c r="N411" i="5"/>
  <c r="N428" i="5"/>
  <c r="N419" i="5"/>
  <c r="N435" i="5"/>
  <c r="N409" i="5"/>
  <c r="I184" i="5"/>
  <c r="F152" i="5"/>
  <c r="E152" i="5" s="1"/>
  <c r="F34" i="5"/>
  <c r="I34" i="5"/>
  <c r="S97" i="5"/>
  <c r="Q107" i="5"/>
  <c r="P96" i="5"/>
  <c r="D13" i="5"/>
  <c r="E6" i="5"/>
  <c r="H15" i="5"/>
  <c r="G24" i="5"/>
  <c r="L13" i="5"/>
  <c r="Q83" i="5"/>
  <c r="F22" i="5"/>
  <c r="I22" i="5"/>
  <c r="N22" i="5" s="1"/>
  <c r="G22" i="5"/>
  <c r="H22" i="5" s="1"/>
  <c r="D22" i="5"/>
  <c r="E22" i="5" s="1"/>
  <c r="AF422" i="5"/>
  <c r="Z436" i="5"/>
  <c r="AF413" i="5"/>
  <c r="AC442" i="5"/>
  <c r="AF464" i="5"/>
  <c r="AL417" i="5"/>
  <c r="AF426" i="5"/>
  <c r="AF437" i="5"/>
  <c r="AC443" i="5"/>
  <c r="Z428" i="5"/>
  <c r="AF438" i="5"/>
  <c r="Z412" i="5"/>
  <c r="Y412" i="5" s="1"/>
  <c r="Z423" i="5"/>
  <c r="Z427" i="5"/>
  <c r="AL437" i="5"/>
  <c r="Z444" i="5"/>
  <c r="AL449" i="5"/>
  <c r="AO449" i="5" s="1"/>
  <c r="Z414" i="5"/>
  <c r="Y414" i="5" s="1"/>
  <c r="AF430" i="5"/>
  <c r="Z435" i="5"/>
  <c r="AL439" i="5"/>
  <c r="AO439" i="5" s="1"/>
  <c r="AL443" i="5"/>
  <c r="AF463" i="5"/>
  <c r="AL409" i="5"/>
  <c r="AL422" i="5"/>
  <c r="AL430" i="5"/>
  <c r="AL436" i="5"/>
  <c r="AF440" i="5"/>
  <c r="AF444" i="5"/>
  <c r="Z447" i="5"/>
  <c r="AC469" i="5"/>
  <c r="AF476" i="5"/>
  <c r="AF462" i="5"/>
  <c r="AL470" i="5"/>
  <c r="AL474" i="5"/>
  <c r="AO474" i="5" s="1"/>
  <c r="AL478" i="5"/>
  <c r="AO478" i="5" s="1"/>
  <c r="AL495" i="5"/>
  <c r="AO495" i="5" s="1"/>
  <c r="AF470" i="5"/>
  <c r="AF474" i="5"/>
  <c r="AF478" i="5"/>
  <c r="AC472" i="5"/>
  <c r="AC476" i="5"/>
  <c r="AI476" i="5" s="1"/>
  <c r="Q162" i="5"/>
  <c r="S33" i="5"/>
  <c r="AL410" i="5"/>
  <c r="AL431" i="5"/>
  <c r="AF410" i="5"/>
  <c r="AF416" i="5"/>
  <c r="AC429" i="5"/>
  <c r="Z445" i="5"/>
  <c r="Z474" i="5"/>
  <c r="AL420" i="5"/>
  <c r="AF427" i="5"/>
  <c r="Z438" i="5"/>
  <c r="AF446" i="5"/>
  <c r="AF421" i="5"/>
  <c r="AL433" i="5"/>
  <c r="AF439" i="5"/>
  <c r="AF414" i="5"/>
  <c r="AL423" i="5"/>
  <c r="AL427" i="5"/>
  <c r="AC433" i="5"/>
  <c r="AL444" i="5"/>
  <c r="AL450" i="5"/>
  <c r="AO450" i="5" s="1"/>
  <c r="AF415" i="5"/>
  <c r="AC427" i="5"/>
  <c r="AF431" i="5"/>
  <c r="AL435" i="5"/>
  <c r="AC440" i="5"/>
  <c r="AC444" i="5"/>
  <c r="AL414" i="5"/>
  <c r="AC421" i="5"/>
  <c r="AF424" i="5"/>
  <c r="AC428" i="5"/>
  <c r="Z433" i="5"/>
  <c r="Z437" i="5"/>
  <c r="AC441" i="5"/>
  <c r="AC445" i="5"/>
  <c r="AF448" i="5"/>
  <c r="AC473" i="5"/>
  <c r="AL469" i="5"/>
  <c r="AL477" i="5"/>
  <c r="AO477" i="5" s="1"/>
  <c r="Z471" i="5"/>
  <c r="Z475" i="5"/>
  <c r="Z479" i="5"/>
  <c r="AC471" i="5"/>
  <c r="AC475" i="5"/>
  <c r="AC479" i="5"/>
  <c r="AL496" i="5"/>
  <c r="AO496" i="5" s="1"/>
  <c r="AL476" i="5"/>
  <c r="AO476" i="5" s="1"/>
  <c r="X98" i="5"/>
  <c r="Y98" i="5" s="1"/>
  <c r="H104" i="5"/>
  <c r="S107" i="5"/>
  <c r="N107" i="5"/>
  <c r="N108" i="5" s="1"/>
  <c r="F41" i="5"/>
  <c r="AH492" i="5"/>
  <c r="AI492" i="5" s="1"/>
  <c r="AN465" i="5"/>
  <c r="AO452" i="5"/>
  <c r="K284" i="5"/>
  <c r="I12" i="5"/>
  <c r="AC494" i="5" s="1"/>
  <c r="AI494" i="5" s="1"/>
  <c r="F12" i="5"/>
  <c r="AI460" i="5"/>
  <c r="I376" i="5"/>
  <c r="N376" i="5" s="1"/>
  <c r="J308" i="5"/>
  <c r="M303" i="5"/>
  <c r="K303" i="5"/>
  <c r="R249" i="5"/>
  <c r="S250" i="5" s="1"/>
  <c r="M249" i="5"/>
  <c r="L230" i="5"/>
  <c r="K209" i="5"/>
  <c r="S209" i="5"/>
  <c r="N209" i="5"/>
  <c r="M418" i="5"/>
  <c r="M414" i="5"/>
  <c r="N418" i="5" s="1"/>
  <c r="J32" i="5"/>
  <c r="N32" i="5"/>
  <c r="L41" i="5"/>
  <c r="W35" i="5"/>
  <c r="W117" i="5" s="1"/>
  <c r="S32" i="5"/>
  <c r="I405" i="5"/>
  <c r="P6" i="5"/>
  <c r="O13" i="5"/>
  <c r="Q185" i="5"/>
  <c r="E118" i="5"/>
  <c r="E117" i="5"/>
  <c r="E111" i="5"/>
  <c r="D107" i="5"/>
  <c r="E107" i="5" s="1"/>
  <c r="D104" i="5"/>
  <c r="E104" i="5" s="1"/>
  <c r="E96" i="5"/>
  <c r="N404" i="5"/>
  <c r="F33" i="5"/>
  <c r="I33" i="5"/>
  <c r="F21" i="5"/>
  <c r="F24" i="5" s="1"/>
  <c r="D32" i="5" s="1"/>
  <c r="I21" i="5"/>
  <c r="G21" i="5"/>
  <c r="H21" i="5" s="1"/>
  <c r="D21" i="5"/>
  <c r="E21" i="5" s="1"/>
  <c r="AL412" i="5"/>
  <c r="AC414" i="5"/>
  <c r="Z413" i="5"/>
  <c r="Y413" i="5" s="1"/>
  <c r="AC420" i="5"/>
  <c r="AC446" i="5"/>
  <c r="Z408" i="5"/>
  <c r="AF423" i="5"/>
  <c r="AF429" i="5"/>
  <c r="AC439" i="5"/>
  <c r="AI439" i="5" s="1"/>
  <c r="AL413" i="5"/>
  <c r="Z422" i="5"/>
  <c r="AL434" i="5"/>
  <c r="AF443" i="5"/>
  <c r="AF408" i="5"/>
  <c r="AF411" i="5"/>
  <c r="AF428" i="5"/>
  <c r="AC434" i="5"/>
  <c r="AL440" i="5"/>
  <c r="AF445" i="5"/>
  <c r="Z421" i="5"/>
  <c r="Z429" i="5"/>
  <c r="AF433" i="5"/>
  <c r="AC437" i="5"/>
  <c r="AL442" i="5"/>
  <c r="AL446" i="5"/>
  <c r="AL415" i="5"/>
  <c r="AL421" i="5"/>
  <c r="AC425" i="5"/>
  <c r="AI425" i="5" s="1"/>
  <c r="AL428" i="5"/>
  <c r="AF435" i="5"/>
  <c r="AC438" i="5"/>
  <c r="AL441" i="5"/>
  <c r="AL445" i="5"/>
  <c r="AC477" i="5"/>
  <c r="AI477" i="5" s="1"/>
  <c r="AF472" i="5"/>
  <c r="AF469" i="5"/>
  <c r="AF473" i="5"/>
  <c r="AF477" i="5"/>
  <c r="AF494" i="5"/>
  <c r="AC448" i="5"/>
  <c r="AI448" i="5" s="1"/>
  <c r="AL471" i="5"/>
  <c r="AO471" i="5" s="1"/>
  <c r="Z473" i="5"/>
  <c r="AF496" i="5"/>
  <c r="N121" i="5"/>
  <c r="H107" i="5"/>
  <c r="S34" i="5"/>
  <c r="N34" i="5"/>
  <c r="P24" i="15"/>
  <c r="P33" i="15"/>
  <c r="P35" i="15"/>
  <c r="P31" i="15"/>
  <c r="P34" i="15"/>
  <c r="F350" i="15"/>
  <c r="F286" i="15"/>
  <c r="E265" i="15"/>
  <c r="H193" i="15"/>
  <c r="M184" i="15"/>
  <c r="AK413" i="15"/>
  <c r="AH453" i="15"/>
  <c r="AI453" i="15" s="1"/>
  <c r="N394" i="15"/>
  <c r="I394" i="15"/>
  <c r="H394" i="15" s="1"/>
  <c r="H376" i="15"/>
  <c r="I396" i="15"/>
  <c r="H396" i="15" s="1"/>
  <c r="E295" i="15"/>
  <c r="I241" i="15"/>
  <c r="N240" i="15"/>
  <c r="N241" i="15" s="1"/>
  <c r="S265" i="15"/>
  <c r="F241" i="15"/>
  <c r="H307" i="15"/>
  <c r="D303" i="15"/>
  <c r="N152" i="15"/>
  <c r="L154" i="15"/>
  <c r="N121" i="15"/>
  <c r="S121" i="15"/>
  <c r="S81" i="15"/>
  <c r="I71" i="15"/>
  <c r="F71" i="15"/>
  <c r="AL409" i="15"/>
  <c r="AF408" i="15"/>
  <c r="AL421" i="15"/>
  <c r="AF412" i="15"/>
  <c r="AL415" i="15"/>
  <c r="AC428" i="15"/>
  <c r="Z433" i="15"/>
  <c r="Z446" i="15"/>
  <c r="AL422" i="15"/>
  <c r="AF435" i="15"/>
  <c r="AF442" i="15"/>
  <c r="AC447" i="15"/>
  <c r="AC420" i="15"/>
  <c r="AL430" i="15"/>
  <c r="Z440" i="15"/>
  <c r="AL472" i="15"/>
  <c r="AO472" i="15" s="1"/>
  <c r="Z409" i="15"/>
  <c r="AC412" i="15"/>
  <c r="AL417" i="15"/>
  <c r="AF423" i="15"/>
  <c r="AF427" i="15"/>
  <c r="AF431" i="15"/>
  <c r="AL440" i="15"/>
  <c r="AL444" i="15"/>
  <c r="Z473" i="15"/>
  <c r="AL433" i="15"/>
  <c r="AL437" i="15"/>
  <c r="AC442" i="15"/>
  <c r="AC446" i="15"/>
  <c r="AC472" i="15"/>
  <c r="AF449" i="15"/>
  <c r="AL462" i="15"/>
  <c r="Z474" i="15"/>
  <c r="AF462" i="15"/>
  <c r="AL470" i="15"/>
  <c r="AL474" i="15"/>
  <c r="AO474" i="15" s="1"/>
  <c r="AL478" i="15"/>
  <c r="AO478" i="15" s="1"/>
  <c r="AL495" i="15"/>
  <c r="AO495" i="15" s="1"/>
  <c r="AL464" i="15"/>
  <c r="Z472" i="15"/>
  <c r="S79" i="15"/>
  <c r="I410" i="15"/>
  <c r="J410" i="15" s="1"/>
  <c r="I78" i="15"/>
  <c r="AC469" i="15" s="1"/>
  <c r="F78" i="15"/>
  <c r="Z469" i="15" s="1"/>
  <c r="I70" i="15"/>
  <c r="F70" i="15"/>
  <c r="I66" i="15"/>
  <c r="AC445" i="15" s="1"/>
  <c r="F66" i="15"/>
  <c r="Z445" i="15" s="1"/>
  <c r="I62" i="15"/>
  <c r="AC441" i="15" s="1"/>
  <c r="F62" i="15"/>
  <c r="Z441" i="15" s="1"/>
  <c r="I58" i="15"/>
  <c r="AC436" i="15" s="1"/>
  <c r="F58" i="15"/>
  <c r="Z436" i="15" s="1"/>
  <c r="M401" i="15"/>
  <c r="S50" i="15"/>
  <c r="N50" i="15"/>
  <c r="D21" i="15"/>
  <c r="E21" i="15" s="1"/>
  <c r="F21" i="15"/>
  <c r="I21" i="15"/>
  <c r="K9" i="15"/>
  <c r="R9" i="15"/>
  <c r="M9" i="15"/>
  <c r="S6" i="15"/>
  <c r="S13" i="15" s="1"/>
  <c r="L13" i="15"/>
  <c r="N6" i="15"/>
  <c r="S76" i="15"/>
  <c r="S64" i="15"/>
  <c r="S56" i="15"/>
  <c r="I51" i="15"/>
  <c r="F51" i="15"/>
  <c r="Z429" i="15" s="1"/>
  <c r="N38" i="15"/>
  <c r="S14" i="15"/>
  <c r="Q27" i="15"/>
  <c r="P54" i="15" s="1"/>
  <c r="F5" i="15"/>
  <c r="I5" i="15"/>
  <c r="H39" i="15"/>
  <c r="N39" i="15"/>
  <c r="S32" i="15"/>
  <c r="R8" i="15"/>
  <c r="R13" i="15"/>
  <c r="R14" i="15" s="1"/>
  <c r="AI459" i="15"/>
  <c r="Q288" i="15"/>
  <c r="J408" i="15"/>
  <c r="H249" i="15"/>
  <c r="M243" i="15"/>
  <c r="I329" i="15"/>
  <c r="S249" i="15"/>
  <c r="I249" i="15"/>
  <c r="H299" i="15"/>
  <c r="S286" i="15"/>
  <c r="F230" i="15"/>
  <c r="I184" i="15"/>
  <c r="I172" i="15"/>
  <c r="U171" i="15" s="1"/>
  <c r="V171" i="15" s="1"/>
  <c r="N134" i="15"/>
  <c r="S134" i="15"/>
  <c r="I284" i="15"/>
  <c r="H284" i="15" s="1"/>
  <c r="L193" i="15"/>
  <c r="L185" i="15"/>
  <c r="S184" i="15"/>
  <c r="S185" i="15" s="1"/>
  <c r="N429" i="15"/>
  <c r="N420" i="15"/>
  <c r="N436" i="15"/>
  <c r="N412" i="15"/>
  <c r="H121" i="15"/>
  <c r="I154" i="15"/>
  <c r="H154" i="15" s="1"/>
  <c r="I407" i="15"/>
  <c r="N409" i="15"/>
  <c r="Q154" i="15"/>
  <c r="G107" i="15"/>
  <c r="H107" i="15" s="1"/>
  <c r="G104" i="15"/>
  <c r="H104" i="15" s="1"/>
  <c r="H114" i="15"/>
  <c r="H96" i="15"/>
  <c r="H120" i="15"/>
  <c r="I82" i="15"/>
  <c r="AC479" i="15" s="1"/>
  <c r="F82" i="15"/>
  <c r="Z479" i="15" s="1"/>
  <c r="N71" i="15"/>
  <c r="S71" i="15"/>
  <c r="S33" i="15"/>
  <c r="N33" i="15"/>
  <c r="S21" i="15"/>
  <c r="L24" i="15"/>
  <c r="N21" i="15"/>
  <c r="AF411" i="15"/>
  <c r="AC408" i="15"/>
  <c r="AF422" i="15"/>
  <c r="AF437" i="15"/>
  <c r="AL443" i="15"/>
  <c r="AL412" i="15"/>
  <c r="AL416" i="15"/>
  <c r="AL425" i="15"/>
  <c r="AO425" i="15" s="1"/>
  <c r="Z435" i="15"/>
  <c r="Z420" i="15"/>
  <c r="AL436" i="15"/>
  <c r="AL449" i="15"/>
  <c r="AO449" i="15" s="1"/>
  <c r="AL410" i="15"/>
  <c r="AN410" i="15" s="1"/>
  <c r="AC422" i="15"/>
  <c r="AL427" i="15"/>
  <c r="Z444" i="15"/>
  <c r="AF475" i="15"/>
  <c r="AF409" i="15"/>
  <c r="AF415" i="15"/>
  <c r="AF420" i="15"/>
  <c r="Z428" i="15"/>
  <c r="AF434" i="15"/>
  <c r="AL426" i="15"/>
  <c r="AO426" i="15" s="1"/>
  <c r="AF430" i="15"/>
  <c r="AF438" i="15"/>
  <c r="AL442" i="15"/>
  <c r="AF448" i="15"/>
  <c r="AF496" i="15"/>
  <c r="AF463" i="15"/>
  <c r="AF472" i="15"/>
  <c r="AF476" i="15"/>
  <c r="Z475" i="15"/>
  <c r="AF474" i="15"/>
  <c r="AF478" i="15"/>
  <c r="P104" i="15"/>
  <c r="F80" i="15"/>
  <c r="I80" i="15"/>
  <c r="N78" i="15"/>
  <c r="S78" i="15"/>
  <c r="S70" i="15"/>
  <c r="N70" i="15"/>
  <c r="S46" i="15"/>
  <c r="N46" i="15"/>
  <c r="P37" i="15"/>
  <c r="E7" i="15"/>
  <c r="I164" i="15"/>
  <c r="F75" i="15"/>
  <c r="I75" i="15"/>
  <c r="N75" i="15" s="1"/>
  <c r="S62" i="15"/>
  <c r="N62" i="15"/>
  <c r="I53" i="15"/>
  <c r="N53" i="15" s="1"/>
  <c r="F53" i="15"/>
  <c r="I47" i="15"/>
  <c r="N47" i="15" s="1"/>
  <c r="F47" i="15"/>
  <c r="F40" i="15"/>
  <c r="I40" i="15"/>
  <c r="P36" i="15"/>
  <c r="H31" i="15"/>
  <c r="H6" i="15"/>
  <c r="Q72" i="15"/>
  <c r="P72" i="15" s="1"/>
  <c r="K6" i="15"/>
  <c r="AH455" i="15"/>
  <c r="AN465" i="15"/>
  <c r="G361" i="15"/>
  <c r="M359" i="15"/>
  <c r="I398" i="15"/>
  <c r="N398" i="15" s="1"/>
  <c r="I244" i="15"/>
  <c r="K396" i="15"/>
  <c r="N396" i="15"/>
  <c r="P303" i="15"/>
  <c r="O308" i="15"/>
  <c r="R303" i="15"/>
  <c r="N329" i="15"/>
  <c r="L350" i="15"/>
  <c r="S329" i="15"/>
  <c r="E299" i="15"/>
  <c r="I303" i="15"/>
  <c r="N284" i="15"/>
  <c r="K228" i="15"/>
  <c r="N228" i="15"/>
  <c r="S228" i="15"/>
  <c r="L288" i="15"/>
  <c r="J406" i="15"/>
  <c r="L313" i="15"/>
  <c r="S308" i="15"/>
  <c r="I209" i="15"/>
  <c r="N171" i="15"/>
  <c r="J313" i="15"/>
  <c r="K308" i="15"/>
  <c r="I188" i="15"/>
  <c r="N187" i="15"/>
  <c r="E184" i="15"/>
  <c r="E193" i="15" s="1"/>
  <c r="E173" i="15"/>
  <c r="F193" i="15"/>
  <c r="E209" i="15" s="1"/>
  <c r="H117" i="15"/>
  <c r="N178" i="15"/>
  <c r="I181" i="15"/>
  <c r="U180" i="15" s="1"/>
  <c r="V180" i="15" s="1"/>
  <c r="H118" i="15"/>
  <c r="S105" i="15"/>
  <c r="Z412" i="15"/>
  <c r="Z410" i="15"/>
  <c r="AL439" i="15"/>
  <c r="AO439" i="15" s="1"/>
  <c r="AF444" i="15"/>
  <c r="AF450" i="15"/>
  <c r="AF417" i="15"/>
  <c r="AF426" i="15"/>
  <c r="AC430" i="15"/>
  <c r="AL420" i="15"/>
  <c r="AF433" i="15"/>
  <c r="AC439" i="15"/>
  <c r="AI439" i="15" s="1"/>
  <c r="AL445" i="15"/>
  <c r="Z411" i="15"/>
  <c r="AL423" i="15"/>
  <c r="AL428" i="15"/>
  <c r="Z437" i="15"/>
  <c r="AL476" i="15"/>
  <c r="AO476" i="15" s="1"/>
  <c r="AC410" i="15"/>
  <c r="AL424" i="15"/>
  <c r="AO424" i="15" s="1"/>
  <c r="AF429" i="15"/>
  <c r="AC435" i="15"/>
  <c r="AF439" i="15"/>
  <c r="AF443" i="15"/>
  <c r="AL463" i="15"/>
  <c r="AF436" i="15"/>
  <c r="Z439" i="15"/>
  <c r="AL446" i="15"/>
  <c r="AL450" i="15"/>
  <c r="AO450" i="15" s="1"/>
  <c r="AC473" i="15"/>
  <c r="AL494" i="15"/>
  <c r="AO494" i="15" s="1"/>
  <c r="AF469" i="15"/>
  <c r="AF473" i="15"/>
  <c r="AF477" i="15"/>
  <c r="AF494" i="15"/>
  <c r="AC475" i="15"/>
  <c r="N96" i="15"/>
  <c r="N97" i="15" s="1"/>
  <c r="L107" i="15"/>
  <c r="K121" i="15" s="1"/>
  <c r="N80" i="15"/>
  <c r="S80" i="15"/>
  <c r="L72" i="15"/>
  <c r="I76" i="15"/>
  <c r="AC471" i="15" s="1"/>
  <c r="F76" i="15"/>
  <c r="Z471" i="15" s="1"/>
  <c r="I64" i="15"/>
  <c r="AC443" i="15" s="1"/>
  <c r="F64" i="15"/>
  <c r="Z443" i="15" s="1"/>
  <c r="I60" i="15"/>
  <c r="AC438" i="15" s="1"/>
  <c r="F60" i="15"/>
  <c r="Z438" i="15" s="1"/>
  <c r="I56" i="15"/>
  <c r="F56" i="15"/>
  <c r="Z434" i="15" s="1"/>
  <c r="L54" i="15"/>
  <c r="S42" i="15"/>
  <c r="N42" i="15"/>
  <c r="F37" i="15"/>
  <c r="I37" i="15"/>
  <c r="F22" i="15"/>
  <c r="I22" i="15"/>
  <c r="D22" i="15"/>
  <c r="E22" i="15" s="1"/>
  <c r="D96" i="15"/>
  <c r="F107" i="15"/>
  <c r="S60" i="15"/>
  <c r="N60" i="15"/>
  <c r="I49" i="15"/>
  <c r="F49" i="15"/>
  <c r="Z427" i="15" s="1"/>
  <c r="I43" i="15"/>
  <c r="F43" i="15"/>
  <c r="Z421" i="15" s="1"/>
  <c r="F36" i="15"/>
  <c r="I36" i="15"/>
  <c r="P32" i="15"/>
  <c r="E6" i="15"/>
  <c r="J13" i="15"/>
  <c r="F41" i="15"/>
  <c r="AI419" i="15"/>
  <c r="AH419" i="15"/>
  <c r="AI452" i="15"/>
  <c r="F376" i="15"/>
  <c r="Q396" i="15"/>
  <c r="P376" i="15"/>
  <c r="Q350" i="15"/>
  <c r="F303" i="15"/>
  <c r="F308" i="15" s="1"/>
  <c r="F313" i="15" s="1"/>
  <c r="F352" i="15" s="1"/>
  <c r="E359" i="15"/>
  <c r="J409" i="15"/>
  <c r="E307" i="15"/>
  <c r="E294" i="15"/>
  <c r="H303" i="15"/>
  <c r="G308" i="15"/>
  <c r="M308" i="15" s="1"/>
  <c r="I265" i="15"/>
  <c r="Q250" i="15"/>
  <c r="R249" i="15" s="1"/>
  <c r="S250" i="15" s="1"/>
  <c r="N209" i="15"/>
  <c r="L230" i="15"/>
  <c r="S209" i="15"/>
  <c r="K209" i="15"/>
  <c r="N437" i="15"/>
  <c r="N430" i="15"/>
  <c r="N421" i="15"/>
  <c r="N413" i="15"/>
  <c r="N221" i="15"/>
  <c r="H295" i="15"/>
  <c r="Q193" i="15"/>
  <c r="Q185" i="15"/>
  <c r="F162" i="15"/>
  <c r="E118" i="15"/>
  <c r="S309" i="15"/>
  <c r="Q313" i="15"/>
  <c r="G112" i="15"/>
  <c r="H112" i="15"/>
  <c r="H111" i="15"/>
  <c r="H119" i="15"/>
  <c r="F121" i="15"/>
  <c r="N174" i="15"/>
  <c r="H113" i="15"/>
  <c r="H115" i="15"/>
  <c r="F81" i="15"/>
  <c r="I81" i="15"/>
  <c r="N81" i="15" s="1"/>
  <c r="AL411" i="15"/>
  <c r="AF413" i="15"/>
  <c r="AL434" i="15"/>
  <c r="AF440" i="15"/>
  <c r="AC409" i="15"/>
  <c r="AL414" i="15"/>
  <c r="AL431" i="15"/>
  <c r="Z442" i="15"/>
  <c r="AF421" i="15"/>
  <c r="AL441" i="15"/>
  <c r="AF446" i="15"/>
  <c r="Z408" i="15"/>
  <c r="AF424" i="15"/>
  <c r="AL429" i="15"/>
  <c r="AL438" i="15"/>
  <c r="AF471" i="15"/>
  <c r="AL408" i="15"/>
  <c r="AC411" i="15"/>
  <c r="AF414" i="15"/>
  <c r="AF416" i="15"/>
  <c r="Z422" i="15"/>
  <c r="Z430" i="15"/>
  <c r="AL435" i="15"/>
  <c r="AC440" i="15"/>
  <c r="AC444" i="15"/>
  <c r="AL448" i="15"/>
  <c r="AO448" i="15" s="1"/>
  <c r="AF425" i="15"/>
  <c r="AF428" i="15"/>
  <c r="AC433" i="15"/>
  <c r="AC437" i="15"/>
  <c r="AF441" i="15"/>
  <c r="AF445" i="15"/>
  <c r="AF464" i="15"/>
  <c r="Z447" i="15"/>
  <c r="AL469" i="15"/>
  <c r="AL473" i="15"/>
  <c r="AO473" i="15" s="1"/>
  <c r="AC474" i="15"/>
  <c r="AL471" i="15"/>
  <c r="AO471" i="15" s="1"/>
  <c r="AL475" i="15"/>
  <c r="AO475" i="15" s="1"/>
  <c r="M99" i="15"/>
  <c r="F79" i="15"/>
  <c r="I79" i="15"/>
  <c r="N79" i="15" s="1"/>
  <c r="L41" i="15"/>
  <c r="Q107" i="15"/>
  <c r="P121" i="15" s="1"/>
  <c r="F72" i="15"/>
  <c r="N22" i="15"/>
  <c r="S22" i="15"/>
  <c r="E15" i="15"/>
  <c r="L158" i="15"/>
  <c r="K119" i="15"/>
  <c r="P118" i="15"/>
  <c r="P117" i="15"/>
  <c r="K113" i="15"/>
  <c r="K112" i="15"/>
  <c r="K120" i="15"/>
  <c r="P119" i="15"/>
  <c r="K115" i="15"/>
  <c r="K114" i="15"/>
  <c r="P113" i="15"/>
  <c r="P112" i="15"/>
  <c r="K111" i="15"/>
  <c r="J107" i="15"/>
  <c r="J104" i="15"/>
  <c r="P120" i="15"/>
  <c r="K116" i="15"/>
  <c r="P115" i="15"/>
  <c r="P114" i="15"/>
  <c r="P111" i="15"/>
  <c r="K102" i="15"/>
  <c r="R102" i="15" s="1"/>
  <c r="M96" i="15"/>
  <c r="M97" i="15" s="1"/>
  <c r="K118" i="15"/>
  <c r="K117" i="15"/>
  <c r="P116" i="15"/>
  <c r="K96" i="15"/>
  <c r="K103" i="15"/>
  <c r="R103" i="15" s="1"/>
  <c r="K101" i="15"/>
  <c r="R101" i="15" s="1"/>
  <c r="S66" i="15"/>
  <c r="N66" i="15"/>
  <c r="S58" i="15"/>
  <c r="S72" i="15" s="1"/>
  <c r="N58" i="15"/>
  <c r="I45" i="15"/>
  <c r="F45" i="15"/>
  <c r="Z423" i="15" s="1"/>
  <c r="N35" i="15"/>
  <c r="S35" i="15"/>
  <c r="O27" i="15"/>
  <c r="P27" i="15" s="1"/>
  <c r="P23" i="15"/>
  <c r="P21" i="15"/>
  <c r="P13" i="15"/>
  <c r="P22" i="15"/>
  <c r="D8" i="15"/>
  <c r="E8" i="15" s="1"/>
  <c r="F8" i="15"/>
  <c r="F13" i="15" s="1"/>
  <c r="I8" i="15"/>
  <c r="N8" i="15" s="1"/>
  <c r="AF405" i="15"/>
  <c r="H32" i="15"/>
  <c r="N32" i="15"/>
  <c r="M437" i="15"/>
  <c r="S44" i="15"/>
  <c r="P6" i="15"/>
  <c r="M13" i="15"/>
  <c r="M14" i="15" s="1"/>
  <c r="N17" i="15"/>
  <c r="AO416" i="6" l="1"/>
  <c r="AK416" i="6"/>
  <c r="W20" i="6"/>
  <c r="L27" i="6"/>
  <c r="X14" i="6"/>
  <c r="J31" i="6"/>
  <c r="I24" i="6"/>
  <c r="N24" i="6" s="1"/>
  <c r="N25" i="6" s="1"/>
  <c r="AN448" i="6"/>
  <c r="AH429" i="6"/>
  <c r="AN429" i="6"/>
  <c r="AO429" i="6" s="1"/>
  <c r="AN450" i="6"/>
  <c r="AH443" i="6"/>
  <c r="AN443" i="6"/>
  <c r="AO443" i="6" s="1"/>
  <c r="AE409" i="6"/>
  <c r="AN409" i="6"/>
  <c r="AO409" i="6" s="1"/>
  <c r="AK412" i="6"/>
  <c r="AN436" i="6"/>
  <c r="AH436" i="6"/>
  <c r="AN426" i="6"/>
  <c r="Z414" i="6"/>
  <c r="E121" i="6"/>
  <c r="F154" i="6"/>
  <c r="Z413" i="6"/>
  <c r="F83" i="6"/>
  <c r="Z470" i="6"/>
  <c r="Z480" i="6" s="1"/>
  <c r="S230" i="6"/>
  <c r="K230" i="6"/>
  <c r="N230" i="6"/>
  <c r="Q232" i="6"/>
  <c r="Q194" i="6"/>
  <c r="P209" i="6"/>
  <c r="AN478" i="6"/>
  <c r="H9" i="6"/>
  <c r="M9" i="6"/>
  <c r="H361" i="6"/>
  <c r="M361" i="6"/>
  <c r="S54" i="6"/>
  <c r="AN472" i="6"/>
  <c r="AH472" i="6"/>
  <c r="AI472" i="6" s="1"/>
  <c r="AO436" i="6"/>
  <c r="AH473" i="6"/>
  <c r="AI473" i="6" s="1"/>
  <c r="AN473" i="6"/>
  <c r="AN423" i="6"/>
  <c r="AO423" i="6" s="1"/>
  <c r="AH423" i="6"/>
  <c r="AI423" i="6" s="1"/>
  <c r="AN417" i="6"/>
  <c r="AE417" i="6"/>
  <c r="AL451" i="6"/>
  <c r="AO415" i="6"/>
  <c r="AK415" i="6"/>
  <c r="D32" i="6"/>
  <c r="Z409" i="6"/>
  <c r="F41" i="6"/>
  <c r="R249" i="6"/>
  <c r="S250" i="6" s="1"/>
  <c r="I286" i="6"/>
  <c r="H286" i="6" s="1"/>
  <c r="H265" i="6"/>
  <c r="AI457" i="6"/>
  <c r="K396" i="6"/>
  <c r="S396" i="6"/>
  <c r="L398" i="6"/>
  <c r="AI443" i="6"/>
  <c r="M405" i="6"/>
  <c r="N405" i="6" s="1"/>
  <c r="M435" i="6"/>
  <c r="M439" i="6" s="1"/>
  <c r="F13" i="6"/>
  <c r="AN435" i="6"/>
  <c r="AH435" i="6"/>
  <c r="AO435" i="6"/>
  <c r="AN438" i="6"/>
  <c r="AO438" i="6" s="1"/>
  <c r="AH438" i="6"/>
  <c r="AN424" i="6"/>
  <c r="AN441" i="6"/>
  <c r="AH441" i="6"/>
  <c r="AC410" i="6"/>
  <c r="L232" i="6"/>
  <c r="L194" i="6"/>
  <c r="S193" i="6"/>
  <c r="S194" i="6" s="1"/>
  <c r="K209" i="6"/>
  <c r="H303" i="6"/>
  <c r="G308" i="6"/>
  <c r="M303" i="6"/>
  <c r="I407" i="6"/>
  <c r="AF405" i="6"/>
  <c r="N350" i="6"/>
  <c r="S350" i="6"/>
  <c r="AK413" i="6"/>
  <c r="AN422" i="6"/>
  <c r="E350" i="6"/>
  <c r="AO417" i="6"/>
  <c r="AK417" i="6"/>
  <c r="AO411" i="6"/>
  <c r="AK411" i="6"/>
  <c r="AH411" i="6"/>
  <c r="AI411" i="6" s="1"/>
  <c r="AN411" i="6"/>
  <c r="AE411" i="6"/>
  <c r="G32" i="6"/>
  <c r="I41" i="6"/>
  <c r="AC409" i="6"/>
  <c r="N32" i="6"/>
  <c r="AI441" i="6"/>
  <c r="S308" i="6"/>
  <c r="N308" i="6"/>
  <c r="N309" i="6" s="1"/>
  <c r="L313" i="6"/>
  <c r="I352" i="6"/>
  <c r="P396" i="6"/>
  <c r="Q398" i="6"/>
  <c r="AN416" i="6"/>
  <c r="AE416" i="6"/>
  <c r="AN430" i="6"/>
  <c r="AO430" i="6" s="1"/>
  <c r="S286" i="6"/>
  <c r="K286" i="6"/>
  <c r="N76" i="6"/>
  <c r="G13" i="6"/>
  <c r="H6" i="6"/>
  <c r="M6" i="6"/>
  <c r="N60" i="6"/>
  <c r="N72" i="6" s="1"/>
  <c r="AL480" i="6"/>
  <c r="AN477" i="6"/>
  <c r="AI429" i="6"/>
  <c r="AH427" i="6"/>
  <c r="AI427" i="6" s="1"/>
  <c r="AN427" i="6"/>
  <c r="AO427" i="6" s="1"/>
  <c r="Z410" i="6"/>
  <c r="K104" i="6"/>
  <c r="N418" i="6"/>
  <c r="E230" i="6"/>
  <c r="E329" i="6"/>
  <c r="AI445" i="6"/>
  <c r="AI422" i="6"/>
  <c r="F54" i="6"/>
  <c r="Z420" i="6"/>
  <c r="N40" i="6"/>
  <c r="O27" i="6"/>
  <c r="P27" i="6" s="1"/>
  <c r="P23" i="6"/>
  <c r="P13" i="6"/>
  <c r="P22" i="6"/>
  <c r="P21" i="6"/>
  <c r="O24" i="6"/>
  <c r="AC412" i="6"/>
  <c r="AF465" i="6"/>
  <c r="K54" i="6"/>
  <c r="S13" i="6"/>
  <c r="S14" i="6" s="1"/>
  <c r="AN494" i="6"/>
  <c r="AI435" i="6"/>
  <c r="AN420" i="6"/>
  <c r="AO420" i="6" s="1"/>
  <c r="AH420" i="6"/>
  <c r="AF432" i="6"/>
  <c r="AK410" i="6"/>
  <c r="AH412" i="6"/>
  <c r="AN412" i="6"/>
  <c r="AO412" i="6" s="1"/>
  <c r="AE412" i="6"/>
  <c r="Q74" i="6"/>
  <c r="P74" i="6" s="1"/>
  <c r="P41" i="6"/>
  <c r="I54" i="6"/>
  <c r="AC420" i="6"/>
  <c r="N42" i="6"/>
  <c r="N54" i="6" s="1"/>
  <c r="N107" i="6"/>
  <c r="N108" i="6" s="1"/>
  <c r="S107" i="6"/>
  <c r="S108" i="6" s="1"/>
  <c r="I350" i="6"/>
  <c r="H350" i="6" s="1"/>
  <c r="W14" i="6"/>
  <c r="K23" i="6"/>
  <c r="R23" i="6" s="1"/>
  <c r="J27" i="6"/>
  <c r="K22" i="6"/>
  <c r="R22" i="6" s="1"/>
  <c r="K21" i="6"/>
  <c r="R21" i="6" s="1"/>
  <c r="V20" i="6"/>
  <c r="K13" i="6"/>
  <c r="J24" i="6"/>
  <c r="Z412" i="6"/>
  <c r="H8" i="6"/>
  <c r="M8" i="6"/>
  <c r="AN444" i="6"/>
  <c r="AO444" i="6" s="1"/>
  <c r="AH444" i="6"/>
  <c r="AH447" i="6"/>
  <c r="AI447" i="6" s="1"/>
  <c r="AH442" i="6"/>
  <c r="AI442" i="6" s="1"/>
  <c r="AN442" i="6"/>
  <c r="AO442" i="6" s="1"/>
  <c r="N38" i="6"/>
  <c r="F232" i="6"/>
  <c r="F194" i="6"/>
  <c r="Q313" i="6"/>
  <c r="S309" i="6"/>
  <c r="P308" i="6"/>
  <c r="I193" i="6"/>
  <c r="N193" i="6" s="1"/>
  <c r="N194" i="6" s="1"/>
  <c r="I185" i="6"/>
  <c r="K308" i="6"/>
  <c r="AL465" i="6"/>
  <c r="AO465" i="6" s="1"/>
  <c r="I72" i="6"/>
  <c r="AC434" i="6"/>
  <c r="AC477" i="6"/>
  <c r="AI477" i="6" s="1"/>
  <c r="AC464" i="6"/>
  <c r="AI464" i="6" s="1"/>
  <c r="AC448" i="6"/>
  <c r="AI448" i="6" s="1"/>
  <c r="AC424" i="6"/>
  <c r="AI424" i="6" s="1"/>
  <c r="AC449" i="6"/>
  <c r="AI449" i="6" s="1"/>
  <c r="AC450" i="6"/>
  <c r="AI450" i="6" s="1"/>
  <c r="AC496" i="6"/>
  <c r="AC494" i="6"/>
  <c r="AI494" i="6" s="1"/>
  <c r="AC426" i="6"/>
  <c r="AI426" i="6" s="1"/>
  <c r="AC416" i="6"/>
  <c r="AC425" i="6"/>
  <c r="AI425" i="6" s="1"/>
  <c r="AC431" i="6"/>
  <c r="AI431" i="6" s="1"/>
  <c r="AC476" i="6"/>
  <c r="AI476" i="6" s="1"/>
  <c r="AC462" i="6"/>
  <c r="AC463" i="6"/>
  <c r="AI463" i="6" s="1"/>
  <c r="AC495" i="6"/>
  <c r="AI495" i="6" s="1"/>
  <c r="AC478" i="6"/>
  <c r="AI478" i="6" s="1"/>
  <c r="AC417" i="6"/>
  <c r="AH417" i="6" s="1"/>
  <c r="AC415" i="6"/>
  <c r="AN414" i="6"/>
  <c r="AO414" i="6" s="1"/>
  <c r="AE414" i="6"/>
  <c r="P230" i="6"/>
  <c r="AI436" i="6"/>
  <c r="D13" i="6"/>
  <c r="Y411" i="6" s="1"/>
  <c r="E6" i="6"/>
  <c r="AH475" i="6"/>
  <c r="AI475" i="6" s="1"/>
  <c r="AN475" i="6"/>
  <c r="AI444" i="6"/>
  <c r="AH469" i="6"/>
  <c r="AI469" i="6" s="1"/>
  <c r="AN469" i="6"/>
  <c r="AO469" i="6" s="1"/>
  <c r="AH437" i="6"/>
  <c r="AN437" i="6"/>
  <c r="AO437" i="6" s="1"/>
  <c r="AN413" i="6"/>
  <c r="AO413" i="6" s="1"/>
  <c r="AE413" i="6"/>
  <c r="S158" i="6"/>
  <c r="S162" i="6" s="1"/>
  <c r="N158" i="6"/>
  <c r="L162" i="6"/>
  <c r="L164" i="6" s="1"/>
  <c r="L82" i="6"/>
  <c r="R107" i="6"/>
  <c r="R108" i="6" s="1"/>
  <c r="K107" i="6"/>
  <c r="N184" i="6"/>
  <c r="N185" i="6" s="1"/>
  <c r="P228" i="6"/>
  <c r="D308" i="6"/>
  <c r="E303" i="6"/>
  <c r="I396" i="6"/>
  <c r="H396" i="6" s="1"/>
  <c r="I164" i="6"/>
  <c r="E348" i="6"/>
  <c r="AI438" i="6"/>
  <c r="AH439" i="6"/>
  <c r="AN439" i="6"/>
  <c r="AH446" i="6"/>
  <c r="AI446" i="6" s="1"/>
  <c r="AN446" i="6"/>
  <c r="AO446" i="6" s="1"/>
  <c r="H17" i="6"/>
  <c r="AN415" i="6"/>
  <c r="AE415" i="6"/>
  <c r="AH428" i="6"/>
  <c r="AI428" i="6" s="1"/>
  <c r="AN428" i="6"/>
  <c r="AO428" i="6" s="1"/>
  <c r="AI437" i="6"/>
  <c r="AO422" i="6"/>
  <c r="AC414" i="6"/>
  <c r="I154" i="6"/>
  <c r="H154" i="6" s="1"/>
  <c r="H121" i="6"/>
  <c r="N36" i="6"/>
  <c r="AC413" i="6"/>
  <c r="I83" i="6"/>
  <c r="AC470" i="6"/>
  <c r="N75" i="6"/>
  <c r="N361" i="6"/>
  <c r="L74" i="6"/>
  <c r="K154" i="6"/>
  <c r="S154" i="6"/>
  <c r="N404" i="6"/>
  <c r="AN476" i="6"/>
  <c r="AH476" i="6"/>
  <c r="AN440" i="6"/>
  <c r="AO440" i="6" s="1"/>
  <c r="AH440" i="6"/>
  <c r="AI440" i="6" s="1"/>
  <c r="AH434" i="6"/>
  <c r="AN434" i="6"/>
  <c r="AO434" i="6" s="1"/>
  <c r="AF451" i="6"/>
  <c r="AH433" i="6"/>
  <c r="AN433" i="6"/>
  <c r="AN451" i="6" s="1"/>
  <c r="AH410" i="6"/>
  <c r="AE410" i="6"/>
  <c r="AN410" i="6"/>
  <c r="AO410" i="6" s="1"/>
  <c r="AH425" i="6"/>
  <c r="AN425" i="6"/>
  <c r="N303" i="6"/>
  <c r="N304" i="6" s="1"/>
  <c r="F288" i="6"/>
  <c r="F250" i="6"/>
  <c r="P350" i="6"/>
  <c r="AH495" i="6"/>
  <c r="AN495" i="6"/>
  <c r="AK408" i="6"/>
  <c r="Z477" i="6"/>
  <c r="Z462" i="6"/>
  <c r="Z464" i="6"/>
  <c r="Z424" i="6"/>
  <c r="Z431" i="6"/>
  <c r="Z496" i="6"/>
  <c r="Z463" i="6"/>
  <c r="Z450" i="6"/>
  <c r="Z426" i="6"/>
  <c r="Z415" i="6"/>
  <c r="Y415" i="6" s="1"/>
  <c r="Z448" i="6"/>
  <c r="Z451" i="6" s="1"/>
  <c r="Z478" i="6"/>
  <c r="Z449" i="6"/>
  <c r="Z425" i="6"/>
  <c r="Z494" i="6"/>
  <c r="Z476" i="6"/>
  <c r="Z416" i="6"/>
  <c r="Y416" i="6" s="1"/>
  <c r="Z417" i="6"/>
  <c r="Y417" i="6" s="1"/>
  <c r="Z495" i="6"/>
  <c r="AI430" i="6"/>
  <c r="K134" i="6"/>
  <c r="M17" i="6"/>
  <c r="N66" i="6"/>
  <c r="I13" i="6"/>
  <c r="AH471" i="6"/>
  <c r="AI471" i="6" s="1"/>
  <c r="AN471" i="6"/>
  <c r="AO441" i="6"/>
  <c r="AH449" i="6"/>
  <c r="AN449" i="6"/>
  <c r="AF418" i="6"/>
  <c r="AN408" i="6"/>
  <c r="AO408" i="6" s="1"/>
  <c r="AH408" i="6"/>
  <c r="AI408" i="6" s="1"/>
  <c r="AE408" i="6"/>
  <c r="AH421" i="6"/>
  <c r="AI421" i="6" s="1"/>
  <c r="AN421" i="6"/>
  <c r="AO421" i="6" s="1"/>
  <c r="N11" i="6"/>
  <c r="N13" i="6" s="1"/>
  <c r="U115" i="6"/>
  <c r="V115" i="6" s="1"/>
  <c r="G107" i="6"/>
  <c r="H107" i="6" s="1"/>
  <c r="G104" i="6"/>
  <c r="H104" i="6" s="1"/>
  <c r="H96" i="6"/>
  <c r="H112" i="6"/>
  <c r="H120" i="6"/>
  <c r="H118" i="6"/>
  <c r="H111" i="6"/>
  <c r="H116" i="6"/>
  <c r="H115" i="6"/>
  <c r="H113" i="6"/>
  <c r="H119" i="6"/>
  <c r="K152" i="6"/>
  <c r="K228" i="6"/>
  <c r="M184" i="6"/>
  <c r="F286" i="6"/>
  <c r="E286" i="6" s="1"/>
  <c r="Q288" i="6"/>
  <c r="S288" i="6" s="1"/>
  <c r="AK414" i="6"/>
  <c r="I288" i="6"/>
  <c r="N288" i="6" s="1"/>
  <c r="I250" i="6"/>
  <c r="M249" i="6" s="1"/>
  <c r="P72" i="6"/>
  <c r="E228" i="6"/>
  <c r="AN421" i="5"/>
  <c r="AH421" i="5"/>
  <c r="AE416" i="5"/>
  <c r="AN416" i="5"/>
  <c r="AH474" i="5"/>
  <c r="AI474" i="5" s="1"/>
  <c r="AN474" i="5"/>
  <c r="AK409" i="5"/>
  <c r="AK417" i="5"/>
  <c r="AO417" i="5"/>
  <c r="H35" i="5"/>
  <c r="H31" i="5"/>
  <c r="H36" i="5"/>
  <c r="H38" i="5"/>
  <c r="H40" i="5"/>
  <c r="H37" i="5"/>
  <c r="H39" i="5"/>
  <c r="S108" i="5"/>
  <c r="Q164" i="5"/>
  <c r="P121" i="5"/>
  <c r="P134" i="5"/>
  <c r="P152" i="5"/>
  <c r="Z411" i="5"/>
  <c r="Y411" i="5" s="1"/>
  <c r="L232" i="5"/>
  <c r="L194" i="5"/>
  <c r="S193" i="5"/>
  <c r="S194" i="5" s="1"/>
  <c r="K228" i="5"/>
  <c r="N228" i="5"/>
  <c r="M361" i="5"/>
  <c r="H361" i="5"/>
  <c r="V19" i="5"/>
  <c r="G27" i="5"/>
  <c r="AN475" i="5"/>
  <c r="AH475" i="5"/>
  <c r="AI475" i="5" s="1"/>
  <c r="AK416" i="5"/>
  <c r="AO416" i="5"/>
  <c r="AB413" i="5"/>
  <c r="AL418" i="5"/>
  <c r="AK408" i="5"/>
  <c r="AH442" i="5"/>
  <c r="AN442" i="5"/>
  <c r="AN412" i="5"/>
  <c r="AE412" i="5"/>
  <c r="AH412" i="5"/>
  <c r="AE417" i="5"/>
  <c r="AN417" i="5"/>
  <c r="N12" i="5"/>
  <c r="N13" i="5" s="1"/>
  <c r="R13" i="5"/>
  <c r="R14" i="5" s="1"/>
  <c r="P154" i="5"/>
  <c r="K107" i="5"/>
  <c r="R107" i="5"/>
  <c r="R108" i="5" s="1"/>
  <c r="M107" i="5"/>
  <c r="M108" i="5" s="1"/>
  <c r="AN409" i="5"/>
  <c r="AO409" i="5" s="1"/>
  <c r="AH469" i="5"/>
  <c r="AI469" i="5" s="1"/>
  <c r="AN469" i="5"/>
  <c r="AO442" i="5"/>
  <c r="AH429" i="5"/>
  <c r="AN429" i="5"/>
  <c r="AK414" i="5"/>
  <c r="AL432" i="5"/>
  <c r="AH494" i="5"/>
  <c r="AN494" i="5"/>
  <c r="AH472" i="5"/>
  <c r="AI472" i="5" s="1"/>
  <c r="AN472" i="5"/>
  <c r="AO421" i="5"/>
  <c r="AH445" i="5"/>
  <c r="AN445" i="5"/>
  <c r="AN411" i="5"/>
  <c r="AE411" i="5"/>
  <c r="AH423" i="5"/>
  <c r="AN423" i="5"/>
  <c r="AO423" i="5" s="1"/>
  <c r="H33" i="5"/>
  <c r="I41" i="5"/>
  <c r="AC410" i="5"/>
  <c r="L74" i="5"/>
  <c r="N41" i="5"/>
  <c r="S41" i="5"/>
  <c r="S230" i="5"/>
  <c r="K230" i="5"/>
  <c r="Z477" i="5"/>
  <c r="Z448" i="5"/>
  <c r="Z451" i="5" s="1"/>
  <c r="Z495" i="5"/>
  <c r="Z494" i="5"/>
  <c r="Z463" i="5"/>
  <c r="Z496" i="5"/>
  <c r="Z464" i="5"/>
  <c r="Z478" i="5"/>
  <c r="Z449" i="5"/>
  <c r="Z462" i="5"/>
  <c r="Z465" i="5" s="1"/>
  <c r="Z426" i="5"/>
  <c r="Z417" i="5"/>
  <c r="Y417" i="5" s="1"/>
  <c r="Z425" i="5"/>
  <c r="Z416" i="5"/>
  <c r="Y416" i="5" s="1"/>
  <c r="Z476" i="5"/>
  <c r="Z450" i="5"/>
  <c r="Z415" i="5"/>
  <c r="Y415" i="5" s="1"/>
  <c r="Z431" i="5"/>
  <c r="Z424" i="5"/>
  <c r="AI445" i="5"/>
  <c r="AN414" i="5"/>
  <c r="AO414" i="5" s="1"/>
  <c r="AH414" i="5"/>
  <c r="AI414" i="5" s="1"/>
  <c r="AE414" i="5"/>
  <c r="AH446" i="5"/>
  <c r="AN446" i="5"/>
  <c r="AN410" i="5"/>
  <c r="AE410" i="5"/>
  <c r="AH410" i="5"/>
  <c r="AN470" i="5"/>
  <c r="AO470" i="5" s="1"/>
  <c r="AN430" i="5"/>
  <c r="AO430" i="5" s="1"/>
  <c r="AH430" i="5"/>
  <c r="AH422" i="5"/>
  <c r="AN422" i="5"/>
  <c r="G313" i="5"/>
  <c r="H313" i="5" s="1"/>
  <c r="H308" i="5"/>
  <c r="S288" i="5"/>
  <c r="F286" i="5"/>
  <c r="E265" i="5"/>
  <c r="I407" i="5"/>
  <c r="I410" i="5" s="1"/>
  <c r="AN471" i="5"/>
  <c r="AH471" i="5"/>
  <c r="AI471" i="5" s="1"/>
  <c r="AN450" i="5"/>
  <c r="AI430" i="5"/>
  <c r="AB408" i="5"/>
  <c r="AH434" i="5"/>
  <c r="AN434" i="5"/>
  <c r="AO434" i="5" s="1"/>
  <c r="AI447" i="5"/>
  <c r="AH447" i="5"/>
  <c r="AI435" i="5"/>
  <c r="AH425" i="5"/>
  <c r="AN425" i="5"/>
  <c r="AI412" i="5"/>
  <c r="AB412" i="5"/>
  <c r="H32" i="5"/>
  <c r="K22" i="5"/>
  <c r="R22" i="5" s="1"/>
  <c r="K21" i="5"/>
  <c r="R21" i="5" s="1"/>
  <c r="K23" i="5"/>
  <c r="R23" i="5" s="1"/>
  <c r="J27" i="5"/>
  <c r="V20" i="5"/>
  <c r="K13" i="5"/>
  <c r="J24" i="5"/>
  <c r="F83" i="5"/>
  <c r="Z470" i="5"/>
  <c r="Z480" i="5" s="1"/>
  <c r="L313" i="5"/>
  <c r="S308" i="5"/>
  <c r="S309" i="5" s="1"/>
  <c r="N308" i="5"/>
  <c r="N309" i="5" s="1"/>
  <c r="I13" i="5"/>
  <c r="H13" i="5" s="1"/>
  <c r="N158" i="5"/>
  <c r="S158" i="5"/>
  <c r="S162" i="5" s="1"/>
  <c r="L82" i="5"/>
  <c r="L162" i="5"/>
  <c r="L164" i="5" s="1"/>
  <c r="H265" i="5"/>
  <c r="I286" i="5"/>
  <c r="F396" i="5"/>
  <c r="E376" i="5"/>
  <c r="AE409" i="5"/>
  <c r="AO441" i="5"/>
  <c r="AH428" i="5"/>
  <c r="AI428" i="5" s="1"/>
  <c r="AN428" i="5"/>
  <c r="AN448" i="5"/>
  <c r="AH448" i="5"/>
  <c r="AN496" i="5"/>
  <c r="AH477" i="5"/>
  <c r="AN477" i="5"/>
  <c r="AN435" i="5"/>
  <c r="AO435" i="5" s="1"/>
  <c r="AH435" i="5"/>
  <c r="AK415" i="5"/>
  <c r="AO415" i="5"/>
  <c r="AF451" i="5"/>
  <c r="AN433" i="5"/>
  <c r="AH433" i="5"/>
  <c r="AH408" i="5"/>
  <c r="AI408" i="5" s="1"/>
  <c r="AF418" i="5"/>
  <c r="AE408" i="5"/>
  <c r="AN408" i="5"/>
  <c r="AO408" i="5" s="1"/>
  <c r="AK413" i="5"/>
  <c r="Y408" i="5"/>
  <c r="AB414" i="5"/>
  <c r="Z410" i="5"/>
  <c r="Y410" i="5" s="1"/>
  <c r="K308" i="5"/>
  <c r="J313" i="5"/>
  <c r="M308" i="5"/>
  <c r="AC463" i="5"/>
  <c r="AI463" i="5" s="1"/>
  <c r="AC424" i="5"/>
  <c r="AI424" i="5" s="1"/>
  <c r="AC416" i="5"/>
  <c r="AH416" i="5" s="1"/>
  <c r="AC450" i="5"/>
  <c r="AI450" i="5" s="1"/>
  <c r="AO469" i="5"/>
  <c r="AL480" i="5"/>
  <c r="AN424" i="5"/>
  <c r="AH424" i="5"/>
  <c r="AI433" i="5"/>
  <c r="AH439" i="5"/>
  <c r="AN439" i="5"/>
  <c r="N33" i="5"/>
  <c r="AC496" i="5"/>
  <c r="AI496" i="5" s="1"/>
  <c r="AF465" i="5"/>
  <c r="AN444" i="5"/>
  <c r="AO444" i="5" s="1"/>
  <c r="AH444" i="5"/>
  <c r="AI444" i="5" s="1"/>
  <c r="AO422" i="5"/>
  <c r="AC426" i="5"/>
  <c r="AI426" i="5" s="1"/>
  <c r="AO437" i="5"/>
  <c r="AN437" i="5"/>
  <c r="AH437" i="5"/>
  <c r="AI437" i="5" s="1"/>
  <c r="AI442" i="5"/>
  <c r="AC449" i="5"/>
  <c r="AI449" i="5" s="1"/>
  <c r="L27" i="5"/>
  <c r="K41" i="5" s="1"/>
  <c r="J31" i="5"/>
  <c r="W20" i="5"/>
  <c r="X20" i="5" s="1"/>
  <c r="P107" i="5"/>
  <c r="F13" i="5"/>
  <c r="H329" i="5"/>
  <c r="I350" i="5"/>
  <c r="H350" i="5" s="1"/>
  <c r="N329" i="5"/>
  <c r="S350" i="5"/>
  <c r="K350" i="5"/>
  <c r="N350" i="5"/>
  <c r="Q27" i="5"/>
  <c r="P74" i="5" s="1"/>
  <c r="S14" i="5"/>
  <c r="N154" i="5"/>
  <c r="S154" i="5"/>
  <c r="K154" i="5"/>
  <c r="AN495" i="5"/>
  <c r="AC495" i="5"/>
  <c r="AI495" i="5" s="1"/>
  <c r="AC462" i="5"/>
  <c r="AO429" i="5"/>
  <c r="AH441" i="5"/>
  <c r="AI441" i="5" s="1"/>
  <c r="AN441" i="5"/>
  <c r="AH420" i="5"/>
  <c r="AI420" i="5" s="1"/>
  <c r="AN420" i="5"/>
  <c r="AO420" i="5" s="1"/>
  <c r="AF432" i="5"/>
  <c r="AN449" i="5"/>
  <c r="Z432" i="5"/>
  <c r="S25" i="5"/>
  <c r="I83" i="5"/>
  <c r="AC470" i="5"/>
  <c r="AC480" i="5" s="1"/>
  <c r="N75" i="5"/>
  <c r="N286" i="5"/>
  <c r="S286" i="5"/>
  <c r="K286" i="5"/>
  <c r="O313" i="5"/>
  <c r="R308" i="5"/>
  <c r="P308" i="5"/>
  <c r="N303" i="5"/>
  <c r="N304" i="5" s="1"/>
  <c r="E348" i="5"/>
  <c r="AH473" i="5"/>
  <c r="AI473" i="5" s="1"/>
  <c r="AN473" i="5"/>
  <c r="AO445" i="5"/>
  <c r="AO428" i="5"/>
  <c r="AO446" i="5"/>
  <c r="AI434" i="5"/>
  <c r="AH443" i="5"/>
  <c r="AI443" i="5" s="1"/>
  <c r="AN443" i="5"/>
  <c r="AO443" i="5" s="1"/>
  <c r="AI446" i="5"/>
  <c r="AO412" i="5"/>
  <c r="AK412" i="5"/>
  <c r="I24" i="5"/>
  <c r="H24" i="5" s="1"/>
  <c r="N21" i="5"/>
  <c r="P13" i="5"/>
  <c r="P22" i="5"/>
  <c r="P21" i="5"/>
  <c r="O27" i="5"/>
  <c r="P27" i="5" s="1"/>
  <c r="P23" i="5"/>
  <c r="O24" i="5"/>
  <c r="H376" i="5"/>
  <c r="I396" i="5"/>
  <c r="F74" i="5"/>
  <c r="AI421" i="5"/>
  <c r="AI440" i="5"/>
  <c r="AE415" i="5"/>
  <c r="AN415" i="5"/>
  <c r="AH415" i="5"/>
  <c r="AL451" i="5"/>
  <c r="AO433" i="5"/>
  <c r="AH427" i="5"/>
  <c r="AI427" i="5" s="1"/>
  <c r="AN427" i="5"/>
  <c r="AO427" i="5" s="1"/>
  <c r="AI429" i="5"/>
  <c r="AK410" i="5"/>
  <c r="AO410" i="5"/>
  <c r="AN478" i="5"/>
  <c r="AH476" i="5"/>
  <c r="AN476" i="5"/>
  <c r="AN440" i="5"/>
  <c r="AO440" i="5" s="1"/>
  <c r="AH440" i="5"/>
  <c r="AC417" i="5"/>
  <c r="AC431" i="5"/>
  <c r="AI431" i="5" s="1"/>
  <c r="AH438" i="5"/>
  <c r="AI438" i="5" s="1"/>
  <c r="AN438" i="5"/>
  <c r="AN426" i="5"/>
  <c r="AH426" i="5"/>
  <c r="AN413" i="5"/>
  <c r="AO413" i="5" s="1"/>
  <c r="AE413" i="5"/>
  <c r="AH413" i="5"/>
  <c r="AI413" i="5" s="1"/>
  <c r="D27" i="5"/>
  <c r="E13" i="5"/>
  <c r="D24" i="5"/>
  <c r="E34" i="5" s="1"/>
  <c r="H34" i="5"/>
  <c r="AC411" i="5"/>
  <c r="AC418" i="5" s="1"/>
  <c r="I193" i="5"/>
  <c r="N193" i="5" s="1"/>
  <c r="N194" i="5" s="1"/>
  <c r="I185" i="5"/>
  <c r="I230" i="5"/>
  <c r="N230" i="5" s="1"/>
  <c r="AC478" i="5"/>
  <c r="AI478" i="5" s="1"/>
  <c r="AO438" i="5"/>
  <c r="AI422" i="5"/>
  <c r="AI423" i="5"/>
  <c r="AH436" i="5"/>
  <c r="AI436" i="5" s="1"/>
  <c r="AN436" i="5"/>
  <c r="AO436" i="5" s="1"/>
  <c r="AO411" i="5"/>
  <c r="AK411" i="5"/>
  <c r="AB409" i="5"/>
  <c r="AI409" i="5"/>
  <c r="AC415" i="5"/>
  <c r="M13" i="5"/>
  <c r="M14" i="5" s="1"/>
  <c r="H193" i="5"/>
  <c r="AC405" i="5" s="1"/>
  <c r="M184" i="5"/>
  <c r="E303" i="5"/>
  <c r="D308" i="5"/>
  <c r="F350" i="5"/>
  <c r="E350" i="5" s="1"/>
  <c r="E329" i="5"/>
  <c r="I352" i="5"/>
  <c r="F185" i="5"/>
  <c r="F193" i="5"/>
  <c r="Q398" i="5"/>
  <c r="S396" i="5"/>
  <c r="K396" i="5"/>
  <c r="L398" i="5"/>
  <c r="F154" i="5"/>
  <c r="E154" i="5" s="1"/>
  <c r="K104" i="5"/>
  <c r="M104" i="5"/>
  <c r="Q352" i="5"/>
  <c r="P348" i="5"/>
  <c r="P350" i="5"/>
  <c r="P329" i="5"/>
  <c r="I164" i="5"/>
  <c r="Y409" i="5"/>
  <c r="AC464" i="5"/>
  <c r="AI464" i="5" s="1"/>
  <c r="E134" i="5"/>
  <c r="D31" i="15"/>
  <c r="AL480" i="15"/>
  <c r="AK414" i="15"/>
  <c r="AE413" i="15"/>
  <c r="AN413" i="15"/>
  <c r="AO413" i="15" s="1"/>
  <c r="Q352" i="15"/>
  <c r="P348" i="15"/>
  <c r="I54" i="15"/>
  <c r="AC421" i="15"/>
  <c r="N43" i="15"/>
  <c r="N54" i="15" s="1"/>
  <c r="AC434" i="15"/>
  <c r="I72" i="15"/>
  <c r="P107" i="15"/>
  <c r="AN477" i="15"/>
  <c r="AC477" i="15"/>
  <c r="AI477" i="15" s="1"/>
  <c r="AN439" i="15"/>
  <c r="AH439" i="15"/>
  <c r="AB410" i="15"/>
  <c r="AF451" i="15"/>
  <c r="AH433" i="15"/>
  <c r="AN433" i="15"/>
  <c r="AE417" i="15"/>
  <c r="AN417" i="15"/>
  <c r="S288" i="15"/>
  <c r="I308" i="15"/>
  <c r="N303" i="15"/>
  <c r="N304" i="15" s="1"/>
  <c r="S350" i="15"/>
  <c r="K350" i="15"/>
  <c r="Z495" i="15"/>
  <c r="Z425" i="15"/>
  <c r="Z417" i="15"/>
  <c r="Z463" i="15"/>
  <c r="Z450" i="15"/>
  <c r="Z431" i="15"/>
  <c r="Z448" i="15"/>
  <c r="Z416" i="15"/>
  <c r="Z426" i="15"/>
  <c r="Z496" i="15"/>
  <c r="Z464" i="15"/>
  <c r="Z477" i="15"/>
  <c r="Z462" i="15"/>
  <c r="Z465" i="15" s="1"/>
  <c r="Z424" i="15"/>
  <c r="Z449" i="15"/>
  <c r="Z476" i="15"/>
  <c r="Z478" i="15"/>
  <c r="Z494" i="15"/>
  <c r="Z415" i="15"/>
  <c r="F83" i="15"/>
  <c r="Z470" i="15"/>
  <c r="AN496" i="15"/>
  <c r="AN430" i="15"/>
  <c r="AH430" i="15"/>
  <c r="AN420" i="15"/>
  <c r="AH420" i="15"/>
  <c r="AF432" i="15"/>
  <c r="AH437" i="15"/>
  <c r="AN437" i="15"/>
  <c r="K134" i="15"/>
  <c r="I193" i="15"/>
  <c r="I185" i="15"/>
  <c r="O423" i="15"/>
  <c r="N56" i="15"/>
  <c r="N76" i="15"/>
  <c r="I24" i="15"/>
  <c r="AL465" i="15"/>
  <c r="AO465" i="15" s="1"/>
  <c r="AN423" i="15"/>
  <c r="AO423" i="15" s="1"/>
  <c r="AH423" i="15"/>
  <c r="AI447" i="15"/>
  <c r="AH447" i="15"/>
  <c r="AH412" i="15"/>
  <c r="AE412" i="15"/>
  <c r="AN412" i="15"/>
  <c r="S154" i="15"/>
  <c r="K154" i="15"/>
  <c r="N154" i="15"/>
  <c r="E303" i="15"/>
  <c r="D308" i="15"/>
  <c r="Q74" i="15"/>
  <c r="P74" i="15" s="1"/>
  <c r="E350" i="15"/>
  <c r="K107" i="15"/>
  <c r="R107" i="15"/>
  <c r="R108" i="15" s="1"/>
  <c r="M107" i="15"/>
  <c r="M108" i="15" s="1"/>
  <c r="AN441" i="15"/>
  <c r="AO441" i="15" s="1"/>
  <c r="AH441" i="15"/>
  <c r="N45" i="15"/>
  <c r="AC423" i="15"/>
  <c r="S158" i="15"/>
  <c r="S162" i="15" s="1"/>
  <c r="N158" i="15"/>
  <c r="L162" i="15"/>
  <c r="L82" i="15"/>
  <c r="AB411" i="15"/>
  <c r="AI444" i="15"/>
  <c r="AK408" i="15"/>
  <c r="AL418" i="15"/>
  <c r="AN424" i="15"/>
  <c r="AH421" i="15"/>
  <c r="AN421" i="15"/>
  <c r="AB409" i="15"/>
  <c r="AK411" i="15"/>
  <c r="Q232" i="15"/>
  <c r="Q194" i="15"/>
  <c r="P228" i="15"/>
  <c r="P209" i="15"/>
  <c r="I286" i="15"/>
  <c r="H265" i="15"/>
  <c r="N265" i="15"/>
  <c r="P329" i="15"/>
  <c r="P396" i="15"/>
  <c r="Q398" i="15"/>
  <c r="S398" i="15" s="1"/>
  <c r="K21" i="15"/>
  <c r="R21" i="15" s="1"/>
  <c r="V20" i="15"/>
  <c r="J27" i="15"/>
  <c r="K23" i="15"/>
  <c r="R23" i="15" s="1"/>
  <c r="K13" i="15"/>
  <c r="K22" i="15"/>
  <c r="R22" i="15" s="1"/>
  <c r="J24" i="15"/>
  <c r="H36" i="15"/>
  <c r="N36" i="15"/>
  <c r="AC413" i="15"/>
  <c r="F164" i="15"/>
  <c r="S54" i="15"/>
  <c r="AH473" i="15"/>
  <c r="AI473" i="15" s="1"/>
  <c r="AN473" i="15"/>
  <c r="AN436" i="15"/>
  <c r="AO436" i="15" s="1"/>
  <c r="AH436" i="15"/>
  <c r="AO420" i="15"/>
  <c r="AL432" i="15"/>
  <c r="AN450" i="15"/>
  <c r="Y412" i="15"/>
  <c r="F185" i="15"/>
  <c r="K313" i="15"/>
  <c r="M313" i="15"/>
  <c r="L352" i="15"/>
  <c r="S313" i="15"/>
  <c r="S314" i="15" s="1"/>
  <c r="K348" i="15"/>
  <c r="I13" i="15"/>
  <c r="AN476" i="15"/>
  <c r="AN448" i="15"/>
  <c r="AN415" i="15"/>
  <c r="AE415" i="15"/>
  <c r="AO416" i="15"/>
  <c r="AK416" i="15"/>
  <c r="AN422" i="15"/>
  <c r="AH422" i="15"/>
  <c r="S24" i="15"/>
  <c r="S25" i="15" s="1"/>
  <c r="N24" i="15"/>
  <c r="N25" i="15" s="1"/>
  <c r="W33" i="15"/>
  <c r="W35" i="15" s="1"/>
  <c r="W117" i="15" s="1"/>
  <c r="J32" i="15"/>
  <c r="P154" i="15"/>
  <c r="I350" i="15"/>
  <c r="AC405" i="15"/>
  <c r="F24" i="15"/>
  <c r="D32" i="15" s="1"/>
  <c r="M435" i="15"/>
  <c r="M439" i="15" s="1"/>
  <c r="M405" i="15"/>
  <c r="AI441" i="15"/>
  <c r="J405" i="15"/>
  <c r="O405" i="15" s="1"/>
  <c r="AN449" i="15"/>
  <c r="AO437" i="15"/>
  <c r="AO440" i="15"/>
  <c r="AO417" i="15"/>
  <c r="AK417" i="15"/>
  <c r="AH442" i="15"/>
  <c r="AI442" i="15" s="1"/>
  <c r="AN442" i="15"/>
  <c r="Z451" i="15"/>
  <c r="AO421" i="15"/>
  <c r="E348" i="15"/>
  <c r="AN495" i="15"/>
  <c r="AH410" i="15"/>
  <c r="AI410" i="15" s="1"/>
  <c r="AI437" i="15"/>
  <c r="AI433" i="15"/>
  <c r="F54" i="15"/>
  <c r="K104" i="15"/>
  <c r="M104" i="15"/>
  <c r="Q164" i="15"/>
  <c r="P152" i="15"/>
  <c r="P134" i="15"/>
  <c r="AN445" i="15"/>
  <c r="AH445" i="15"/>
  <c r="AN428" i="15"/>
  <c r="AH428" i="15"/>
  <c r="AI428" i="15" s="1"/>
  <c r="AN416" i="15"/>
  <c r="AE416" i="15"/>
  <c r="AH471" i="15"/>
  <c r="AI471" i="15" s="1"/>
  <c r="AN471" i="15"/>
  <c r="AH440" i="15"/>
  <c r="AI440" i="15" s="1"/>
  <c r="AN440" i="15"/>
  <c r="S230" i="15"/>
  <c r="K230" i="15"/>
  <c r="G313" i="15"/>
  <c r="H308" i="15"/>
  <c r="O433" i="15"/>
  <c r="P433" i="15" s="1"/>
  <c r="Q433" i="15" s="1"/>
  <c r="P350" i="15"/>
  <c r="F396" i="15"/>
  <c r="E376" i="15"/>
  <c r="Z413" i="15"/>
  <c r="Y413" i="15" s="1"/>
  <c r="AC427" i="15"/>
  <c r="N49" i="15"/>
  <c r="E120" i="15"/>
  <c r="E115" i="15"/>
  <c r="E114" i="15"/>
  <c r="D107" i="15"/>
  <c r="E107" i="15" s="1"/>
  <c r="D104" i="15"/>
  <c r="E104" i="15" s="1"/>
  <c r="E96" i="15"/>
  <c r="E111" i="15"/>
  <c r="E119" i="15"/>
  <c r="E113" i="15"/>
  <c r="E116" i="15"/>
  <c r="H37" i="15"/>
  <c r="AC414" i="15"/>
  <c r="AC418" i="15" s="1"/>
  <c r="N37" i="15"/>
  <c r="S107" i="15"/>
  <c r="S108" i="15" s="1"/>
  <c r="N107" i="15"/>
  <c r="N108" i="15" s="1"/>
  <c r="L164" i="15"/>
  <c r="K152" i="15"/>
  <c r="AH469" i="15"/>
  <c r="AN469" i="15"/>
  <c r="AO469" i="15" s="1"/>
  <c r="AN429" i="15"/>
  <c r="AO429" i="15" s="1"/>
  <c r="AO445" i="15"/>
  <c r="AI430" i="15"/>
  <c r="AH444" i="15"/>
  <c r="AN444" i="15"/>
  <c r="AO444" i="15" s="1"/>
  <c r="F232" i="15"/>
  <c r="F194" i="15"/>
  <c r="K329" i="15"/>
  <c r="S396" i="15"/>
  <c r="I41" i="15"/>
  <c r="AN478" i="15"/>
  <c r="AH472" i="15"/>
  <c r="AI472" i="15" s="1"/>
  <c r="AN472" i="15"/>
  <c r="AO442" i="15"/>
  <c r="AN434" i="15"/>
  <c r="AO434" i="15" s="1"/>
  <c r="AH434" i="15"/>
  <c r="AN409" i="15"/>
  <c r="AH409" i="15"/>
  <c r="AI409" i="15" s="1"/>
  <c r="AE409" i="15"/>
  <c r="AI422" i="15"/>
  <c r="Z432" i="15"/>
  <c r="AO412" i="15"/>
  <c r="AK412" i="15"/>
  <c r="AB408" i="15"/>
  <c r="P230" i="15"/>
  <c r="L232" i="15"/>
  <c r="L194" i="15"/>
  <c r="S194" i="15"/>
  <c r="N193" i="15"/>
  <c r="N194" i="15" s="1"/>
  <c r="S193" i="15"/>
  <c r="E230" i="15"/>
  <c r="N64" i="15"/>
  <c r="N13" i="15"/>
  <c r="Z480" i="15"/>
  <c r="AH462" i="15"/>
  <c r="AF465" i="15"/>
  <c r="AO433" i="15"/>
  <c r="AL451" i="15"/>
  <c r="AI412" i="15"/>
  <c r="AB412" i="15"/>
  <c r="AO430" i="15"/>
  <c r="AH435" i="15"/>
  <c r="AI435" i="15" s="1"/>
  <c r="AN435" i="15"/>
  <c r="AO435" i="15" s="1"/>
  <c r="AN408" i="15"/>
  <c r="AO408" i="15" s="1"/>
  <c r="AH408" i="15"/>
  <c r="AI408" i="15" s="1"/>
  <c r="AF418" i="15"/>
  <c r="AE408" i="15"/>
  <c r="E112" i="15"/>
  <c r="E117" i="15"/>
  <c r="E228" i="15"/>
  <c r="E286" i="15"/>
  <c r="F288" i="15"/>
  <c r="E134" i="15"/>
  <c r="S41" i="15"/>
  <c r="N41" i="15"/>
  <c r="L74" i="15"/>
  <c r="AN425" i="15"/>
  <c r="AN414" i="15"/>
  <c r="AO414" i="15" s="1"/>
  <c r="AH414" i="15"/>
  <c r="AE414" i="15"/>
  <c r="AN446" i="15"/>
  <c r="AO446" i="15" s="1"/>
  <c r="AH446" i="15"/>
  <c r="F154" i="15"/>
  <c r="E154" i="15" s="1"/>
  <c r="E121" i="15"/>
  <c r="D13" i="15"/>
  <c r="Y411" i="15" s="1"/>
  <c r="Z414" i="15"/>
  <c r="Y414" i="15" s="1"/>
  <c r="AN494" i="15"/>
  <c r="AN443" i="15"/>
  <c r="AH443" i="15"/>
  <c r="AI443" i="15" s="1"/>
  <c r="AO428" i="15"/>
  <c r="AN426" i="15"/>
  <c r="H209" i="15"/>
  <c r="I230" i="15"/>
  <c r="H230" i="15" s="1"/>
  <c r="O410" i="15"/>
  <c r="O408" i="15"/>
  <c r="Q408" i="15" s="1"/>
  <c r="S408" i="15" s="1"/>
  <c r="O313" i="15"/>
  <c r="R308" i="15"/>
  <c r="P308" i="15"/>
  <c r="M361" i="15"/>
  <c r="H361" i="15"/>
  <c r="H40" i="15"/>
  <c r="N40" i="15"/>
  <c r="AC464" i="15"/>
  <c r="AI464" i="15" s="1"/>
  <c r="AC495" i="15"/>
  <c r="AC478" i="15"/>
  <c r="AI478" i="15" s="1"/>
  <c r="AC462" i="15"/>
  <c r="AC417" i="15"/>
  <c r="AH417" i="15" s="1"/>
  <c r="AC416" i="15"/>
  <c r="AC463" i="15"/>
  <c r="AI463" i="15" s="1"/>
  <c r="AC415" i="15"/>
  <c r="AH415" i="15" s="1"/>
  <c r="AC496" i="15"/>
  <c r="AI496" i="15" s="1"/>
  <c r="AC494" i="15"/>
  <c r="AI494" i="15" s="1"/>
  <c r="AC450" i="15"/>
  <c r="AI450" i="15" s="1"/>
  <c r="AC476" i="15"/>
  <c r="AI476" i="15" s="1"/>
  <c r="AC424" i="15"/>
  <c r="AI424" i="15" s="1"/>
  <c r="AC431" i="15"/>
  <c r="AI431" i="15" s="1"/>
  <c r="AC426" i="15"/>
  <c r="AI426" i="15" s="1"/>
  <c r="AC449" i="15"/>
  <c r="AI449" i="15" s="1"/>
  <c r="AC425" i="15"/>
  <c r="AI425" i="15" s="1"/>
  <c r="AC448" i="15"/>
  <c r="AI448" i="15" s="1"/>
  <c r="I83" i="15"/>
  <c r="AC470" i="15"/>
  <c r="AH470" i="15" s="1"/>
  <c r="AI470" i="15" s="1"/>
  <c r="AN474" i="15"/>
  <c r="AH474" i="15"/>
  <c r="AI474" i="15" s="1"/>
  <c r="AH463" i="15"/>
  <c r="AN438" i="15"/>
  <c r="AO438" i="15" s="1"/>
  <c r="AH438" i="15"/>
  <c r="AI438" i="15" s="1"/>
  <c r="AH475" i="15"/>
  <c r="AI475" i="15" s="1"/>
  <c r="AN475" i="15"/>
  <c r="AO410" i="15"/>
  <c r="AK410" i="15"/>
  <c r="AO443" i="15"/>
  <c r="AH411" i="15"/>
  <c r="AI411" i="15" s="1"/>
  <c r="AN411" i="15"/>
  <c r="AO411" i="15" s="1"/>
  <c r="AE411" i="15"/>
  <c r="J407" i="15"/>
  <c r="N184" i="15"/>
  <c r="N185" i="15" s="1"/>
  <c r="I288" i="15"/>
  <c r="N288" i="15" s="1"/>
  <c r="I250" i="15"/>
  <c r="M249" i="15" s="1"/>
  <c r="N249" i="15"/>
  <c r="N250" i="15" s="1"/>
  <c r="AL406" i="15"/>
  <c r="Q85" i="15"/>
  <c r="N402" i="15"/>
  <c r="N51" i="15"/>
  <c r="N403" i="15"/>
  <c r="N401" i="15"/>
  <c r="AC429" i="15"/>
  <c r="AH429" i="15" s="1"/>
  <c r="W20" i="15"/>
  <c r="X20" i="15" s="1"/>
  <c r="L27" i="15"/>
  <c r="K41" i="15" s="1"/>
  <c r="J31" i="15"/>
  <c r="AI436" i="15"/>
  <c r="AI445" i="15"/>
  <c r="AI469" i="15"/>
  <c r="AC480" i="15"/>
  <c r="AI446" i="15"/>
  <c r="AN427" i="15"/>
  <c r="AO427" i="15" s="1"/>
  <c r="AH427" i="15"/>
  <c r="Y409" i="15"/>
  <c r="AI420" i="15"/>
  <c r="AO422" i="15"/>
  <c r="AO415" i="15"/>
  <c r="AK415" i="15"/>
  <c r="AO409" i="15"/>
  <c r="AK409" i="15"/>
  <c r="P41" i="15"/>
  <c r="AN470" i="15"/>
  <c r="AO470" i="15" s="1"/>
  <c r="E329" i="15"/>
  <c r="AE410" i="15"/>
  <c r="E152" i="15"/>
  <c r="N164" i="6" l="1"/>
  <c r="S164" i="6"/>
  <c r="AB414" i="6"/>
  <c r="AI434" i="6"/>
  <c r="Q352" i="6"/>
  <c r="P348" i="6"/>
  <c r="P313" i="6"/>
  <c r="P329" i="6"/>
  <c r="Y412" i="6"/>
  <c r="AI420" i="6"/>
  <c r="AC432" i="6"/>
  <c r="AN432" i="6"/>
  <c r="AO432" i="6" s="1"/>
  <c r="AH431" i="6"/>
  <c r="H230" i="6"/>
  <c r="G27" i="6"/>
  <c r="H13" i="6"/>
  <c r="V19" i="6"/>
  <c r="AB411" i="6"/>
  <c r="AB408" i="6"/>
  <c r="G24" i="6"/>
  <c r="N286" i="6"/>
  <c r="N313" i="6"/>
  <c r="N314" i="6" s="1"/>
  <c r="L352" i="6"/>
  <c r="S313" i="6"/>
  <c r="S314" i="6" s="1"/>
  <c r="K348" i="6"/>
  <c r="K329" i="6"/>
  <c r="H308" i="6"/>
  <c r="G313" i="6"/>
  <c r="M308" i="6"/>
  <c r="AI410" i="6"/>
  <c r="AB410" i="6"/>
  <c r="AH424" i="6"/>
  <c r="N439" i="6"/>
  <c r="N410" i="6"/>
  <c r="N423" i="6"/>
  <c r="N433" i="6"/>
  <c r="N396" i="6"/>
  <c r="K313" i="6"/>
  <c r="AO451" i="6"/>
  <c r="X20" i="6"/>
  <c r="Z465" i="6"/>
  <c r="K74" i="6"/>
  <c r="S74" i="6"/>
  <c r="S82" i="6"/>
  <c r="S83" i="6" s="1"/>
  <c r="N82" i="6"/>
  <c r="N83" i="6" s="1"/>
  <c r="AF479" i="6"/>
  <c r="L83" i="6"/>
  <c r="AI415" i="6"/>
  <c r="AB415" i="6"/>
  <c r="AI496" i="6"/>
  <c r="AH496" i="6"/>
  <c r="H72" i="6"/>
  <c r="I232" i="6"/>
  <c r="I194" i="6"/>
  <c r="H209" i="6"/>
  <c r="H228" i="6"/>
  <c r="AM412" i="6"/>
  <c r="AD465" i="6"/>
  <c r="P31" i="6"/>
  <c r="P24" i="6"/>
  <c r="P35" i="6"/>
  <c r="P34" i="6"/>
  <c r="P37" i="6"/>
  <c r="P32" i="6"/>
  <c r="P36" i="6"/>
  <c r="P33" i="6"/>
  <c r="AB409" i="6"/>
  <c r="AC418" i="6"/>
  <c r="AM411" i="6"/>
  <c r="AG411" i="6"/>
  <c r="AH463" i="6"/>
  <c r="AO433" i="6"/>
  <c r="Y413" i="6"/>
  <c r="AM413" i="6" s="1"/>
  <c r="Y414" i="6"/>
  <c r="AH409" i="6"/>
  <c r="AI409" i="6" s="1"/>
  <c r="AL467" i="6"/>
  <c r="AG408" i="6"/>
  <c r="AC480" i="6"/>
  <c r="AH470" i="6"/>
  <c r="AI470" i="6" s="1"/>
  <c r="W19" i="6"/>
  <c r="X19" i="6" s="1"/>
  <c r="I27" i="6"/>
  <c r="G31" i="6"/>
  <c r="AG410" i="6"/>
  <c r="N154" i="6"/>
  <c r="AH415" i="6"/>
  <c r="AH414" i="6"/>
  <c r="AI414" i="6" s="1"/>
  <c r="AB417" i="6"/>
  <c r="AI417" i="6"/>
  <c r="AI462" i="6"/>
  <c r="AC465" i="6"/>
  <c r="AI416" i="6"/>
  <c r="AB416" i="6"/>
  <c r="K24" i="6"/>
  <c r="M24" i="6"/>
  <c r="K34" i="6"/>
  <c r="K36" i="6"/>
  <c r="K32" i="6"/>
  <c r="K31" i="6"/>
  <c r="K33" i="6"/>
  <c r="K37" i="6"/>
  <c r="K35" i="6"/>
  <c r="AC451" i="6"/>
  <c r="AH494" i="6"/>
  <c r="AH462" i="6"/>
  <c r="M104" i="6"/>
  <c r="Q85" i="6"/>
  <c r="AH477" i="6"/>
  <c r="M13" i="6"/>
  <c r="AH416" i="6"/>
  <c r="H41" i="6"/>
  <c r="I74" i="6"/>
  <c r="H74" i="6" s="1"/>
  <c r="N41" i="6"/>
  <c r="K350" i="6"/>
  <c r="J407" i="6"/>
  <c r="I410" i="6"/>
  <c r="R193" i="6"/>
  <c r="M193" i="6"/>
  <c r="F74" i="6"/>
  <c r="E74" i="6" s="1"/>
  <c r="AG417" i="6"/>
  <c r="AM417" i="6"/>
  <c r="AH464" i="6"/>
  <c r="Y14" i="6"/>
  <c r="AF467" i="6"/>
  <c r="AN418" i="6"/>
  <c r="AO418" i="6" s="1"/>
  <c r="AH418" i="6"/>
  <c r="AI418" i="6" s="1"/>
  <c r="I398" i="6"/>
  <c r="AB413" i="6"/>
  <c r="AG413" i="6" s="1"/>
  <c r="AI413" i="6"/>
  <c r="AG415" i="6"/>
  <c r="AM415" i="6"/>
  <c r="E308" i="6"/>
  <c r="D313" i="6"/>
  <c r="M107" i="6"/>
  <c r="M108" i="6" s="1"/>
  <c r="AH413" i="6"/>
  <c r="D27" i="6"/>
  <c r="E13" i="6"/>
  <c r="Y408" i="6"/>
  <c r="AM408" i="6" s="1"/>
  <c r="D24" i="6"/>
  <c r="AG414" i="6"/>
  <c r="AM414" i="6"/>
  <c r="K27" i="6"/>
  <c r="R27" i="6"/>
  <c r="R28" i="6" s="1"/>
  <c r="M27" i="6"/>
  <c r="M28" i="6" s="1"/>
  <c r="AI433" i="6"/>
  <c r="AB412" i="6"/>
  <c r="AG412" i="6" s="1"/>
  <c r="AI412" i="6"/>
  <c r="Z432" i="6"/>
  <c r="Y410" i="6"/>
  <c r="AM410" i="6" s="1"/>
  <c r="AL406" i="6"/>
  <c r="AG416" i="6"/>
  <c r="AM416" i="6"/>
  <c r="S232" i="6"/>
  <c r="N232" i="6"/>
  <c r="F27" i="6"/>
  <c r="D31" i="6"/>
  <c r="S398" i="6"/>
  <c r="N398" i="6"/>
  <c r="Y409" i="6"/>
  <c r="AM409" i="6" s="1"/>
  <c r="Z418" i="6"/>
  <c r="AH478" i="6"/>
  <c r="E154" i="6"/>
  <c r="F164" i="6"/>
  <c r="AH426" i="6"/>
  <c r="AG409" i="6"/>
  <c r="AH450" i="6"/>
  <c r="AH448" i="6"/>
  <c r="AH451" i="6" s="1"/>
  <c r="AI451" i="6" s="1"/>
  <c r="AF406" i="6"/>
  <c r="AD432" i="6" s="1"/>
  <c r="S27" i="6"/>
  <c r="L85" i="6"/>
  <c r="N27" i="6"/>
  <c r="K72" i="6"/>
  <c r="K41" i="6"/>
  <c r="J410" i="5"/>
  <c r="J408" i="5"/>
  <c r="J406" i="5"/>
  <c r="J409" i="5"/>
  <c r="J405" i="5"/>
  <c r="O405" i="5" s="1"/>
  <c r="N82" i="5"/>
  <c r="S82" i="5"/>
  <c r="S83" i="5" s="1"/>
  <c r="L83" i="5"/>
  <c r="AF479" i="5"/>
  <c r="M27" i="5"/>
  <c r="M28" i="5" s="1"/>
  <c r="R27" i="5"/>
  <c r="R28" i="5" s="1"/>
  <c r="K27" i="5"/>
  <c r="E286" i="5"/>
  <c r="F288" i="5"/>
  <c r="AH464" i="5"/>
  <c r="AH463" i="5"/>
  <c r="AH470" i="5"/>
  <c r="AI470" i="5" s="1"/>
  <c r="AM412" i="5"/>
  <c r="AG412" i="5"/>
  <c r="I232" i="5"/>
  <c r="I194" i="5"/>
  <c r="AH478" i="5"/>
  <c r="H396" i="5"/>
  <c r="I398" i="5"/>
  <c r="N398" i="5" s="1"/>
  <c r="N396" i="5"/>
  <c r="D313" i="5"/>
  <c r="E308" i="5"/>
  <c r="H209" i="5"/>
  <c r="AB411" i="5"/>
  <c r="X21" i="5"/>
  <c r="AC451" i="5"/>
  <c r="E33" i="5"/>
  <c r="AM408" i="5"/>
  <c r="AG408" i="5"/>
  <c r="AG409" i="5"/>
  <c r="AM409" i="5"/>
  <c r="H286" i="5"/>
  <c r="I288" i="5"/>
  <c r="N288" i="5" s="1"/>
  <c r="K24" i="5"/>
  <c r="M24" i="5"/>
  <c r="K35" i="5"/>
  <c r="K37" i="5"/>
  <c r="K36" i="5"/>
  <c r="K31" i="5"/>
  <c r="K32" i="5"/>
  <c r="K34" i="5"/>
  <c r="K33" i="5"/>
  <c r="AI410" i="5"/>
  <c r="AB410" i="5"/>
  <c r="AM417" i="5"/>
  <c r="H228" i="5"/>
  <c r="AI462" i="5"/>
  <c r="AC465" i="5"/>
  <c r="AL406" i="5"/>
  <c r="S28" i="5"/>
  <c r="Q85" i="5"/>
  <c r="P72" i="5"/>
  <c r="P41" i="5"/>
  <c r="P54" i="5"/>
  <c r="Z418" i="5"/>
  <c r="E396" i="5"/>
  <c r="F398" i="5"/>
  <c r="AB415" i="5"/>
  <c r="AI415" i="5"/>
  <c r="H230" i="5"/>
  <c r="AI417" i="5"/>
  <c r="AB417" i="5"/>
  <c r="AG417" i="5" s="1"/>
  <c r="P24" i="5"/>
  <c r="P37" i="5"/>
  <c r="P31" i="5"/>
  <c r="P36" i="5"/>
  <c r="P35" i="5"/>
  <c r="P32" i="5"/>
  <c r="P33" i="5"/>
  <c r="AN432" i="5"/>
  <c r="AH432" i="5"/>
  <c r="AI432" i="5" s="1"/>
  <c r="AD432" i="5"/>
  <c r="AB416" i="5"/>
  <c r="AI416" i="5"/>
  <c r="K313" i="5"/>
  <c r="M313" i="5"/>
  <c r="AF405" i="5"/>
  <c r="AF467" i="5"/>
  <c r="AN418" i="5"/>
  <c r="AO418" i="5" s="1"/>
  <c r="AH418" i="5"/>
  <c r="AI418" i="5" s="1"/>
  <c r="AN451" i="5"/>
  <c r="AO451" i="5" s="1"/>
  <c r="AH496" i="5"/>
  <c r="F164" i="5"/>
  <c r="L352" i="5"/>
  <c r="S313" i="5"/>
  <c r="S314" i="5" s="1"/>
  <c r="N313" i="5"/>
  <c r="N314" i="5" s="1"/>
  <c r="K329" i="5"/>
  <c r="K348" i="5"/>
  <c r="J407" i="5"/>
  <c r="AG410" i="5"/>
  <c r="AM410" i="5"/>
  <c r="AG414" i="5"/>
  <c r="AM414" i="5"/>
  <c r="AH431" i="5"/>
  <c r="N74" i="5"/>
  <c r="S74" i="5"/>
  <c r="K74" i="5"/>
  <c r="I74" i="5"/>
  <c r="H41" i="5"/>
  <c r="AH411" i="5"/>
  <c r="AI411" i="5" s="1"/>
  <c r="AO432" i="5"/>
  <c r="AH417" i="5"/>
  <c r="AL467" i="5"/>
  <c r="M193" i="5"/>
  <c r="R193" i="5"/>
  <c r="AG416" i="5"/>
  <c r="AM416" i="5"/>
  <c r="F232" i="5"/>
  <c r="F194" i="5"/>
  <c r="E209" i="5"/>
  <c r="E228" i="5"/>
  <c r="N24" i="5"/>
  <c r="N25" i="5" s="1"/>
  <c r="G32" i="5"/>
  <c r="AC432" i="5"/>
  <c r="AH449" i="5"/>
  <c r="AH451" i="5" s="1"/>
  <c r="AI451" i="5" s="1"/>
  <c r="E230" i="5"/>
  <c r="S398" i="5"/>
  <c r="E24" i="5"/>
  <c r="E39" i="5"/>
  <c r="E38" i="5"/>
  <c r="E37" i="5"/>
  <c r="E36" i="5"/>
  <c r="E35" i="5"/>
  <c r="E40" i="5"/>
  <c r="E31" i="5"/>
  <c r="E32" i="5"/>
  <c r="AG413" i="5"/>
  <c r="AM413" i="5"/>
  <c r="AG415" i="5"/>
  <c r="AM415" i="5"/>
  <c r="P313" i="5"/>
  <c r="R313" i="5"/>
  <c r="AL405" i="5"/>
  <c r="N83" i="5"/>
  <c r="AH495" i="5"/>
  <c r="F27" i="5"/>
  <c r="D31" i="5"/>
  <c r="AF406" i="5"/>
  <c r="L85" i="5"/>
  <c r="N27" i="5"/>
  <c r="S27" i="5"/>
  <c r="K54" i="5"/>
  <c r="K72" i="5"/>
  <c r="AH462" i="5"/>
  <c r="AH465" i="5" s="1"/>
  <c r="AD451" i="5"/>
  <c r="S164" i="5"/>
  <c r="N164" i="5"/>
  <c r="I27" i="5"/>
  <c r="W19" i="5"/>
  <c r="X19" i="5" s="1"/>
  <c r="N14" i="5"/>
  <c r="G31" i="5"/>
  <c r="AH450" i="5"/>
  <c r="F352" i="5"/>
  <c r="V32" i="5"/>
  <c r="V34" i="5" s="1"/>
  <c r="AG411" i="5"/>
  <c r="AM411" i="5"/>
  <c r="H27" i="5"/>
  <c r="N232" i="5"/>
  <c r="S232" i="5"/>
  <c r="AG410" i="15"/>
  <c r="AJ465" i="15"/>
  <c r="AJ451" i="15"/>
  <c r="AJ418" i="15"/>
  <c r="AJ432" i="15"/>
  <c r="K72" i="15"/>
  <c r="K74" i="15"/>
  <c r="S74" i="15"/>
  <c r="AH431" i="15"/>
  <c r="S164" i="15"/>
  <c r="N164" i="15"/>
  <c r="K54" i="15"/>
  <c r="Z418" i="15"/>
  <c r="N439" i="15"/>
  <c r="O401" i="15"/>
  <c r="O403" i="15"/>
  <c r="O402" i="15"/>
  <c r="N418" i="15"/>
  <c r="N433" i="15"/>
  <c r="N410" i="15"/>
  <c r="N423" i="15"/>
  <c r="I27" i="15"/>
  <c r="H13" i="15"/>
  <c r="W19" i="15"/>
  <c r="X19" i="15" s="1"/>
  <c r="N14" i="15"/>
  <c r="G31" i="15"/>
  <c r="S352" i="15"/>
  <c r="M24" i="15"/>
  <c r="K24" i="15"/>
  <c r="K32" i="15"/>
  <c r="K36" i="15"/>
  <c r="K34" i="15"/>
  <c r="K31" i="15"/>
  <c r="V32" i="15"/>
  <c r="V34" i="15" s="1"/>
  <c r="K37" i="15"/>
  <c r="K35" i="15"/>
  <c r="K33" i="15"/>
  <c r="K27" i="15"/>
  <c r="R27" i="15"/>
  <c r="R28" i="15" s="1"/>
  <c r="M27" i="15"/>
  <c r="M28" i="15" s="1"/>
  <c r="H286" i="15"/>
  <c r="N286" i="15"/>
  <c r="AH424" i="15"/>
  <c r="N82" i="15"/>
  <c r="N83" i="15" s="1"/>
  <c r="S82" i="15"/>
  <c r="S83" i="15" s="1"/>
  <c r="AF479" i="15"/>
  <c r="L83" i="15"/>
  <c r="AI423" i="15"/>
  <c r="H24" i="15"/>
  <c r="G32" i="15"/>
  <c r="O420" i="15"/>
  <c r="Q420" i="15" s="1"/>
  <c r="S420" i="15" s="1"/>
  <c r="I232" i="15"/>
  <c r="I194" i="15"/>
  <c r="H228" i="15"/>
  <c r="AN432" i="15"/>
  <c r="Y416" i="15"/>
  <c r="AM416" i="15" s="1"/>
  <c r="Y410" i="15"/>
  <c r="AM410" i="15" s="1"/>
  <c r="AN451" i="15"/>
  <c r="AB416" i="15"/>
  <c r="AG416" i="15" s="1"/>
  <c r="AI416" i="15"/>
  <c r="AI495" i="15"/>
  <c r="AH495" i="15"/>
  <c r="R313" i="15"/>
  <c r="P313" i="15"/>
  <c r="AL405" i="15"/>
  <c r="P410" i="15"/>
  <c r="Q410" i="15" s="1"/>
  <c r="AH426" i="15"/>
  <c r="AO451" i="15"/>
  <c r="R193" i="15"/>
  <c r="M193" i="15"/>
  <c r="I74" i="15"/>
  <c r="H74" i="15" s="1"/>
  <c r="H41" i="15"/>
  <c r="O428" i="15"/>
  <c r="N230" i="15"/>
  <c r="Y408" i="15"/>
  <c r="AH416" i="15"/>
  <c r="P405" i="15"/>
  <c r="Q405" i="15" s="1"/>
  <c r="AM415" i="15"/>
  <c r="AH448" i="15"/>
  <c r="AH450" i="15"/>
  <c r="AI413" i="15"/>
  <c r="AB413" i="15"/>
  <c r="AH464" i="15"/>
  <c r="AH465" i="15" s="1"/>
  <c r="E308" i="15"/>
  <c r="D313" i="15"/>
  <c r="O421" i="15"/>
  <c r="Q421" i="15" s="1"/>
  <c r="S421" i="15" s="1"/>
  <c r="Y415" i="15"/>
  <c r="Y417" i="15"/>
  <c r="I313" i="15"/>
  <c r="N308" i="15"/>
  <c r="N309" i="15" s="1"/>
  <c r="H72" i="15"/>
  <c r="AI421" i="15"/>
  <c r="AC432" i="15"/>
  <c r="AC467" i="15" s="1"/>
  <c r="AM413" i="15"/>
  <c r="AG413" i="15"/>
  <c r="X21" i="15"/>
  <c r="AB417" i="15"/>
  <c r="AI417" i="15"/>
  <c r="O406" i="15"/>
  <c r="AG414" i="15"/>
  <c r="AM414" i="15"/>
  <c r="AH425" i="15"/>
  <c r="AG408" i="15"/>
  <c r="AM408" i="15"/>
  <c r="N232" i="15"/>
  <c r="S232" i="15"/>
  <c r="AB414" i="15"/>
  <c r="AI414" i="15"/>
  <c r="O429" i="15"/>
  <c r="Q429" i="15" s="1"/>
  <c r="S429" i="15" s="1"/>
  <c r="AH449" i="15"/>
  <c r="AH451" i="15" s="1"/>
  <c r="AI451" i="15" s="1"/>
  <c r="AL467" i="15"/>
  <c r="AL482" i="15" s="1"/>
  <c r="N72" i="15"/>
  <c r="P423" i="15"/>
  <c r="Q423" i="15" s="1"/>
  <c r="AH496" i="15"/>
  <c r="AH477" i="15"/>
  <c r="AI434" i="15"/>
  <c r="H54" i="15"/>
  <c r="AH413" i="15"/>
  <c r="F27" i="15"/>
  <c r="AI429" i="15"/>
  <c r="O418" i="15"/>
  <c r="P418" i="15" s="1"/>
  <c r="Q418" i="15" s="1"/>
  <c r="O412" i="15"/>
  <c r="Q412" i="15" s="1"/>
  <c r="S412" i="15" s="1"/>
  <c r="O411" i="15"/>
  <c r="O413" i="15"/>
  <c r="Q413" i="15" s="1"/>
  <c r="S413" i="15" s="1"/>
  <c r="N404" i="15"/>
  <c r="O404" i="15" s="1"/>
  <c r="AM411" i="15"/>
  <c r="AG411" i="15"/>
  <c r="AF406" i="15"/>
  <c r="AD432" i="15" s="1"/>
  <c r="S27" i="15"/>
  <c r="L85" i="15"/>
  <c r="N27" i="15"/>
  <c r="AB415" i="15"/>
  <c r="AG415" i="15" s="1"/>
  <c r="AI415" i="15"/>
  <c r="AI462" i="15"/>
  <c r="AC465" i="15"/>
  <c r="O407" i="15"/>
  <c r="Q407" i="15" s="1"/>
  <c r="S407" i="15" s="1"/>
  <c r="AH494" i="15"/>
  <c r="E13" i="15"/>
  <c r="D27" i="15"/>
  <c r="E27" i="15" s="1"/>
  <c r="D24" i="15"/>
  <c r="AF467" i="15"/>
  <c r="AN418" i="15"/>
  <c r="AO418" i="15" s="1"/>
  <c r="AH418" i="15"/>
  <c r="AI418" i="15" s="1"/>
  <c r="AD418" i="15"/>
  <c r="AD465" i="15"/>
  <c r="AM409" i="15"/>
  <c r="AG409" i="15"/>
  <c r="AH478" i="15"/>
  <c r="AI427" i="15"/>
  <c r="E396" i="15"/>
  <c r="F398" i="15"/>
  <c r="O430" i="15"/>
  <c r="Q430" i="15" s="1"/>
  <c r="S430" i="15" s="1"/>
  <c r="AC451" i="15"/>
  <c r="N405" i="15"/>
  <c r="AH476" i="15"/>
  <c r="AO432" i="15"/>
  <c r="AM412" i="15"/>
  <c r="AG412" i="15"/>
  <c r="O419" i="15"/>
  <c r="N350" i="15"/>
  <c r="AG417" i="15"/>
  <c r="AM417" i="15"/>
  <c r="F74" i="15"/>
  <c r="E74" i="15" s="1"/>
  <c r="AN479" i="6" l="1"/>
  <c r="AO479" i="6" s="1"/>
  <c r="AE479" i="6"/>
  <c r="AH479" i="6"/>
  <c r="AI479" i="6" s="1"/>
  <c r="AF480" i="6"/>
  <c r="X21" i="6"/>
  <c r="H313" i="6"/>
  <c r="AC405" i="6"/>
  <c r="M313" i="6"/>
  <c r="H34" i="6"/>
  <c r="H24" i="6"/>
  <c r="H31" i="6"/>
  <c r="H39" i="6"/>
  <c r="H37" i="6"/>
  <c r="H36" i="6"/>
  <c r="H33" i="6"/>
  <c r="V32" i="6" s="1"/>
  <c r="V34" i="6" s="1"/>
  <c r="H40" i="6"/>
  <c r="H32" i="6"/>
  <c r="H35" i="6"/>
  <c r="H38" i="6"/>
  <c r="N85" i="6"/>
  <c r="N28" i="6"/>
  <c r="Z467" i="6"/>
  <c r="Z406" i="6"/>
  <c r="F85" i="6"/>
  <c r="E72" i="6"/>
  <c r="X432" i="6"/>
  <c r="E27" i="6"/>
  <c r="AC467" i="6"/>
  <c r="N352" i="6"/>
  <c r="S352" i="6"/>
  <c r="H27" i="6"/>
  <c r="E313" i="6"/>
  <c r="Z405" i="6"/>
  <c r="S85" i="6"/>
  <c r="S28" i="6"/>
  <c r="E31" i="6"/>
  <c r="E24" i="6"/>
  <c r="E34" i="6"/>
  <c r="E39" i="6"/>
  <c r="E40" i="6"/>
  <c r="E37" i="6"/>
  <c r="E36" i="6"/>
  <c r="E38" i="6"/>
  <c r="E35" i="6"/>
  <c r="E32" i="6"/>
  <c r="E33" i="6"/>
  <c r="AN467" i="6"/>
  <c r="AO467" i="6" s="1"/>
  <c r="AH467" i="6"/>
  <c r="AI467" i="6" s="1"/>
  <c r="AD467" i="6"/>
  <c r="AH465" i="6"/>
  <c r="AI465" i="6" s="1"/>
  <c r="AH432" i="6"/>
  <c r="AI432" i="6" s="1"/>
  <c r="O418" i="6"/>
  <c r="P418" i="6" s="1"/>
  <c r="Q418" i="6" s="1"/>
  <c r="O412" i="6"/>
  <c r="Q412" i="6" s="1"/>
  <c r="S412" i="6" s="1"/>
  <c r="O413" i="6"/>
  <c r="Q413" i="6" s="1"/>
  <c r="S413" i="6" s="1"/>
  <c r="O411" i="6"/>
  <c r="AF482" i="6"/>
  <c r="AN406" i="6"/>
  <c r="AJ465" i="6"/>
  <c r="AL482" i="6"/>
  <c r="AJ467" i="6"/>
  <c r="AJ418" i="6"/>
  <c r="AJ451" i="6"/>
  <c r="AJ432" i="6"/>
  <c r="AO406" i="6"/>
  <c r="AD418" i="6"/>
  <c r="E41" i="6"/>
  <c r="J410" i="6"/>
  <c r="J405" i="6"/>
  <c r="O405" i="6" s="1"/>
  <c r="J408" i="6"/>
  <c r="J409" i="6"/>
  <c r="J406" i="6"/>
  <c r="AD451" i="6"/>
  <c r="AC406" i="6"/>
  <c r="AC482" i="6" s="1"/>
  <c r="I85" i="6"/>
  <c r="H54" i="6"/>
  <c r="N74" i="6"/>
  <c r="X465" i="6"/>
  <c r="E54" i="6"/>
  <c r="Z406" i="5"/>
  <c r="F85" i="5"/>
  <c r="E54" i="5"/>
  <c r="E72" i="5"/>
  <c r="E41" i="5"/>
  <c r="O413" i="5"/>
  <c r="Q413" i="5" s="1"/>
  <c r="S413" i="5" s="1"/>
  <c r="O418" i="5"/>
  <c r="P418" i="5" s="1"/>
  <c r="Q418" i="5" s="1"/>
  <c r="O411" i="5"/>
  <c r="O412" i="5"/>
  <c r="Q412" i="5" s="1"/>
  <c r="S412" i="5" s="1"/>
  <c r="O430" i="5"/>
  <c r="Q430" i="5" s="1"/>
  <c r="S430" i="5" s="1"/>
  <c r="O428" i="5"/>
  <c r="O433" i="5"/>
  <c r="P433" i="5" s="1"/>
  <c r="Q433" i="5" s="1"/>
  <c r="O429" i="5"/>
  <c r="Q429" i="5" s="1"/>
  <c r="S429" i="5" s="1"/>
  <c r="N85" i="5"/>
  <c r="N28" i="5"/>
  <c r="AD467" i="5"/>
  <c r="AN467" i="5"/>
  <c r="Z467" i="5"/>
  <c r="X467" i="5" s="1"/>
  <c r="X418" i="5"/>
  <c r="AN406" i="5"/>
  <c r="AO406" i="5" s="1"/>
  <c r="AA432" i="5"/>
  <c r="AO467" i="5"/>
  <c r="S352" i="5"/>
  <c r="N352" i="5"/>
  <c r="E27" i="5"/>
  <c r="O407" i="5"/>
  <c r="Q407" i="5" s="1"/>
  <c r="S407" i="5" s="1"/>
  <c r="O406" i="5"/>
  <c r="O410" i="5"/>
  <c r="P410" i="5" s="1"/>
  <c r="Q410" i="5" s="1"/>
  <c r="O408" i="5"/>
  <c r="Q408" i="5" s="1"/>
  <c r="S408" i="5" s="1"/>
  <c r="AC406" i="5"/>
  <c r="AH406" i="5" s="1"/>
  <c r="AI406" i="5" s="1"/>
  <c r="I85" i="5"/>
  <c r="H54" i="5"/>
  <c r="H72" i="5"/>
  <c r="S85" i="5"/>
  <c r="E74" i="5"/>
  <c r="H74" i="5"/>
  <c r="AD418" i="5"/>
  <c r="AD465" i="5"/>
  <c r="AL482" i="5"/>
  <c r="AJ467" i="5"/>
  <c r="AJ465" i="5"/>
  <c r="AJ451" i="5"/>
  <c r="AJ432" i="5"/>
  <c r="AJ418" i="5"/>
  <c r="E313" i="5"/>
  <c r="Z405" i="5"/>
  <c r="O421" i="5"/>
  <c r="Q421" i="5" s="1"/>
  <c r="S421" i="5" s="1"/>
  <c r="O419" i="5"/>
  <c r="O420" i="5"/>
  <c r="Q420" i="5" s="1"/>
  <c r="S420" i="5" s="1"/>
  <c r="O423" i="5"/>
  <c r="P423" i="5" s="1"/>
  <c r="Q423" i="5" s="1"/>
  <c r="AC467" i="5"/>
  <c r="AA467" i="5" s="1"/>
  <c r="AK482" i="5"/>
  <c r="AA465" i="5"/>
  <c r="AI465" i="5"/>
  <c r="AA451" i="5"/>
  <c r="AN479" i="5"/>
  <c r="AO479" i="5" s="1"/>
  <c r="AH479" i="5"/>
  <c r="AI479" i="5" s="1"/>
  <c r="AF480" i="5"/>
  <c r="P405" i="5"/>
  <c r="Q405" i="5" s="1"/>
  <c r="O404" i="5"/>
  <c r="O403" i="5"/>
  <c r="O402" i="5"/>
  <c r="O401" i="5"/>
  <c r="AL488" i="15"/>
  <c r="AH479" i="15"/>
  <c r="AI479" i="15" s="1"/>
  <c r="AN479" i="15"/>
  <c r="AO479" i="15" s="1"/>
  <c r="AF480" i="15"/>
  <c r="Q403" i="15"/>
  <c r="O437" i="15"/>
  <c r="N74" i="15"/>
  <c r="AI465" i="15"/>
  <c r="I352" i="15"/>
  <c r="N352" i="15" s="1"/>
  <c r="H348" i="15"/>
  <c r="N313" i="15"/>
  <c r="N314" i="15" s="1"/>
  <c r="H329" i="15"/>
  <c r="Q411" i="15"/>
  <c r="S411" i="15" s="1"/>
  <c r="O414" i="15"/>
  <c r="Q414" i="15" s="1"/>
  <c r="Z406" i="15"/>
  <c r="F85" i="15"/>
  <c r="E72" i="15"/>
  <c r="E41" i="15"/>
  <c r="E54" i="15"/>
  <c r="Q406" i="15"/>
  <c r="O409" i="15"/>
  <c r="Q428" i="15"/>
  <c r="O432" i="15"/>
  <c r="AC406" i="15"/>
  <c r="I85" i="15"/>
  <c r="H27" i="15"/>
  <c r="O435" i="15"/>
  <c r="Q401" i="15"/>
  <c r="AJ467" i="15"/>
  <c r="N28" i="15"/>
  <c r="N85" i="15"/>
  <c r="E313" i="15"/>
  <c r="Z405" i="15"/>
  <c r="AD467" i="15"/>
  <c r="AN467" i="15"/>
  <c r="AH467" i="15"/>
  <c r="AI467" i="15" s="1"/>
  <c r="S85" i="15"/>
  <c r="S28" i="15"/>
  <c r="AD451" i="15"/>
  <c r="H313" i="15"/>
  <c r="H350" i="15"/>
  <c r="Z467" i="15"/>
  <c r="X467" i="15" s="1"/>
  <c r="X418" i="15"/>
  <c r="AA451" i="15"/>
  <c r="O422" i="15"/>
  <c r="Q419" i="15"/>
  <c r="E34" i="15"/>
  <c r="E24" i="15"/>
  <c r="E32" i="15"/>
  <c r="E35" i="15"/>
  <c r="E38" i="15"/>
  <c r="E39" i="15"/>
  <c r="E31" i="15"/>
  <c r="E33" i="15"/>
  <c r="E37" i="15"/>
  <c r="E36" i="15"/>
  <c r="E40" i="15"/>
  <c r="AF482" i="15"/>
  <c r="AN406" i="15"/>
  <c r="AO406" i="15" s="1"/>
  <c r="AH406" i="15"/>
  <c r="AI406" i="15" s="1"/>
  <c r="AO467" i="15"/>
  <c r="AA432" i="15"/>
  <c r="AK488" i="15"/>
  <c r="AK482" i="15"/>
  <c r="AH432" i="15"/>
  <c r="AI432" i="15" s="1"/>
  <c r="O436" i="15"/>
  <c r="Q402" i="15"/>
  <c r="O407" i="6" l="1"/>
  <c r="Q407" i="6" s="1"/>
  <c r="S407" i="6" s="1"/>
  <c r="O406" i="6"/>
  <c r="O410" i="6"/>
  <c r="P410" i="6" s="1"/>
  <c r="Q410" i="6" s="1"/>
  <c r="O408" i="6"/>
  <c r="Q408" i="6" s="1"/>
  <c r="S408" i="6" s="1"/>
  <c r="AL488" i="6"/>
  <c r="AK482" i="6"/>
  <c r="AN482" i="6"/>
  <c r="AO482" i="6" s="1"/>
  <c r="AH482" i="6"/>
  <c r="AI482" i="6" s="1"/>
  <c r="AF488" i="6"/>
  <c r="AE482" i="6"/>
  <c r="Z482" i="6"/>
  <c r="X451" i="6"/>
  <c r="X480" i="6"/>
  <c r="X418" i="6"/>
  <c r="AA432" i="6"/>
  <c r="AN480" i="6"/>
  <c r="AO480" i="6" s="1"/>
  <c r="AD480" i="6"/>
  <c r="AH480" i="6"/>
  <c r="AI480" i="6" s="1"/>
  <c r="O430" i="6"/>
  <c r="Q430" i="6" s="1"/>
  <c r="S430" i="6" s="1"/>
  <c r="O428" i="6"/>
  <c r="O429" i="6"/>
  <c r="Q429" i="6" s="1"/>
  <c r="S429" i="6" s="1"/>
  <c r="O433" i="6"/>
  <c r="P433" i="6" s="1"/>
  <c r="Q433" i="6" s="1"/>
  <c r="O414" i="6"/>
  <c r="Q414" i="6" s="1"/>
  <c r="Q411" i="6"/>
  <c r="S411" i="6" s="1"/>
  <c r="AA418" i="6"/>
  <c r="AA465" i="6"/>
  <c r="X467" i="6"/>
  <c r="AB482" i="6"/>
  <c r="AC488" i="6"/>
  <c r="O423" i="6"/>
  <c r="P423" i="6" s="1"/>
  <c r="Q423" i="6" s="1"/>
  <c r="O420" i="6"/>
  <c r="Q420" i="6" s="1"/>
  <c r="S420" i="6" s="1"/>
  <c r="O419" i="6"/>
  <c r="O421" i="6"/>
  <c r="Q421" i="6" s="1"/>
  <c r="S421" i="6" s="1"/>
  <c r="AH406" i="6"/>
  <c r="AI406" i="6" s="1"/>
  <c r="AA480" i="6"/>
  <c r="AA467" i="6"/>
  <c r="P405" i="6"/>
  <c r="Q405" i="6" s="1"/>
  <c r="O403" i="6"/>
  <c r="O404" i="6"/>
  <c r="O402" i="6"/>
  <c r="O401" i="6"/>
  <c r="AA451" i="6"/>
  <c r="O432" i="5"/>
  <c r="Q428" i="5"/>
  <c r="O436" i="5"/>
  <c r="Q402" i="5"/>
  <c r="O414" i="5"/>
  <c r="Q414" i="5" s="1"/>
  <c r="Q411" i="5"/>
  <c r="S411" i="5" s="1"/>
  <c r="AL488" i="5"/>
  <c r="O409" i="5"/>
  <c r="Q406" i="5"/>
  <c r="AH467" i="5"/>
  <c r="AI467" i="5" s="1"/>
  <c r="AN480" i="5"/>
  <c r="AO480" i="5" s="1"/>
  <c r="AD480" i="5"/>
  <c r="AH480" i="5"/>
  <c r="AI480" i="5" s="1"/>
  <c r="Q419" i="5"/>
  <c r="O422" i="5"/>
  <c r="Q403" i="5"/>
  <c r="O437" i="5"/>
  <c r="O435" i="5"/>
  <c r="O438" i="5" s="1"/>
  <c r="Q401" i="5"/>
  <c r="AC482" i="5"/>
  <c r="AA480" i="5"/>
  <c r="AA418" i="5"/>
  <c r="AF482" i="5"/>
  <c r="Z482" i="5"/>
  <c r="X451" i="5"/>
  <c r="X465" i="5"/>
  <c r="X480" i="5"/>
  <c r="X432" i="5"/>
  <c r="Q436" i="15"/>
  <c r="S402" i="15"/>
  <c r="Q435" i="15"/>
  <c r="S401" i="15"/>
  <c r="Q404" i="15"/>
  <c r="AC482" i="15"/>
  <c r="AA480" i="15"/>
  <c r="AA418" i="15"/>
  <c r="S406" i="15"/>
  <c r="Q409" i="15"/>
  <c r="Q437" i="15"/>
  <c r="S403" i="15"/>
  <c r="AA467" i="15"/>
  <c r="O438" i="15"/>
  <c r="Z482" i="15"/>
  <c r="X480" i="15"/>
  <c r="X465" i="15"/>
  <c r="X432" i="15"/>
  <c r="X451" i="15"/>
  <c r="AA465" i="15"/>
  <c r="AD480" i="15"/>
  <c r="AH480" i="15"/>
  <c r="AI480" i="15" s="1"/>
  <c r="AN480" i="15"/>
  <c r="AO480" i="15" s="1"/>
  <c r="AF488" i="15"/>
  <c r="AE482" i="15"/>
  <c r="AN482" i="15"/>
  <c r="AO482" i="15" s="1"/>
  <c r="AH482" i="15"/>
  <c r="AI482" i="15" s="1"/>
  <c r="Q422" i="15"/>
  <c r="S419" i="15"/>
  <c r="Q432" i="15"/>
  <c r="Q431" i="15"/>
  <c r="S428" i="15"/>
  <c r="AL497" i="15"/>
  <c r="O437" i="6" l="1"/>
  <c r="Q403" i="6"/>
  <c r="Z488" i="6"/>
  <c r="Y482" i="6"/>
  <c r="O435" i="6"/>
  <c r="Q401" i="6"/>
  <c r="AB488" i="6"/>
  <c r="AC497" i="6"/>
  <c r="AF497" i="6"/>
  <c r="AN488" i="6"/>
  <c r="AH488" i="6"/>
  <c r="AI488" i="6" s="1"/>
  <c r="AE488" i="6"/>
  <c r="Q406" i="6"/>
  <c r="O409" i="6"/>
  <c r="O436" i="6"/>
  <c r="Q402" i="6"/>
  <c r="Q419" i="6"/>
  <c r="O422" i="6"/>
  <c r="O432" i="6"/>
  <c r="Q428" i="6"/>
  <c r="AL497" i="6"/>
  <c r="AO488" i="6"/>
  <c r="AK488" i="6"/>
  <c r="Q404" i="5"/>
  <c r="Q435" i="5"/>
  <c r="S401" i="5"/>
  <c r="AN482" i="5"/>
  <c r="AO482" i="5" s="1"/>
  <c r="AH482" i="5"/>
  <c r="AI482" i="5" s="1"/>
  <c r="AF488" i="5"/>
  <c r="AE482" i="5"/>
  <c r="Q436" i="5"/>
  <c r="S402" i="5"/>
  <c r="Q422" i="5"/>
  <c r="S419" i="5"/>
  <c r="S406" i="5"/>
  <c r="Q409" i="5"/>
  <c r="Q431" i="5"/>
  <c r="Q432" i="5"/>
  <c r="S428" i="5"/>
  <c r="AL497" i="5"/>
  <c r="AK488" i="5"/>
  <c r="Z488" i="5"/>
  <c r="Y482" i="5"/>
  <c r="AB482" i="5"/>
  <c r="AC488" i="5"/>
  <c r="S403" i="5"/>
  <c r="Q437" i="5"/>
  <c r="Z488" i="15"/>
  <c r="Y482" i="15"/>
  <c r="Q438" i="15"/>
  <c r="AE488" i="15"/>
  <c r="AF497" i="15"/>
  <c r="AN488" i="15"/>
  <c r="AO488" i="15" s="1"/>
  <c r="AC488" i="15"/>
  <c r="AB482" i="15"/>
  <c r="AL501" i="15"/>
  <c r="AK497" i="15"/>
  <c r="Q431" i="6" l="1"/>
  <c r="Q432" i="6"/>
  <c r="S428" i="6"/>
  <c r="Z497" i="6"/>
  <c r="Y488" i="6"/>
  <c r="AC501" i="6"/>
  <c r="AB497" i="6"/>
  <c r="S401" i="6"/>
  <c r="Q435" i="6"/>
  <c r="Q404" i="6"/>
  <c r="Q437" i="6"/>
  <c r="S403" i="6"/>
  <c r="Q436" i="6"/>
  <c r="S402" i="6"/>
  <c r="AL501" i="6"/>
  <c r="AO497" i="6"/>
  <c r="AK497" i="6"/>
  <c r="Q422" i="6"/>
  <c r="S419" i="6"/>
  <c r="S406" i="6"/>
  <c r="Q409" i="6"/>
  <c r="AF501" i="6"/>
  <c r="AE497" i="6"/>
  <c r="AH497" i="6"/>
  <c r="AI497" i="6" s="1"/>
  <c r="AN497" i="6"/>
  <c r="O438" i="6"/>
  <c r="Z497" i="5"/>
  <c r="Y488" i="5"/>
  <c r="AB488" i="5"/>
  <c r="AC497" i="5"/>
  <c r="AF497" i="5"/>
  <c r="AN488" i="5"/>
  <c r="AO488" i="5" s="1"/>
  <c r="AH488" i="5"/>
  <c r="AI488" i="5" s="1"/>
  <c r="AE488" i="5"/>
  <c r="Q438" i="5"/>
  <c r="AL501" i="5"/>
  <c r="AK497" i="5"/>
  <c r="AC497" i="15"/>
  <c r="AB488" i="15"/>
  <c r="AH488" i="15"/>
  <c r="AI488" i="15" s="1"/>
  <c r="AE497" i="15"/>
  <c r="AF501" i="15"/>
  <c r="AN497" i="15"/>
  <c r="AO497" i="15" s="1"/>
  <c r="AH497" i="15"/>
  <c r="AI497" i="15" s="1"/>
  <c r="Y488" i="15"/>
  <c r="Z497" i="15"/>
  <c r="Y497" i="6" l="1"/>
  <c r="Z501" i="6"/>
  <c r="Q438" i="6"/>
  <c r="AC501" i="5"/>
  <c r="AB497" i="5"/>
  <c r="AF501" i="5"/>
  <c r="AE497" i="5"/>
  <c r="AH497" i="5"/>
  <c r="AI497" i="5" s="1"/>
  <c r="AN497" i="5"/>
  <c r="AO497" i="5" s="1"/>
  <c r="Y497" i="5"/>
  <c r="Z501" i="5"/>
  <c r="Y497" i="15"/>
  <c r="Z501" i="15"/>
  <c r="AC501" i="15"/>
  <c r="AB497" i="15"/>
  <c r="Z419" i="1" l="1"/>
  <c r="AC419" i="1"/>
  <c r="Z425" i="1" l="1"/>
  <c r="Z448" i="1"/>
  <c r="Z436" i="1"/>
  <c r="Z429" i="1"/>
  <c r="Z439" i="1"/>
  <c r="Z444" i="1"/>
  <c r="Z447" i="1"/>
  <c r="AC436" i="1"/>
  <c r="Z434" i="1"/>
  <c r="Z441" i="1"/>
  <c r="Z427" i="1"/>
  <c r="Z423" i="1"/>
  <c r="Z435" i="1"/>
  <c r="Z442" i="1"/>
  <c r="Z421" i="1"/>
  <c r="Z445" i="1"/>
  <c r="AF419" i="1"/>
  <c r="Z449" i="1" l="1"/>
  <c r="Z424" i="1"/>
  <c r="AC412" i="1"/>
  <c r="Z426" i="1"/>
  <c r="AC410" i="1"/>
  <c r="Z450" i="1"/>
  <c r="AC430" i="1"/>
  <c r="Z446" i="1"/>
  <c r="Z430" i="1"/>
  <c r="AC445" i="1"/>
  <c r="Z428" i="1"/>
  <c r="Z437" i="1"/>
  <c r="Z440" i="1"/>
  <c r="Z443" i="1"/>
  <c r="AC411" i="1"/>
  <c r="Z433" i="1"/>
  <c r="Z438" i="1"/>
  <c r="Z422" i="1"/>
  <c r="AC449" i="1"/>
  <c r="Z408" i="1"/>
  <c r="AC414" i="1"/>
  <c r="AC446" i="1"/>
  <c r="AC437" i="1"/>
  <c r="AC444" i="1"/>
  <c r="AC450" i="1"/>
  <c r="Z412" i="1"/>
  <c r="AC438" i="1"/>
  <c r="AC413" i="1"/>
  <c r="AC440" i="1"/>
  <c r="AC421" i="1"/>
  <c r="AC426" i="1"/>
  <c r="AC435" i="1"/>
  <c r="AC448" i="1"/>
  <c r="AC434" i="1"/>
  <c r="AC427" i="1"/>
  <c r="AC408" i="1"/>
  <c r="AC423" i="1"/>
  <c r="AC428" i="1"/>
  <c r="Z414" i="1"/>
  <c r="AC443" i="1"/>
  <c r="Z411" i="1"/>
  <c r="AC447" i="1"/>
  <c r="AC433" i="1"/>
  <c r="AC439" i="1"/>
  <c r="AC429" i="1"/>
  <c r="AC441" i="1"/>
  <c r="Z410" i="1"/>
  <c r="AF436" i="1"/>
  <c r="AF412" i="1"/>
  <c r="AF437" i="1"/>
  <c r="AF449" i="1"/>
  <c r="AF434" i="1"/>
  <c r="AF438" i="1"/>
  <c r="AF450" i="1"/>
  <c r="AF423" i="1"/>
  <c r="AF433" i="1"/>
  <c r="AF446" i="1"/>
  <c r="AF421" i="1"/>
  <c r="AF430" i="1"/>
  <c r="AF424" i="1"/>
  <c r="AF439" i="1"/>
  <c r="AF447" i="1"/>
  <c r="AF441" i="1"/>
  <c r="AF425" i="1"/>
  <c r="AF428" i="1"/>
  <c r="AF448" i="1"/>
  <c r="AF410" i="1"/>
  <c r="AF442" i="1"/>
  <c r="AF426" i="1"/>
  <c r="AF445" i="1"/>
  <c r="AF429" i="1"/>
  <c r="AF443" i="1"/>
  <c r="AF427" i="1"/>
  <c r="AF411" i="1"/>
  <c r="AF413" i="1"/>
  <c r="AF444" i="1"/>
  <c r="AF409" i="1"/>
  <c r="AC425" i="1" l="1"/>
  <c r="AC422" i="1"/>
  <c r="AC424" i="1"/>
  <c r="Z420" i="1"/>
  <c r="AC420" i="1"/>
  <c r="Z409" i="1"/>
  <c r="AC409" i="1"/>
  <c r="Z413" i="1"/>
  <c r="AC442" i="1"/>
  <c r="AC451" i="1"/>
  <c r="AF420" i="1"/>
  <c r="AF435" i="1"/>
  <c r="AF408" i="1"/>
  <c r="AF440" i="1"/>
  <c r="AF422" i="1"/>
  <c r="AF414" i="1"/>
  <c r="G240" i="1" l="1"/>
  <c r="W240" i="1" s="1"/>
  <c r="D240" i="1"/>
  <c r="V240" i="1" s="1"/>
  <c r="Q11" i="2"/>
  <c r="P11" i="2"/>
  <c r="O11" i="2"/>
  <c r="N11" i="2"/>
  <c r="K11" i="2"/>
  <c r="J11" i="2"/>
  <c r="I11" i="2"/>
  <c r="H11" i="2"/>
  <c r="G11" i="2"/>
  <c r="F11" i="2"/>
  <c r="E11" i="2"/>
  <c r="D11" i="2"/>
  <c r="C11" i="2"/>
  <c r="B11" i="2"/>
  <c r="K12" i="2" l="1"/>
  <c r="L12" i="2" l="1"/>
  <c r="N12" i="2"/>
  <c r="O12" i="2"/>
  <c r="J12" i="2"/>
  <c r="C12" i="2" l="1"/>
  <c r="P12" i="2"/>
  <c r="F12" i="2"/>
  <c r="B12" i="2"/>
  <c r="D12" i="2"/>
  <c r="G12" i="2" l="1"/>
  <c r="H12" i="2"/>
  <c r="M12" i="2"/>
  <c r="Q12" i="2" l="1"/>
  <c r="E12" i="2" l="1"/>
  <c r="I12" i="2"/>
  <c r="AL419" i="1" l="1"/>
  <c r="Q310" i="1"/>
  <c r="O310" i="1"/>
  <c r="L310" i="1"/>
  <c r="J310" i="1"/>
  <c r="I310" i="1"/>
  <c r="G310" i="1"/>
  <c r="F310" i="1"/>
  <c r="D310" i="1"/>
  <c r="E310" i="1" l="1"/>
  <c r="S310" i="1"/>
  <c r="P310" i="1"/>
  <c r="M310" i="1"/>
  <c r="H310" i="1"/>
  <c r="K310" i="1"/>
  <c r="N310" i="1"/>
  <c r="R310" i="1" l="1"/>
  <c r="AL496" i="1" l="1"/>
  <c r="AL495" i="1"/>
  <c r="AL494" i="1"/>
  <c r="AL493" i="1"/>
  <c r="AL492" i="1"/>
  <c r="AL491" i="1"/>
  <c r="AL490" i="1"/>
  <c r="AF496" i="1"/>
  <c r="AF495" i="1"/>
  <c r="AF494" i="1"/>
  <c r="AF493" i="1"/>
  <c r="AF492" i="1"/>
  <c r="AF491" i="1"/>
  <c r="AF490" i="1"/>
  <c r="AF489" i="1"/>
  <c r="AC496" i="1"/>
  <c r="AC495" i="1"/>
  <c r="AC494" i="1"/>
  <c r="AC493" i="1"/>
  <c r="AC492" i="1"/>
  <c r="AC491" i="1"/>
  <c r="AC490" i="1"/>
  <c r="Z496" i="1"/>
  <c r="Z495" i="1"/>
  <c r="Z494" i="1"/>
  <c r="Z493" i="1"/>
  <c r="Z492" i="1"/>
  <c r="Z491" i="1"/>
  <c r="Z490" i="1"/>
  <c r="AL468" i="1"/>
  <c r="AF468" i="1"/>
  <c r="AC468" i="1"/>
  <c r="Z468" i="1"/>
  <c r="AL464" i="1"/>
  <c r="AL463" i="1"/>
  <c r="AL462" i="1"/>
  <c r="AL461" i="1"/>
  <c r="AL460" i="1"/>
  <c r="AL459" i="1"/>
  <c r="AL458" i="1"/>
  <c r="AL457" i="1"/>
  <c r="AL456" i="1"/>
  <c r="AL455" i="1"/>
  <c r="AL454" i="1"/>
  <c r="AL453" i="1"/>
  <c r="AL452" i="1"/>
  <c r="AF464" i="1"/>
  <c r="AF463" i="1"/>
  <c r="AF462" i="1"/>
  <c r="AF461" i="1"/>
  <c r="AF460" i="1"/>
  <c r="AF459" i="1"/>
  <c r="AF458" i="1"/>
  <c r="AF457" i="1"/>
  <c r="AF456" i="1"/>
  <c r="AF455" i="1"/>
  <c r="AF454" i="1"/>
  <c r="AF453" i="1"/>
  <c r="AF452" i="1"/>
  <c r="AC464" i="1"/>
  <c r="AC463" i="1"/>
  <c r="AC462" i="1"/>
  <c r="AC461" i="1"/>
  <c r="AC460" i="1"/>
  <c r="AC459" i="1"/>
  <c r="AC458" i="1"/>
  <c r="AC457" i="1"/>
  <c r="AC456" i="1"/>
  <c r="AC455" i="1"/>
  <c r="AC454" i="1"/>
  <c r="AC453" i="1"/>
  <c r="AC452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59" i="1"/>
  <c r="O359" i="1"/>
  <c r="O361" i="1" s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59" i="1"/>
  <c r="J359" i="1"/>
  <c r="J361" i="1" s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59" i="1"/>
  <c r="I361" i="1" s="1"/>
  <c r="G359" i="1"/>
  <c r="G361" i="1" s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59" i="1"/>
  <c r="D359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1" i="1"/>
  <c r="O311" i="1"/>
  <c r="Q307" i="1"/>
  <c r="O307" i="1"/>
  <c r="Q306" i="1"/>
  <c r="O306" i="1"/>
  <c r="Q302" i="1"/>
  <c r="O302" i="1"/>
  <c r="P302" i="1" s="1"/>
  <c r="Q301" i="1"/>
  <c r="O301" i="1"/>
  <c r="P301" i="1" s="1"/>
  <c r="Q300" i="1"/>
  <c r="O300" i="1"/>
  <c r="P300" i="1" s="1"/>
  <c r="Q299" i="1"/>
  <c r="O299" i="1"/>
  <c r="Q298" i="1"/>
  <c r="O298" i="1"/>
  <c r="Q297" i="1"/>
  <c r="O297" i="1"/>
  <c r="Q296" i="1"/>
  <c r="O296" i="1"/>
  <c r="Q295" i="1"/>
  <c r="O295" i="1"/>
  <c r="Q294" i="1"/>
  <c r="O294" i="1"/>
  <c r="L347" i="1"/>
  <c r="L346" i="1"/>
  <c r="L345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1" i="1"/>
  <c r="J311" i="1"/>
  <c r="L307" i="1"/>
  <c r="J307" i="1"/>
  <c r="L306" i="1"/>
  <c r="J306" i="1"/>
  <c r="L302" i="1"/>
  <c r="J302" i="1"/>
  <c r="K302" i="1" s="1"/>
  <c r="L301" i="1"/>
  <c r="J301" i="1"/>
  <c r="K301" i="1" s="1"/>
  <c r="L300" i="1"/>
  <c r="J300" i="1"/>
  <c r="K300" i="1" s="1"/>
  <c r="L299" i="1"/>
  <c r="J299" i="1"/>
  <c r="L298" i="1"/>
  <c r="J298" i="1"/>
  <c r="L297" i="1"/>
  <c r="J297" i="1"/>
  <c r="L296" i="1"/>
  <c r="J296" i="1"/>
  <c r="L295" i="1"/>
  <c r="J295" i="1"/>
  <c r="L294" i="1"/>
  <c r="J294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1" i="1"/>
  <c r="G311" i="1"/>
  <c r="I307" i="1"/>
  <c r="G307" i="1"/>
  <c r="I306" i="1"/>
  <c r="G306" i="1"/>
  <c r="I302" i="1"/>
  <c r="G302" i="1"/>
  <c r="H302" i="1" s="1"/>
  <c r="I301" i="1"/>
  <c r="G301" i="1"/>
  <c r="I300" i="1"/>
  <c r="G300" i="1"/>
  <c r="H300" i="1" s="1"/>
  <c r="I299" i="1"/>
  <c r="G299" i="1"/>
  <c r="I298" i="1"/>
  <c r="G298" i="1"/>
  <c r="I297" i="1"/>
  <c r="G297" i="1"/>
  <c r="I296" i="1"/>
  <c r="G296" i="1"/>
  <c r="I295" i="1"/>
  <c r="G295" i="1"/>
  <c r="I294" i="1"/>
  <c r="G294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1" i="1"/>
  <c r="D311" i="1"/>
  <c r="F307" i="1"/>
  <c r="F306" i="1"/>
  <c r="D307" i="1"/>
  <c r="D306" i="1"/>
  <c r="F302" i="1"/>
  <c r="F301" i="1"/>
  <c r="F300" i="1"/>
  <c r="F299" i="1"/>
  <c r="F298" i="1"/>
  <c r="F297" i="1"/>
  <c r="F296" i="1"/>
  <c r="F295" i="1"/>
  <c r="F294" i="1"/>
  <c r="D302" i="1"/>
  <c r="D301" i="1"/>
  <c r="D300" i="1"/>
  <c r="D299" i="1"/>
  <c r="D298" i="1"/>
  <c r="D297" i="1"/>
  <c r="D296" i="1"/>
  <c r="D295" i="1"/>
  <c r="D29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46" i="1"/>
  <c r="P246" i="1"/>
  <c r="O246" i="1"/>
  <c r="Y246" i="1" s="1"/>
  <c r="Q243" i="1"/>
  <c r="P243" i="1"/>
  <c r="O243" i="1"/>
  <c r="Y243" i="1" s="1"/>
  <c r="Q240" i="1"/>
  <c r="P240" i="1"/>
  <c r="O240" i="1"/>
  <c r="Y240" i="1" s="1"/>
  <c r="L283" i="1"/>
  <c r="L282" i="1"/>
  <c r="L281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46" i="1"/>
  <c r="K246" i="1"/>
  <c r="J246" i="1"/>
  <c r="X246" i="1" s="1"/>
  <c r="L243" i="1"/>
  <c r="K243" i="1"/>
  <c r="J243" i="1"/>
  <c r="X243" i="1" s="1"/>
  <c r="L240" i="1"/>
  <c r="K240" i="1"/>
  <c r="J240" i="1"/>
  <c r="X240" i="1" s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46" i="1"/>
  <c r="H246" i="1"/>
  <c r="G246" i="1"/>
  <c r="W246" i="1" s="1"/>
  <c r="I243" i="1"/>
  <c r="H243" i="1"/>
  <c r="G243" i="1"/>
  <c r="W243" i="1" s="1"/>
  <c r="I240" i="1"/>
  <c r="H240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46" i="1"/>
  <c r="E246" i="1"/>
  <c r="D246" i="1"/>
  <c r="V246" i="1" s="1"/>
  <c r="F243" i="1"/>
  <c r="E243" i="1"/>
  <c r="D243" i="1"/>
  <c r="V243" i="1" s="1"/>
  <c r="F240" i="1"/>
  <c r="E240" i="1"/>
  <c r="F93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0" i="1"/>
  <c r="P190" i="1"/>
  <c r="Q187" i="1"/>
  <c r="P187" i="1"/>
  <c r="Q183" i="1"/>
  <c r="Q180" i="1"/>
  <c r="P180" i="1"/>
  <c r="O180" i="1"/>
  <c r="Y180" i="1" s="1"/>
  <c r="Q177" i="1"/>
  <c r="P177" i="1"/>
  <c r="O177" i="1"/>
  <c r="Y177" i="1" s="1"/>
  <c r="Q174" i="1"/>
  <c r="P174" i="1"/>
  <c r="O174" i="1"/>
  <c r="Y174" i="1" s="1"/>
  <c r="Q171" i="1"/>
  <c r="P171" i="1"/>
  <c r="O171" i="1"/>
  <c r="Y171" i="1" s="1"/>
  <c r="L227" i="1"/>
  <c r="L226" i="1"/>
  <c r="L225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0" i="1"/>
  <c r="K190" i="1"/>
  <c r="L187" i="1"/>
  <c r="K187" i="1"/>
  <c r="L183" i="1"/>
  <c r="L180" i="1"/>
  <c r="K180" i="1"/>
  <c r="J180" i="1"/>
  <c r="X180" i="1" s="1"/>
  <c r="L177" i="1"/>
  <c r="K177" i="1"/>
  <c r="J177" i="1"/>
  <c r="X177" i="1" s="1"/>
  <c r="L174" i="1"/>
  <c r="K174" i="1"/>
  <c r="J174" i="1"/>
  <c r="X174" i="1" s="1"/>
  <c r="L171" i="1"/>
  <c r="K171" i="1"/>
  <c r="J171" i="1"/>
  <c r="X171" i="1" s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0" i="1"/>
  <c r="H190" i="1"/>
  <c r="I187" i="1"/>
  <c r="H187" i="1"/>
  <c r="I183" i="1"/>
  <c r="I180" i="1"/>
  <c r="H180" i="1"/>
  <c r="G180" i="1"/>
  <c r="W180" i="1" s="1"/>
  <c r="I177" i="1"/>
  <c r="H177" i="1"/>
  <c r="G177" i="1"/>
  <c r="W177" i="1" s="1"/>
  <c r="I174" i="1"/>
  <c r="H174" i="1"/>
  <c r="G174" i="1"/>
  <c r="W174" i="1" s="1"/>
  <c r="I171" i="1"/>
  <c r="H171" i="1"/>
  <c r="G171" i="1"/>
  <c r="W171" i="1" s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83" i="1"/>
  <c r="F190" i="1"/>
  <c r="E190" i="1"/>
  <c r="F187" i="1"/>
  <c r="E187" i="1"/>
  <c r="F180" i="1"/>
  <c r="E180" i="1"/>
  <c r="D180" i="1"/>
  <c r="V180" i="1" s="1"/>
  <c r="F177" i="1"/>
  <c r="E177" i="1"/>
  <c r="D177" i="1"/>
  <c r="V177" i="1" s="1"/>
  <c r="F174" i="1"/>
  <c r="E174" i="1"/>
  <c r="D174" i="1"/>
  <c r="V174" i="1" s="1"/>
  <c r="F171" i="1"/>
  <c r="E171" i="1"/>
  <c r="D171" i="1"/>
  <c r="V171" i="1" s="1"/>
  <c r="F161" i="1"/>
  <c r="F160" i="1"/>
  <c r="F159" i="1"/>
  <c r="F158" i="1"/>
  <c r="F157" i="1"/>
  <c r="F156" i="1"/>
  <c r="F155" i="1"/>
  <c r="I161" i="1"/>
  <c r="I160" i="1"/>
  <c r="I159" i="1"/>
  <c r="I158" i="1"/>
  <c r="I157" i="1"/>
  <c r="I156" i="1"/>
  <c r="I155" i="1"/>
  <c r="L161" i="1"/>
  <c r="L160" i="1"/>
  <c r="L159" i="1"/>
  <c r="L158" i="1"/>
  <c r="L157" i="1"/>
  <c r="L156" i="1"/>
  <c r="L155" i="1"/>
  <c r="Q161" i="1"/>
  <c r="Q160" i="1"/>
  <c r="Q159" i="1"/>
  <c r="Q158" i="1"/>
  <c r="Q157" i="1"/>
  <c r="Q156" i="1"/>
  <c r="Q155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L151" i="1"/>
  <c r="L150" i="1"/>
  <c r="L149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Q120" i="1"/>
  <c r="Q119" i="1"/>
  <c r="Q118" i="1"/>
  <c r="Q117" i="1"/>
  <c r="Q116" i="1"/>
  <c r="Q115" i="1"/>
  <c r="Q114" i="1"/>
  <c r="Q113" i="1"/>
  <c r="Q112" i="1"/>
  <c r="Q111" i="1"/>
  <c r="L120" i="1"/>
  <c r="L119" i="1"/>
  <c r="L118" i="1"/>
  <c r="L117" i="1"/>
  <c r="L116" i="1"/>
  <c r="L115" i="1"/>
  <c r="L114" i="1"/>
  <c r="L113" i="1"/>
  <c r="L112" i="1"/>
  <c r="L111" i="1"/>
  <c r="I120" i="1"/>
  <c r="I119" i="1"/>
  <c r="I118" i="1"/>
  <c r="I117" i="1"/>
  <c r="I116" i="1"/>
  <c r="I115" i="1"/>
  <c r="I114" i="1"/>
  <c r="I113" i="1"/>
  <c r="I112" i="1"/>
  <c r="I111" i="1"/>
  <c r="F120" i="1"/>
  <c r="F119" i="1"/>
  <c r="F118" i="1"/>
  <c r="F117" i="1"/>
  <c r="F116" i="1"/>
  <c r="F115" i="1"/>
  <c r="F114" i="1"/>
  <c r="F113" i="1"/>
  <c r="F112" i="1"/>
  <c r="F111" i="1"/>
  <c r="I103" i="1"/>
  <c r="I102" i="1"/>
  <c r="Q103" i="1"/>
  <c r="Q102" i="1"/>
  <c r="Q101" i="1"/>
  <c r="L103" i="1"/>
  <c r="L102" i="1"/>
  <c r="L101" i="1"/>
  <c r="I101" i="1"/>
  <c r="F103" i="1"/>
  <c r="F102" i="1"/>
  <c r="F101" i="1"/>
  <c r="Q175" i="1" l="1"/>
  <c r="H298" i="1"/>
  <c r="K295" i="1"/>
  <c r="K299" i="1"/>
  <c r="K306" i="1"/>
  <c r="I247" i="1"/>
  <c r="L175" i="1"/>
  <c r="Q241" i="1"/>
  <c r="Q178" i="1"/>
  <c r="Q191" i="1"/>
  <c r="H306" i="1"/>
  <c r="K307" i="1"/>
  <c r="P297" i="1"/>
  <c r="H296" i="1"/>
  <c r="H297" i="1"/>
  <c r="H301" i="1"/>
  <c r="I188" i="1"/>
  <c r="H361" i="1"/>
  <c r="Q247" i="1"/>
  <c r="I181" i="1"/>
  <c r="K311" i="1"/>
  <c r="L178" i="1"/>
  <c r="L191" i="1"/>
  <c r="P173" i="1"/>
  <c r="I303" i="1"/>
  <c r="I308" i="1" s="1"/>
  <c r="I313" i="1" s="1"/>
  <c r="Q181" i="1"/>
  <c r="P311" i="1"/>
  <c r="H307" i="1"/>
  <c r="I175" i="1"/>
  <c r="I241" i="1"/>
  <c r="Q172" i="1"/>
  <c r="I244" i="1"/>
  <c r="I329" i="1"/>
  <c r="I348" i="1"/>
  <c r="P296" i="1"/>
  <c r="P307" i="1"/>
  <c r="Q329" i="1"/>
  <c r="H249" i="1"/>
  <c r="K296" i="1"/>
  <c r="Q188" i="1"/>
  <c r="P298" i="1"/>
  <c r="F209" i="1"/>
  <c r="P249" i="1"/>
  <c r="Q303" i="1"/>
  <c r="Q308" i="1" s="1"/>
  <c r="Q313" i="1" s="1"/>
  <c r="H294" i="1"/>
  <c r="P295" i="1"/>
  <c r="P299" i="1"/>
  <c r="P306" i="1"/>
  <c r="I178" i="1"/>
  <c r="I191" i="1"/>
  <c r="K173" i="1"/>
  <c r="L209" i="1"/>
  <c r="Q209" i="1"/>
  <c r="Q284" i="1"/>
  <c r="L329" i="1"/>
  <c r="P359" i="1"/>
  <c r="H173" i="1"/>
  <c r="I209" i="1"/>
  <c r="L184" i="1"/>
  <c r="L193" i="1" s="1"/>
  <c r="L181" i="1"/>
  <c r="Q265" i="1"/>
  <c r="P265" i="1" s="1"/>
  <c r="L303" i="1"/>
  <c r="L308" i="1" s="1"/>
  <c r="L313" i="1" s="1"/>
  <c r="H359" i="1"/>
  <c r="I394" i="1"/>
  <c r="H394" i="1" s="1"/>
  <c r="K359" i="1"/>
  <c r="Q376" i="1"/>
  <c r="P376" i="1" s="1"/>
  <c r="I184" i="1"/>
  <c r="I193" i="1" s="1"/>
  <c r="L376" i="1"/>
  <c r="Q249" i="1"/>
  <c r="I376" i="1"/>
  <c r="H295" i="1"/>
  <c r="K297" i="1"/>
  <c r="L188" i="1"/>
  <c r="H311" i="1"/>
  <c r="J303" i="1"/>
  <c r="Q394" i="1"/>
  <c r="P394" i="1" s="1"/>
  <c r="I265" i="1"/>
  <c r="I284" i="1"/>
  <c r="H299" i="1"/>
  <c r="K298" i="1"/>
  <c r="P294" i="1"/>
  <c r="Q348" i="1"/>
  <c r="L394" i="1"/>
  <c r="K394" i="1" s="1"/>
  <c r="Q361" i="1"/>
  <c r="L361" i="1"/>
  <c r="K361" i="1" s="1"/>
  <c r="O303" i="1"/>
  <c r="K294" i="1"/>
  <c r="G303" i="1"/>
  <c r="Q244" i="1"/>
  <c r="I249" i="1"/>
  <c r="P184" i="1"/>
  <c r="P193" i="1" s="1"/>
  <c r="Q184" i="1"/>
  <c r="K184" i="1"/>
  <c r="K193" i="1" s="1"/>
  <c r="L172" i="1"/>
  <c r="H184" i="1"/>
  <c r="H193" i="1" s="1"/>
  <c r="I172" i="1"/>
  <c r="D98" i="1"/>
  <c r="F98" i="1"/>
  <c r="G98" i="1"/>
  <c r="I98" i="1"/>
  <c r="J98" i="1"/>
  <c r="L98" i="1"/>
  <c r="O98" i="1"/>
  <c r="Q98" i="1"/>
  <c r="Q99" i="1"/>
  <c r="O99" i="1"/>
  <c r="Y99" i="1" s="1"/>
  <c r="L99" i="1"/>
  <c r="J99" i="1"/>
  <c r="X99" i="1" s="1"/>
  <c r="I99" i="1"/>
  <c r="G99" i="1"/>
  <c r="W99" i="1" s="1"/>
  <c r="F99" i="1"/>
  <c r="D99" i="1"/>
  <c r="V99" i="1" s="1"/>
  <c r="Q95" i="1"/>
  <c r="O95" i="1"/>
  <c r="Q94" i="1"/>
  <c r="O94" i="1"/>
  <c r="L95" i="1"/>
  <c r="J95" i="1"/>
  <c r="L94" i="1"/>
  <c r="J94" i="1"/>
  <c r="I95" i="1"/>
  <c r="G95" i="1"/>
  <c r="I94" i="1"/>
  <c r="G94" i="1"/>
  <c r="F95" i="1"/>
  <c r="F94" i="1"/>
  <c r="D95" i="1"/>
  <c r="D94" i="1"/>
  <c r="Q93" i="1"/>
  <c r="L93" i="1"/>
  <c r="I93" i="1"/>
  <c r="Q82" i="1"/>
  <c r="Q81" i="1"/>
  <c r="Q80" i="1"/>
  <c r="Q79" i="1"/>
  <c r="Q78" i="1"/>
  <c r="Q77" i="1"/>
  <c r="Q76" i="1"/>
  <c r="Q75" i="1"/>
  <c r="L81" i="1"/>
  <c r="L80" i="1"/>
  <c r="L79" i="1"/>
  <c r="L78" i="1"/>
  <c r="L77" i="1"/>
  <c r="L76" i="1"/>
  <c r="L75" i="1"/>
  <c r="I82" i="1"/>
  <c r="I81" i="1"/>
  <c r="I80" i="1"/>
  <c r="I79" i="1"/>
  <c r="I78" i="1"/>
  <c r="I77" i="1"/>
  <c r="I76" i="1"/>
  <c r="I75" i="1"/>
  <c r="F82" i="1"/>
  <c r="F81" i="1"/>
  <c r="F80" i="1"/>
  <c r="F79" i="1"/>
  <c r="F78" i="1"/>
  <c r="F77" i="1"/>
  <c r="F76" i="1"/>
  <c r="F75" i="1"/>
  <c r="H98" i="1" l="1"/>
  <c r="W98" i="1"/>
  <c r="E98" i="1"/>
  <c r="V98" i="1"/>
  <c r="P98" i="1"/>
  <c r="Y98" i="1"/>
  <c r="K98" i="1"/>
  <c r="X98" i="1"/>
  <c r="I396" i="1"/>
  <c r="H396" i="1" s="1"/>
  <c r="H94" i="1"/>
  <c r="P94" i="1"/>
  <c r="H329" i="1"/>
  <c r="H348" i="1"/>
  <c r="I286" i="1"/>
  <c r="I288" i="1" s="1"/>
  <c r="P348" i="1"/>
  <c r="H95" i="1"/>
  <c r="P95" i="1"/>
  <c r="P99" i="1"/>
  <c r="P329" i="1"/>
  <c r="K95" i="1"/>
  <c r="Q396" i="1"/>
  <c r="P396" i="1" s="1"/>
  <c r="Q350" i="1"/>
  <c r="P350" i="1" s="1"/>
  <c r="H265" i="1"/>
  <c r="H99" i="1"/>
  <c r="Q286" i="1"/>
  <c r="Q288" i="1" s="1"/>
  <c r="K303" i="1"/>
  <c r="L396" i="1"/>
  <c r="K396" i="1" s="1"/>
  <c r="K99" i="1"/>
  <c r="H376" i="1"/>
  <c r="Q83" i="1"/>
  <c r="J308" i="1"/>
  <c r="J313" i="1" s="1"/>
  <c r="K313" i="1" s="1"/>
  <c r="K94" i="1"/>
  <c r="K329" i="1"/>
  <c r="P284" i="1"/>
  <c r="E99" i="1"/>
  <c r="I194" i="1"/>
  <c r="K376" i="1"/>
  <c r="Q250" i="1"/>
  <c r="P361" i="1"/>
  <c r="O308" i="1"/>
  <c r="O313" i="1" s="1"/>
  <c r="P303" i="1"/>
  <c r="G308" i="1"/>
  <c r="G313" i="1" s="1"/>
  <c r="H303" i="1"/>
  <c r="I250" i="1"/>
  <c r="H284" i="1"/>
  <c r="Q193" i="1"/>
  <c r="Q185" i="1"/>
  <c r="L185" i="1"/>
  <c r="L194" i="1"/>
  <c r="K209" i="1"/>
  <c r="H209" i="1"/>
  <c r="I185" i="1"/>
  <c r="N98" i="1"/>
  <c r="M98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L71" i="1"/>
  <c r="L70" i="1"/>
  <c r="L69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Q53" i="1"/>
  <c r="Q52" i="1"/>
  <c r="Q51" i="1"/>
  <c r="Q50" i="1"/>
  <c r="Q49" i="1"/>
  <c r="Q48" i="1"/>
  <c r="Q47" i="1"/>
  <c r="Q46" i="1"/>
  <c r="Q45" i="1"/>
  <c r="Q44" i="1"/>
  <c r="Q43" i="1"/>
  <c r="Q42" i="1"/>
  <c r="L53" i="1"/>
  <c r="I53" i="1"/>
  <c r="F53" i="1"/>
  <c r="L52" i="1"/>
  <c r="I52" i="1"/>
  <c r="F52" i="1"/>
  <c r="L51" i="1"/>
  <c r="I51" i="1"/>
  <c r="F51" i="1"/>
  <c r="L50" i="1"/>
  <c r="I50" i="1"/>
  <c r="F50" i="1"/>
  <c r="L49" i="1"/>
  <c r="I49" i="1"/>
  <c r="F49" i="1"/>
  <c r="L48" i="1"/>
  <c r="I48" i="1"/>
  <c r="F48" i="1"/>
  <c r="L47" i="1"/>
  <c r="I47" i="1"/>
  <c r="F47" i="1"/>
  <c r="L46" i="1"/>
  <c r="I46" i="1"/>
  <c r="F46" i="1"/>
  <c r="L45" i="1"/>
  <c r="I45" i="1"/>
  <c r="F45" i="1"/>
  <c r="L44" i="1"/>
  <c r="I44" i="1"/>
  <c r="F44" i="1"/>
  <c r="L43" i="1"/>
  <c r="I43" i="1"/>
  <c r="F43" i="1"/>
  <c r="L42" i="1"/>
  <c r="I42" i="1"/>
  <c r="F42" i="1"/>
  <c r="Q40" i="1"/>
  <c r="Q39" i="1"/>
  <c r="Q38" i="1"/>
  <c r="Q37" i="1"/>
  <c r="Q36" i="1"/>
  <c r="Q35" i="1"/>
  <c r="Q34" i="1"/>
  <c r="Q33" i="1"/>
  <c r="Q32" i="1"/>
  <c r="Q31" i="1"/>
  <c r="L40" i="1"/>
  <c r="L39" i="1"/>
  <c r="L38" i="1"/>
  <c r="L37" i="1"/>
  <c r="L36" i="1"/>
  <c r="L35" i="1"/>
  <c r="L34" i="1"/>
  <c r="L33" i="1"/>
  <c r="L32" i="1"/>
  <c r="L31" i="1"/>
  <c r="I40" i="1"/>
  <c r="I39" i="1"/>
  <c r="I38" i="1"/>
  <c r="I37" i="1"/>
  <c r="I36" i="1"/>
  <c r="I35" i="1"/>
  <c r="I34" i="1"/>
  <c r="I33" i="1"/>
  <c r="I32" i="1"/>
  <c r="I31" i="1"/>
  <c r="F40" i="1"/>
  <c r="F39" i="1"/>
  <c r="F38" i="1"/>
  <c r="F37" i="1"/>
  <c r="F36" i="1"/>
  <c r="F35" i="1"/>
  <c r="F34" i="1"/>
  <c r="F33" i="1"/>
  <c r="F32" i="1"/>
  <c r="F31" i="1"/>
  <c r="Q23" i="1"/>
  <c r="Q22" i="1"/>
  <c r="Q21" i="1"/>
  <c r="L23" i="1"/>
  <c r="L22" i="1"/>
  <c r="L21" i="1"/>
  <c r="I23" i="1"/>
  <c r="I22" i="1"/>
  <c r="I21" i="1"/>
  <c r="F23" i="1"/>
  <c r="F22" i="1"/>
  <c r="F21" i="1"/>
  <c r="Q19" i="1"/>
  <c r="L19" i="1"/>
  <c r="I19" i="1"/>
  <c r="F19" i="1"/>
  <c r="Q17" i="1"/>
  <c r="O17" i="1"/>
  <c r="Y17" i="1" s="1"/>
  <c r="L17" i="1"/>
  <c r="J17" i="1"/>
  <c r="X17" i="1" s="1"/>
  <c r="I17" i="1"/>
  <c r="G17" i="1"/>
  <c r="W17" i="1" s="1"/>
  <c r="F17" i="1"/>
  <c r="D17" i="1"/>
  <c r="V17" i="1" s="1"/>
  <c r="Q15" i="1"/>
  <c r="O15" i="1"/>
  <c r="L15" i="1"/>
  <c r="J15" i="1"/>
  <c r="I15" i="1"/>
  <c r="G15" i="1"/>
  <c r="W15" i="1" s="1"/>
  <c r="F15" i="1"/>
  <c r="D15" i="1"/>
  <c r="Q12" i="1"/>
  <c r="Q11" i="1"/>
  <c r="Q10" i="1"/>
  <c r="Q9" i="1"/>
  <c r="Q8" i="1"/>
  <c r="Q7" i="1"/>
  <c r="Q6" i="1"/>
  <c r="O12" i="1"/>
  <c r="O11" i="1"/>
  <c r="O10" i="1"/>
  <c r="O9" i="1"/>
  <c r="O8" i="1"/>
  <c r="O7" i="1"/>
  <c r="O6" i="1"/>
  <c r="L12" i="1"/>
  <c r="L11" i="1"/>
  <c r="L10" i="1"/>
  <c r="L9" i="1"/>
  <c r="L8" i="1"/>
  <c r="L7" i="1"/>
  <c r="L6" i="1"/>
  <c r="J12" i="1"/>
  <c r="J11" i="1"/>
  <c r="J10" i="1"/>
  <c r="J9" i="1"/>
  <c r="J8" i="1"/>
  <c r="J7" i="1"/>
  <c r="J6" i="1"/>
  <c r="I12" i="1"/>
  <c r="I11" i="1"/>
  <c r="I10" i="1"/>
  <c r="I9" i="1"/>
  <c r="I8" i="1"/>
  <c r="I7" i="1"/>
  <c r="I6" i="1"/>
  <c r="G12" i="1"/>
  <c r="G11" i="1"/>
  <c r="G10" i="1"/>
  <c r="G9" i="1"/>
  <c r="G8" i="1"/>
  <c r="G7" i="1"/>
  <c r="G6" i="1"/>
  <c r="F12" i="1"/>
  <c r="F11" i="1"/>
  <c r="F10" i="1"/>
  <c r="F9" i="1"/>
  <c r="F8" i="1"/>
  <c r="F7" i="1"/>
  <c r="F6" i="1"/>
  <c r="D12" i="1"/>
  <c r="D11" i="1"/>
  <c r="D10" i="1"/>
  <c r="D9" i="1"/>
  <c r="D8" i="1"/>
  <c r="D7" i="1"/>
  <c r="D6" i="1"/>
  <c r="Q5" i="1"/>
  <c r="L5" i="1"/>
  <c r="I5" i="1"/>
  <c r="F5" i="1"/>
  <c r="Y15" i="1" l="1"/>
  <c r="V15" i="1"/>
  <c r="X15" i="1"/>
  <c r="L398" i="1"/>
  <c r="I398" i="1"/>
  <c r="H286" i="1"/>
  <c r="P286" i="1"/>
  <c r="K308" i="1"/>
  <c r="Q398" i="1"/>
  <c r="Q352" i="1"/>
  <c r="P313" i="1"/>
  <c r="P308" i="1"/>
  <c r="H313" i="1"/>
  <c r="H308" i="1"/>
  <c r="Q194" i="1"/>
  <c r="P209" i="1"/>
  <c r="AL476" i="1" l="1"/>
  <c r="AF476" i="1"/>
  <c r="AL471" i="1" l="1"/>
  <c r="Z476" i="1"/>
  <c r="AC476" i="1" l="1"/>
  <c r="AF477" i="1" l="1"/>
  <c r="AC479" i="1"/>
  <c r="AL479" i="1"/>
  <c r="AC469" i="1"/>
  <c r="AC475" i="1"/>
  <c r="AL426" i="1" l="1"/>
  <c r="Z470" i="1"/>
  <c r="AL472" i="1"/>
  <c r="AL423" i="1"/>
  <c r="AL430" i="1"/>
  <c r="AL428" i="1"/>
  <c r="AF473" i="1"/>
  <c r="AL431" i="1"/>
  <c r="Z473" i="1"/>
  <c r="AF475" i="1"/>
  <c r="Z471" i="1"/>
  <c r="AL429" i="1"/>
  <c r="AC470" i="1"/>
  <c r="AF469" i="1"/>
  <c r="AF471" i="1"/>
  <c r="Z475" i="1"/>
  <c r="AC473" i="1"/>
  <c r="AF431" i="1"/>
  <c r="AF470" i="1"/>
  <c r="Z474" i="1"/>
  <c r="AL470" i="1"/>
  <c r="AF472" i="1"/>
  <c r="Z479" i="1"/>
  <c r="AL427" i="1"/>
  <c r="AC471" i="1"/>
  <c r="AL469" i="1"/>
  <c r="AC472" i="1"/>
  <c r="AC474" i="1"/>
  <c r="AL420" i="1"/>
  <c r="Z472" i="1"/>
  <c r="AF474" i="1"/>
  <c r="AL421" i="1"/>
  <c r="AL473" i="1"/>
  <c r="AL474" i="1"/>
  <c r="AF478" i="1"/>
  <c r="Z469" i="1"/>
  <c r="AL422" i="1"/>
  <c r="AL475" i="1" l="1"/>
  <c r="AL478" i="1"/>
  <c r="AL425" i="1"/>
  <c r="AL477" i="1"/>
  <c r="AL424" i="1"/>
  <c r="Z478" i="1"/>
  <c r="Z431" i="1"/>
  <c r="AC431" i="1"/>
  <c r="O13" i="2"/>
  <c r="O10" i="2" l="1"/>
  <c r="AC478" i="1"/>
  <c r="Z481" i="1"/>
  <c r="Z477" i="1"/>
  <c r="AC477" i="1"/>
  <c r="N13" i="2"/>
  <c r="J13" i="2"/>
  <c r="J10" i="2" l="1"/>
  <c r="N10" i="2"/>
  <c r="K13" i="2"/>
  <c r="C13" i="2"/>
  <c r="F13" i="2"/>
  <c r="L13" i="2"/>
  <c r="G13" i="2"/>
  <c r="B13" i="2"/>
  <c r="F10" i="2" l="1"/>
  <c r="G10" i="2"/>
  <c r="K10" i="2"/>
  <c r="P13" i="2"/>
  <c r="P10" i="2" l="1"/>
  <c r="D13" i="2"/>
  <c r="Z483" i="1"/>
  <c r="H13" i="2"/>
  <c r="Q13" i="2"/>
  <c r="M13" i="2"/>
  <c r="H10" i="2" l="1"/>
  <c r="Q10" i="2"/>
  <c r="I13" i="2"/>
  <c r="E13" i="2"/>
  <c r="S1" i="1"/>
  <c r="A498" i="1"/>
  <c r="A497" i="1"/>
  <c r="AO496" i="1"/>
  <c r="AN496" i="1"/>
  <c r="A496" i="1"/>
  <c r="AO495" i="1"/>
  <c r="AH495" i="1"/>
  <c r="AI495" i="1"/>
  <c r="A495" i="1"/>
  <c r="AN494" i="1"/>
  <c r="A494" i="1"/>
  <c r="AH493" i="1"/>
  <c r="A493" i="1"/>
  <c r="A492" i="1"/>
  <c r="AH492" i="1" s="1"/>
  <c r="AH491" i="1"/>
  <c r="A491" i="1"/>
  <c r="AN490" i="1"/>
  <c r="AO490" i="1" s="1"/>
  <c r="A490" i="1"/>
  <c r="A489" i="1"/>
  <c r="A488" i="1"/>
  <c r="A487" i="1"/>
  <c r="A486" i="1"/>
  <c r="A485" i="1"/>
  <c r="A483" i="1"/>
  <c r="A482" i="1"/>
  <c r="AO481" i="1"/>
  <c r="AN481" i="1"/>
  <c r="A481" i="1"/>
  <c r="A480" i="1"/>
  <c r="A479" i="1"/>
  <c r="A478" i="1"/>
  <c r="A477" i="1"/>
  <c r="AN476" i="1"/>
  <c r="AO476" i="1" s="1"/>
  <c r="A476" i="1"/>
  <c r="A475" i="1"/>
  <c r="A474" i="1"/>
  <c r="A473" i="1"/>
  <c r="A472" i="1"/>
  <c r="A471" i="1"/>
  <c r="AN470" i="1"/>
  <c r="AO470" i="1" s="1"/>
  <c r="A470" i="1"/>
  <c r="A469" i="1"/>
  <c r="AN468" i="1"/>
  <c r="AO468" i="1" s="1"/>
  <c r="A468" i="1"/>
  <c r="A467" i="1"/>
  <c r="AO466" i="1"/>
  <c r="AN466" i="1"/>
  <c r="AH466" i="1"/>
  <c r="A466" i="1"/>
  <c r="A465" i="1"/>
  <c r="A464" i="1"/>
  <c r="A463" i="1"/>
  <c r="A462" i="1"/>
  <c r="A461" i="1"/>
  <c r="AN460" i="1"/>
  <c r="A460" i="1"/>
  <c r="AN459" i="1"/>
  <c r="A459" i="1"/>
  <c r="AN458" i="1"/>
  <c r="AO458" i="1" s="1"/>
  <c r="A458" i="1"/>
  <c r="AH457" i="1"/>
  <c r="A457" i="1"/>
  <c r="AN456" i="1"/>
  <c r="AO456" i="1" s="1"/>
  <c r="A456" i="1"/>
  <c r="A455" i="1"/>
  <c r="AN454" i="1"/>
  <c r="AO454" i="1" s="1"/>
  <c r="A454" i="1"/>
  <c r="AH453" i="1"/>
  <c r="AI453" i="1" s="1"/>
  <c r="AN453" i="1"/>
  <c r="AO453" i="1" s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N419" i="1"/>
  <c r="AO419" i="1" s="1"/>
  <c r="A419" i="1"/>
  <c r="AH419" i="1" s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393" i="1"/>
  <c r="S392" i="1"/>
  <c r="A392" i="1"/>
  <c r="S391" i="1"/>
  <c r="A391" i="1"/>
  <c r="N391" i="1" s="1"/>
  <c r="S390" i="1"/>
  <c r="A390" i="1"/>
  <c r="S389" i="1"/>
  <c r="N389" i="1"/>
  <c r="A389" i="1"/>
  <c r="S388" i="1"/>
  <c r="A388" i="1"/>
  <c r="N388" i="1" s="1"/>
  <c r="S387" i="1"/>
  <c r="A387" i="1"/>
  <c r="N387" i="1" s="1"/>
  <c r="S386" i="1"/>
  <c r="A386" i="1"/>
  <c r="A385" i="1"/>
  <c r="S384" i="1"/>
  <c r="A384" i="1"/>
  <c r="S383" i="1"/>
  <c r="N383" i="1"/>
  <c r="A383" i="1"/>
  <c r="A382" i="1"/>
  <c r="S381" i="1"/>
  <c r="A381" i="1"/>
  <c r="S380" i="1"/>
  <c r="A380" i="1"/>
  <c r="N380" i="1" s="1"/>
  <c r="S379" i="1"/>
  <c r="A379" i="1"/>
  <c r="S378" i="1"/>
  <c r="A378" i="1"/>
  <c r="A377" i="1"/>
  <c r="A376" i="1"/>
  <c r="S375" i="1"/>
  <c r="A375" i="1"/>
  <c r="N374" i="1"/>
  <c r="A374" i="1"/>
  <c r="S373" i="1"/>
  <c r="A373" i="1"/>
  <c r="S372" i="1"/>
  <c r="A372" i="1"/>
  <c r="S371" i="1"/>
  <c r="A371" i="1"/>
  <c r="S370" i="1"/>
  <c r="A370" i="1"/>
  <c r="S369" i="1"/>
  <c r="A369" i="1"/>
  <c r="S368" i="1"/>
  <c r="N368" i="1"/>
  <c r="A368" i="1"/>
  <c r="S367" i="1"/>
  <c r="A367" i="1"/>
  <c r="N366" i="1"/>
  <c r="A366" i="1"/>
  <c r="S365" i="1"/>
  <c r="N365" i="1"/>
  <c r="A365" i="1"/>
  <c r="S364" i="1"/>
  <c r="A364" i="1"/>
  <c r="A363" i="1"/>
  <c r="N362" i="1"/>
  <c r="A362" i="1"/>
  <c r="R361" i="1"/>
  <c r="A361" i="1"/>
  <c r="A360" i="1"/>
  <c r="R359" i="1"/>
  <c r="M359" i="1"/>
  <c r="F361" i="1"/>
  <c r="D361" i="1"/>
  <c r="A359" i="1"/>
  <c r="A358" i="1"/>
  <c r="N351" i="1"/>
  <c r="S347" i="1"/>
  <c r="N347" i="1"/>
  <c r="A347" i="1"/>
  <c r="S346" i="1"/>
  <c r="A346" i="1"/>
  <c r="S345" i="1"/>
  <c r="N345" i="1"/>
  <c r="A345" i="1"/>
  <c r="A344" i="1"/>
  <c r="S343" i="1"/>
  <c r="A343" i="1"/>
  <c r="S342" i="1"/>
  <c r="N342" i="1"/>
  <c r="A342" i="1"/>
  <c r="N341" i="1"/>
  <c r="S341" i="1"/>
  <c r="A341" i="1"/>
  <c r="S340" i="1"/>
  <c r="A340" i="1"/>
  <c r="S339" i="1"/>
  <c r="N339" i="1"/>
  <c r="A339" i="1"/>
  <c r="S338" i="1"/>
  <c r="N338" i="1"/>
  <c r="A338" i="1"/>
  <c r="A337" i="1"/>
  <c r="S336" i="1"/>
  <c r="N336" i="1"/>
  <c r="A336" i="1"/>
  <c r="N335" i="1"/>
  <c r="S335" i="1"/>
  <c r="A335" i="1"/>
  <c r="S334" i="1"/>
  <c r="A334" i="1"/>
  <c r="S333" i="1"/>
  <c r="N333" i="1"/>
  <c r="A333" i="1"/>
  <c r="S332" i="1"/>
  <c r="A332" i="1"/>
  <c r="N332" i="1" s="1"/>
  <c r="A331" i="1"/>
  <c r="S330" i="1"/>
  <c r="N330" i="1"/>
  <c r="A330" i="1"/>
  <c r="A329" i="1"/>
  <c r="S328" i="1"/>
  <c r="A328" i="1"/>
  <c r="N328" i="1" s="1"/>
  <c r="N327" i="1"/>
  <c r="A327" i="1"/>
  <c r="S326" i="1"/>
  <c r="N326" i="1"/>
  <c r="A326" i="1"/>
  <c r="S325" i="1"/>
  <c r="A325" i="1"/>
  <c r="S324" i="1"/>
  <c r="A324" i="1"/>
  <c r="S323" i="1"/>
  <c r="A323" i="1"/>
  <c r="N323" i="1" s="1"/>
  <c r="S322" i="1"/>
  <c r="A322" i="1"/>
  <c r="S321" i="1"/>
  <c r="N321" i="1"/>
  <c r="A321" i="1"/>
  <c r="S320" i="1"/>
  <c r="A320" i="1"/>
  <c r="N320" i="1" s="1"/>
  <c r="N319" i="1"/>
  <c r="A319" i="1"/>
  <c r="S318" i="1"/>
  <c r="N318" i="1"/>
  <c r="A318" i="1"/>
  <c r="A317" i="1"/>
  <c r="A316" i="1"/>
  <c r="A315" i="1"/>
  <c r="A314" i="1"/>
  <c r="A313" i="1"/>
  <c r="A312" i="1"/>
  <c r="S311" i="1"/>
  <c r="R311" i="1" s="1"/>
  <c r="M311" i="1"/>
  <c r="E311" i="1"/>
  <c r="A311" i="1"/>
  <c r="A310" i="1"/>
  <c r="A309" i="1"/>
  <c r="A308" i="1"/>
  <c r="R307" i="1"/>
  <c r="E307" i="1"/>
  <c r="A307" i="1"/>
  <c r="A306" i="1"/>
  <c r="A305" i="1"/>
  <c r="A304" i="1"/>
  <c r="A303" i="1"/>
  <c r="S302" i="1"/>
  <c r="R302" i="1"/>
  <c r="N302" i="1"/>
  <c r="E302" i="1"/>
  <c r="A302" i="1"/>
  <c r="A301" i="1"/>
  <c r="A300" i="1"/>
  <c r="E299" i="1"/>
  <c r="A299" i="1"/>
  <c r="M298" i="1"/>
  <c r="E298" i="1"/>
  <c r="A298" i="1"/>
  <c r="R297" i="1"/>
  <c r="A297" i="1"/>
  <c r="R296" i="1"/>
  <c r="E296" i="1"/>
  <c r="A296" i="1"/>
  <c r="A295" i="1"/>
  <c r="A294" i="1"/>
  <c r="A293" i="1"/>
  <c r="N287" i="1"/>
  <c r="S283" i="1"/>
  <c r="A283" i="1"/>
  <c r="N282" i="1"/>
  <c r="A282" i="1"/>
  <c r="S281" i="1"/>
  <c r="A281" i="1"/>
  <c r="A280" i="1"/>
  <c r="S279" i="1"/>
  <c r="N279" i="1"/>
  <c r="A279" i="1"/>
  <c r="S278" i="1"/>
  <c r="A278" i="1"/>
  <c r="S277" i="1"/>
  <c r="N277" i="1"/>
  <c r="A277" i="1"/>
  <c r="S276" i="1"/>
  <c r="N276" i="1"/>
  <c r="A276" i="1"/>
  <c r="S275" i="1"/>
  <c r="A275" i="1"/>
  <c r="N274" i="1"/>
  <c r="A274" i="1"/>
  <c r="S273" i="1"/>
  <c r="A273" i="1"/>
  <c r="A272" i="1"/>
  <c r="S271" i="1"/>
  <c r="N271" i="1"/>
  <c r="A271" i="1"/>
  <c r="S270" i="1"/>
  <c r="N270" i="1"/>
  <c r="A270" i="1"/>
  <c r="A269" i="1"/>
  <c r="N268" i="1"/>
  <c r="A268" i="1"/>
  <c r="S267" i="1"/>
  <c r="A267" i="1"/>
  <c r="A266" i="1"/>
  <c r="A265" i="1"/>
  <c r="N264" i="1"/>
  <c r="A264" i="1"/>
  <c r="S263" i="1"/>
  <c r="A263" i="1"/>
  <c r="A262" i="1"/>
  <c r="S261" i="1"/>
  <c r="N261" i="1"/>
  <c r="A261" i="1"/>
  <c r="S260" i="1"/>
  <c r="A260" i="1"/>
  <c r="S259" i="1"/>
  <c r="A259" i="1"/>
  <c r="S258" i="1"/>
  <c r="A258" i="1"/>
  <c r="S257" i="1"/>
  <c r="N257" i="1"/>
  <c r="A257" i="1"/>
  <c r="A256" i="1"/>
  <c r="S255" i="1"/>
  <c r="A255" i="1"/>
  <c r="A254" i="1"/>
  <c r="L265" i="1"/>
  <c r="A253" i="1"/>
  <c r="A252" i="1"/>
  <c r="A251" i="1"/>
  <c r="A250" i="1"/>
  <c r="A249" i="1"/>
  <c r="A248" i="1"/>
  <c r="F247" i="1"/>
  <c r="A247" i="1"/>
  <c r="R246" i="1"/>
  <c r="N246" i="1"/>
  <c r="N247" i="1" s="1"/>
  <c r="L247" i="1"/>
  <c r="A246" i="1"/>
  <c r="A245" i="1"/>
  <c r="A244" i="1"/>
  <c r="R243" i="1"/>
  <c r="M243" i="1"/>
  <c r="K249" i="1"/>
  <c r="A243" i="1"/>
  <c r="A242" i="1"/>
  <c r="A241" i="1"/>
  <c r="R240" i="1"/>
  <c r="M240" i="1"/>
  <c r="A240" i="1"/>
  <c r="A239" i="1"/>
  <c r="A238" i="1"/>
  <c r="S227" i="1"/>
  <c r="A227" i="1"/>
  <c r="N227" i="1" s="1"/>
  <c r="S226" i="1"/>
  <c r="S225" i="1"/>
  <c r="A225" i="1"/>
  <c r="A224" i="1"/>
  <c r="S223" i="1"/>
  <c r="A223" i="1"/>
  <c r="S222" i="1"/>
  <c r="N222" i="1"/>
  <c r="A222" i="1"/>
  <c r="N221" i="1"/>
  <c r="A221" i="1"/>
  <c r="S220" i="1"/>
  <c r="A220" i="1"/>
  <c r="N220" i="1" s="1"/>
  <c r="S219" i="1"/>
  <c r="A219" i="1"/>
  <c r="S218" i="1"/>
  <c r="N218" i="1"/>
  <c r="A218" i="1"/>
  <c r="S217" i="1"/>
  <c r="A217" i="1"/>
  <c r="S216" i="1"/>
  <c r="N216" i="1"/>
  <c r="A216" i="1"/>
  <c r="N215" i="1"/>
  <c r="A215" i="1"/>
  <c r="S214" i="1"/>
  <c r="A214" i="1"/>
  <c r="S213" i="1"/>
  <c r="A213" i="1"/>
  <c r="S212" i="1"/>
  <c r="N212" i="1"/>
  <c r="A212" i="1"/>
  <c r="A211" i="1"/>
  <c r="S210" i="1"/>
  <c r="N210" i="1"/>
  <c r="A210" i="1"/>
  <c r="A209" i="1"/>
  <c r="S208" i="1"/>
  <c r="N208" i="1"/>
  <c r="A208" i="1"/>
  <c r="S207" i="1"/>
  <c r="A207" i="1"/>
  <c r="S206" i="1"/>
  <c r="N206" i="1"/>
  <c r="A206" i="1"/>
  <c r="A205" i="1"/>
  <c r="S204" i="1"/>
  <c r="N204" i="1"/>
  <c r="A204" i="1"/>
  <c r="N203" i="1"/>
  <c r="A203" i="1"/>
  <c r="S202" i="1"/>
  <c r="A202" i="1"/>
  <c r="S201" i="1"/>
  <c r="A201" i="1"/>
  <c r="S200" i="1"/>
  <c r="N200" i="1"/>
  <c r="A200" i="1"/>
  <c r="A199" i="1"/>
  <c r="S198" i="1"/>
  <c r="N198" i="1"/>
  <c r="A198" i="1"/>
  <c r="S197" i="1"/>
  <c r="A197" i="1"/>
  <c r="A196" i="1"/>
  <c r="A195" i="1"/>
  <c r="A194" i="1"/>
  <c r="A193" i="1"/>
  <c r="A192" i="1"/>
  <c r="A191" i="1"/>
  <c r="F191" i="1"/>
  <c r="A190" i="1"/>
  <c r="A189" i="1"/>
  <c r="A188" i="1"/>
  <c r="R187" i="1"/>
  <c r="A187" i="1"/>
  <c r="A186" i="1"/>
  <c r="A185" i="1"/>
  <c r="A184" i="1"/>
  <c r="S183" i="1"/>
  <c r="A183" i="1"/>
  <c r="A182" i="1"/>
  <c r="M181" i="1"/>
  <c r="A181" i="1"/>
  <c r="R180" i="1"/>
  <c r="A180" i="1"/>
  <c r="A179" i="1"/>
  <c r="R178" i="1"/>
  <c r="A178" i="1"/>
  <c r="R177" i="1"/>
  <c r="F178" i="1"/>
  <c r="A177" i="1"/>
  <c r="A176" i="1"/>
  <c r="A175" i="1"/>
  <c r="R174" i="1"/>
  <c r="A174" i="1"/>
  <c r="E173" i="1"/>
  <c r="A173" i="1"/>
  <c r="A172" i="1"/>
  <c r="R171" i="1"/>
  <c r="A171" i="1"/>
  <c r="A170" i="1"/>
  <c r="L162" i="1"/>
  <c r="A161" i="1"/>
  <c r="S160" i="1"/>
  <c r="A160" i="1"/>
  <c r="N159" i="1"/>
  <c r="A159" i="1"/>
  <c r="S158" i="1"/>
  <c r="A158" i="1"/>
  <c r="S157" i="1"/>
  <c r="A157" i="1"/>
  <c r="S156" i="1"/>
  <c r="N156" i="1"/>
  <c r="A156" i="1"/>
  <c r="Q162" i="1"/>
  <c r="A155" i="1"/>
  <c r="A154" i="1"/>
  <c r="A153" i="1"/>
  <c r="A152" i="1"/>
  <c r="A151" i="1"/>
  <c r="S150" i="1"/>
  <c r="N150" i="1"/>
  <c r="A150" i="1"/>
  <c r="S149" i="1"/>
  <c r="N149" i="1"/>
  <c r="A149" i="1"/>
  <c r="A148" i="1"/>
  <c r="A147" i="1"/>
  <c r="S146" i="1"/>
  <c r="A146" i="1"/>
  <c r="A145" i="1"/>
  <c r="S144" i="1"/>
  <c r="N144" i="1"/>
  <c r="A144" i="1"/>
  <c r="S143" i="1"/>
  <c r="A143" i="1"/>
  <c r="S142" i="1"/>
  <c r="A142" i="1"/>
  <c r="N141" i="1"/>
  <c r="A141" i="1"/>
  <c r="S140" i="1"/>
  <c r="N140" i="1"/>
  <c r="A140" i="1"/>
  <c r="S139" i="1"/>
  <c r="A139" i="1"/>
  <c r="S138" i="1"/>
  <c r="A138" i="1"/>
  <c r="N137" i="1"/>
  <c r="A137" i="1"/>
  <c r="S136" i="1"/>
  <c r="N136" i="1"/>
  <c r="A136" i="1"/>
  <c r="Q152" i="1"/>
  <c r="A135" i="1"/>
  <c r="A134" i="1"/>
  <c r="S133" i="1"/>
  <c r="A133" i="1"/>
  <c r="S132" i="1"/>
  <c r="N132" i="1"/>
  <c r="A132" i="1"/>
  <c r="A131" i="1"/>
  <c r="A130" i="1"/>
  <c r="S129" i="1"/>
  <c r="A129" i="1"/>
  <c r="S128" i="1"/>
  <c r="N128" i="1"/>
  <c r="A128" i="1"/>
  <c r="A127" i="1"/>
  <c r="A126" i="1"/>
  <c r="S125" i="1"/>
  <c r="A125" i="1"/>
  <c r="S124" i="1"/>
  <c r="N124" i="1"/>
  <c r="A124" i="1"/>
  <c r="S123" i="1"/>
  <c r="A123" i="1"/>
  <c r="A122" i="1"/>
  <c r="A121" i="1"/>
  <c r="A120" i="1"/>
  <c r="A119" i="1"/>
  <c r="S118" i="1"/>
  <c r="A118" i="1"/>
  <c r="S117" i="1"/>
  <c r="A117" i="1"/>
  <c r="N117" i="1" s="1"/>
  <c r="S116" i="1"/>
  <c r="N116" i="1"/>
  <c r="A116" i="1"/>
  <c r="S115" i="1"/>
  <c r="N115" i="1"/>
  <c r="A115" i="1"/>
  <c r="S114" i="1"/>
  <c r="N114" i="1"/>
  <c r="A114" i="1"/>
  <c r="S113" i="1"/>
  <c r="A113" i="1"/>
  <c r="N112" i="1"/>
  <c r="S112" i="1"/>
  <c r="A112" i="1"/>
  <c r="Q121" i="1"/>
  <c r="A111" i="1"/>
  <c r="A110" i="1"/>
  <c r="A109" i="1"/>
  <c r="A108" i="1"/>
  <c r="A107" i="1"/>
  <c r="A106" i="1"/>
  <c r="A105" i="1"/>
  <c r="L104" i="1"/>
  <c r="A104" i="1"/>
  <c r="S103" i="1"/>
  <c r="E103" i="1"/>
  <c r="A103" i="1"/>
  <c r="H103" i="1" s="1"/>
  <c r="S102" i="1"/>
  <c r="A102" i="1"/>
  <c r="S101" i="1"/>
  <c r="H101" i="1"/>
  <c r="F104" i="1"/>
  <c r="E101" i="1"/>
  <c r="A101" i="1"/>
  <c r="A100" i="1"/>
  <c r="S99" i="1"/>
  <c r="R99" i="1"/>
  <c r="M99" i="1"/>
  <c r="A99" i="1"/>
  <c r="A98" i="1"/>
  <c r="H97" i="1"/>
  <c r="E97" i="1"/>
  <c r="A97" i="1"/>
  <c r="O96" i="1"/>
  <c r="O107" i="1" s="1"/>
  <c r="J96" i="1"/>
  <c r="J107" i="1" s="1"/>
  <c r="I96" i="1"/>
  <c r="A96" i="1"/>
  <c r="S95" i="1"/>
  <c r="R95" i="1"/>
  <c r="A95" i="1"/>
  <c r="S94" i="1"/>
  <c r="R94" i="1"/>
  <c r="Q96" i="1"/>
  <c r="L96" i="1"/>
  <c r="G96" i="1"/>
  <c r="W96" i="1" s="1"/>
  <c r="F96" i="1"/>
  <c r="A94" i="1"/>
  <c r="A93" i="1"/>
  <c r="B85" i="1"/>
  <c r="A85" i="1" s="1"/>
  <c r="B84" i="1"/>
  <c r="A84" i="1" s="1"/>
  <c r="B83" i="1"/>
  <c r="A83" i="1" s="1"/>
  <c r="B82" i="1"/>
  <c r="B81" i="1"/>
  <c r="B80" i="1"/>
  <c r="B79" i="1"/>
  <c r="B78" i="1"/>
  <c r="B77" i="1"/>
  <c r="B76" i="1"/>
  <c r="N75" i="1"/>
  <c r="B75" i="1"/>
  <c r="A75" i="1" s="1"/>
  <c r="B74" i="1"/>
  <c r="A74" i="1" s="1"/>
  <c r="B73" i="1"/>
  <c r="A73" i="1" s="1"/>
  <c r="B72" i="1"/>
  <c r="A72" i="1" s="1"/>
  <c r="N71" i="1"/>
  <c r="B71" i="1"/>
  <c r="A71" i="1" s="1"/>
  <c r="N70" i="1"/>
  <c r="B70" i="1"/>
  <c r="A70" i="1" s="1"/>
  <c r="S69" i="1"/>
  <c r="B69" i="1"/>
  <c r="A69" i="1" s="1"/>
  <c r="B68" i="1"/>
  <c r="A68" i="1" s="1"/>
  <c r="N67" i="1"/>
  <c r="B67" i="1"/>
  <c r="A67" i="1" s="1"/>
  <c r="N66" i="1"/>
  <c r="S66" i="1"/>
  <c r="B66" i="1"/>
  <c r="A66" i="1" s="1"/>
  <c r="S65" i="1"/>
  <c r="B65" i="1"/>
  <c r="A65" i="1" s="1"/>
  <c r="B64" i="1"/>
  <c r="A64" i="1" s="1"/>
  <c r="B63" i="1"/>
  <c r="A63" i="1" s="1"/>
  <c r="S62" i="1"/>
  <c r="B62" i="1"/>
  <c r="A62" i="1" s="1"/>
  <c r="S61" i="1"/>
  <c r="B61" i="1"/>
  <c r="A61" i="1" s="1"/>
  <c r="B60" i="1"/>
  <c r="A60" i="1" s="1"/>
  <c r="B59" i="1"/>
  <c r="A59" i="1" s="1"/>
  <c r="S58" i="1"/>
  <c r="B58" i="1"/>
  <c r="A58" i="1" s="1"/>
  <c r="S57" i="1"/>
  <c r="B57" i="1"/>
  <c r="A57" i="1" s="1"/>
  <c r="B56" i="1"/>
  <c r="A56" i="1" s="1"/>
  <c r="I72" i="1" s="1"/>
  <c r="Q72" i="1"/>
  <c r="B55" i="1"/>
  <c r="A55" i="1" s="1"/>
  <c r="B54" i="1"/>
  <c r="A54" i="1" s="1"/>
  <c r="B53" i="1"/>
  <c r="A53" i="1" s="1"/>
  <c r="B52" i="1"/>
  <c r="B51" i="1"/>
  <c r="A51" i="1" s="1"/>
  <c r="B50" i="1"/>
  <c r="A50" i="1" s="1"/>
  <c r="B49" i="1"/>
  <c r="A49" i="1" s="1"/>
  <c r="B48" i="1"/>
  <c r="A48" i="1" s="1"/>
  <c r="B47" i="1"/>
  <c r="A47" i="1"/>
  <c r="B46" i="1"/>
  <c r="B45" i="1"/>
  <c r="A45" i="1" s="1"/>
  <c r="B44" i="1"/>
  <c r="B43" i="1"/>
  <c r="A43" i="1" s="1"/>
  <c r="B42" i="1"/>
  <c r="B41" i="1"/>
  <c r="A41" i="1" s="1"/>
  <c r="K40" i="1"/>
  <c r="N40" i="1"/>
  <c r="B40" i="1"/>
  <c r="A40" i="1" s="1"/>
  <c r="K39" i="1"/>
  <c r="B39" i="1"/>
  <c r="S38" i="1"/>
  <c r="B38" i="1"/>
  <c r="A38" i="1" s="1"/>
  <c r="B37" i="1"/>
  <c r="A37" i="1" s="1"/>
  <c r="N37" i="1" s="1"/>
  <c r="B36" i="1"/>
  <c r="A36" i="1"/>
  <c r="B35" i="1"/>
  <c r="S34" i="1"/>
  <c r="B34" i="1"/>
  <c r="A34" i="1"/>
  <c r="N33" i="1"/>
  <c r="B33" i="1"/>
  <c r="S33" i="1" s="1"/>
  <c r="B32" i="1"/>
  <c r="S31" i="1"/>
  <c r="B31" i="1"/>
  <c r="A31" i="1" s="1"/>
  <c r="B30" i="1"/>
  <c r="A30" i="1" s="1"/>
  <c r="B29" i="1"/>
  <c r="A29" i="1" s="1"/>
  <c r="B28" i="1"/>
  <c r="A28" i="1" s="1"/>
  <c r="B27" i="1"/>
  <c r="A27" i="1" s="1"/>
  <c r="B26" i="1"/>
  <c r="A26" i="1" s="1"/>
  <c r="B25" i="1"/>
  <c r="A25" i="1" s="1"/>
  <c r="B24" i="1"/>
  <c r="A24" i="1" s="1"/>
  <c r="B23" i="1"/>
  <c r="S23" i="1" s="1"/>
  <c r="B22" i="1"/>
  <c r="A22" i="1" s="1"/>
  <c r="E22" i="1" s="1"/>
  <c r="H21" i="1"/>
  <c r="B21" i="1"/>
  <c r="N21" i="1" s="1"/>
  <c r="B20" i="1"/>
  <c r="A20" i="1" s="1"/>
  <c r="R19" i="1"/>
  <c r="B19" i="1"/>
  <c r="B18" i="1"/>
  <c r="A18" i="1" s="1"/>
  <c r="R17" i="1"/>
  <c r="P17" i="1"/>
  <c r="N17" i="1"/>
  <c r="K17" i="1"/>
  <c r="M17" i="1"/>
  <c r="E17" i="1"/>
  <c r="B17" i="1"/>
  <c r="A17" i="1" s="1"/>
  <c r="B16" i="1"/>
  <c r="A16" i="1" s="1"/>
  <c r="R15" i="1"/>
  <c r="K15" i="1"/>
  <c r="B15" i="1"/>
  <c r="P15" i="1" s="1"/>
  <c r="B14" i="1"/>
  <c r="A14" i="1" s="1"/>
  <c r="O13" i="1"/>
  <c r="J13" i="1"/>
  <c r="B13" i="1"/>
  <c r="A13" i="1" s="1"/>
  <c r="R12" i="1"/>
  <c r="P12" i="1"/>
  <c r="S12" i="1"/>
  <c r="K12" i="1"/>
  <c r="B12" i="1"/>
  <c r="A12" i="1" s="1"/>
  <c r="R11" i="1"/>
  <c r="P11" i="1"/>
  <c r="K11" i="1"/>
  <c r="B11" i="1"/>
  <c r="R10" i="1"/>
  <c r="P10" i="1"/>
  <c r="K10" i="1"/>
  <c r="B10" i="1"/>
  <c r="A10" i="1" s="1"/>
  <c r="R9" i="1"/>
  <c r="P9" i="1"/>
  <c r="S9" i="1"/>
  <c r="K9" i="1"/>
  <c r="B9" i="1"/>
  <c r="R8" i="1"/>
  <c r="P8" i="1"/>
  <c r="K8" i="1"/>
  <c r="B8" i="1"/>
  <c r="A8" i="1" s="1"/>
  <c r="R7" i="1"/>
  <c r="K7" i="1"/>
  <c r="B7" i="1"/>
  <c r="P7" i="1" s="1"/>
  <c r="A7" i="1"/>
  <c r="R6" i="1"/>
  <c r="K6" i="1"/>
  <c r="B6" i="1"/>
  <c r="A6" i="1" s="1"/>
  <c r="B5" i="1"/>
  <c r="A5" i="1" s="1"/>
  <c r="I10" i="2" l="1"/>
  <c r="L107" i="1"/>
  <c r="A21" i="1"/>
  <c r="J111" i="1"/>
  <c r="Y96" i="1"/>
  <c r="K114" i="1"/>
  <c r="X96" i="1"/>
  <c r="K22" i="1"/>
  <c r="R22" i="1" s="1"/>
  <c r="X13" i="1"/>
  <c r="A23" i="1"/>
  <c r="O24" i="1"/>
  <c r="Y13" i="1"/>
  <c r="A33" i="1"/>
  <c r="A15" i="1"/>
  <c r="S96" i="1"/>
  <c r="S97" i="1" s="1"/>
  <c r="E361" i="1"/>
  <c r="AI491" i="1"/>
  <c r="R96" i="1"/>
  <c r="R97" i="1" s="1"/>
  <c r="K96" i="1"/>
  <c r="K23" i="1"/>
  <c r="R23" i="1" s="1"/>
  <c r="K21" i="1"/>
  <c r="R21" i="1" s="1"/>
  <c r="R13" i="1"/>
  <c r="R14" i="1" s="1"/>
  <c r="P6" i="1"/>
  <c r="N10" i="1"/>
  <c r="S15" i="1"/>
  <c r="N48" i="1"/>
  <c r="H114" i="1"/>
  <c r="G104" i="1"/>
  <c r="W104" i="1" s="1"/>
  <c r="H116" i="1"/>
  <c r="H96" i="1"/>
  <c r="G107" i="1"/>
  <c r="W107" i="1" s="1"/>
  <c r="S7" i="1"/>
  <c r="M6" i="1"/>
  <c r="H6" i="1"/>
  <c r="N8" i="1"/>
  <c r="S8" i="1"/>
  <c r="N15" i="1"/>
  <c r="H22" i="1"/>
  <c r="N23" i="1"/>
  <c r="A32" i="1"/>
  <c r="S37" i="1"/>
  <c r="N38" i="1"/>
  <c r="A44" i="1"/>
  <c r="S45" i="1"/>
  <c r="N45" i="1"/>
  <c r="A52" i="1"/>
  <c r="S53" i="1"/>
  <c r="N53" i="1"/>
  <c r="N58" i="1"/>
  <c r="N62" i="1"/>
  <c r="A76" i="1"/>
  <c r="D96" i="1"/>
  <c r="E95" i="1"/>
  <c r="S130" i="1"/>
  <c r="V484" i="1"/>
  <c r="A484" i="1" s="1"/>
  <c r="V401" i="1"/>
  <c r="C290" i="1"/>
  <c r="C355" i="1" s="1"/>
  <c r="C235" i="1"/>
  <c r="C167" i="1"/>
  <c r="C89" i="1"/>
  <c r="A81" i="1"/>
  <c r="N96" i="1"/>
  <c r="N97" i="1" s="1"/>
  <c r="M96" i="1"/>
  <c r="M97" i="1" s="1"/>
  <c r="K101" i="1"/>
  <c r="R101" i="1" s="1"/>
  <c r="S111" i="1"/>
  <c r="K117" i="1"/>
  <c r="N123" i="1"/>
  <c r="P21" i="1"/>
  <c r="A9" i="1"/>
  <c r="H17" i="1"/>
  <c r="S17" i="1"/>
  <c r="E21" i="1"/>
  <c r="I24" i="1"/>
  <c r="E23" i="1"/>
  <c r="J24" i="1"/>
  <c r="N34" i="1"/>
  <c r="A39" i="1"/>
  <c r="P39" i="1"/>
  <c r="S40" i="1"/>
  <c r="Q54" i="1"/>
  <c r="A46" i="1"/>
  <c r="N57" i="1"/>
  <c r="N61" i="1"/>
  <c r="F72" i="1"/>
  <c r="N65" i="1"/>
  <c r="N69" i="1"/>
  <c r="S78" i="1"/>
  <c r="A78" i="1"/>
  <c r="N94" i="1"/>
  <c r="P102" i="1"/>
  <c r="O104" i="1"/>
  <c r="Y104" i="1" s="1"/>
  <c r="P103" i="1"/>
  <c r="P96" i="1"/>
  <c r="P101" i="1"/>
  <c r="K102" i="1"/>
  <c r="R102" i="1" s="1"/>
  <c r="Y107" i="1"/>
  <c r="I121" i="1"/>
  <c r="G111" i="1"/>
  <c r="N119" i="1"/>
  <c r="H119" i="1"/>
  <c r="E12" i="1"/>
  <c r="N12" i="1"/>
  <c r="S60" i="1"/>
  <c r="S64" i="1"/>
  <c r="N101" i="1"/>
  <c r="K103" i="1"/>
  <c r="R103" i="1" s="1"/>
  <c r="S48" i="1"/>
  <c r="AO484" i="1"/>
  <c r="AO401" i="1"/>
  <c r="S355" i="1"/>
  <c r="S235" i="1"/>
  <c r="S167" i="1"/>
  <c r="S290" i="1"/>
  <c r="S56" i="1"/>
  <c r="A11" i="1"/>
  <c r="A19" i="1"/>
  <c r="F24" i="1"/>
  <c r="S21" i="1"/>
  <c r="H23" i="1"/>
  <c r="J27" i="1"/>
  <c r="X27" i="1" s="1"/>
  <c r="L41" i="1"/>
  <c r="N31" i="1"/>
  <c r="A35" i="1"/>
  <c r="S36" i="1"/>
  <c r="S49" i="1"/>
  <c r="N49" i="1"/>
  <c r="N56" i="1"/>
  <c r="N60" i="1"/>
  <c r="N64" i="1"/>
  <c r="S80" i="1"/>
  <c r="A80" i="1"/>
  <c r="E94" i="1"/>
  <c r="N99" i="1"/>
  <c r="Q104" i="1"/>
  <c r="Q107" i="1" s="1"/>
  <c r="P107" i="1" s="1"/>
  <c r="J104" i="1"/>
  <c r="X104" i="1" s="1"/>
  <c r="H111" i="1"/>
  <c r="H115" i="1"/>
  <c r="S119" i="1"/>
  <c r="S59" i="1"/>
  <c r="S63" i="1"/>
  <c r="S67" i="1"/>
  <c r="S71" i="1"/>
  <c r="A77" i="1"/>
  <c r="F107" i="1"/>
  <c r="H113" i="1"/>
  <c r="Q24" i="1"/>
  <c r="S46" i="1"/>
  <c r="S55" i="1"/>
  <c r="N7" i="1"/>
  <c r="K38" i="1"/>
  <c r="A42" i="1"/>
  <c r="S43" i="1"/>
  <c r="N43" i="1"/>
  <c r="S51" i="1"/>
  <c r="N51" i="1"/>
  <c r="N55" i="1"/>
  <c r="N59" i="1"/>
  <c r="N63" i="1"/>
  <c r="A82" i="1"/>
  <c r="S89" i="1"/>
  <c r="M94" i="1"/>
  <c r="N102" i="1"/>
  <c r="H102" i="1"/>
  <c r="N111" i="1"/>
  <c r="L121" i="1"/>
  <c r="H112" i="1"/>
  <c r="N113" i="1"/>
  <c r="E10" i="1"/>
  <c r="O27" i="1"/>
  <c r="Y27" i="1" s="1"/>
  <c r="P23" i="1"/>
  <c r="S70" i="1"/>
  <c r="S79" i="1"/>
  <c r="A79" i="1"/>
  <c r="K119" i="1"/>
  <c r="P118" i="1"/>
  <c r="P119" i="1"/>
  <c r="K116" i="1"/>
  <c r="P115" i="1"/>
  <c r="K120" i="1"/>
  <c r="K113" i="1"/>
  <c r="P112" i="1"/>
  <c r="K111" i="1"/>
  <c r="X107" i="1"/>
  <c r="K118" i="1"/>
  <c r="P117" i="1"/>
  <c r="K115" i="1"/>
  <c r="P114" i="1"/>
  <c r="P120" i="1"/>
  <c r="P116" i="1"/>
  <c r="E102" i="1"/>
  <c r="P111" i="1"/>
  <c r="K112" i="1"/>
  <c r="P113" i="1"/>
  <c r="H117" i="1"/>
  <c r="N118" i="1"/>
  <c r="H118" i="1"/>
  <c r="N122" i="1"/>
  <c r="L134" i="1"/>
  <c r="S126" i="1"/>
  <c r="S135" i="1"/>
  <c r="N158" i="1"/>
  <c r="S161" i="1"/>
  <c r="N161" i="1"/>
  <c r="S174" i="1"/>
  <c r="E184" i="1"/>
  <c r="E193" i="1" s="1"/>
  <c r="M180" i="1"/>
  <c r="S240" i="1"/>
  <c r="S241" i="1" s="1"/>
  <c r="L241" i="1"/>
  <c r="N240" i="1"/>
  <c r="N241" i="1" s="1"/>
  <c r="N103" i="1"/>
  <c r="J112" i="1"/>
  <c r="Q134" i="1"/>
  <c r="N135" i="1"/>
  <c r="I152" i="1"/>
  <c r="N139" i="1"/>
  <c r="N143" i="1"/>
  <c r="N146" i="1"/>
  <c r="S199" i="1"/>
  <c r="F172" i="1"/>
  <c r="M177" i="1"/>
  <c r="S180" i="1"/>
  <c r="M187" i="1"/>
  <c r="N265" i="1"/>
  <c r="N125" i="1"/>
  <c r="N129" i="1"/>
  <c r="N133" i="1"/>
  <c r="N138" i="1"/>
  <c r="N142" i="1"/>
  <c r="S151" i="1"/>
  <c r="N151" i="1"/>
  <c r="N160" i="1"/>
  <c r="S211" i="1"/>
  <c r="S145" i="1"/>
  <c r="N145" i="1"/>
  <c r="M171" i="1"/>
  <c r="N174" i="1"/>
  <c r="S187" i="1"/>
  <c r="F134" i="1"/>
  <c r="S155" i="1"/>
  <c r="N155" i="1"/>
  <c r="N183" i="1"/>
  <c r="N202" i="1"/>
  <c r="S205" i="1"/>
  <c r="N205" i="1"/>
  <c r="F249" i="1"/>
  <c r="F244" i="1"/>
  <c r="S131" i="1"/>
  <c r="S147" i="1"/>
  <c r="S171" i="1"/>
  <c r="N171" i="1"/>
  <c r="Q228" i="1"/>
  <c r="S127" i="1"/>
  <c r="S120" i="1"/>
  <c r="N126" i="1"/>
  <c r="N127" i="1"/>
  <c r="N130" i="1"/>
  <c r="N131" i="1"/>
  <c r="S137" i="1"/>
  <c r="S141" i="1"/>
  <c r="N147" i="1"/>
  <c r="N214" i="1"/>
  <c r="F228" i="1"/>
  <c r="R184" i="1"/>
  <c r="S185" i="1" s="1"/>
  <c r="S253" i="1"/>
  <c r="N255" i="1"/>
  <c r="S256" i="1"/>
  <c r="N260" i="1"/>
  <c r="S282" i="1"/>
  <c r="M296" i="1"/>
  <c r="N298" i="1"/>
  <c r="S298" i="1"/>
  <c r="R300" i="1"/>
  <c r="N157" i="1"/>
  <c r="S159" i="1"/>
  <c r="N201" i="1"/>
  <c r="S203" i="1"/>
  <c r="N213" i="1"/>
  <c r="S215" i="1"/>
  <c r="N219" i="1"/>
  <c r="S221" i="1"/>
  <c r="N226" i="1"/>
  <c r="S246" i="1"/>
  <c r="S247" i="1" s="1"/>
  <c r="N256" i="1"/>
  <c r="N259" i="1"/>
  <c r="S264" i="1"/>
  <c r="S268" i="1"/>
  <c r="N273" i="1"/>
  <c r="N299" i="1"/>
  <c r="M361" i="1"/>
  <c r="F175" i="1"/>
  <c r="N199" i="1"/>
  <c r="N207" i="1"/>
  <c r="N211" i="1"/>
  <c r="N217" i="1"/>
  <c r="N225" i="1"/>
  <c r="E249" i="1"/>
  <c r="M246" i="1"/>
  <c r="N263" i="1"/>
  <c r="N267" i="1"/>
  <c r="N275" i="1"/>
  <c r="N278" i="1"/>
  <c r="N281" i="1"/>
  <c r="S294" i="1"/>
  <c r="M297" i="1"/>
  <c r="R299" i="1"/>
  <c r="S299" i="1"/>
  <c r="N331" i="1"/>
  <c r="N254" i="1"/>
  <c r="S254" i="1"/>
  <c r="N272" i="1"/>
  <c r="S272" i="1"/>
  <c r="N283" i="1"/>
  <c r="E300" i="1"/>
  <c r="N301" i="1"/>
  <c r="S329" i="1"/>
  <c r="N329" i="1"/>
  <c r="S359" i="1"/>
  <c r="N359" i="1"/>
  <c r="M174" i="1"/>
  <c r="N223" i="1"/>
  <c r="F265" i="1"/>
  <c r="N258" i="1"/>
  <c r="N262" i="1"/>
  <c r="S262" i="1"/>
  <c r="N266" i="1"/>
  <c r="S266" i="1"/>
  <c r="N269" i="1"/>
  <c r="F162" i="1"/>
  <c r="M294" i="1"/>
  <c r="N295" i="1"/>
  <c r="S297" i="1"/>
  <c r="S306" i="1"/>
  <c r="N337" i="1"/>
  <c r="S269" i="1"/>
  <c r="S274" i="1"/>
  <c r="N297" i="1"/>
  <c r="M299" i="1"/>
  <c r="N300" i="1"/>
  <c r="R298" i="1"/>
  <c r="R301" i="1"/>
  <c r="N311" i="1"/>
  <c r="N324" i="1"/>
  <c r="N369" i="1"/>
  <c r="S393" i="1"/>
  <c r="N393" i="1"/>
  <c r="AN452" i="1"/>
  <c r="AF465" i="1"/>
  <c r="AH452" i="1"/>
  <c r="AI452" i="1" s="1"/>
  <c r="E297" i="1"/>
  <c r="S301" i="1"/>
  <c r="E306" i="1"/>
  <c r="M307" i="1"/>
  <c r="N317" i="1"/>
  <c r="S319" i="1"/>
  <c r="N325" i="1"/>
  <c r="S327" i="1"/>
  <c r="S331" i="1"/>
  <c r="F348" i="1"/>
  <c r="S337" i="1"/>
  <c r="N343" i="1"/>
  <c r="E359" i="1"/>
  <c r="S366" i="1"/>
  <c r="N373" i="1"/>
  <c r="S374" i="1"/>
  <c r="N378" i="1"/>
  <c r="N386" i="1"/>
  <c r="AI419" i="1"/>
  <c r="AH456" i="1"/>
  <c r="AI456" i="1" s="1"/>
  <c r="S300" i="1"/>
  <c r="N367" i="1"/>
  <c r="N375" i="1"/>
  <c r="F376" i="1"/>
  <c r="S317" i="1"/>
  <c r="N372" i="1"/>
  <c r="N377" i="1"/>
  <c r="N379" i="1"/>
  <c r="F394" i="1"/>
  <c r="E394" i="1" s="1"/>
  <c r="R294" i="1"/>
  <c r="E301" i="1"/>
  <c r="N306" i="1"/>
  <c r="F329" i="1"/>
  <c r="N322" i="1"/>
  <c r="N334" i="1"/>
  <c r="N340" i="1"/>
  <c r="N346" i="1"/>
  <c r="S382" i="1"/>
  <c r="N382" i="1"/>
  <c r="S385" i="1"/>
  <c r="N385" i="1"/>
  <c r="R295" i="1"/>
  <c r="R306" i="1"/>
  <c r="N371" i="1"/>
  <c r="S377" i="1"/>
  <c r="N370" i="1"/>
  <c r="AC465" i="1"/>
  <c r="N381" i="1"/>
  <c r="AH454" i="1"/>
  <c r="AI454" i="1" s="1"/>
  <c r="AN457" i="1"/>
  <c r="AO457" i="1" s="1"/>
  <c r="N384" i="1"/>
  <c r="N392" i="1"/>
  <c r="AL465" i="1"/>
  <c r="AH490" i="1"/>
  <c r="AI490" i="1" s="1"/>
  <c r="N390" i="1"/>
  <c r="AI457" i="1"/>
  <c r="AH458" i="1"/>
  <c r="AH460" i="1"/>
  <c r="AI460" i="1" s="1"/>
  <c r="AI492" i="1"/>
  <c r="AO494" i="1"/>
  <c r="AH459" i="1"/>
  <c r="AI459" i="1" s="1"/>
  <c r="AO460" i="1"/>
  <c r="AI493" i="1"/>
  <c r="Z465" i="1"/>
  <c r="AN455" i="1"/>
  <c r="AO455" i="1" s="1"/>
  <c r="AH455" i="1"/>
  <c r="AI455" i="1" s="1"/>
  <c r="AO459" i="1"/>
  <c r="AN491" i="1"/>
  <c r="AO491" i="1" s="1"/>
  <c r="AH494" i="1"/>
  <c r="AI494" i="1" s="1"/>
  <c r="AH468" i="1"/>
  <c r="AI468" i="1" s="1"/>
  <c r="AH476" i="1"/>
  <c r="AI476" i="1" s="1"/>
  <c r="AN492" i="1"/>
  <c r="AO492" i="1" s="1"/>
  <c r="AN493" i="1"/>
  <c r="AO493" i="1" s="1"/>
  <c r="AH496" i="1"/>
  <c r="AI496" i="1" s="1"/>
  <c r="AN495" i="1"/>
  <c r="Y24" i="1" l="1"/>
  <c r="Y4" i="1" s="1"/>
  <c r="P38" i="1"/>
  <c r="P40" i="1"/>
  <c r="P32" i="1"/>
  <c r="P35" i="1"/>
  <c r="P33" i="1"/>
  <c r="P36" i="1"/>
  <c r="P34" i="1"/>
  <c r="P31" i="1"/>
  <c r="P37" i="1"/>
  <c r="E113" i="1"/>
  <c r="V96" i="1"/>
  <c r="K31" i="1"/>
  <c r="X24" i="1"/>
  <c r="X4" i="1" s="1"/>
  <c r="E120" i="1"/>
  <c r="K35" i="1"/>
  <c r="AN465" i="1"/>
  <c r="E134" i="1"/>
  <c r="E119" i="1"/>
  <c r="E115" i="1"/>
  <c r="E118" i="1"/>
  <c r="AE410" i="1"/>
  <c r="AL448" i="1"/>
  <c r="AE411" i="1"/>
  <c r="AI439" i="1"/>
  <c r="AO424" i="1"/>
  <c r="AF416" i="1"/>
  <c r="AE416" i="1" s="1"/>
  <c r="AL435" i="1"/>
  <c r="P152" i="1"/>
  <c r="P121" i="1"/>
  <c r="F350" i="1"/>
  <c r="F396" i="1"/>
  <c r="E376" i="1"/>
  <c r="F230" i="1"/>
  <c r="S307" i="1"/>
  <c r="N307" i="1"/>
  <c r="E265" i="1"/>
  <c r="N361" i="1"/>
  <c r="S361" i="1"/>
  <c r="S362" i="1" s="1"/>
  <c r="P134" i="1"/>
  <c r="S35" i="1"/>
  <c r="L244" i="1"/>
  <c r="K265" i="1"/>
  <c r="N243" i="1"/>
  <c r="N244" i="1" s="1"/>
  <c r="L249" i="1"/>
  <c r="S243" i="1"/>
  <c r="S244" i="1" s="1"/>
  <c r="S296" i="1"/>
  <c r="N296" i="1"/>
  <c r="F250" i="1"/>
  <c r="N178" i="1"/>
  <c r="N177" i="1"/>
  <c r="S177" i="1"/>
  <c r="N79" i="1"/>
  <c r="N80" i="1"/>
  <c r="M12" i="1"/>
  <c r="H12" i="1"/>
  <c r="M15" i="1"/>
  <c r="H15" i="1"/>
  <c r="E111" i="1"/>
  <c r="F121" i="1"/>
  <c r="S52" i="1"/>
  <c r="I13" i="1"/>
  <c r="AL442" i="1"/>
  <c r="AL434" i="1"/>
  <c r="AL414" i="1"/>
  <c r="AL433" i="1"/>
  <c r="AL410" i="1"/>
  <c r="S19" i="1"/>
  <c r="N19" i="1"/>
  <c r="N394" i="1"/>
  <c r="F241" i="1"/>
  <c r="N187" i="1"/>
  <c r="R27" i="1"/>
  <c r="R28" i="1" s="1"/>
  <c r="E11" i="1"/>
  <c r="AF415" i="1"/>
  <c r="AL439" i="1"/>
  <c r="E117" i="1"/>
  <c r="M300" i="1"/>
  <c r="Q230" i="1"/>
  <c r="K134" i="1"/>
  <c r="S134" i="1"/>
  <c r="K33" i="1"/>
  <c r="K36" i="1"/>
  <c r="S376" i="1"/>
  <c r="N376" i="1"/>
  <c r="F184" i="1"/>
  <c r="S77" i="1"/>
  <c r="N77" i="1"/>
  <c r="H120" i="1"/>
  <c r="N120" i="1"/>
  <c r="I134" i="1"/>
  <c r="N134" i="1" s="1"/>
  <c r="M7" i="1"/>
  <c r="H7" i="1"/>
  <c r="S44" i="1"/>
  <c r="N44" i="1"/>
  <c r="S50" i="1"/>
  <c r="N50" i="1"/>
  <c r="M8" i="1"/>
  <c r="H8" i="1"/>
  <c r="AL409" i="1"/>
  <c r="AL417" i="1"/>
  <c r="AL416" i="1"/>
  <c r="AL413" i="1"/>
  <c r="AL449" i="1"/>
  <c r="AH473" i="1"/>
  <c r="AI473" i="1" s="1"/>
  <c r="Q154" i="1"/>
  <c r="P154" i="1" s="1"/>
  <c r="S39" i="1"/>
  <c r="K37" i="1"/>
  <c r="M306" i="1"/>
  <c r="M295" i="1"/>
  <c r="E295" i="1"/>
  <c r="F284" i="1"/>
  <c r="E284" i="1" s="1"/>
  <c r="R303" i="1"/>
  <c r="N162" i="1"/>
  <c r="I228" i="1"/>
  <c r="F188" i="1"/>
  <c r="P22" i="1"/>
  <c r="L13" i="1"/>
  <c r="N6" i="1"/>
  <c r="S6" i="1"/>
  <c r="E7" i="1"/>
  <c r="L54" i="1"/>
  <c r="S76" i="1"/>
  <c r="AL450" i="1"/>
  <c r="AL440" i="1"/>
  <c r="AL445" i="1"/>
  <c r="AF417" i="1"/>
  <c r="I104" i="1"/>
  <c r="H104" i="1" s="1"/>
  <c r="K34" i="1"/>
  <c r="E15" i="1"/>
  <c r="P24" i="1"/>
  <c r="S10" i="1"/>
  <c r="E6" i="1"/>
  <c r="N81" i="1"/>
  <c r="F303" i="1"/>
  <c r="F308" i="1" s="1"/>
  <c r="S209" i="1"/>
  <c r="N209" i="1"/>
  <c r="I350" i="1"/>
  <c r="H350" i="1" s="1"/>
  <c r="R308" i="1"/>
  <c r="AL405" i="1"/>
  <c r="M104" i="1"/>
  <c r="K104" i="1"/>
  <c r="S81" i="1"/>
  <c r="N22" i="1"/>
  <c r="S22" i="1"/>
  <c r="N36" i="1"/>
  <c r="AL436" i="1"/>
  <c r="AL412" i="1"/>
  <c r="AL408" i="1"/>
  <c r="AO425" i="1"/>
  <c r="AL446" i="1"/>
  <c r="AL437" i="1"/>
  <c r="AH470" i="1"/>
  <c r="AI470" i="1" s="1"/>
  <c r="AL444" i="1"/>
  <c r="AO477" i="1"/>
  <c r="K32" i="1"/>
  <c r="E9" i="1"/>
  <c r="N9" i="1"/>
  <c r="G13" i="1"/>
  <c r="W13" i="1" s="1"/>
  <c r="E294" i="1"/>
  <c r="D303" i="1"/>
  <c r="AH465" i="1"/>
  <c r="AI465" i="1" s="1"/>
  <c r="M303" i="1"/>
  <c r="F181" i="1"/>
  <c r="E8" i="1"/>
  <c r="S104" i="1"/>
  <c r="S105" i="1" s="1"/>
  <c r="N11" i="1"/>
  <c r="S11" i="1"/>
  <c r="P104" i="1"/>
  <c r="S47" i="1"/>
  <c r="N47" i="1"/>
  <c r="M10" i="1"/>
  <c r="H10" i="1"/>
  <c r="L24" i="1"/>
  <c r="K24" i="1" s="1"/>
  <c r="S107" i="1"/>
  <c r="S108" i="1" s="1"/>
  <c r="AO426" i="1"/>
  <c r="AL447" i="1"/>
  <c r="AL438" i="1"/>
  <c r="D107" i="1"/>
  <c r="E96" i="1"/>
  <c r="E114" i="1"/>
  <c r="E112" i="1"/>
  <c r="E116" i="1"/>
  <c r="D104" i="1"/>
  <c r="F41" i="1"/>
  <c r="Q41" i="1"/>
  <c r="Q13" i="1"/>
  <c r="N303" i="1"/>
  <c r="N304" i="1" s="1"/>
  <c r="S303" i="1"/>
  <c r="N121" i="1"/>
  <c r="S121" i="1"/>
  <c r="K121" i="1"/>
  <c r="AI458" i="1"/>
  <c r="S162" i="1"/>
  <c r="AO452" i="1"/>
  <c r="AO465" i="1"/>
  <c r="S394" i="1"/>
  <c r="N294" i="1"/>
  <c r="F152" i="1"/>
  <c r="E152" i="1" s="1"/>
  <c r="S295" i="1"/>
  <c r="I162" i="1"/>
  <c r="S265" i="1"/>
  <c r="N180" i="1"/>
  <c r="R107" i="1"/>
  <c r="R108" i="1" s="1"/>
  <c r="M107" i="1"/>
  <c r="M108" i="1" s="1"/>
  <c r="K107" i="1"/>
  <c r="F13" i="1"/>
  <c r="N46" i="1"/>
  <c r="AL415" i="1"/>
  <c r="AL443" i="1"/>
  <c r="AL411" i="1"/>
  <c r="AN473" i="1"/>
  <c r="AL441" i="1"/>
  <c r="S32" i="1"/>
  <c r="N9" i="2" l="1"/>
  <c r="N8" i="2" s="1"/>
  <c r="F27" i="1"/>
  <c r="E41" i="1" s="1"/>
  <c r="K13" i="1"/>
  <c r="E107" i="1"/>
  <c r="V107" i="1"/>
  <c r="E104" i="1"/>
  <c r="V104" i="1"/>
  <c r="F313" i="1"/>
  <c r="F352" i="1" s="1"/>
  <c r="S54" i="1"/>
  <c r="AH472" i="1"/>
  <c r="AI472" i="1" s="1"/>
  <c r="AN410" i="1"/>
  <c r="AO410" i="1" s="1"/>
  <c r="AH411" i="1"/>
  <c r="AI411" i="1" s="1"/>
  <c r="AN472" i="1"/>
  <c r="AO472" i="1" s="1"/>
  <c r="AN416" i="1"/>
  <c r="S398" i="1"/>
  <c r="G27" i="1"/>
  <c r="W27" i="1" s="1"/>
  <c r="H13" i="1"/>
  <c r="AB408" i="1"/>
  <c r="G24" i="1"/>
  <c r="W24" i="1" s="1"/>
  <c r="N78" i="1"/>
  <c r="AH469" i="1"/>
  <c r="N308" i="1"/>
  <c r="N309" i="1" s="1"/>
  <c r="AN425" i="1"/>
  <c r="AB414" i="1"/>
  <c r="AN449" i="1"/>
  <c r="AO449" i="1" s="1"/>
  <c r="AN415" i="1"/>
  <c r="AE415" i="1"/>
  <c r="AE409" i="1"/>
  <c r="AN409" i="1"/>
  <c r="AO409" i="1" s="1"/>
  <c r="Q164" i="1"/>
  <c r="AN435" i="1"/>
  <c r="AO435" i="1" s="1"/>
  <c r="AH435" i="1"/>
  <c r="AI435" i="1" s="1"/>
  <c r="AH430" i="1"/>
  <c r="AI430" i="1" s="1"/>
  <c r="AN430" i="1"/>
  <c r="AO430" i="1" s="1"/>
  <c r="AK411" i="1"/>
  <c r="I54" i="1"/>
  <c r="AH420" i="1"/>
  <c r="N42" i="1"/>
  <c r="N104" i="1"/>
  <c r="N105" i="1" s="1"/>
  <c r="G112" i="1"/>
  <c r="I107" i="1"/>
  <c r="H134" i="1" s="1"/>
  <c r="AN424" i="1"/>
  <c r="F193" i="1"/>
  <c r="F185" i="1"/>
  <c r="P230" i="1"/>
  <c r="Z417" i="1"/>
  <c r="AC416" i="1"/>
  <c r="AI424" i="1"/>
  <c r="AC417" i="1"/>
  <c r="AH417" i="1" s="1"/>
  <c r="AC415" i="1"/>
  <c r="AH415" i="1" s="1"/>
  <c r="AI425" i="1"/>
  <c r="AI426" i="1"/>
  <c r="AH478" i="1"/>
  <c r="AI478" i="1" s="1"/>
  <c r="AH477" i="1"/>
  <c r="AI477" i="1" s="1"/>
  <c r="AN427" i="1"/>
  <c r="AO427" i="1" s="1"/>
  <c r="AH427" i="1"/>
  <c r="AI427" i="1" s="1"/>
  <c r="AL451" i="1"/>
  <c r="M308" i="1"/>
  <c r="AN442" i="1"/>
  <c r="AO442" i="1" s="1"/>
  <c r="AH442" i="1"/>
  <c r="AI442" i="1" s="1"/>
  <c r="AH437" i="1"/>
  <c r="AI437" i="1" s="1"/>
  <c r="AN437" i="1"/>
  <c r="AO437" i="1" s="1"/>
  <c r="I27" i="1"/>
  <c r="F54" i="1"/>
  <c r="N24" i="1"/>
  <c r="N25" i="1" s="1"/>
  <c r="S24" i="1"/>
  <c r="S25" i="1" s="1"/>
  <c r="J32" i="1"/>
  <c r="AN471" i="1"/>
  <c r="AO471" i="1" s="1"/>
  <c r="AH421" i="1"/>
  <c r="AI421" i="1" s="1"/>
  <c r="AN421" i="1"/>
  <c r="AO421" i="1" s="1"/>
  <c r="AK412" i="1"/>
  <c r="D13" i="1"/>
  <c r="AE417" i="1"/>
  <c r="AN417" i="1"/>
  <c r="AO417" i="1" s="1"/>
  <c r="AN434" i="1"/>
  <c r="AO434" i="1" s="1"/>
  <c r="AH434" i="1"/>
  <c r="AI434" i="1" s="1"/>
  <c r="S13" i="1"/>
  <c r="S14" i="1" s="1"/>
  <c r="AK413" i="1"/>
  <c r="AK417" i="1"/>
  <c r="M11" i="1"/>
  <c r="H11" i="1"/>
  <c r="AN443" i="1"/>
  <c r="AO443" i="1" s="1"/>
  <c r="AH443" i="1"/>
  <c r="AI443" i="1" s="1"/>
  <c r="AK414" i="1"/>
  <c r="N52" i="1"/>
  <c r="AB413" i="1"/>
  <c r="AH446" i="1"/>
  <c r="AI446" i="1" s="1"/>
  <c r="AN446" i="1"/>
  <c r="AO446" i="1" s="1"/>
  <c r="AH438" i="1"/>
  <c r="AI438" i="1" s="1"/>
  <c r="AN438" i="1"/>
  <c r="AO438" i="1" s="1"/>
  <c r="AH429" i="1"/>
  <c r="AI429" i="1" s="1"/>
  <c r="AN429" i="1"/>
  <c r="AO429" i="1" s="1"/>
  <c r="AN433" i="1"/>
  <c r="AO433" i="1" s="1"/>
  <c r="AH433" i="1"/>
  <c r="AO473" i="1"/>
  <c r="Q27" i="1"/>
  <c r="P41" i="1" s="1"/>
  <c r="P13" i="1"/>
  <c r="AB410" i="1"/>
  <c r="AG410" i="1" s="1"/>
  <c r="N13" i="1"/>
  <c r="N14" i="1" s="1"/>
  <c r="H228" i="1"/>
  <c r="AE414" i="1"/>
  <c r="AN414" i="1"/>
  <c r="AO414" i="1" s="1"/>
  <c r="AH414" i="1"/>
  <c r="AI414" i="1" s="1"/>
  <c r="AH413" i="1"/>
  <c r="AI413" i="1" s="1"/>
  <c r="AE413" i="1"/>
  <c r="AN413" i="1"/>
  <c r="AO413" i="1" s="1"/>
  <c r="N249" i="1"/>
  <c r="N250" i="1" s="1"/>
  <c r="S249" i="1"/>
  <c r="L250" i="1"/>
  <c r="AN411" i="1"/>
  <c r="AO411" i="1" s="1"/>
  <c r="Q74" i="1"/>
  <c r="AN475" i="1"/>
  <c r="AO475" i="1" s="1"/>
  <c r="AH475" i="1"/>
  <c r="AI475" i="1" s="1"/>
  <c r="AN440" i="1"/>
  <c r="AO440" i="1" s="1"/>
  <c r="AH440" i="1"/>
  <c r="AI440" i="1" s="1"/>
  <c r="R313" i="1"/>
  <c r="AF432" i="1"/>
  <c r="AN420" i="1"/>
  <c r="AO420" i="1" s="1"/>
  <c r="AL432" i="1"/>
  <c r="L27" i="1"/>
  <c r="J31" i="1"/>
  <c r="Z416" i="1"/>
  <c r="AN426" i="1"/>
  <c r="M184" i="1"/>
  <c r="AK410" i="1"/>
  <c r="F154" i="1"/>
  <c r="E121" i="1"/>
  <c r="AN477" i="1"/>
  <c r="AH410" i="1"/>
  <c r="AI410" i="1" s="1"/>
  <c r="AN445" i="1"/>
  <c r="AO445" i="1" s="1"/>
  <c r="AH445" i="1"/>
  <c r="AI445" i="1" s="1"/>
  <c r="M9" i="1"/>
  <c r="H9" i="1"/>
  <c r="AO415" i="1"/>
  <c r="AK415" i="1"/>
  <c r="I83" i="1"/>
  <c r="AH471" i="1"/>
  <c r="AI471" i="1" s="1"/>
  <c r="AN408" i="1"/>
  <c r="AO408" i="1" s="1"/>
  <c r="AE408" i="1"/>
  <c r="AF418" i="1"/>
  <c r="AH408" i="1"/>
  <c r="AI408" i="1" s="1"/>
  <c r="Z451" i="1"/>
  <c r="AN474" i="1"/>
  <c r="AO474" i="1" s="1"/>
  <c r="AH474" i="1"/>
  <c r="AI474" i="1" s="1"/>
  <c r="Z415" i="1"/>
  <c r="E303" i="1"/>
  <c r="D308" i="1"/>
  <c r="D313" i="1" s="1"/>
  <c r="Z405" i="1" s="1"/>
  <c r="AK408" i="1"/>
  <c r="AL418" i="1"/>
  <c r="N35" i="1"/>
  <c r="AH412" i="1"/>
  <c r="S184" i="1"/>
  <c r="N184" i="1"/>
  <c r="N185" i="1" s="1"/>
  <c r="AO416" i="1"/>
  <c r="AK416" i="1"/>
  <c r="S396" i="1"/>
  <c r="N396" i="1"/>
  <c r="S308" i="1"/>
  <c r="S304" i="1"/>
  <c r="AH436" i="1"/>
  <c r="AI436" i="1" s="1"/>
  <c r="AN436" i="1"/>
  <c r="AO436" i="1" s="1"/>
  <c r="AN448" i="1"/>
  <c r="AO448" i="1" s="1"/>
  <c r="I352" i="1"/>
  <c r="AN444" i="1"/>
  <c r="AO444" i="1" s="1"/>
  <c r="F286" i="1"/>
  <c r="E286" i="1" s="1"/>
  <c r="AN422" i="1"/>
  <c r="AO422" i="1" s="1"/>
  <c r="Z480" i="1"/>
  <c r="F83" i="1"/>
  <c r="AH428" i="1"/>
  <c r="AI428" i="1" s="1"/>
  <c r="AN428" i="1"/>
  <c r="AO428" i="1" s="1"/>
  <c r="AN450" i="1"/>
  <c r="AO450" i="1" s="1"/>
  <c r="N32" i="1"/>
  <c r="I41" i="1"/>
  <c r="AN478" i="1"/>
  <c r="AO478" i="1" s="1"/>
  <c r="AN441" i="1"/>
  <c r="AO441" i="1" s="1"/>
  <c r="AH441" i="1"/>
  <c r="AI441" i="1" s="1"/>
  <c r="AN423" i="1"/>
  <c r="AO423" i="1" s="1"/>
  <c r="AH423" i="1"/>
  <c r="AI423" i="1" s="1"/>
  <c r="AN469" i="1"/>
  <c r="AO469" i="1" s="1"/>
  <c r="N76" i="1"/>
  <c r="S41" i="1"/>
  <c r="AK409" i="1"/>
  <c r="H39" i="1"/>
  <c r="N39" i="1"/>
  <c r="AN439" i="1"/>
  <c r="AO439" i="1" s="1"/>
  <c r="AH439" i="1"/>
  <c r="AE412" i="1"/>
  <c r="AN412" i="1"/>
  <c r="AO412" i="1" s="1"/>
  <c r="I154" i="1"/>
  <c r="AL480" i="1"/>
  <c r="AB411" i="1"/>
  <c r="AG411" i="1" s="1"/>
  <c r="I230" i="1"/>
  <c r="H230" i="1" s="1"/>
  <c r="AH444" i="1"/>
  <c r="AI444" i="1" s="1"/>
  <c r="AH422" i="1"/>
  <c r="AI422" i="1" s="1"/>
  <c r="E396" i="1"/>
  <c r="F398" i="1"/>
  <c r="G42" i="1" l="1"/>
  <c r="AF406" i="1"/>
  <c r="G55" i="1"/>
  <c r="E54" i="1"/>
  <c r="E72" i="1"/>
  <c r="H35" i="1"/>
  <c r="K27" i="1"/>
  <c r="H154" i="1"/>
  <c r="H32" i="1"/>
  <c r="E350" i="1"/>
  <c r="E348" i="1"/>
  <c r="Y408" i="1"/>
  <c r="AM408" i="1" s="1"/>
  <c r="V13" i="1"/>
  <c r="W4" i="1"/>
  <c r="Y412" i="1"/>
  <c r="AM412" i="1" s="1"/>
  <c r="Z406" i="1"/>
  <c r="E329" i="1"/>
  <c r="N41" i="1"/>
  <c r="M13" i="1"/>
  <c r="M14" i="1" s="1"/>
  <c r="E230" i="1"/>
  <c r="AH448" i="1"/>
  <c r="AI448" i="1" s="1"/>
  <c r="P74" i="1"/>
  <c r="H54" i="1"/>
  <c r="Y415" i="1"/>
  <c r="AM415" i="1" s="1"/>
  <c r="K54" i="1"/>
  <c r="Y413" i="1"/>
  <c r="AM413" i="1" s="1"/>
  <c r="AH426" i="1"/>
  <c r="Z432" i="1"/>
  <c r="AH450" i="1"/>
  <c r="AI450" i="1" s="1"/>
  <c r="AL406" i="1"/>
  <c r="S309" i="1"/>
  <c r="AN418" i="1"/>
  <c r="AO418" i="1" s="1"/>
  <c r="Z418" i="1"/>
  <c r="N398" i="1"/>
  <c r="AG408" i="1"/>
  <c r="AN432" i="1"/>
  <c r="AO432" i="1" s="1"/>
  <c r="AG414" i="1"/>
  <c r="Q85" i="1"/>
  <c r="P72" i="1"/>
  <c r="P27" i="1"/>
  <c r="P54" i="1"/>
  <c r="AB417" i="1"/>
  <c r="AG417" i="1" s="1"/>
  <c r="AI417" i="1"/>
  <c r="N313" i="1"/>
  <c r="N314" i="1" s="1"/>
  <c r="I74" i="1"/>
  <c r="I85" i="1" s="1"/>
  <c r="H41" i="1"/>
  <c r="AL467" i="1"/>
  <c r="E154" i="1"/>
  <c r="F164" i="1"/>
  <c r="Y416" i="1"/>
  <c r="AM416" i="1" s="1"/>
  <c r="I232" i="1"/>
  <c r="AC406" i="1"/>
  <c r="G9" i="2" s="1"/>
  <c r="G8" i="2" s="1"/>
  <c r="H72" i="1"/>
  <c r="F232" i="1"/>
  <c r="F194" i="1"/>
  <c r="E228" i="1"/>
  <c r="E209" i="1"/>
  <c r="AG413" i="1"/>
  <c r="AH424" i="1"/>
  <c r="AH425" i="1"/>
  <c r="H33" i="1"/>
  <c r="H40" i="1"/>
  <c r="H24" i="1"/>
  <c r="H37" i="1"/>
  <c r="H38" i="1"/>
  <c r="H34" i="1"/>
  <c r="H31" i="1"/>
  <c r="H36" i="1"/>
  <c r="M24" i="1"/>
  <c r="F74" i="1"/>
  <c r="AB409" i="1"/>
  <c r="AG409" i="1" s="1"/>
  <c r="AC418" i="1"/>
  <c r="S193" i="1"/>
  <c r="S194" i="1" s="1"/>
  <c r="N193" i="1"/>
  <c r="N194" i="1" s="1"/>
  <c r="Y409" i="1"/>
  <c r="AM409" i="1" s="1"/>
  <c r="R249" i="1"/>
  <c r="S250" i="1" s="1"/>
  <c r="M249" i="1"/>
  <c r="AB416" i="1"/>
  <c r="AG416" i="1" s="1"/>
  <c r="AH416" i="1"/>
  <c r="AI416" i="1" s="1"/>
  <c r="Q232" i="1"/>
  <c r="P228" i="1"/>
  <c r="AI433" i="1"/>
  <c r="N27" i="1"/>
  <c r="S27" i="1"/>
  <c r="K41" i="1"/>
  <c r="D27" i="1"/>
  <c r="E13" i="1"/>
  <c r="Y414" i="1"/>
  <c r="AM414" i="1" s="1"/>
  <c r="D24" i="1"/>
  <c r="V24" i="1" s="1"/>
  <c r="Y410" i="1"/>
  <c r="AM410" i="1" s="1"/>
  <c r="Y411" i="1"/>
  <c r="AM411" i="1" s="1"/>
  <c r="AH449" i="1"/>
  <c r="AI449" i="1" s="1"/>
  <c r="AI469" i="1"/>
  <c r="AC480" i="1"/>
  <c r="E308" i="1"/>
  <c r="M313" i="1"/>
  <c r="AF405" i="1"/>
  <c r="I164" i="1"/>
  <c r="H121" i="1"/>
  <c r="H152" i="1"/>
  <c r="H107" i="1"/>
  <c r="N107" i="1"/>
  <c r="N108" i="1" s="1"/>
  <c r="N54" i="1"/>
  <c r="AH409" i="1"/>
  <c r="AI409" i="1" s="1"/>
  <c r="F288" i="1"/>
  <c r="AB412" i="1"/>
  <c r="AG412" i="1" s="1"/>
  <c r="AI412" i="1"/>
  <c r="AI415" i="1"/>
  <c r="AB415" i="1"/>
  <c r="AG415" i="1" s="1"/>
  <c r="Y417" i="1"/>
  <c r="AM417" i="1" s="1"/>
  <c r="AI420" i="1"/>
  <c r="AC432" i="1"/>
  <c r="AA433" i="1" s="1"/>
  <c r="H27" i="1"/>
  <c r="M27" i="1"/>
  <c r="M28" i="1" s="1"/>
  <c r="AH418" i="1" l="1"/>
  <c r="AI418" i="1" s="1"/>
  <c r="AA419" i="1"/>
  <c r="C9" i="2"/>
  <c r="J9" i="2"/>
  <c r="J8" i="2" s="1"/>
  <c r="O9" i="2"/>
  <c r="O8" i="2" s="1"/>
  <c r="E27" i="1"/>
  <c r="V27" i="1"/>
  <c r="V4" i="1" s="1"/>
  <c r="X465" i="1"/>
  <c r="X432" i="1"/>
  <c r="X451" i="1"/>
  <c r="X480" i="1"/>
  <c r="AD432" i="1"/>
  <c r="K9" i="2"/>
  <c r="K8" i="2" s="1"/>
  <c r="C10" i="2"/>
  <c r="AA432" i="1"/>
  <c r="AA480" i="1"/>
  <c r="AA451" i="1"/>
  <c r="S28" i="1"/>
  <c r="AJ467" i="1"/>
  <c r="AL482" i="1"/>
  <c r="AJ465" i="1"/>
  <c r="AJ418" i="1"/>
  <c r="AJ432" i="1"/>
  <c r="AJ451" i="1"/>
  <c r="Z467" i="1"/>
  <c r="X418" i="1"/>
  <c r="E74" i="1"/>
  <c r="F85" i="1"/>
  <c r="AH432" i="1"/>
  <c r="AI432" i="1" s="1"/>
  <c r="E313" i="1"/>
  <c r="R193" i="1"/>
  <c r="M193" i="1"/>
  <c r="AD418" i="1"/>
  <c r="AA465" i="1"/>
  <c r="S313" i="1"/>
  <c r="S314" i="1" s="1"/>
  <c r="E40" i="1"/>
  <c r="E24" i="1"/>
  <c r="E34" i="1"/>
  <c r="E36" i="1"/>
  <c r="E38" i="1"/>
  <c r="E37" i="1"/>
  <c r="E31" i="1"/>
  <c r="E33" i="1"/>
  <c r="E35" i="1"/>
  <c r="E32" i="1"/>
  <c r="E39" i="1"/>
  <c r="AC405" i="1"/>
  <c r="F9" i="2" s="1"/>
  <c r="F8" i="2" s="1"/>
  <c r="H74" i="1"/>
  <c r="N28" i="1"/>
  <c r="AC467" i="1"/>
  <c r="AA467" i="1" s="1"/>
  <c r="AA418" i="1"/>
  <c r="AN406" i="1"/>
  <c r="AO406" i="1" s="1"/>
  <c r="AH406" i="1"/>
  <c r="AI406" i="1" s="1"/>
  <c r="AD465" i="1"/>
  <c r="C8" i="2" l="1"/>
  <c r="P9" i="2"/>
  <c r="B9" i="2"/>
  <c r="X467" i="1"/>
  <c r="Z482" i="1"/>
  <c r="AC482" i="1"/>
  <c r="AL488" i="1"/>
  <c r="AK482" i="1"/>
  <c r="H9" i="2" l="1"/>
  <c r="H8" i="2" s="1"/>
  <c r="P8" i="2"/>
  <c r="D9" i="2"/>
  <c r="B10" i="2"/>
  <c r="B8" i="2" s="1"/>
  <c r="AL497" i="1"/>
  <c r="AK488" i="1"/>
  <c r="AC488" i="1"/>
  <c r="AB482" i="1"/>
  <c r="Z488" i="1"/>
  <c r="Y482" i="1"/>
  <c r="Q9" i="2" l="1"/>
  <c r="D10" i="2"/>
  <c r="D8" i="2" s="1"/>
  <c r="Y488" i="1"/>
  <c r="Z497" i="1"/>
  <c r="AB488" i="1"/>
  <c r="AC497" i="1"/>
  <c r="AK497" i="1"/>
  <c r="AB497" i="1" l="1"/>
  <c r="I9" i="2"/>
  <c r="I8" i="2" s="1"/>
  <c r="Q8" i="2"/>
  <c r="Y497" i="1"/>
  <c r="E9" i="2"/>
  <c r="E10" i="2" l="1"/>
  <c r="E8" i="2" s="1"/>
  <c r="AF479" i="1"/>
  <c r="AF480" i="1" s="1"/>
  <c r="L82" i="1"/>
  <c r="AD433" i="1" l="1"/>
  <c r="AH479" i="1"/>
  <c r="AI479" i="1" s="1"/>
  <c r="N82" i="1"/>
  <c r="N83" i="1" s="1"/>
  <c r="S82" i="1"/>
  <c r="S83" i="1" s="1"/>
  <c r="L83" i="1"/>
  <c r="AN480" i="1"/>
  <c r="AO480" i="1" s="1"/>
  <c r="AH480" i="1"/>
  <c r="AI480" i="1" s="1"/>
  <c r="AD480" i="1"/>
  <c r="AN479" i="1"/>
  <c r="AO479" i="1" s="1"/>
  <c r="L224" i="1"/>
  <c r="J55" i="1" l="1"/>
  <c r="J42" i="1"/>
  <c r="L228" i="1"/>
  <c r="S224" i="1"/>
  <c r="N224" i="1"/>
  <c r="L280" i="1"/>
  <c r="L148" i="1"/>
  <c r="L344" i="1"/>
  <c r="L68" i="1"/>
  <c r="L72" i="1" l="1"/>
  <c r="S68" i="1"/>
  <c r="S72" i="1" s="1"/>
  <c r="S85" i="1" s="1"/>
  <c r="N68" i="1"/>
  <c r="N72" i="1" s="1"/>
  <c r="N85" i="1" s="1"/>
  <c r="K228" i="1"/>
  <c r="N228" i="1"/>
  <c r="S228" i="1"/>
  <c r="L230" i="1"/>
  <c r="L348" i="1"/>
  <c r="N344" i="1"/>
  <c r="N348" i="1" s="1"/>
  <c r="S344" i="1"/>
  <c r="S348" i="1" s="1"/>
  <c r="L11" i="2"/>
  <c r="L284" i="1"/>
  <c r="S280" i="1"/>
  <c r="N280" i="1"/>
  <c r="N284" i="1" s="1"/>
  <c r="N148" i="1"/>
  <c r="S148" i="1"/>
  <c r="L152" i="1"/>
  <c r="L10" i="2" l="1"/>
  <c r="L74" i="1"/>
  <c r="K72" i="1"/>
  <c r="L232" i="1"/>
  <c r="S230" i="1"/>
  <c r="K230" i="1"/>
  <c r="N230" i="1"/>
  <c r="K284" i="1"/>
  <c r="S284" i="1"/>
  <c r="L286" i="1"/>
  <c r="L350" i="1"/>
  <c r="K348" i="1"/>
  <c r="S152" i="1"/>
  <c r="L154" i="1"/>
  <c r="K152" i="1"/>
  <c r="N152" i="1"/>
  <c r="AF451" i="1"/>
  <c r="AN447" i="1"/>
  <c r="AH447" i="1"/>
  <c r="AH451" i="1" l="1"/>
  <c r="AI451" i="1" s="1"/>
  <c r="AI447" i="1"/>
  <c r="N154" i="1"/>
  <c r="K154" i="1"/>
  <c r="S154" i="1"/>
  <c r="L164" i="1"/>
  <c r="N232" i="1"/>
  <c r="S232" i="1"/>
  <c r="M11" i="2"/>
  <c r="K286" i="1"/>
  <c r="S286" i="1"/>
  <c r="L288" i="1"/>
  <c r="N286" i="1"/>
  <c r="K350" i="1"/>
  <c r="L352" i="1"/>
  <c r="S350" i="1"/>
  <c r="N350" i="1"/>
  <c r="AN451" i="1"/>
  <c r="AO451" i="1" s="1"/>
  <c r="AO447" i="1"/>
  <c r="AF467" i="1"/>
  <c r="AD451" i="1"/>
  <c r="L85" i="1"/>
  <c r="K74" i="1"/>
  <c r="N74" i="1"/>
  <c r="S74" i="1"/>
  <c r="M10" i="2" l="1"/>
  <c r="N352" i="1"/>
  <c r="S352" i="1"/>
  <c r="S164" i="1"/>
  <c r="N164" i="1"/>
  <c r="AF482" i="1"/>
  <c r="AN467" i="1"/>
  <c r="AO467" i="1" s="1"/>
  <c r="AD467" i="1"/>
  <c r="AH467" i="1"/>
  <c r="AI467" i="1" s="1"/>
  <c r="S288" i="1"/>
  <c r="N288" i="1"/>
  <c r="AN482" i="1" l="1"/>
  <c r="AO482" i="1" s="1"/>
  <c r="AH482" i="1"/>
  <c r="AI482" i="1" s="1"/>
  <c r="AE482" i="1"/>
  <c r="L9" i="2"/>
  <c r="L8" i="2" s="1"/>
  <c r="AF488" i="1"/>
  <c r="AF497" i="1" l="1"/>
  <c r="AH488" i="1"/>
  <c r="AN488" i="1"/>
  <c r="AE488" i="1"/>
  <c r="AO488" i="1" l="1"/>
  <c r="AN497" i="1"/>
  <c r="AO497" i="1" s="1"/>
  <c r="AI488" i="1"/>
  <c r="AH497" i="1"/>
  <c r="AI497" i="1" s="1"/>
  <c r="AE497" i="1"/>
  <c r="M9" i="2"/>
  <c r="M8" i="2" s="1"/>
</calcChain>
</file>

<file path=xl/sharedStrings.xml><?xml version="1.0" encoding="utf-8"?>
<sst xmlns="http://schemas.openxmlformats.org/spreadsheetml/2006/main" count="4089" uniqueCount="265">
  <si>
    <t>Véhicules neufs</t>
  </si>
  <si>
    <t xml:space="preserve"> </t>
  </si>
  <si>
    <t>X</t>
  </si>
  <si>
    <t>O</t>
  </si>
  <si>
    <t>U</t>
  </si>
  <si>
    <t>BUDGET  ORIGINAL</t>
  </si>
  <si>
    <t>BUDGET  REVISE</t>
  </si>
  <si>
    <t>RÉALISATION</t>
  </si>
  <si>
    <t>ÉCART réel / révisé</t>
  </si>
  <si>
    <t>ANNÉE  PRÉCÉDENTE</t>
  </si>
  <si>
    <t>ÉCART réel / original</t>
  </si>
  <si>
    <t>UNITE</t>
  </si>
  <si>
    <t>$P/UNITÉ</t>
  </si>
  <si>
    <t>$PROFITS</t>
  </si>
  <si>
    <t>$P/UNITE</t>
  </si>
  <si>
    <t>UNITÉ</t>
  </si>
  <si>
    <t>Ventes nettes</t>
  </si>
  <si>
    <t>Autos détail</t>
  </si>
  <si>
    <t>Camions détail</t>
  </si>
  <si>
    <t>Sprinter</t>
  </si>
  <si>
    <t>Moto détail</t>
  </si>
  <si>
    <t>[...]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</si>
  <si>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</si>
  <si>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</si>
  <si>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</si>
  <si>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</si>
  <si>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</si>
  <si>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</si>
  <si>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</si>
  <si>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</si>
  <si>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</si>
  <si>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</si>
  <si>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</si>
  <si>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</si>
  <si>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</si>
  <si>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</si>
  <si>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</si>
  <si>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</si>
  <si>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</si>
  <si>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</si>
  <si>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</si>
  <si>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#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</si>
  <si>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</si>
  <si>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</si>
  <si>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</si>
  <si>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</si>
  <si>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</si>
  <si>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</si>
  <si>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</si>
  <si>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</si>
  <si>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</si>
  <si>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</si>
  <si>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</si>
  <si>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</si>
  <si>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</si>
  <si>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</si>
  <si>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</si>
  <si>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</si>
  <si>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</si>
  <si>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</si>
  <si>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</si>
  <si>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</si>
  <si>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</si>
  <si>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</si>
  <si>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</si>
  <si>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</si>
  <si>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</si>
  <si>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Variable Margin Program</t>
  </si>
  <si>
    <t>Floorplan assistance 1%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</si>
  <si>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</si>
  <si>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</si>
  <si>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</si>
  <si>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</si>
  <si>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</si>
  <si>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</si>
  <si>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</si>
  <si>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</si>
  <si>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</si>
  <si>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</si>
  <si>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Ventes au Gros</t>
  </si>
  <si>
    <t>Total Dépt. Usagés</t>
  </si>
  <si>
    <t>Remarketing Bonus</t>
  </si>
  <si>
    <t>Programme used 2</t>
  </si>
  <si>
    <t>Programme used 3</t>
  </si>
  <si>
    <t>Service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</si>
  <si>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</si>
  <si>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</si>
  <si>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</si>
  <si>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</si>
  <si>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</si>
  <si>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</si>
  <si>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</si>
  <si>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</si>
  <si>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</si>
  <si>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</si>
  <si>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</si>
  <si>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</si>
  <si>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</si>
  <si>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</si>
  <si>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Fournitures d'atelier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</si>
  <si>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</si>
  <si>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</si>
  <si>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</si>
  <si>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</si>
  <si>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</si>
  <si>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</si>
  <si>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</si>
  <si>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</si>
  <si>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</si>
  <si>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</si>
  <si>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</si>
  <si>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</si>
  <si>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</si>
  <si>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</si>
  <si>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</si>
  <si>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</si>
  <si>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</si>
  <si>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</si>
  <si>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</si>
  <si>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</si>
  <si>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</si>
  <si>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</si>
  <si>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</si>
  <si>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</si>
  <si>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révisé)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</si>
  <si>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</si>
  <si>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</si>
  <si>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</si>
  <si>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</si>
  <si>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</si>
  <si>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</si>
  <si>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</si>
  <si>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</si>
  <si>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</si>
  <si>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</si>
  <si>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</si>
  <si>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</si>
  <si>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</si>
  <si>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</si>
  <si>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</si>
  <si>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</si>
  <si>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</si>
  <si>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</si>
  <si>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</si>
  <si>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</si>
  <si>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</si>
  <si>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</si>
  <si>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</si>
  <si>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</si>
  <si>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</si>
  <si>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</si>
  <si>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</si>
  <si>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</si>
  <si>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</si>
  <si>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</si>
  <si>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</si>
  <si>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</si>
  <si>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</si>
  <si>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</si>
  <si>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</si>
  <si>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</si>
  <si>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</si>
  <si>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</si>
  <si>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</si>
  <si>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</si>
  <si>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</si>
  <si>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</si>
  <si>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</si>
  <si>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</si>
  <si>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</si>
  <si>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</si>
  <si>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</si>
  <si>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</si>
  <si>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</si>
  <si>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</si>
  <si>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</si>
  <si>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</si>
  <si>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</si>
  <si>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</si>
  <si>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</si>
  <si>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</si>
  <si>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</si>
  <si>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</si>
  <si>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</si>
  <si>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</si>
  <si>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</si>
  <si>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</si>
  <si>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</si>
  <si>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</si>
  <si>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</si>
  <si>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</si>
  <si>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</si>
  <si>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</si>
  <si>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Intérêts sur hypothèque</t>
  </si>
  <si>
    <t>Profit Net</t>
  </si>
  <si>
    <t>Conso</t>
  </si>
  <si>
    <t>US</t>
  </si>
  <si>
    <t>Programme neuf 2</t>
  </si>
  <si>
    <t>Facility Fund</t>
  </si>
  <si>
    <t>Pièces recond. MCPA</t>
  </si>
  <si>
    <t>Programme neuf 1</t>
  </si>
  <si>
    <t>Ventes</t>
  </si>
  <si>
    <t>Profits bruts</t>
  </si>
  <si>
    <t>BAIIA</t>
  </si>
  <si>
    <t>EBIT</t>
  </si>
  <si>
    <t>CONSO</t>
  </si>
  <si>
    <t>TOTAL</t>
  </si>
  <si>
    <t>CTRL</t>
  </si>
  <si>
    <t>BUDGET</t>
  </si>
  <si>
    <t>BUDGET RÉVISÉ</t>
  </si>
  <si>
    <t>ACTUAL</t>
  </si>
  <si>
    <t>LAST YEAR</t>
  </si>
  <si>
    <t>RÉVISÉ</t>
  </si>
  <si>
    <t>LY</t>
  </si>
  <si>
    <t>$</t>
  </si>
  <si>
    <t>Budget</t>
  </si>
  <si>
    <t>Programme used 1</t>
  </si>
  <si>
    <t>Mitsubishi</t>
  </si>
  <si>
    <t>NB</t>
  </si>
  <si>
    <t>Neuf</t>
  </si>
  <si>
    <t>corr</t>
  </si>
  <si>
    <t>DAS</t>
  </si>
  <si>
    <t>BM</t>
  </si>
  <si>
    <t>CSST</t>
  </si>
  <si>
    <t>Masse salariale</t>
  </si>
  <si>
    <t>Used</t>
  </si>
  <si>
    <t>Carosserie</t>
  </si>
  <si>
    <t>Piece</t>
  </si>
  <si>
    <t>Ben Marginaux</t>
  </si>
  <si>
    <t>SERVICE</t>
  </si>
  <si>
    <t>AUDI 1</t>
  </si>
  <si>
    <t>AUDI 2</t>
  </si>
  <si>
    <t>AUDI 3</t>
  </si>
  <si>
    <t>AUDI QUARTER</t>
  </si>
  <si>
    <t>NEUF</t>
  </si>
  <si>
    <t>USAGE</t>
  </si>
  <si>
    <t>CARROSSERIE</t>
  </si>
  <si>
    <t>PIECES</t>
  </si>
  <si>
    <t>Pierre Charles -67%</t>
  </si>
  <si>
    <t>3 commis en moin</t>
  </si>
  <si>
    <t>5e valet + Josee Massie + OT valet et homme de cout</t>
  </si>
  <si>
    <t>CORRECTION ENTRE DEPT</t>
  </si>
  <si>
    <t>new CSI selon volume arrivae</t>
  </si>
  <si>
    <t>Media 360 set up , javier et feb</t>
  </si>
  <si>
    <t>Pierre Charles +67%.5 - 100% x .5</t>
  </si>
  <si>
    <t>Luc .5 de moin</t>
  </si>
  <si>
    <t>rémi de plus 5.5k et allocation % 8% versus 4% corrigé feb</t>
  </si>
  <si>
    <t>correction Jess used</t>
  </si>
  <si>
    <t>less bonus and   67% Pierre Charles and 50% Luc</t>
  </si>
  <si>
    <t>moin 3 versus budget</t>
  </si>
  <si>
    <t>3.5 vs 5 au budget au target bonis pas atteint a 100%</t>
  </si>
  <si>
    <t>Avantage plus Q1 front loaded vs Budget spread</t>
  </si>
  <si>
    <t>plus 30 k versu estimé</t>
  </si>
  <si>
    <t>less cash deals 6 only</t>
  </si>
  <si>
    <t>SWAP JUNE</t>
  </si>
  <si>
    <t>3e homme de cours vs 2 ou 5e vs 4 valet + OT valet et homme de cout FTE calc??</t>
  </si>
  <si>
    <t>même explication que neuf split</t>
  </si>
  <si>
    <t>Egolf tool rental and Leysons car cleaning</t>
  </si>
  <si>
    <t>10k bon de travail Reynolds</t>
  </si>
  <si>
    <t xml:space="preserve">remi question </t>
  </si>
  <si>
    <t>remi question</t>
  </si>
  <si>
    <t>ristourne after sale VW et IN all</t>
  </si>
  <si>
    <t>Trader x 2 aout et sept plus SM 360 non budgété</t>
  </si>
  <si>
    <t>$3.5k pas de boni aviseur interne (Jason Leduc) et -1 Vero Dugas +3.5</t>
  </si>
  <si>
    <t>PROVISION SUB LOYER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</si>
</sst>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\/mm\/yy_)"/>
    <numFmt numFmtId="165" formatCode="0.0%"/>
    <numFmt numFmtId="166" formatCode="0_)"/>
    <numFmt numFmtId="167" formatCode="0.00_)"/>
    <numFmt numFmtId="168" formatCode="_(* #,##0_);_(* \(#,##0\);_(* &quot;-&quot;??_);_(@_)"/>
    <numFmt numFmtId="169" formatCode="&quot;$&quot;#,##0"/>
    <numFmt numFmtId="170" formatCode="_-* #,##0.00\ _$_-;_-* #,##0.00\ _$\-;_-* &quot;-&quot;??\ _$_-;_-@_-"/>
    <numFmt numFmtId="171" formatCode="_-* #,##0.00\ &quot;$&quot;_-;_-* #,##0.00\ &quot;$&quot;\-;_-* &quot;-&quot;??\ &quot;$&quot;_-;_-@_-"/>
  </numFmts>
  <fonts count="4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Arial mt"/>
    </font>
    <font>
      <b/>
      <sz val="28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6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b/>
      <sz val="16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sz val="14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sz val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8"/>
      <color rgb="FFFF0000"/>
      <name val="Arial mt"/>
    </font>
    <font>
      <sz val="12"/>
      <name val="Arial MT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8"/>
      <name val="Arial"/>
      <family val="2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rgb="FFC0C0C0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105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indexed="8"/>
      </left>
      <right/>
      <top/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7">
    <xf numFmtId="0" fontId="0" fillId="0" borderId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3" fillId="0" borderId="0"/>
    <xf numFmtId="0" fontId="35" fillId="0" borderId="0"/>
    <xf numFmtId="170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171" fontId="36" fillId="0" borderId="0" applyFont="0" applyFill="0" applyBorder="0" applyAlignment="0" applyProtection="0"/>
    <xf numFmtId="0" fontId="13" fillId="0" borderId="0"/>
    <xf numFmtId="0" fontId="2" fillId="0" borderId="0"/>
    <xf numFmtId="0" fontId="35" fillId="0" borderId="0"/>
    <xf numFmtId="43" fontId="37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" fillId="0" borderId="0"/>
  </cellStyleXfs>
  <cellXfs count="539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164" fontId="7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1" xfId="0" applyFont="1" applyBorder="1"/>
    <xf numFmtId="0" fontId="9" fillId="0" borderId="0" xfId="0" applyFont="1"/>
    <xf numFmtId="0" fontId="9" fillId="0" borderId="6" xfId="0" applyFont="1" applyBorder="1"/>
    <xf numFmtId="3" fontId="9" fillId="0" borderId="7" xfId="0" applyNumberFormat="1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3" fontId="9" fillId="0" borderId="8" xfId="0" applyNumberFormat="1" applyFont="1" applyBorder="1" applyAlignment="1">
      <alignment horizontal="center"/>
    </xf>
    <xf numFmtId="3" fontId="9" fillId="0" borderId="9" xfId="0" applyNumberFormat="1" applyFont="1" applyBorder="1" applyAlignment="1">
      <alignment horizontal="center"/>
    </xf>
    <xf numFmtId="3" fontId="9" fillId="0" borderId="10" xfId="0" applyNumberFormat="1" applyFont="1" applyBorder="1" applyAlignment="1">
      <alignment horizontal="center"/>
    </xf>
    <xf numFmtId="0" fontId="9" fillId="0" borderId="11" xfId="0" applyFont="1" applyBorder="1"/>
    <xf numFmtId="3" fontId="9" fillId="0" borderId="12" xfId="0" applyNumberFormat="1" applyFont="1" applyBorder="1" applyAlignment="1">
      <alignment horizontal="center"/>
    </xf>
    <xf numFmtId="3" fontId="9" fillId="0" borderId="13" xfId="0" applyNumberFormat="1" applyFont="1" applyBorder="1"/>
    <xf numFmtId="0" fontId="9" fillId="0" borderId="14" xfId="0" applyFont="1" applyBorder="1"/>
    <xf numFmtId="3" fontId="9" fillId="0" borderId="12" xfId="0" applyNumberFormat="1" applyFont="1" applyBorder="1" applyAlignment="1">
      <alignment horizontal="right"/>
    </xf>
    <xf numFmtId="3" fontId="9" fillId="0" borderId="15" xfId="0" applyNumberFormat="1" applyFont="1" applyBorder="1"/>
    <xf numFmtId="3" fontId="9" fillId="0" borderId="14" xfId="0" applyNumberFormat="1" applyFont="1" applyBorder="1" applyAlignment="1">
      <alignment horizontal="center"/>
    </xf>
    <xf numFmtId="3" fontId="9" fillId="0" borderId="16" xfId="0" applyNumberFormat="1" applyFont="1" applyBorder="1" applyAlignment="1">
      <alignment horizontal="center"/>
    </xf>
    <xf numFmtId="3" fontId="9" fillId="0" borderId="17" xfId="0" applyNumberFormat="1" applyFont="1" applyBorder="1" applyAlignment="1">
      <alignment horizontal="center"/>
    </xf>
    <xf numFmtId="0" fontId="9" fillId="0" borderId="18" xfId="0" applyFont="1" applyBorder="1"/>
    <xf numFmtId="3" fontId="9" fillId="0" borderId="0" xfId="0" applyNumberFormat="1" applyFont="1"/>
    <xf numFmtId="3" fontId="9" fillId="0" borderId="9" xfId="0" applyNumberFormat="1" applyFont="1" applyBorder="1"/>
    <xf numFmtId="3" fontId="12" fillId="0" borderId="8" xfId="0" applyNumberFormat="1" applyFont="1" applyBorder="1"/>
    <xf numFmtId="3" fontId="9" fillId="0" borderId="8" xfId="0" applyNumberFormat="1" applyFont="1" applyBorder="1"/>
    <xf numFmtId="3" fontId="9" fillId="0" borderId="10" xfId="0" applyNumberFormat="1" applyFont="1" applyBorder="1"/>
    <xf numFmtId="0" fontId="10" fillId="0" borderId="6" xfId="0" applyFont="1" applyBorder="1"/>
    <xf numFmtId="3" fontId="10" fillId="0" borderId="7" xfId="0" applyNumberFormat="1" applyFont="1" applyBorder="1"/>
    <xf numFmtId="3" fontId="10" fillId="0" borderId="19" xfId="0" applyNumberFormat="1" applyFont="1" applyBorder="1"/>
    <xf numFmtId="3" fontId="10" fillId="0" borderId="20" xfId="0" applyNumberFormat="1" applyFont="1" applyBorder="1"/>
    <xf numFmtId="3" fontId="10" fillId="0" borderId="21" xfId="0" applyNumberFormat="1" applyFont="1" applyBorder="1"/>
    <xf numFmtId="0" fontId="9" fillId="0" borderId="8" xfId="0" applyFont="1" applyBorder="1"/>
    <xf numFmtId="0" fontId="9" fillId="0" borderId="9" xfId="0" applyFont="1" applyBorder="1"/>
    <xf numFmtId="165" fontId="10" fillId="0" borderId="9" xfId="0" applyNumberFormat="1" applyFont="1" applyBorder="1"/>
    <xf numFmtId="165" fontId="10" fillId="0" borderId="8" xfId="0" applyNumberFormat="1" applyFont="1" applyBorder="1"/>
    <xf numFmtId="165" fontId="10" fillId="0" borderId="10" xfId="0" applyNumberFormat="1" applyFont="1" applyBorder="1"/>
    <xf numFmtId="0" fontId="10" fillId="0" borderId="22" xfId="0" applyFont="1" applyBorder="1"/>
    <xf numFmtId="3" fontId="9" fillId="0" borderId="23" xfId="0" applyNumberFormat="1" applyFont="1" applyBorder="1"/>
    <xf numFmtId="3" fontId="9" fillId="0" borderId="12" xfId="0" applyNumberFormat="1" applyFont="1" applyBorder="1"/>
    <xf numFmtId="3" fontId="9" fillId="0" borderId="16" xfId="0" applyNumberFormat="1" applyFont="1" applyBorder="1"/>
    <xf numFmtId="3" fontId="10" fillId="0" borderId="14" xfId="0" applyNumberFormat="1" applyFont="1" applyBorder="1"/>
    <xf numFmtId="3" fontId="10" fillId="0" borderId="12" xfId="0" applyNumberFormat="1" applyFont="1" applyBorder="1"/>
    <xf numFmtId="3" fontId="9" fillId="0" borderId="14" xfId="0" applyNumberFormat="1" applyFont="1" applyBorder="1"/>
    <xf numFmtId="3" fontId="9" fillId="0" borderId="17" xfId="0" applyNumberFormat="1" applyFont="1" applyBorder="1"/>
    <xf numFmtId="0" fontId="10" fillId="0" borderId="18" xfId="0" applyFont="1" applyBorder="1"/>
    <xf numFmtId="3" fontId="9" fillId="0" borderId="7" xfId="0" applyNumberFormat="1" applyFont="1" applyBorder="1"/>
    <xf numFmtId="3" fontId="9" fillId="0" borderId="19" xfId="0" applyNumberFormat="1" applyFont="1" applyBorder="1"/>
    <xf numFmtId="3" fontId="9" fillId="0" borderId="20" xfId="0" applyNumberFormat="1" applyFont="1" applyBorder="1"/>
    <xf numFmtId="3" fontId="9" fillId="0" borderId="21" xfId="0" applyNumberFormat="1" applyFont="1" applyBorder="1"/>
    <xf numFmtId="3" fontId="10" fillId="0" borderId="9" xfId="0" applyNumberFormat="1" applyFont="1" applyBorder="1"/>
    <xf numFmtId="37" fontId="9" fillId="0" borderId="8" xfId="0" applyNumberFormat="1" applyFont="1" applyBorder="1"/>
    <xf numFmtId="37" fontId="9" fillId="0" borderId="9" xfId="0" applyNumberFormat="1" applyFont="1" applyBorder="1"/>
    <xf numFmtId="0" fontId="9" fillId="0" borderId="10" xfId="0" applyFont="1" applyBorder="1"/>
    <xf numFmtId="0" fontId="10" fillId="2" borderId="24" xfId="0" applyFont="1" applyFill="1" applyBorder="1"/>
    <xf numFmtId="37" fontId="10" fillId="2" borderId="25" xfId="0" applyNumberFormat="1" applyFont="1" applyFill="1" applyBorder="1"/>
    <xf numFmtId="3" fontId="10" fillId="2" borderId="25" xfId="0" applyNumberFormat="1" applyFont="1" applyFill="1" applyBorder="1"/>
    <xf numFmtId="37" fontId="10" fillId="2" borderId="26" xfId="0" applyNumberFormat="1" applyFont="1" applyFill="1" applyBorder="1"/>
    <xf numFmtId="37" fontId="10" fillId="2" borderId="27" xfId="0" applyNumberFormat="1" applyFont="1" applyFill="1" applyBorder="1"/>
    <xf numFmtId="166" fontId="10" fillId="2" borderId="25" xfId="0" applyNumberFormat="1" applyFont="1" applyFill="1" applyBorder="1"/>
    <xf numFmtId="37" fontId="10" fillId="2" borderId="28" xfId="0" applyNumberFormat="1" applyFont="1" applyFill="1" applyBorder="1"/>
    <xf numFmtId="0" fontId="10" fillId="2" borderId="29" xfId="0" applyFont="1" applyFill="1" applyBorder="1"/>
    <xf numFmtId="0" fontId="10" fillId="2" borderId="30" xfId="0" applyFont="1" applyFill="1" applyBorder="1"/>
    <xf numFmtId="0" fontId="10" fillId="2" borderId="31" xfId="0" applyFont="1" applyFill="1" applyBorder="1"/>
    <xf numFmtId="0" fontId="10" fillId="2" borderId="32" xfId="0" applyFont="1" applyFill="1" applyBorder="1"/>
    <xf numFmtId="165" fontId="10" fillId="2" borderId="32" xfId="0" applyNumberFormat="1" applyFont="1" applyFill="1" applyBorder="1"/>
    <xf numFmtId="165" fontId="10" fillId="2" borderId="31" xfId="0" applyNumberFormat="1" applyFont="1" applyFill="1" applyBorder="1"/>
    <xf numFmtId="165" fontId="10" fillId="2" borderId="33" xfId="0" applyNumberFormat="1" applyFont="1" applyFill="1" applyBorder="1"/>
    <xf numFmtId="0" fontId="10" fillId="0" borderId="0" xfId="0" applyFont="1"/>
    <xf numFmtId="0" fontId="10" fillId="0" borderId="8" xfId="0" applyFont="1" applyBorder="1"/>
    <xf numFmtId="0" fontId="10" fillId="0" borderId="9" xfId="0" applyFont="1" applyBorder="1"/>
    <xf numFmtId="0" fontId="10" fillId="0" borderId="18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37" fontId="9" fillId="0" borderId="0" xfId="0" applyNumberFormat="1" applyFont="1"/>
    <xf numFmtId="0" fontId="9" fillId="0" borderId="9" xfId="0" applyFont="1" applyBorder="1" applyAlignment="1">
      <alignment horizontal="right"/>
    </xf>
    <xf numFmtId="165" fontId="9" fillId="0" borderId="9" xfId="2" applyNumberFormat="1" applyFont="1" applyFill="1" applyBorder="1"/>
    <xf numFmtId="37" fontId="9" fillId="0" borderId="10" xfId="0" applyNumberFormat="1" applyFont="1" applyBorder="1"/>
    <xf numFmtId="3" fontId="8" fillId="0" borderId="0" xfId="0" applyNumberFormat="1" applyFont="1"/>
    <xf numFmtId="0" fontId="9" fillId="0" borderId="22" xfId="0" applyFont="1" applyBorder="1"/>
    <xf numFmtId="0" fontId="9" fillId="0" borderId="12" xfId="0" applyFont="1" applyBorder="1" applyAlignment="1">
      <alignment horizontal="right"/>
    </xf>
    <xf numFmtId="37" fontId="9" fillId="0" borderId="12" xfId="0" applyNumberFormat="1" applyFont="1" applyBorder="1"/>
    <xf numFmtId="0" fontId="9" fillId="0" borderId="14" xfId="0" applyFont="1" applyBorder="1" applyAlignment="1">
      <alignment horizontal="right"/>
    </xf>
    <xf numFmtId="37" fontId="9" fillId="0" borderId="15" xfId="0" applyNumberFormat="1" applyFont="1" applyBorder="1"/>
    <xf numFmtId="165" fontId="9" fillId="0" borderId="14" xfId="2" applyNumberFormat="1" applyFont="1" applyBorder="1"/>
    <xf numFmtId="37" fontId="9" fillId="0" borderId="16" xfId="0" applyNumberFormat="1" applyFont="1" applyBorder="1"/>
    <xf numFmtId="37" fontId="9" fillId="0" borderId="17" xfId="0" applyNumberFormat="1" applyFont="1" applyBorder="1"/>
    <xf numFmtId="3" fontId="9" fillId="0" borderId="34" xfId="0" applyNumberFormat="1" applyFont="1" applyBorder="1"/>
    <xf numFmtId="3" fontId="9" fillId="0" borderId="35" xfId="0" applyNumberFormat="1" applyFont="1" applyBorder="1"/>
    <xf numFmtId="3" fontId="9" fillId="0" borderId="36" xfId="0" applyNumberFormat="1" applyFont="1" applyBorder="1"/>
    <xf numFmtId="0" fontId="10" fillId="2" borderId="37" xfId="0" applyFont="1" applyFill="1" applyBorder="1"/>
    <xf numFmtId="0" fontId="10" fillId="2" borderId="38" xfId="0" applyFont="1" applyFill="1" applyBorder="1" applyAlignment="1">
      <alignment horizontal="center"/>
    </xf>
    <xf numFmtId="165" fontId="10" fillId="2" borderId="38" xfId="0" applyNumberFormat="1" applyFont="1" applyFill="1" applyBorder="1"/>
    <xf numFmtId="37" fontId="10" fillId="2" borderId="39" xfId="0" applyNumberFormat="1" applyFont="1" applyFill="1" applyBorder="1"/>
    <xf numFmtId="0" fontId="10" fillId="2" borderId="40" xfId="0" applyFont="1" applyFill="1" applyBorder="1" applyAlignment="1">
      <alignment horizontal="center"/>
    </xf>
    <xf numFmtId="0" fontId="9" fillId="2" borderId="41" xfId="0" applyFont="1" applyFill="1" applyBorder="1"/>
    <xf numFmtId="37" fontId="10" fillId="2" borderId="38" xfId="0" applyNumberFormat="1" applyFont="1" applyFill="1" applyBorder="1"/>
    <xf numFmtId="0" fontId="9" fillId="2" borderId="40" xfId="0" applyFont="1" applyFill="1" applyBorder="1"/>
    <xf numFmtId="37" fontId="10" fillId="2" borderId="42" xfId="0" applyNumberFormat="1" applyFont="1" applyFill="1" applyBorder="1"/>
    <xf numFmtId="0" fontId="14" fillId="0" borderId="18" xfId="0" applyFont="1" applyBorder="1"/>
    <xf numFmtId="0" fontId="14" fillId="0" borderId="22" xfId="0" applyFont="1" applyBorder="1"/>
    <xf numFmtId="0" fontId="9" fillId="0" borderId="7" xfId="0" applyFont="1" applyBorder="1" applyAlignment="1">
      <alignment horizontal="right"/>
    </xf>
    <xf numFmtId="0" fontId="9" fillId="0" borderId="7" xfId="0" applyFont="1" applyBorder="1"/>
    <xf numFmtId="0" fontId="9" fillId="0" borderId="20" xfId="0" applyFont="1" applyBorder="1" applyAlignment="1">
      <alignment horizontal="right"/>
    </xf>
    <xf numFmtId="0" fontId="9" fillId="0" borderId="20" xfId="0" applyFont="1" applyBorder="1"/>
    <xf numFmtId="3" fontId="9" fillId="0" borderId="43" xfId="0" applyNumberFormat="1" applyFont="1" applyBorder="1"/>
    <xf numFmtId="37" fontId="9" fillId="0" borderId="19" xfId="0" applyNumberFormat="1" applyFont="1" applyBorder="1"/>
    <xf numFmtId="37" fontId="9" fillId="0" borderId="21" xfId="0" applyNumberFormat="1" applyFont="1" applyBorder="1"/>
    <xf numFmtId="0" fontId="9" fillId="0" borderId="12" xfId="0" applyFont="1" applyBorder="1"/>
    <xf numFmtId="37" fontId="10" fillId="0" borderId="0" xfId="0" applyNumberFormat="1" applyFont="1"/>
    <xf numFmtId="37" fontId="10" fillId="2" borderId="16" xfId="0" applyNumberFormat="1" applyFont="1" applyFill="1" applyBorder="1"/>
    <xf numFmtId="37" fontId="10" fillId="2" borderId="17" xfId="0" applyNumberFormat="1" applyFont="1" applyFill="1" applyBorder="1"/>
    <xf numFmtId="0" fontId="10" fillId="3" borderId="18" xfId="0" applyFont="1" applyFill="1" applyBorder="1"/>
    <xf numFmtId="0" fontId="9" fillId="3" borderId="0" xfId="0" applyFont="1" applyFill="1"/>
    <xf numFmtId="0" fontId="10" fillId="3" borderId="0" xfId="0" applyFont="1" applyFill="1"/>
    <xf numFmtId="37" fontId="10" fillId="3" borderId="8" xfId="0" applyNumberFormat="1" applyFont="1" applyFill="1" applyBorder="1"/>
    <xf numFmtId="0" fontId="9" fillId="3" borderId="9" xfId="0" applyFont="1" applyFill="1" applyBorder="1"/>
    <xf numFmtId="0" fontId="9" fillId="3" borderId="14" xfId="0" applyFont="1" applyFill="1" applyBorder="1"/>
    <xf numFmtId="0" fontId="9" fillId="3" borderId="12" xfId="0" applyFont="1" applyFill="1" applyBorder="1"/>
    <xf numFmtId="37" fontId="10" fillId="3" borderId="16" xfId="0" applyNumberFormat="1" applyFont="1" applyFill="1" applyBorder="1"/>
    <xf numFmtId="37" fontId="10" fillId="3" borderId="17" xfId="0" applyNumberFormat="1" applyFont="1" applyFill="1" applyBorder="1"/>
    <xf numFmtId="0" fontId="10" fillId="2" borderId="44" xfId="0" applyFont="1" applyFill="1" applyBorder="1"/>
    <xf numFmtId="0" fontId="9" fillId="2" borderId="45" xfId="0" applyFont="1" applyFill="1" applyBorder="1"/>
    <xf numFmtId="0" fontId="10" fillId="2" borderId="45" xfId="0" applyFont="1" applyFill="1" applyBorder="1"/>
    <xf numFmtId="37" fontId="10" fillId="2" borderId="46" xfId="0" applyNumberFormat="1" applyFont="1" applyFill="1" applyBorder="1"/>
    <xf numFmtId="0" fontId="9" fillId="2" borderId="47" xfId="0" applyFont="1" applyFill="1" applyBorder="1"/>
    <xf numFmtId="37" fontId="10" fillId="2" borderId="48" xfId="0" applyNumberFormat="1" applyFont="1" applyFill="1" applyBorder="1"/>
    <xf numFmtId="0" fontId="15" fillId="0" borderId="0" xfId="0" applyFont="1"/>
    <xf numFmtId="0" fontId="16" fillId="0" borderId="0" xfId="0" applyFont="1"/>
    <xf numFmtId="37" fontId="16" fillId="0" borderId="0" xfId="0" applyNumberFormat="1" applyFont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17" fillId="0" borderId="0" xfId="0" applyFont="1"/>
    <xf numFmtId="39" fontId="9" fillId="0" borderId="0" xfId="0" applyNumberFormat="1" applyFont="1"/>
    <xf numFmtId="3" fontId="10" fillId="0" borderId="16" xfId="0" applyNumberFormat="1" applyFont="1" applyBorder="1"/>
    <xf numFmtId="3" fontId="10" fillId="0" borderId="17" xfId="0" applyNumberFormat="1" applyFont="1" applyBorder="1"/>
    <xf numFmtId="166" fontId="9" fillId="0" borderId="0" xfId="0" applyNumberFormat="1" applyFont="1"/>
    <xf numFmtId="165" fontId="18" fillId="4" borderId="49" xfId="0" applyNumberFormat="1" applyFont="1" applyFill="1" applyBorder="1"/>
    <xf numFmtId="165" fontId="9" fillId="0" borderId="9" xfId="2" applyNumberFormat="1" applyFont="1" applyBorder="1"/>
    <xf numFmtId="37" fontId="9" fillId="0" borderId="13" xfId="0" applyNumberFormat="1" applyFont="1" applyBorder="1"/>
    <xf numFmtId="0" fontId="9" fillId="2" borderId="14" xfId="0" applyFont="1" applyFill="1" applyBorder="1"/>
    <xf numFmtId="165" fontId="9" fillId="0" borderId="0" xfId="0" applyNumberFormat="1" applyFont="1"/>
    <xf numFmtId="0" fontId="10" fillId="0" borderId="0" xfId="0" applyFont="1" applyAlignment="1">
      <alignment horizontal="center"/>
    </xf>
    <xf numFmtId="165" fontId="10" fillId="0" borderId="0" xfId="0" applyNumberFormat="1" applyFont="1"/>
    <xf numFmtId="0" fontId="10" fillId="0" borderId="9" xfId="0" applyFont="1" applyBorder="1" applyAlignment="1">
      <alignment horizontal="center"/>
    </xf>
    <xf numFmtId="0" fontId="9" fillId="2" borderId="45" xfId="0" applyFont="1" applyFill="1" applyBorder="1" applyAlignment="1">
      <alignment horizontal="right"/>
    </xf>
    <xf numFmtId="0" fontId="9" fillId="2" borderId="47" xfId="0" applyFont="1" applyFill="1" applyBorder="1" applyAlignment="1">
      <alignment horizontal="right"/>
    </xf>
    <xf numFmtId="0" fontId="10" fillId="2" borderId="47" xfId="0" applyFont="1" applyFill="1" applyBorder="1"/>
    <xf numFmtId="37" fontId="7" fillId="0" borderId="0" xfId="0" applyNumberFormat="1" applyFont="1"/>
    <xf numFmtId="1" fontId="9" fillId="0" borderId="9" xfId="0" applyNumberFormat="1" applyFont="1" applyBorder="1"/>
    <xf numFmtId="165" fontId="9" fillId="0" borderId="9" xfId="0" applyNumberFormat="1" applyFont="1" applyBorder="1"/>
    <xf numFmtId="165" fontId="9" fillId="0" borderId="8" xfId="0" applyNumberFormat="1" applyFont="1" applyBorder="1"/>
    <xf numFmtId="166" fontId="9" fillId="0" borderId="12" xfId="0" applyNumberFormat="1" applyFont="1" applyBorder="1"/>
    <xf numFmtId="165" fontId="9" fillId="0" borderId="16" xfId="0" applyNumberFormat="1" applyFont="1" applyBorder="1"/>
    <xf numFmtId="37" fontId="9" fillId="0" borderId="14" xfId="0" applyNumberFormat="1" applyFont="1" applyBorder="1"/>
    <xf numFmtId="39" fontId="12" fillId="0" borderId="50" xfId="0" applyNumberFormat="1" applyFont="1" applyBorder="1"/>
    <xf numFmtId="165" fontId="9" fillId="0" borderId="14" xfId="0" applyNumberFormat="1" applyFont="1" applyBorder="1"/>
    <xf numFmtId="37" fontId="9" fillId="0" borderId="7" xfId="0" applyNumberFormat="1" applyFont="1" applyBorder="1"/>
    <xf numFmtId="37" fontId="9" fillId="0" borderId="20" xfId="0" applyNumberFormat="1" applyFont="1" applyBorder="1"/>
    <xf numFmtId="3" fontId="9" fillId="0" borderId="51" xfId="0" applyNumberFormat="1" applyFont="1" applyBorder="1"/>
    <xf numFmtId="2" fontId="9" fillId="0" borderId="0" xfId="0" applyNumberFormat="1" applyFont="1"/>
    <xf numFmtId="165" fontId="10" fillId="0" borderId="14" xfId="0" applyNumberFormat="1" applyFont="1" applyBorder="1"/>
    <xf numFmtId="165" fontId="10" fillId="0" borderId="16" xfId="0" applyNumberFormat="1" applyFont="1" applyBorder="1"/>
    <xf numFmtId="165" fontId="10" fillId="0" borderId="17" xfId="0" applyNumberFormat="1" applyFont="1" applyBorder="1"/>
    <xf numFmtId="166" fontId="9" fillId="0" borderId="15" xfId="0" applyNumberFormat="1" applyFont="1" applyBorder="1"/>
    <xf numFmtId="165" fontId="9" fillId="0" borderId="13" xfId="0" applyNumberFormat="1" applyFont="1" applyBorder="1"/>
    <xf numFmtId="167" fontId="9" fillId="0" borderId="0" xfId="0" applyNumberFormat="1" applyFont="1"/>
    <xf numFmtId="37" fontId="9" fillId="0" borderId="23" xfId="0" applyNumberFormat="1" applyFont="1" applyBorder="1"/>
    <xf numFmtId="165" fontId="9" fillId="0" borderId="20" xfId="0" applyNumberFormat="1" applyFont="1" applyBorder="1"/>
    <xf numFmtId="166" fontId="10" fillId="0" borderId="0" xfId="0" applyNumberFormat="1" applyFont="1"/>
    <xf numFmtId="37" fontId="10" fillId="0" borderId="9" xfId="0" applyNumberFormat="1" applyFont="1" applyBorder="1"/>
    <xf numFmtId="37" fontId="10" fillId="0" borderId="8" xfId="0" applyNumberFormat="1" applyFont="1" applyBorder="1"/>
    <xf numFmtId="37" fontId="10" fillId="0" borderId="10" xfId="0" applyNumberFormat="1" applyFont="1" applyBorder="1"/>
    <xf numFmtId="0" fontId="10" fillId="0" borderId="12" xfId="0" applyFont="1" applyBorder="1"/>
    <xf numFmtId="166" fontId="10" fillId="0" borderId="12" xfId="0" applyNumberFormat="1" applyFont="1" applyBorder="1"/>
    <xf numFmtId="0" fontId="10" fillId="0" borderId="14" xfId="0" applyFont="1" applyBorder="1"/>
    <xf numFmtId="37" fontId="10" fillId="0" borderId="14" xfId="0" applyNumberFormat="1" applyFont="1" applyBorder="1"/>
    <xf numFmtId="37" fontId="10" fillId="0" borderId="16" xfId="0" applyNumberFormat="1" applyFont="1" applyBorder="1"/>
    <xf numFmtId="37" fontId="10" fillId="0" borderId="17" xfId="0" applyNumberFormat="1" applyFont="1" applyBorder="1"/>
    <xf numFmtId="37" fontId="9" fillId="0" borderId="47" xfId="0" applyNumberFormat="1" applyFont="1" applyBorder="1"/>
    <xf numFmtId="0" fontId="10" fillId="3" borderId="24" xfId="0" applyFont="1" applyFill="1" applyBorder="1"/>
    <xf numFmtId="37" fontId="10" fillId="3" borderId="25" xfId="0" applyNumberFormat="1" applyFont="1" applyFill="1" applyBorder="1"/>
    <xf numFmtId="37" fontId="10" fillId="3" borderId="26" xfId="0" applyNumberFormat="1" applyFont="1" applyFill="1" applyBorder="1"/>
    <xf numFmtId="37" fontId="10" fillId="3" borderId="27" xfId="0" applyNumberFormat="1" applyFont="1" applyFill="1" applyBorder="1"/>
    <xf numFmtId="165" fontId="10" fillId="3" borderId="27" xfId="0" applyNumberFormat="1" applyFont="1" applyFill="1" applyBorder="1"/>
    <xf numFmtId="37" fontId="10" fillId="3" borderId="28" xfId="0" applyNumberFormat="1" applyFont="1" applyFill="1" applyBorder="1"/>
    <xf numFmtId="0" fontId="10" fillId="3" borderId="22" xfId="0" applyFont="1" applyFill="1" applyBorder="1"/>
    <xf numFmtId="37" fontId="10" fillId="3" borderId="12" xfId="0" applyNumberFormat="1" applyFont="1" applyFill="1" applyBorder="1"/>
    <xf numFmtId="165" fontId="10" fillId="3" borderId="16" xfId="0" applyNumberFormat="1" applyFont="1" applyFill="1" applyBorder="1"/>
    <xf numFmtId="37" fontId="10" fillId="3" borderId="14" xfId="0" applyNumberFormat="1" applyFont="1" applyFill="1" applyBorder="1"/>
    <xf numFmtId="37" fontId="10" fillId="0" borderId="7" xfId="0" applyNumberFormat="1" applyFont="1" applyBorder="1"/>
    <xf numFmtId="166" fontId="10" fillId="0" borderId="7" xfId="0" applyNumberFormat="1" applyFont="1" applyBorder="1"/>
    <xf numFmtId="37" fontId="10" fillId="0" borderId="19" xfId="0" applyNumberFormat="1" applyFont="1" applyBorder="1"/>
    <xf numFmtId="37" fontId="10" fillId="0" borderId="20" xfId="0" applyNumberFormat="1" applyFont="1" applyBorder="1"/>
    <xf numFmtId="37" fontId="10" fillId="0" borderId="21" xfId="0" applyNumberFormat="1" applyFont="1" applyBorder="1"/>
    <xf numFmtId="0" fontId="10" fillId="3" borderId="6" xfId="0" applyFont="1" applyFill="1" applyBorder="1"/>
    <xf numFmtId="37" fontId="10" fillId="3" borderId="7" xfId="0" applyNumberFormat="1" applyFont="1" applyFill="1" applyBorder="1"/>
    <xf numFmtId="166" fontId="10" fillId="3" borderId="7" xfId="0" applyNumberFormat="1" applyFont="1" applyFill="1" applyBorder="1"/>
    <xf numFmtId="37" fontId="10" fillId="3" borderId="19" xfId="0" applyNumberFormat="1" applyFont="1" applyFill="1" applyBorder="1"/>
    <xf numFmtId="37" fontId="10" fillId="3" borderId="20" xfId="0" applyNumberFormat="1" applyFont="1" applyFill="1" applyBorder="1"/>
    <xf numFmtId="37" fontId="10" fillId="3" borderId="21" xfId="0" applyNumberFormat="1" applyFont="1" applyFill="1" applyBorder="1"/>
    <xf numFmtId="165" fontId="10" fillId="2" borderId="27" xfId="0" applyNumberFormat="1" applyFont="1" applyFill="1" applyBorder="1"/>
    <xf numFmtId="0" fontId="9" fillId="0" borderId="15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1" fontId="9" fillId="0" borderId="20" xfId="0" applyNumberFormat="1" applyFont="1" applyBorder="1"/>
    <xf numFmtId="2" fontId="9" fillId="0" borderId="12" xfId="0" applyNumberFormat="1" applyFont="1" applyBorder="1"/>
    <xf numFmtId="0" fontId="14" fillId="0" borderId="6" xfId="0" applyFont="1" applyBorder="1"/>
    <xf numFmtId="0" fontId="14" fillId="0" borderId="52" xfId="0" applyFont="1" applyBorder="1"/>
    <xf numFmtId="165" fontId="10" fillId="0" borderId="7" xfId="0" applyNumberFormat="1" applyFont="1" applyBorder="1"/>
    <xf numFmtId="165" fontId="10" fillId="0" borderId="20" xfId="0" applyNumberFormat="1" applyFont="1" applyBorder="1"/>
    <xf numFmtId="0" fontId="9" fillId="0" borderId="16" xfId="0" applyFont="1" applyBorder="1"/>
    <xf numFmtId="0" fontId="12" fillId="0" borderId="12" xfId="0" applyFont="1" applyBorder="1"/>
    <xf numFmtId="165" fontId="9" fillId="0" borderId="15" xfId="0" applyNumberFormat="1" applyFont="1" applyBorder="1"/>
    <xf numFmtId="165" fontId="9" fillId="0" borderId="12" xfId="0" applyNumberFormat="1" applyFont="1" applyBorder="1"/>
    <xf numFmtId="165" fontId="10" fillId="2" borderId="25" xfId="0" applyNumberFormat="1" applyFont="1" applyFill="1" applyBorder="1"/>
    <xf numFmtId="165" fontId="10" fillId="2" borderId="53" xfId="0" applyNumberFormat="1" applyFont="1" applyFill="1" applyBorder="1"/>
    <xf numFmtId="37" fontId="10" fillId="2" borderId="54" xfId="0" applyNumberFormat="1" applyFont="1" applyFill="1" applyBorder="1"/>
    <xf numFmtId="37" fontId="10" fillId="2" borderId="55" xfId="0" applyNumberFormat="1" applyFont="1" applyFill="1" applyBorder="1"/>
    <xf numFmtId="0" fontId="10" fillId="2" borderId="56" xfId="0" applyFont="1" applyFill="1" applyBorder="1"/>
    <xf numFmtId="37" fontId="10" fillId="2" borderId="57" xfId="0" applyNumberFormat="1" applyFont="1" applyFill="1" applyBorder="1"/>
    <xf numFmtId="166" fontId="10" fillId="2" borderId="57" xfId="0" applyNumberFormat="1" applyFont="1" applyFill="1" applyBorder="1"/>
    <xf numFmtId="37" fontId="10" fillId="2" borderId="58" xfId="0" applyNumberFormat="1" applyFont="1" applyFill="1" applyBorder="1"/>
    <xf numFmtId="37" fontId="10" fillId="2" borderId="59" xfId="0" applyNumberFormat="1" applyFont="1" applyFill="1" applyBorder="1"/>
    <xf numFmtId="0" fontId="9" fillId="2" borderId="32" xfId="0" applyFont="1" applyFill="1" applyBorder="1"/>
    <xf numFmtId="168" fontId="9" fillId="0" borderId="8" xfId="1" applyNumberFormat="1" applyFont="1" applyFill="1" applyBorder="1"/>
    <xf numFmtId="0" fontId="12" fillId="0" borderId="60" xfId="0" applyFont="1" applyBorder="1"/>
    <xf numFmtId="0" fontId="14" fillId="0" borderId="11" xfId="0" applyFont="1" applyBorder="1"/>
    <xf numFmtId="0" fontId="9" fillId="0" borderId="45" xfId="0" applyFont="1" applyBorder="1" applyAlignment="1">
      <alignment horizontal="center"/>
    </xf>
    <xf numFmtId="0" fontId="9" fillId="0" borderId="46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37" fontId="9" fillId="4" borderId="0" xfId="0" applyNumberFormat="1" applyFont="1" applyFill="1"/>
    <xf numFmtId="165" fontId="10" fillId="2" borderId="0" xfId="0" applyNumberFormat="1" applyFont="1" applyFill="1"/>
    <xf numFmtId="37" fontId="9" fillId="4" borderId="5" xfId="0" applyNumberFormat="1" applyFont="1" applyFill="1" applyBorder="1"/>
    <xf numFmtId="3" fontId="9" fillId="4" borderId="1" xfId="0" applyNumberFormat="1" applyFont="1" applyFill="1" applyBorder="1"/>
    <xf numFmtId="3" fontId="9" fillId="4" borderId="3" xfId="0" applyNumberFormat="1" applyFont="1" applyFill="1" applyBorder="1"/>
    <xf numFmtId="0" fontId="19" fillId="0" borderId="0" xfId="0" applyFont="1"/>
    <xf numFmtId="37" fontId="18" fillId="0" borderId="0" xfId="0" applyNumberFormat="1" applyFont="1"/>
    <xf numFmtId="165" fontId="9" fillId="0" borderId="0" xfId="2" applyNumberFormat="1" applyFont="1" applyFill="1" applyBorder="1"/>
    <xf numFmtId="165" fontId="10" fillId="0" borderId="26" xfId="0" applyNumberFormat="1" applyFont="1" applyBorder="1"/>
    <xf numFmtId="0" fontId="12" fillId="0" borderId="0" xfId="0" applyFont="1"/>
    <xf numFmtId="165" fontId="9" fillId="0" borderId="8" xfId="2" applyNumberFormat="1" applyFont="1" applyFill="1" applyBorder="1"/>
    <xf numFmtId="0" fontId="10" fillId="0" borderId="10" xfId="0" applyFont="1" applyBorder="1"/>
    <xf numFmtId="0" fontId="20" fillId="0" borderId="0" xfId="0" applyFont="1"/>
    <xf numFmtId="0" fontId="10" fillId="2" borderId="40" xfId="0" applyFont="1" applyFill="1" applyBorder="1"/>
    <xf numFmtId="0" fontId="10" fillId="2" borderId="61" xfId="0" applyFont="1" applyFill="1" applyBorder="1"/>
    <xf numFmtId="0" fontId="10" fillId="2" borderId="62" xfId="0" applyFont="1" applyFill="1" applyBorder="1"/>
    <xf numFmtId="37" fontId="10" fillId="2" borderId="63" xfId="0" applyNumberFormat="1" applyFont="1" applyFill="1" applyBorder="1"/>
    <xf numFmtId="0" fontId="10" fillId="2" borderId="64" xfId="0" applyFont="1" applyFill="1" applyBorder="1"/>
    <xf numFmtId="0" fontId="9" fillId="2" borderId="64" xfId="0" applyFont="1" applyFill="1" applyBorder="1"/>
    <xf numFmtId="0" fontId="9" fillId="2" borderId="62" xfId="0" applyFont="1" applyFill="1" applyBorder="1"/>
    <xf numFmtId="37" fontId="10" fillId="2" borderId="65" xfId="0" applyNumberFormat="1" applyFont="1" applyFill="1" applyBorder="1"/>
    <xf numFmtId="0" fontId="5" fillId="0" borderId="0" xfId="0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9" fillId="0" borderId="66" xfId="0" applyFont="1" applyBorder="1" applyAlignment="1">
      <alignment horizontal="left"/>
    </xf>
    <xf numFmtId="0" fontId="10" fillId="0" borderId="67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9" fillId="0" borderId="71" xfId="0" applyFont="1" applyBorder="1" applyAlignment="1">
      <alignment horizontal="center"/>
    </xf>
    <xf numFmtId="0" fontId="9" fillId="0" borderId="72" xfId="0" applyFont="1" applyBorder="1" applyAlignment="1">
      <alignment horizontal="center"/>
    </xf>
    <xf numFmtId="0" fontId="9" fillId="0" borderId="73" xfId="0" applyFont="1" applyBorder="1" applyAlignment="1">
      <alignment horizontal="center"/>
    </xf>
    <xf numFmtId="0" fontId="14" fillId="0" borderId="12" xfId="0" applyFont="1" applyBorder="1"/>
    <xf numFmtId="37" fontId="14" fillId="0" borderId="71" xfId="0" applyNumberFormat="1" applyFont="1" applyBorder="1"/>
    <xf numFmtId="37" fontId="14" fillId="0" borderId="72" xfId="0" applyNumberFormat="1" applyFont="1" applyBorder="1"/>
    <xf numFmtId="37" fontId="14" fillId="0" borderId="12" xfId="0" applyNumberFormat="1" applyFont="1" applyBorder="1"/>
    <xf numFmtId="165" fontId="14" fillId="0" borderId="12" xfId="0" applyNumberFormat="1" applyFont="1" applyBorder="1"/>
    <xf numFmtId="37" fontId="14" fillId="0" borderId="73" xfId="0" applyNumberFormat="1" applyFont="1" applyBorder="1"/>
    <xf numFmtId="165" fontId="14" fillId="0" borderId="17" xfId="0" applyNumberFormat="1" applyFont="1" applyBorder="1"/>
    <xf numFmtId="0" fontId="21" fillId="2" borderId="22" xfId="0" applyFont="1" applyFill="1" applyBorder="1"/>
    <xf numFmtId="0" fontId="21" fillId="2" borderId="12" xfId="0" applyFont="1" applyFill="1" applyBorder="1"/>
    <xf numFmtId="37" fontId="21" fillId="2" borderId="71" xfId="0" applyNumberFormat="1" applyFont="1" applyFill="1" applyBorder="1"/>
    <xf numFmtId="37" fontId="21" fillId="2" borderId="72" xfId="0" applyNumberFormat="1" applyFont="1" applyFill="1" applyBorder="1"/>
    <xf numFmtId="37" fontId="21" fillId="2" borderId="12" xfId="0" applyNumberFormat="1" applyFont="1" applyFill="1" applyBorder="1"/>
    <xf numFmtId="165" fontId="21" fillId="2" borderId="12" xfId="0" applyNumberFormat="1" applyFont="1" applyFill="1" applyBorder="1"/>
    <xf numFmtId="37" fontId="21" fillId="2" borderId="73" xfId="0" applyNumberFormat="1" applyFont="1" applyFill="1" applyBorder="1"/>
    <xf numFmtId="165" fontId="21" fillId="2" borderId="17" xfId="0" applyNumberFormat="1" applyFont="1" applyFill="1" applyBorder="1"/>
    <xf numFmtId="0" fontId="21" fillId="0" borderId="18" xfId="0" applyFont="1" applyBorder="1"/>
    <xf numFmtId="0" fontId="14" fillId="0" borderId="0" xfId="0" applyFont="1"/>
    <xf numFmtId="37" fontId="14" fillId="0" borderId="74" xfId="0" applyNumberFormat="1" applyFont="1" applyBorder="1"/>
    <xf numFmtId="37" fontId="14" fillId="0" borderId="75" xfId="0" applyNumberFormat="1" applyFont="1" applyBorder="1"/>
    <xf numFmtId="37" fontId="14" fillId="0" borderId="0" xfId="0" applyNumberFormat="1" applyFont="1"/>
    <xf numFmtId="165" fontId="14" fillId="0" borderId="0" xfId="0" applyNumberFormat="1" applyFont="1"/>
    <xf numFmtId="37" fontId="14" fillId="0" borderId="76" xfId="0" applyNumberFormat="1" applyFont="1" applyBorder="1"/>
    <xf numFmtId="165" fontId="14" fillId="0" borderId="21" xfId="0" applyNumberFormat="1" applyFont="1" applyBorder="1"/>
    <xf numFmtId="0" fontId="14" fillId="0" borderId="0" xfId="0" applyFont="1" applyAlignment="1">
      <alignment horizontal="right"/>
    </xf>
    <xf numFmtId="166" fontId="14" fillId="0" borderId="0" xfId="0" applyNumberFormat="1" applyFont="1"/>
    <xf numFmtId="0" fontId="14" fillId="0" borderId="75" xfId="0" applyFont="1" applyBorder="1"/>
    <xf numFmtId="165" fontId="14" fillId="0" borderId="10" xfId="0" applyNumberFormat="1" applyFont="1" applyBorder="1"/>
    <xf numFmtId="0" fontId="14" fillId="0" borderId="12" xfId="0" applyFont="1" applyBorder="1" applyAlignment="1">
      <alignment horizontal="right"/>
    </xf>
    <xf numFmtId="166" fontId="14" fillId="0" borderId="12" xfId="0" applyNumberFormat="1" applyFont="1" applyBorder="1"/>
    <xf numFmtId="0" fontId="14" fillId="0" borderId="72" xfId="0" applyFont="1" applyBorder="1"/>
    <xf numFmtId="165" fontId="14" fillId="0" borderId="71" xfId="0" applyNumberFormat="1" applyFont="1" applyBorder="1"/>
    <xf numFmtId="165" fontId="14" fillId="0" borderId="77" xfId="0" applyNumberFormat="1" applyFont="1" applyBorder="1"/>
    <xf numFmtId="165" fontId="22" fillId="0" borderId="10" xfId="0" applyNumberFormat="1" applyFont="1" applyBorder="1"/>
    <xf numFmtId="0" fontId="21" fillId="2" borderId="37" xfId="0" applyFont="1" applyFill="1" applyBorder="1"/>
    <xf numFmtId="0" fontId="21" fillId="2" borderId="38" xfId="0" applyFont="1" applyFill="1" applyBorder="1"/>
    <xf numFmtId="165" fontId="21" fillId="2" borderId="38" xfId="0" applyNumberFormat="1" applyFont="1" applyFill="1" applyBorder="1"/>
    <xf numFmtId="37" fontId="21" fillId="2" borderId="78" xfId="0" applyNumberFormat="1" applyFont="1" applyFill="1" applyBorder="1"/>
    <xf numFmtId="165" fontId="21" fillId="2" borderId="41" xfId="0" applyNumberFormat="1" applyFont="1" applyFill="1" applyBorder="1"/>
    <xf numFmtId="0" fontId="21" fillId="2" borderId="41" xfId="0" applyFont="1" applyFill="1" applyBorder="1"/>
    <xf numFmtId="37" fontId="21" fillId="2" borderId="38" xfId="0" applyNumberFormat="1" applyFont="1" applyFill="1" applyBorder="1"/>
    <xf numFmtId="0" fontId="21" fillId="2" borderId="79" xfId="0" applyFont="1" applyFill="1" applyBorder="1"/>
    <xf numFmtId="43" fontId="7" fillId="0" borderId="0" xfId="0" applyNumberFormat="1" applyFont="1"/>
    <xf numFmtId="43" fontId="20" fillId="0" borderId="0" xfId="0" applyNumberFormat="1" applyFont="1"/>
    <xf numFmtId="165" fontId="14" fillId="0" borderId="74" xfId="0" applyNumberFormat="1" applyFont="1" applyBorder="1"/>
    <xf numFmtId="166" fontId="21" fillId="2" borderId="38" xfId="0" applyNumberFormat="1" applyFont="1" applyFill="1" applyBorder="1"/>
    <xf numFmtId="37" fontId="21" fillId="2" borderId="41" xfId="0" applyNumberFormat="1" applyFont="1" applyFill="1" applyBorder="1"/>
    <xf numFmtId="37" fontId="21" fillId="2" borderId="79" xfId="0" applyNumberFormat="1" applyFont="1" applyFill="1" applyBorder="1"/>
    <xf numFmtId="37" fontId="20" fillId="0" borderId="0" xfId="0" applyNumberFormat="1" applyFont="1"/>
    <xf numFmtId="0" fontId="14" fillId="0" borderId="7" xfId="0" applyFont="1" applyBorder="1" applyAlignment="1">
      <alignment horizontal="right"/>
    </xf>
    <xf numFmtId="0" fontId="14" fillId="0" borderId="7" xfId="0" applyFont="1" applyBorder="1"/>
    <xf numFmtId="37" fontId="14" fillId="0" borderId="80" xfId="0" applyNumberFormat="1" applyFont="1" applyBorder="1"/>
    <xf numFmtId="0" fontId="14" fillId="0" borderId="81" xfId="0" applyFont="1" applyBorder="1"/>
    <xf numFmtId="166" fontId="14" fillId="0" borderId="7" xfId="0" applyNumberFormat="1" applyFont="1" applyBorder="1"/>
    <xf numFmtId="37" fontId="14" fillId="0" borderId="7" xfId="0" applyNumberFormat="1" applyFont="1" applyBorder="1"/>
    <xf numFmtId="165" fontId="14" fillId="0" borderId="7" xfId="0" applyNumberFormat="1" applyFont="1" applyBorder="1"/>
    <xf numFmtId="37" fontId="14" fillId="0" borderId="82" xfId="0" applyNumberFormat="1" applyFont="1" applyBorder="1"/>
    <xf numFmtId="0" fontId="14" fillId="0" borderId="51" xfId="0" applyFont="1" applyBorder="1" applyAlignment="1">
      <alignment horizontal="right"/>
    </xf>
    <xf numFmtId="0" fontId="14" fillId="0" borderId="51" xfId="0" applyFont="1" applyBorder="1"/>
    <xf numFmtId="37" fontId="14" fillId="0" borderId="83" xfId="0" applyNumberFormat="1" applyFont="1" applyBorder="1"/>
    <xf numFmtId="0" fontId="14" fillId="0" borderId="84" xfId="0" applyFont="1" applyBorder="1"/>
    <xf numFmtId="166" fontId="14" fillId="0" borderId="51" xfId="0" applyNumberFormat="1" applyFont="1" applyBorder="1"/>
    <xf numFmtId="37" fontId="14" fillId="0" borderId="84" xfId="0" applyNumberFormat="1" applyFont="1" applyBorder="1"/>
    <xf numFmtId="37" fontId="14" fillId="0" borderId="51" xfId="0" applyNumberFormat="1" applyFont="1" applyBorder="1"/>
    <xf numFmtId="165" fontId="14" fillId="0" borderId="51" xfId="0" applyNumberFormat="1" applyFont="1" applyBorder="1"/>
    <xf numFmtId="37" fontId="14" fillId="0" borderId="85" xfId="0" applyNumberFormat="1" applyFont="1" applyBorder="1"/>
    <xf numFmtId="165" fontId="14" fillId="0" borderId="86" xfId="0" applyNumberFormat="1" applyFont="1" applyBorder="1"/>
    <xf numFmtId="168" fontId="20" fillId="0" borderId="0" xfId="0" applyNumberFormat="1" applyFont="1"/>
    <xf numFmtId="0" fontId="14" fillId="2" borderId="38" xfId="0" applyFont="1" applyFill="1" applyBorder="1"/>
    <xf numFmtId="3" fontId="21" fillId="2" borderId="38" xfId="0" applyNumberFormat="1" applyFont="1" applyFill="1" applyBorder="1" applyAlignment="1">
      <alignment horizontal="center"/>
    </xf>
    <xf numFmtId="165" fontId="21" fillId="2" borderId="42" xfId="0" applyNumberFormat="1" applyFont="1" applyFill="1" applyBorder="1"/>
    <xf numFmtId="165" fontId="21" fillId="0" borderId="0" xfId="0" applyNumberFormat="1" applyFont="1"/>
    <xf numFmtId="0" fontId="21" fillId="0" borderId="0" xfId="0" applyFont="1"/>
    <xf numFmtId="37" fontId="14" fillId="5" borderId="0" xfId="0" applyNumberFormat="1" applyFont="1" applyFill="1"/>
    <xf numFmtId="0" fontId="20" fillId="3" borderId="0" xfId="0" applyFont="1" applyFill="1"/>
    <xf numFmtId="165" fontId="14" fillId="0" borderId="80" xfId="0" applyNumberFormat="1" applyFont="1" applyBorder="1"/>
    <xf numFmtId="37" fontId="21" fillId="6" borderId="38" xfId="0" applyNumberFormat="1" applyFont="1" applyFill="1" applyBorder="1"/>
    <xf numFmtId="0" fontId="14" fillId="0" borderId="74" xfId="0" applyFont="1" applyBorder="1"/>
    <xf numFmtId="0" fontId="14" fillId="0" borderId="76" xfId="0" applyFont="1" applyBorder="1"/>
    <xf numFmtId="165" fontId="14" fillId="0" borderId="87" xfId="0" applyNumberFormat="1" applyFont="1" applyBorder="1"/>
    <xf numFmtId="165" fontId="21" fillId="0" borderId="7" xfId="0" applyNumberFormat="1" applyFont="1" applyBorder="1"/>
    <xf numFmtId="0" fontId="21" fillId="0" borderId="7" xfId="0" applyFont="1" applyBorder="1"/>
    <xf numFmtId="165" fontId="21" fillId="0" borderId="81" xfId="0" applyNumberFormat="1" applyFont="1" applyBorder="1"/>
    <xf numFmtId="37" fontId="21" fillId="0" borderId="81" xfId="0" applyNumberFormat="1" applyFont="1" applyBorder="1"/>
    <xf numFmtId="37" fontId="14" fillId="0" borderId="88" xfId="0" applyNumberFormat="1" applyFont="1" applyBorder="1"/>
    <xf numFmtId="37" fontId="21" fillId="0" borderId="7" xfId="0" applyNumberFormat="1" applyFont="1" applyBorder="1"/>
    <xf numFmtId="165" fontId="21" fillId="0" borderId="75" xfId="0" applyNumberFormat="1" applyFont="1" applyBorder="1"/>
    <xf numFmtId="37" fontId="21" fillId="0" borderId="75" xfId="0" applyNumberFormat="1" applyFont="1" applyBorder="1"/>
    <xf numFmtId="37" fontId="14" fillId="0" borderId="89" xfId="0" applyNumberFormat="1" applyFont="1" applyBorder="1"/>
    <xf numFmtId="37" fontId="21" fillId="0" borderId="0" xfId="0" applyNumberFormat="1" applyFont="1"/>
    <xf numFmtId="165" fontId="14" fillId="2" borderId="41" xfId="0" applyNumberFormat="1" applyFont="1" applyFill="1" applyBorder="1"/>
    <xf numFmtId="165" fontId="14" fillId="2" borderId="38" xfId="0" applyNumberFormat="1" applyFont="1" applyFill="1" applyBorder="1"/>
    <xf numFmtId="37" fontId="14" fillId="2" borderId="79" xfId="0" applyNumberFormat="1" applyFont="1" applyFill="1" applyBorder="1"/>
    <xf numFmtId="9" fontId="20" fillId="0" borderId="0" xfId="0" applyNumberFormat="1" applyFont="1"/>
    <xf numFmtId="0" fontId="21" fillId="3" borderId="6" xfId="0" applyFont="1" applyFill="1" applyBorder="1"/>
    <xf numFmtId="0" fontId="21" fillId="3" borderId="7" xfId="0" applyFont="1" applyFill="1" applyBorder="1"/>
    <xf numFmtId="37" fontId="21" fillId="3" borderId="7" xfId="0" applyNumberFormat="1" applyFont="1" applyFill="1" applyBorder="1"/>
    <xf numFmtId="37" fontId="14" fillId="3" borderId="80" xfId="0" applyNumberFormat="1" applyFont="1" applyFill="1" applyBorder="1"/>
    <xf numFmtId="0" fontId="14" fillId="3" borderId="7" xfId="0" applyFont="1" applyFill="1" applyBorder="1"/>
    <xf numFmtId="37" fontId="14" fillId="3" borderId="7" xfId="0" applyNumberFormat="1" applyFont="1" applyFill="1" applyBorder="1"/>
    <xf numFmtId="37" fontId="14" fillId="3" borderId="81" xfId="0" applyNumberFormat="1" applyFont="1" applyFill="1" applyBorder="1"/>
    <xf numFmtId="37" fontId="14" fillId="3" borderId="0" xfId="0" applyNumberFormat="1" applyFont="1" applyFill="1"/>
    <xf numFmtId="165" fontId="14" fillId="3" borderId="0" xfId="0" applyNumberFormat="1" applyFont="1" applyFill="1"/>
    <xf numFmtId="165" fontId="14" fillId="3" borderId="81" xfId="0" applyNumberFormat="1" applyFont="1" applyFill="1" applyBorder="1"/>
    <xf numFmtId="165" fontId="14" fillId="3" borderId="7" xfId="0" applyNumberFormat="1" applyFont="1" applyFill="1" applyBorder="1"/>
    <xf numFmtId="37" fontId="14" fillId="3" borderId="82" xfId="0" applyNumberFormat="1" applyFont="1" applyFill="1" applyBorder="1"/>
    <xf numFmtId="165" fontId="14" fillId="0" borderId="48" xfId="0" applyNumberFormat="1" applyFont="1" applyBorder="1"/>
    <xf numFmtId="0" fontId="21" fillId="2" borderId="61" xfId="0" applyFont="1" applyFill="1" applyBorder="1"/>
    <xf numFmtId="0" fontId="21" fillId="2" borderId="62" xfId="0" applyFont="1" applyFill="1" applyBorder="1"/>
    <xf numFmtId="0" fontId="21" fillId="2" borderId="62" xfId="0" applyFont="1" applyFill="1" applyBorder="1" applyAlignment="1">
      <alignment horizontal="center"/>
    </xf>
    <xf numFmtId="165" fontId="21" fillId="2" borderId="62" xfId="0" applyNumberFormat="1" applyFont="1" applyFill="1" applyBorder="1"/>
    <xf numFmtId="37" fontId="21" fillId="2" borderId="90" xfId="0" applyNumberFormat="1" applyFont="1" applyFill="1" applyBorder="1"/>
    <xf numFmtId="37" fontId="21" fillId="2" borderId="62" xfId="0" applyNumberFormat="1" applyFont="1" applyFill="1" applyBorder="1"/>
    <xf numFmtId="37" fontId="21" fillId="2" borderId="91" xfId="0" applyNumberFormat="1" applyFont="1" applyFill="1" applyBorder="1"/>
    <xf numFmtId="165" fontId="21" fillId="2" borderId="92" xfId="0" applyNumberFormat="1" applyFont="1" applyFill="1" applyBorder="1"/>
    <xf numFmtId="0" fontId="21" fillId="2" borderId="91" xfId="0" applyFont="1" applyFill="1" applyBorder="1" applyAlignment="1">
      <alignment horizontal="center"/>
    </xf>
    <xf numFmtId="37" fontId="21" fillId="2" borderId="93" xfId="0" applyNumberFormat="1" applyFont="1" applyFill="1" applyBorder="1"/>
    <xf numFmtId="165" fontId="21" fillId="2" borderId="49" xfId="0" applyNumberFormat="1" applyFont="1" applyFill="1" applyBorder="1"/>
    <xf numFmtId="39" fontId="14" fillId="0" borderId="0" xfId="0" applyNumberFormat="1" applyFont="1"/>
    <xf numFmtId="0" fontId="21" fillId="2" borderId="94" xfId="0" applyFont="1" applyFill="1" applyBorder="1"/>
    <xf numFmtId="0" fontId="21" fillId="2" borderId="95" xfId="0" applyFont="1" applyFill="1" applyBorder="1"/>
    <xf numFmtId="0" fontId="21" fillId="2" borderId="95" xfId="0" applyFont="1" applyFill="1" applyBorder="1" applyAlignment="1">
      <alignment horizontal="center"/>
    </xf>
    <xf numFmtId="165" fontId="21" fillId="2" borderId="95" xfId="0" applyNumberFormat="1" applyFont="1" applyFill="1" applyBorder="1"/>
    <xf numFmtId="37" fontId="21" fillId="2" borderId="96" xfId="0" applyNumberFormat="1" applyFont="1" applyFill="1" applyBorder="1"/>
    <xf numFmtId="37" fontId="21" fillId="2" borderId="95" xfId="0" applyNumberFormat="1" applyFont="1" applyFill="1" applyBorder="1"/>
    <xf numFmtId="37" fontId="21" fillId="2" borderId="97" xfId="0" applyNumberFormat="1" applyFont="1" applyFill="1" applyBorder="1"/>
    <xf numFmtId="37" fontId="21" fillId="2" borderId="98" xfId="0" applyNumberFormat="1" applyFont="1" applyFill="1" applyBorder="1"/>
    <xf numFmtId="37" fontId="21" fillId="2" borderId="67" xfId="0" applyNumberFormat="1" applyFont="1" applyFill="1" applyBorder="1"/>
    <xf numFmtId="165" fontId="21" fillId="2" borderId="70" xfId="0" applyNumberFormat="1" applyFont="1" applyFill="1" applyBorder="1"/>
    <xf numFmtId="0" fontId="20" fillId="0" borderId="18" xfId="0" applyFont="1" applyBorder="1"/>
    <xf numFmtId="37" fontId="20" fillId="0" borderId="74" xfId="0" applyNumberFormat="1" applyFont="1" applyBorder="1"/>
    <xf numFmtId="0" fontId="20" fillId="0" borderId="74" xfId="0" applyFont="1" applyBorder="1"/>
    <xf numFmtId="0" fontId="20" fillId="0" borderId="89" xfId="0" applyFont="1" applyBorder="1"/>
    <xf numFmtId="0" fontId="20" fillId="0" borderId="76" xfId="0" applyFont="1" applyBorder="1"/>
    <xf numFmtId="0" fontId="20" fillId="0" borderId="10" xfId="0" applyFont="1" applyBorder="1"/>
    <xf numFmtId="0" fontId="7" fillId="0" borderId="76" xfId="0" applyFont="1" applyBorder="1"/>
    <xf numFmtId="165" fontId="21" fillId="2" borderId="65" xfId="0" applyNumberFormat="1" applyFont="1" applyFill="1" applyBorder="1"/>
    <xf numFmtId="0" fontId="23" fillId="0" borderId="0" xfId="0" applyFont="1"/>
    <xf numFmtId="37" fontId="23" fillId="0" borderId="0" xfId="0" applyNumberFormat="1" applyFont="1"/>
    <xf numFmtId="37" fontId="24" fillId="0" borderId="0" xfId="0" applyNumberFormat="1" applyFont="1"/>
    <xf numFmtId="0" fontId="23" fillId="3" borderId="0" xfId="0" applyFont="1" applyFill="1"/>
    <xf numFmtId="37" fontId="20" fillId="3" borderId="0" xfId="0" applyNumberFormat="1" applyFont="1" applyFill="1"/>
    <xf numFmtId="0" fontId="25" fillId="3" borderId="0" xfId="0" applyFont="1" applyFill="1"/>
    <xf numFmtId="37" fontId="23" fillId="3" borderId="0" xfId="0" applyNumberFormat="1" applyFont="1" applyFill="1"/>
    <xf numFmtId="0" fontId="2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164" fontId="27" fillId="3" borderId="0" xfId="0" applyNumberFormat="1" applyFont="1" applyFill="1" applyAlignment="1">
      <alignment horizontal="right"/>
    </xf>
    <xf numFmtId="0" fontId="23" fillId="3" borderId="0" xfId="0" applyFont="1" applyFill="1" applyAlignment="1">
      <alignment horizontal="center"/>
    </xf>
    <xf numFmtId="0" fontId="20" fillId="3" borderId="0" xfId="0" applyFont="1" applyFill="1" applyAlignment="1">
      <alignment horizontal="center"/>
    </xf>
    <xf numFmtId="0" fontId="27" fillId="3" borderId="0" xfId="0" applyFont="1" applyFill="1" applyAlignment="1">
      <alignment horizontal="center"/>
    </xf>
    <xf numFmtId="0" fontId="27" fillId="3" borderId="0" xfId="0" applyFont="1" applyFill="1"/>
    <xf numFmtId="165" fontId="20" fillId="3" borderId="0" xfId="0" applyNumberFormat="1" applyFont="1" applyFill="1"/>
    <xf numFmtId="9" fontId="20" fillId="3" borderId="0" xfId="0" applyNumberFormat="1" applyFont="1" applyFill="1"/>
    <xf numFmtId="165" fontId="23" fillId="3" borderId="0" xfId="0" applyNumberFormat="1" applyFont="1" applyFill="1"/>
    <xf numFmtId="0" fontId="28" fillId="3" borderId="0" xfId="0" applyFont="1" applyFill="1"/>
    <xf numFmtId="0" fontId="26" fillId="3" borderId="0" xfId="0" applyFont="1" applyFill="1" applyAlignment="1">
      <alignment horizontal="center"/>
    </xf>
    <xf numFmtId="164" fontId="20" fillId="3" borderId="0" xfId="0" applyNumberFormat="1" applyFont="1" applyFill="1" applyAlignment="1">
      <alignment horizontal="center"/>
    </xf>
    <xf numFmtId="0" fontId="29" fillId="3" borderId="0" xfId="0" applyFont="1" applyFill="1" applyAlignment="1">
      <alignment horizontal="center"/>
    </xf>
    <xf numFmtId="0" fontId="27" fillId="3" borderId="0" xfId="0" applyFont="1" applyFill="1" applyAlignment="1">
      <alignment horizontal="left"/>
    </xf>
    <xf numFmtId="0" fontId="30" fillId="3" borderId="0" xfId="0" applyFont="1" applyFill="1"/>
    <xf numFmtId="0" fontId="6" fillId="7" borderId="0" xfId="0" applyFont="1" applyFill="1" applyAlignment="1">
      <alignment horizontal="center"/>
    </xf>
    <xf numFmtId="0" fontId="6" fillId="7" borderId="0" xfId="0" quotePrefix="1" applyFont="1" applyFill="1" applyAlignment="1">
      <alignment horizontal="center"/>
    </xf>
    <xf numFmtId="1" fontId="9" fillId="0" borderId="8" xfId="0" applyNumberFormat="1" applyFont="1" applyBorder="1"/>
    <xf numFmtId="3" fontId="9" fillId="0" borderId="86" xfId="0" applyNumberFormat="1" applyFont="1" applyBorder="1"/>
    <xf numFmtId="0" fontId="0" fillId="0" borderId="0" xfId="0" applyFill="1"/>
    <xf numFmtId="0" fontId="8" fillId="0" borderId="0" xfId="0" applyFont="1" applyFill="1"/>
    <xf numFmtId="0" fontId="9" fillId="0" borderId="18" xfId="0" applyFont="1" applyFill="1" applyBorder="1"/>
    <xf numFmtId="3" fontId="9" fillId="0" borderId="0" xfId="0" applyNumberFormat="1" applyFont="1" applyFill="1"/>
    <xf numFmtId="3" fontId="9" fillId="0" borderId="8" xfId="0" applyNumberFormat="1" applyFont="1" applyFill="1" applyBorder="1"/>
    <xf numFmtId="3" fontId="9" fillId="0" borderId="9" xfId="0" applyNumberFormat="1" applyFont="1" applyFill="1" applyBorder="1"/>
    <xf numFmtId="3" fontId="9" fillId="0" borderId="10" xfId="0" applyNumberFormat="1" applyFont="1" applyFill="1" applyBorder="1"/>
    <xf numFmtId="0" fontId="9" fillId="0" borderId="0" xfId="0" applyFont="1" applyFill="1"/>
    <xf numFmtId="1" fontId="9" fillId="0" borderId="0" xfId="0" applyNumberFormat="1" applyFont="1"/>
    <xf numFmtId="1" fontId="9" fillId="0" borderId="13" xfId="0" applyNumberFormat="1" applyFont="1" applyBorder="1"/>
    <xf numFmtId="1" fontId="9" fillId="0" borderId="19" xfId="0" applyNumberFormat="1" applyFont="1" applyBorder="1"/>
    <xf numFmtId="0" fontId="9" fillId="0" borderId="0" xfId="0" applyFont="1" applyBorder="1" applyAlignment="1">
      <alignment horizontal="center"/>
    </xf>
    <xf numFmtId="165" fontId="9" fillId="0" borderId="0" xfId="0" applyNumberFormat="1" applyFont="1" applyBorder="1"/>
    <xf numFmtId="37" fontId="9" fillId="0" borderId="0" xfId="0" applyNumberFormat="1" applyFont="1" applyBorder="1"/>
    <xf numFmtId="165" fontId="10" fillId="3" borderId="12" xfId="0" applyNumberFormat="1" applyFont="1" applyFill="1" applyBorder="1"/>
    <xf numFmtId="165" fontId="10" fillId="2" borderId="30" xfId="0" applyNumberFormat="1" applyFont="1" applyFill="1" applyBorder="1"/>
    <xf numFmtId="165" fontId="10" fillId="0" borderId="0" xfId="0" applyNumberFormat="1" applyFont="1" applyBorder="1"/>
    <xf numFmtId="1" fontId="9" fillId="0" borderId="15" xfId="0" applyNumberFormat="1" applyFont="1" applyBorder="1"/>
    <xf numFmtId="1" fontId="9" fillId="0" borderId="7" xfId="0" applyNumberFormat="1" applyFont="1" applyBorder="1"/>
    <xf numFmtId="37" fontId="10" fillId="2" borderId="45" xfId="0" applyNumberFormat="1" applyFont="1" applyFill="1" applyBorder="1"/>
    <xf numFmtId="0" fontId="9" fillId="0" borderId="0" xfId="0" applyFont="1" applyBorder="1"/>
    <xf numFmtId="0" fontId="9" fillId="0" borderId="20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166" fontId="9" fillId="0" borderId="0" xfId="0" applyNumberFormat="1" applyFont="1" applyBorder="1"/>
    <xf numFmtId="166" fontId="10" fillId="0" borderId="0" xfId="0" applyNumberFormat="1" applyFont="1" applyBorder="1"/>
    <xf numFmtId="0" fontId="10" fillId="0" borderId="0" xfId="0" applyFont="1" applyBorder="1"/>
    <xf numFmtId="1" fontId="9" fillId="0" borderId="12" xfId="0" applyNumberFormat="1" applyFont="1" applyBorder="1"/>
    <xf numFmtId="0" fontId="32" fillId="0" borderId="100" xfId="0" applyFont="1" applyBorder="1" applyAlignment="1">
      <alignment vertical="center"/>
    </xf>
    <xf numFmtId="0" fontId="0" fillId="0" borderId="0" xfId="0" applyAlignment="1">
      <alignment vertical="center"/>
    </xf>
    <xf numFmtId="0" fontId="33" fillId="0" borderId="100" xfId="0" applyFont="1" applyBorder="1" applyAlignment="1">
      <alignment vertical="center"/>
    </xf>
    <xf numFmtId="0" fontId="33" fillId="0" borderId="101" xfId="0" applyFont="1" applyBorder="1" applyAlignment="1">
      <alignment vertical="center"/>
    </xf>
    <xf numFmtId="37" fontId="33" fillId="0" borderId="102" xfId="0" applyNumberFormat="1" applyFont="1" applyBorder="1" applyAlignment="1">
      <alignment horizontal="center" vertical="center"/>
    </xf>
    <xf numFmtId="3" fontId="0" fillId="0" borderId="102" xfId="0" applyNumberFormat="1" applyBorder="1" applyAlignment="1">
      <alignment horizontal="center" vertical="center"/>
    </xf>
    <xf numFmtId="3" fontId="0" fillId="0" borderId="103" xfId="0" applyNumberFormat="1" applyBorder="1" applyAlignment="1">
      <alignment horizontal="center" vertical="center"/>
    </xf>
    <xf numFmtId="3" fontId="0" fillId="0" borderId="104" xfId="0" applyNumberFormat="1" applyBorder="1" applyAlignment="1">
      <alignment horizontal="center" vertical="center"/>
    </xf>
    <xf numFmtId="0" fontId="33" fillId="11" borderId="99" xfId="0" applyFont="1" applyFill="1" applyBorder="1" applyAlignment="1">
      <alignment horizontal="center"/>
    </xf>
    <xf numFmtId="0" fontId="33" fillId="12" borderId="99" xfId="0" applyFont="1" applyFill="1" applyBorder="1" applyAlignment="1">
      <alignment horizontal="center"/>
    </xf>
    <xf numFmtId="0" fontId="33" fillId="8" borderId="99" xfId="0" applyFont="1" applyFill="1" applyBorder="1" applyAlignment="1">
      <alignment horizontal="center"/>
    </xf>
    <xf numFmtId="3" fontId="32" fillId="0" borderId="102" xfId="0" applyNumberFormat="1" applyFont="1" applyBorder="1" applyAlignment="1">
      <alignment horizontal="center" vertical="center"/>
    </xf>
    <xf numFmtId="169" fontId="20" fillId="0" borderId="0" xfId="0" applyNumberFormat="1" applyFont="1"/>
    <xf numFmtId="0" fontId="0" fillId="0" borderId="102" xfId="0" applyFill="1" applyBorder="1" applyAlignment="1">
      <alignment vertical="center"/>
    </xf>
    <xf numFmtId="0" fontId="0" fillId="0" borderId="103" xfId="0" applyFill="1" applyBorder="1" applyAlignment="1">
      <alignment vertical="center"/>
    </xf>
    <xf numFmtId="0" fontId="0" fillId="0" borderId="104" xfId="0" applyFill="1" applyBorder="1" applyAlignment="1">
      <alignment vertical="center"/>
    </xf>
    <xf numFmtId="3" fontId="9" fillId="0" borderId="0" xfId="0" applyNumberFormat="1" applyFont="1" applyBorder="1"/>
    <xf numFmtId="0" fontId="34" fillId="0" borderId="0" xfId="0" applyFont="1"/>
    <xf numFmtId="1" fontId="34" fillId="0" borderId="0" xfId="0" applyNumberFormat="1" applyFont="1"/>
    <xf numFmtId="1" fontId="9" fillId="10" borderId="9" xfId="0" applyNumberFormat="1" applyFont="1" applyFill="1" applyBorder="1" applyAlignment="1">
      <alignment horizontal="center"/>
    </xf>
    <xf numFmtId="1" fontId="9" fillId="10" borderId="0" xfId="0" applyNumberFormat="1" applyFont="1" applyFill="1" applyAlignment="1">
      <alignment horizontal="center"/>
    </xf>
    <xf numFmtId="0" fontId="33" fillId="0" borderId="0" xfId="0" applyFont="1" applyAlignment="1">
      <alignment horizontal="center"/>
    </xf>
    <xf numFmtId="37" fontId="33" fillId="0" borderId="104" xfId="0" applyNumberFormat="1" applyFont="1" applyBorder="1" applyAlignment="1">
      <alignment horizontal="center" vertical="center"/>
    </xf>
    <xf numFmtId="3" fontId="32" fillId="9" borderId="102" xfId="0" applyNumberFormat="1" applyFont="1" applyFill="1" applyBorder="1" applyAlignment="1">
      <alignment horizontal="center" vertical="center"/>
    </xf>
    <xf numFmtId="3" fontId="0" fillId="9" borderId="102" xfId="0" applyNumberFormat="1" applyFill="1" applyBorder="1" applyAlignment="1">
      <alignment horizontal="center" vertical="center"/>
    </xf>
    <xf numFmtId="3" fontId="0" fillId="9" borderId="103" xfId="0" applyNumberFormat="1" applyFill="1" applyBorder="1" applyAlignment="1">
      <alignment horizontal="center" vertical="center"/>
    </xf>
    <xf numFmtId="3" fontId="0" fillId="9" borderId="104" xfId="0" applyNumberFormat="1" applyFill="1" applyBorder="1" applyAlignment="1">
      <alignment horizontal="center" vertical="center"/>
    </xf>
    <xf numFmtId="0" fontId="33" fillId="9" borderId="99" xfId="0" applyFont="1" applyFill="1" applyBorder="1" applyAlignment="1">
      <alignment horizontal="center"/>
    </xf>
    <xf numFmtId="43" fontId="8" fillId="0" borderId="0" xfId="1" applyFont="1" applyFill="1"/>
    <xf numFmtId="165" fontId="9" fillId="0" borderId="14" xfId="2" applyNumberFormat="1" applyFont="1" applyFill="1" applyBorder="1"/>
    <xf numFmtId="0" fontId="8" fillId="10" borderId="0" xfId="0" applyFont="1" applyFill="1"/>
    <xf numFmtId="3" fontId="7" fillId="0" borderId="0" xfId="0" applyNumberFormat="1" applyFont="1"/>
    <xf numFmtId="0" fontId="13" fillId="0" borderId="0" xfId="0" applyFont="1"/>
    <xf numFmtId="165" fontId="7" fillId="0" borderId="0" xfId="2" applyNumberFormat="1" applyFont="1"/>
    <xf numFmtId="2" fontId="0" fillId="0" borderId="0" xfId="0" applyNumberFormat="1"/>
    <xf numFmtId="43" fontId="7" fillId="0" borderId="0" xfId="1" applyFont="1"/>
    <xf numFmtId="3" fontId="0" fillId="0" borderId="0" xfId="0" applyNumberFormat="1"/>
    <xf numFmtId="9" fontId="7" fillId="0" borderId="0" xfId="2" applyFont="1"/>
    <xf numFmtId="4" fontId="7" fillId="0" borderId="0" xfId="0" applyNumberFormat="1" applyFont="1"/>
    <xf numFmtId="10" fontId="7" fillId="0" borderId="0" xfId="2" applyNumberFormat="1" applyFont="1"/>
    <xf numFmtId="43" fontId="20" fillId="0" borderId="0" xfId="1" applyFont="1"/>
    <xf numFmtId="165" fontId="20" fillId="0" borderId="0" xfId="2" applyNumberFormat="1" applyFont="1"/>
    <xf numFmtId="43" fontId="0" fillId="0" borderId="0" xfId="0" applyNumberFormat="1"/>
    <xf numFmtId="165" fontId="0" fillId="0" borderId="0" xfId="2" applyNumberFormat="1" applyFont="1" applyAlignment="1"/>
    <xf numFmtId="43" fontId="0" fillId="0" borderId="0" xfId="1" applyFont="1" applyAlignment="1"/>
    <xf numFmtId="0" fontId="38" fillId="0" borderId="0" xfId="0" applyFont="1" applyAlignment="1">
      <alignment horizontal="center"/>
    </xf>
    <xf numFmtId="3" fontId="38" fillId="0" borderId="0" xfId="0" applyNumberFormat="1" applyFont="1" applyAlignment="1">
      <alignment horizontal="center"/>
    </xf>
    <xf numFmtId="0" fontId="10" fillId="0" borderId="67" xfId="0" applyFont="1" applyBorder="1" applyAlignment="1">
      <alignment horizontal="center" vertical="center"/>
    </xf>
    <xf numFmtId="10" fontId="0" fillId="0" borderId="0" xfId="0" applyNumberFormat="1"/>
    <xf numFmtId="0" fontId="40" fillId="0" borderId="0" xfId="0" applyFont="1"/>
    <xf numFmtId="10" fontId="40" fillId="0" borderId="0" xfId="0" applyNumberFormat="1" applyFont="1"/>
    <xf numFmtId="39" fontId="10" fillId="3" borderId="12" xfId="0" applyNumberFormat="1" applyFont="1" applyFill="1" applyBorder="1"/>
    <xf numFmtId="168" fontId="9" fillId="0" borderId="8" xfId="1" applyNumberFormat="1" applyFont="1" applyBorder="1"/>
    <xf numFmtId="0" fontId="9" fillId="13" borderId="0" xfId="0" applyFont="1" applyFill="1"/>
    <xf numFmtId="6" fontId="9" fillId="0" borderId="0" xfId="0" applyNumberFormat="1" applyFont="1"/>
    <xf numFmtId="168" fontId="14" fillId="0" borderId="74" xfId="1" applyNumberFormat="1" applyFont="1" applyFill="1" applyBorder="1"/>
    <xf numFmtId="165" fontId="9" fillId="0" borderId="0" xfId="2" applyNumberFormat="1" applyFont="1" applyBorder="1" applyAlignment="1">
      <alignment horizontal="right"/>
    </xf>
    <xf numFmtId="165" fontId="9" fillId="0" borderId="12" xfId="2" applyNumberFormat="1" applyFont="1" applyBorder="1" applyAlignment="1">
      <alignment horizontal="right"/>
    </xf>
    <xf numFmtId="0" fontId="33" fillId="11" borderId="99" xfId="0" applyFont="1" applyFill="1" applyBorder="1" applyAlignment="1">
      <alignment horizontal="center" vertical="center"/>
    </xf>
    <xf numFmtId="0" fontId="33" fillId="12" borderId="99" xfId="0" applyFont="1" applyFill="1" applyBorder="1" applyAlignment="1">
      <alignment horizontal="center" vertical="center"/>
    </xf>
    <xf numFmtId="0" fontId="33" fillId="9" borderId="99" xfId="0" applyFont="1" applyFill="1" applyBorder="1" applyAlignment="1">
      <alignment horizontal="center" vertical="center"/>
    </xf>
    <xf numFmtId="0" fontId="33" fillId="8" borderId="99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1" fillId="0" borderId="5" xfId="0" applyFont="1" applyBorder="1"/>
    <xf numFmtId="0" fontId="10" fillId="0" borderId="2" xfId="0" applyFont="1" applyBorder="1" applyAlignment="1">
      <alignment horizontal="center"/>
    </xf>
    <xf numFmtId="0" fontId="11" fillId="0" borderId="2" xfId="0" applyFont="1" applyBorder="1"/>
    <xf numFmtId="0" fontId="11" fillId="0" borderId="3" xfId="0" applyFont="1" applyBorder="1"/>
    <xf numFmtId="0" fontId="10" fillId="0" borderId="1" xfId="0" applyFont="1" applyBorder="1" applyAlignment="1">
      <alignment horizontal="center"/>
    </xf>
    <xf numFmtId="0" fontId="10" fillId="0" borderId="69" xfId="0" applyFont="1" applyBorder="1" applyAlignment="1">
      <alignment horizontal="center" vertical="center"/>
    </xf>
    <xf numFmtId="0" fontId="11" fillId="0" borderId="67" xfId="0" applyFont="1" applyBorder="1"/>
    <xf numFmtId="0" fontId="11" fillId="0" borderId="70" xfId="0" applyFont="1" applyBorder="1"/>
    <xf numFmtId="0" fontId="10" fillId="0" borderId="67" xfId="0" applyFont="1" applyBorder="1" applyAlignment="1">
      <alignment horizontal="center" vertical="center"/>
    </xf>
    <xf numFmtId="0" fontId="11" fillId="0" borderId="68" xfId="0" applyFont="1" applyBorder="1"/>
    <xf numFmtId="43" fontId="8" fillId="0" borderId="0" xfId="0" applyNumberFormat="1" applyFont="1"/>
    <xf numFmtId="165" fontId="21" fillId="0" borderId="0" xfId="2" applyNumberFormat="1" applyFont="1" applyFill="1" applyBorder="1"/>
  </cellXfs>
  <cellStyles count="17">
    <cellStyle name="Milliers" xfId="1" builtinId="3"/>
    <cellStyle name="Milliers 2" xfId="7" xr:uid="{00000000-0005-0000-0000-000001000000}"/>
    <cellStyle name="Milliers 3" xfId="13" xr:uid="{2971D271-07C3-42EA-AF54-CA19A237EB8E}"/>
    <cellStyle name="Monétaire 2" xfId="4" xr:uid="{00000000-0005-0000-0000-000002000000}"/>
    <cellStyle name="Monétaire 3" xfId="9" xr:uid="{00000000-0005-0000-0000-000003000000}"/>
    <cellStyle name="Normal" xfId="0" builtinId="0"/>
    <cellStyle name="Normal 12" xfId="16" xr:uid="{38AAD80B-D2B1-4EDC-AF3A-6BEE5BDF1226}"/>
    <cellStyle name="Normal 2" xfId="3" xr:uid="{00000000-0005-0000-0000-000005000000}"/>
    <cellStyle name="Normal 3" xfId="5" xr:uid="{00000000-0005-0000-0000-000006000000}"/>
    <cellStyle name="Normal 4" xfId="6" xr:uid="{00000000-0005-0000-0000-000007000000}"/>
    <cellStyle name="Normal 5" xfId="11" xr:uid="{51C4BCB6-FF3C-47B5-9E50-8775982480A2}"/>
    <cellStyle name="Normal 6" xfId="12" xr:uid="{C658EC4B-DAA5-46C8-9908-7D394852AE7F}"/>
    <cellStyle name="Normal 7" xfId="10" xr:uid="{22EAD058-5ED6-4E84-8564-A06058AFEAAD}"/>
    <cellStyle name="Normal 8" xfId="14" xr:uid="{E59814D8-4C8E-4B6D-8DEB-9295B6A31C96}"/>
    <cellStyle name="Pourcentage" xfId="2" builtinId="5"/>
    <cellStyle name="Pourcentage 2" xfId="8" xr:uid="{00000000-0005-0000-0000-000009000000}"/>
    <cellStyle name="Pourcentage 3" xfId="15" xr:uid="{B09CCB1C-0232-46FA-AAFA-AA26EA7AA4F5}"/>
  </cellStyles>
  <dxfs count="3516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rif/Downloads/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VW%20r&#233;alis&#233;%20P07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VW%20r&#233;alis&#233;%20P08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VW%20r&#233;alis&#233;%20P09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es"/>
      <sheetName val="Bilan"/>
      <sheetName val="Budget original"/>
      <sheetName val="2pager"/>
      <sheetName val="Budget révisé"/>
      <sheetName val="Print_Mois"/>
      <sheetName val="Print_AAD"/>
      <sheetName val="BV_Data_An_Cour"/>
      <sheetName val="BV_Data_An_Prec"/>
      <sheetName val="Data_Validation"/>
      <sheetName val="Feuil1"/>
    </sheetNames>
    <sheetDataSet>
      <sheetData sheetId="0">
        <row r="1">
          <cell r="B1" t="str">
            <v>Volks</v>
          </cell>
        </row>
        <row r="3">
          <cell r="B3" t="str">
            <v>Juillet</v>
          </cell>
        </row>
        <row r="4">
          <cell r="B4">
            <v>2021</v>
          </cell>
        </row>
      </sheetData>
      <sheetData sheetId="1"/>
      <sheetData sheetId="2">
        <row r="2">
          <cell r="B2" t="str">
            <v>Mois</v>
          </cell>
          <cell r="F2" t="str">
            <v/>
          </cell>
          <cell r="G2" t="str">
            <v/>
          </cell>
          <cell r="H2" t="str">
            <v/>
          </cell>
          <cell r="I2" t="str">
            <v/>
          </cell>
          <cell r="J2" t="str">
            <v/>
          </cell>
          <cell r="K2" t="str">
            <v/>
          </cell>
          <cell r="L2" t="str">
            <v/>
          </cell>
          <cell r="M2" t="str">
            <v/>
          </cell>
          <cell r="N2" t="str">
            <v/>
          </cell>
          <cell r="O2" t="str">
            <v/>
          </cell>
          <cell r="P2" t="str">
            <v/>
          </cell>
          <cell r="Q2" t="str">
            <v/>
          </cell>
          <cell r="R2" t="str">
            <v/>
          </cell>
          <cell r="S2" t="str">
            <v/>
          </cell>
          <cell r="T2" t="str">
            <v/>
          </cell>
          <cell r="U2" t="str">
            <v/>
          </cell>
          <cell r="V2" t="str">
            <v/>
          </cell>
          <cell r="W2" t="str">
            <v/>
          </cell>
          <cell r="X2" t="str">
            <v>X</v>
          </cell>
          <cell r="Y2" t="str">
            <v>O</v>
          </cell>
          <cell r="Z2" t="str">
            <v>U</v>
          </cell>
          <cell r="AA2" t="str">
            <v/>
          </cell>
          <cell r="AB2" t="str">
            <v/>
          </cell>
          <cell r="AC2" t="str">
            <v/>
          </cell>
          <cell r="AD2" t="str">
            <v/>
          </cell>
          <cell r="AE2" t="str">
            <v/>
          </cell>
          <cell r="AF2" t="str">
            <v/>
          </cell>
          <cell r="AG2" t="str">
            <v/>
          </cell>
          <cell r="AH2" t="str">
            <v/>
          </cell>
          <cell r="AI2" t="str">
            <v/>
          </cell>
          <cell r="AJ2" t="str">
            <v/>
          </cell>
          <cell r="AK2" t="str">
            <v/>
          </cell>
          <cell r="AL2" t="str">
            <v/>
          </cell>
          <cell r="AM2" t="str">
            <v/>
          </cell>
          <cell r="AN2" t="str">
            <v/>
          </cell>
          <cell r="AO2" t="str">
            <v/>
          </cell>
        </row>
        <row r="3">
          <cell r="B3" t="str">
            <v>YTD</v>
          </cell>
          <cell r="F3" t="str">
            <v>X</v>
          </cell>
          <cell r="G3" t="str">
            <v>O</v>
          </cell>
          <cell r="H3" t="str">
            <v>U</v>
          </cell>
          <cell r="I3" t="str">
            <v>X</v>
          </cell>
          <cell r="J3" t="str">
            <v>O</v>
          </cell>
          <cell r="K3" t="str">
            <v>U</v>
          </cell>
          <cell r="L3" t="str">
            <v>X</v>
          </cell>
          <cell r="M3" t="str">
            <v>O</v>
          </cell>
          <cell r="N3" t="str">
            <v>U</v>
          </cell>
          <cell r="O3" t="str">
            <v>X</v>
          </cell>
          <cell r="P3" t="str">
            <v>O</v>
          </cell>
          <cell r="Q3" t="str">
            <v>U</v>
          </cell>
          <cell r="R3" t="str">
            <v>X</v>
          </cell>
          <cell r="S3" t="str">
            <v>O</v>
          </cell>
          <cell r="T3" t="str">
            <v>U</v>
          </cell>
          <cell r="U3" t="str">
            <v>X</v>
          </cell>
          <cell r="V3" t="str">
            <v>O</v>
          </cell>
          <cell r="W3" t="str">
            <v>U</v>
          </cell>
          <cell r="X3" t="str">
            <v>X</v>
          </cell>
          <cell r="Y3" t="str">
            <v>O</v>
          </cell>
          <cell r="Z3" t="str">
            <v>U</v>
          </cell>
          <cell r="AA3" t="str">
            <v/>
          </cell>
          <cell r="AB3" t="str">
            <v/>
          </cell>
          <cell r="AC3" t="str">
            <v/>
          </cell>
          <cell r="AD3" t="str">
            <v/>
          </cell>
          <cell r="AE3" t="str">
            <v/>
          </cell>
          <cell r="AF3" t="str">
            <v/>
          </cell>
          <cell r="AG3" t="str">
            <v/>
          </cell>
          <cell r="AH3" t="str">
            <v/>
          </cell>
          <cell r="AI3" t="str">
            <v/>
          </cell>
          <cell r="AJ3" t="str">
            <v/>
          </cell>
          <cell r="AK3" t="str">
            <v/>
          </cell>
          <cell r="AL3" t="str">
            <v/>
          </cell>
          <cell r="AM3" t="str">
            <v/>
          </cell>
          <cell r="AN3" t="str">
            <v/>
          </cell>
          <cell r="AO3" t="str">
            <v/>
          </cell>
        </row>
        <row r="4">
          <cell r="B4" t="str">
            <v>Budget 2021</v>
          </cell>
          <cell r="C4" t="str">
            <v>Véhicules neufs</v>
          </cell>
        </row>
        <row r="6">
          <cell r="B6" t="str">
            <v>Mois</v>
          </cell>
          <cell r="C6">
            <v>2021</v>
          </cell>
          <cell r="F6" t="str">
            <v>Janvier</v>
          </cell>
          <cell r="I6" t="str">
            <v>Février</v>
          </cell>
          <cell r="L6" t="str">
            <v>Mars</v>
          </cell>
          <cell r="O6" t="str">
            <v>Avril</v>
          </cell>
          <cell r="R6" t="str">
            <v>Mai</v>
          </cell>
          <cell r="U6" t="str">
            <v>Juin</v>
          </cell>
          <cell r="X6" t="str">
            <v>Juillet</v>
          </cell>
          <cell r="AA6" t="str">
            <v>Août</v>
          </cell>
          <cell r="AD6" t="str">
            <v>Septembre</v>
          </cell>
          <cell r="AG6" t="str">
            <v>Octobre</v>
          </cell>
          <cell r="AJ6" t="str">
            <v>Novembre</v>
          </cell>
          <cell r="AM6" t="str">
            <v>Décembre</v>
          </cell>
        </row>
        <row r="7">
          <cell r="C7" t="str">
            <v>UNITE</v>
          </cell>
          <cell r="D7" t="str">
            <v>$P/UNITE</v>
          </cell>
          <cell r="E7" t="str">
            <v>$PROFITS</v>
          </cell>
          <cell r="F7" t="str">
            <v>UNITE</v>
          </cell>
          <cell r="G7" t="str">
            <v>$P/UNITE</v>
          </cell>
          <cell r="H7" t="str">
            <v>$PROFITS</v>
          </cell>
          <cell r="I7" t="str">
            <v>UNITE</v>
          </cell>
          <cell r="J7" t="str">
            <v>$P/UNITE</v>
          </cell>
          <cell r="K7" t="str">
            <v>$PROFITS</v>
          </cell>
          <cell r="L7" t="str">
            <v>UNITE</v>
          </cell>
          <cell r="M7" t="str">
            <v>$P/UNITE</v>
          </cell>
          <cell r="N7" t="str">
            <v>$PROFITS</v>
          </cell>
          <cell r="O7" t="str">
            <v>UNITE</v>
          </cell>
          <cell r="P7" t="str">
            <v>$P/UNITE</v>
          </cell>
          <cell r="Q7" t="str">
            <v>$PROFITS</v>
          </cell>
          <cell r="R7" t="str">
            <v>UNITE</v>
          </cell>
          <cell r="S7" t="str">
            <v>$P/UNITE</v>
          </cell>
          <cell r="T7" t="str">
            <v>$PROFITS</v>
          </cell>
          <cell r="U7" t="str">
            <v>UNITE</v>
          </cell>
          <cell r="V7" t="str">
            <v>$P/UNITE</v>
          </cell>
          <cell r="W7" t="str">
            <v>$PROFITS</v>
          </cell>
          <cell r="X7" t="str">
            <v>UNITE</v>
          </cell>
          <cell r="Y7" t="str">
            <v>$P/UNITE</v>
          </cell>
          <cell r="Z7" t="str">
            <v>$PROFITS</v>
          </cell>
          <cell r="AA7" t="str">
            <v>UNITE</v>
          </cell>
          <cell r="AB7" t="str">
            <v>$P/UNITE</v>
          </cell>
          <cell r="AC7" t="str">
            <v>$PROFITS</v>
          </cell>
          <cell r="AD7" t="str">
            <v>UNITE</v>
          </cell>
          <cell r="AE7" t="str">
            <v>$P/UNITE</v>
          </cell>
          <cell r="AF7" t="str">
            <v>$PROFITS</v>
          </cell>
          <cell r="AG7" t="str">
            <v>UNITE</v>
          </cell>
          <cell r="AH7" t="str">
            <v>$P/UNITE</v>
          </cell>
          <cell r="AI7" t="str">
            <v>$PROFITS</v>
          </cell>
          <cell r="AJ7" t="str">
            <v>UNITE</v>
          </cell>
          <cell r="AK7" t="str">
            <v>$P/UNITE</v>
          </cell>
          <cell r="AL7" t="str">
            <v>$PROFITS</v>
          </cell>
          <cell r="AM7" t="str">
            <v>UNITE</v>
          </cell>
          <cell r="AN7" t="str">
            <v>$P/UNITE</v>
          </cell>
          <cell r="AO7" t="str">
            <v>$PROFITS</v>
          </cell>
        </row>
        <row r="8">
          <cell r="A8" t="str">
            <v>Véhicules neufsVentes nettes</v>
          </cell>
          <cell r="B8" t="str">
            <v>Ventes nettes</v>
          </cell>
          <cell r="E8">
            <v>9553310.0954870339</v>
          </cell>
          <cell r="H8">
            <v>1882577.9033123129</v>
          </cell>
          <cell r="K8">
            <v>446219.11410022038</v>
          </cell>
          <cell r="N8">
            <v>678330.08198413614</v>
          </cell>
          <cell r="Q8">
            <v>751340.65797524713</v>
          </cell>
          <cell r="T8">
            <v>981796.55292181112</v>
          </cell>
          <cell r="W8">
            <v>691716.39517554897</v>
          </cell>
          <cell r="Z8">
            <v>688676.8901585252</v>
          </cell>
          <cell r="AC8">
            <v>729220.9724917697</v>
          </cell>
          <cell r="AF8">
            <v>799077.54156453046</v>
          </cell>
          <cell r="AI8">
            <v>991144.07177553454</v>
          </cell>
          <cell r="AL8">
            <v>576007.01925350889</v>
          </cell>
          <cell r="AO8">
            <v>337202.89477388666</v>
          </cell>
        </row>
        <row r="9">
          <cell r="A9" t="str">
            <v>Véhicules neufsAutos détail</v>
          </cell>
          <cell r="B9" t="str">
            <v>Autos détail</v>
          </cell>
          <cell r="C9">
            <v>303</v>
          </cell>
          <cell r="D9">
            <v>955.05621789951283</v>
          </cell>
          <cell r="E9">
            <v>289382.03402355238</v>
          </cell>
          <cell r="F9">
            <v>23.607095531789504</v>
          </cell>
          <cell r="G9">
            <v>955.05621789951272</v>
          </cell>
          <cell r="H9">
            <v>22546.103374183371</v>
          </cell>
          <cell r="I9">
            <v>16.252745004560932</v>
          </cell>
          <cell r="J9">
            <v>955.05621789951272</v>
          </cell>
          <cell r="K9">
            <v>15522.285174541163</v>
          </cell>
          <cell r="L9">
            <v>24.706978036209659</v>
          </cell>
          <cell r="M9">
            <v>955.05621789951272</v>
          </cell>
          <cell r="N9">
            <v>23596.552998988725</v>
          </cell>
          <cell r="O9">
            <v>27.366259623939069</v>
          </cell>
          <cell r="P9">
            <v>955.05621789951272</v>
          </cell>
          <cell r="Q9">
            <v>26136.316414495388</v>
          </cell>
          <cell r="R9">
            <v>35.760209540040471</v>
          </cell>
          <cell r="S9">
            <v>955.0562178995126</v>
          </cell>
          <cell r="T9">
            <v>34153.010474605122</v>
          </cell>
          <cell r="U9">
            <v>25.194550907869203</v>
          </cell>
          <cell r="V9">
            <v>955.05621789951272</v>
          </cell>
          <cell r="W9">
            <v>24062.212501746297</v>
          </cell>
          <cell r="X9">
            <v>25.083842293153349</v>
          </cell>
          <cell r="Y9">
            <v>955.05621789951272</v>
          </cell>
          <cell r="Z9">
            <v>23956.479550886877</v>
          </cell>
          <cell r="AA9">
            <v>26.560589054517198</v>
          </cell>
          <cell r="AB9">
            <v>955.05621789951283</v>
          </cell>
          <cell r="AC9">
            <v>25366.855727590391</v>
          </cell>
          <cell r="AD9">
            <v>29.104991497524331</v>
          </cell>
          <cell r="AE9">
            <v>955.05621789951272</v>
          </cell>
          <cell r="AF9">
            <v>27796.903101623062</v>
          </cell>
          <cell r="AG9">
            <v>36.100676444200857</v>
          </cell>
          <cell r="AH9">
            <v>955.05621789951283</v>
          </cell>
          <cell r="AI9">
            <v>34478.175508412503</v>
          </cell>
          <cell r="AJ9">
            <v>20.980040766836964</v>
          </cell>
          <cell r="AK9">
            <v>955.0562178995126</v>
          </cell>
          <cell r="AL9">
            <v>20037.118386152903</v>
          </cell>
          <cell r="AM9">
            <v>12.282021299358465</v>
          </cell>
          <cell r="AN9">
            <v>955.0562178995126</v>
          </cell>
          <cell r="AO9">
            <v>11730.020810326554</v>
          </cell>
        </row>
        <row r="10">
          <cell r="A10" t="str">
            <v>Véhicules neufsCamions détail</v>
          </cell>
          <cell r="B10" t="str">
            <v>Camions détail</v>
          </cell>
          <cell r="C10">
            <v>407.00000000000006</v>
          </cell>
          <cell r="D10">
            <v>1702.6668817908312</v>
          </cell>
          <cell r="E10">
            <v>692985.42088886839</v>
          </cell>
          <cell r="F10">
            <v>31.709860994845965</v>
          </cell>
          <cell r="G10">
            <v>1702.6668817908317</v>
          </cell>
          <cell r="H10">
            <v>53991.330142115097</v>
          </cell>
          <cell r="I10">
            <v>21.831244940119799</v>
          </cell>
          <cell r="J10">
            <v>1702.6668817908317</v>
          </cell>
          <cell r="K10">
            <v>37171.33774780565</v>
          </cell>
          <cell r="L10">
            <v>33.187260926525845</v>
          </cell>
          <cell r="M10">
            <v>1702.6668817908317</v>
          </cell>
          <cell r="N10">
            <v>56506.850076946466</v>
          </cell>
          <cell r="O10">
            <v>36.759299230835644</v>
          </cell>
          <cell r="P10">
            <v>1702.6668817908317</v>
          </cell>
          <cell r="Q10">
            <v>62588.841398183045</v>
          </cell>
          <cell r="R10">
            <v>48.03434086731508</v>
          </cell>
          <cell r="S10">
            <v>1702.6668817908319</v>
          </cell>
          <cell r="T10">
            <v>81786.481383429287</v>
          </cell>
          <cell r="U10">
            <v>33.84218554291342</v>
          </cell>
          <cell r="V10">
            <v>1702.6668817908317</v>
          </cell>
          <cell r="W10">
            <v>57621.968531339153</v>
          </cell>
          <cell r="X10">
            <v>33.693477931727436</v>
          </cell>
          <cell r="Y10">
            <v>1702.6668817908317</v>
          </cell>
          <cell r="Z10">
            <v>57368.769006702554</v>
          </cell>
          <cell r="AA10">
            <v>35.677094868608911</v>
          </cell>
          <cell r="AB10">
            <v>1702.6668817908317</v>
          </cell>
          <cell r="AC10">
            <v>60746.207871290018</v>
          </cell>
          <cell r="AD10">
            <v>39.094823562681199</v>
          </cell>
          <cell r="AE10">
            <v>1702.6668817908319</v>
          </cell>
          <cell r="AF10">
            <v>66565.461329633137</v>
          </cell>
          <cell r="AG10">
            <v>48.491667698976073</v>
          </cell>
          <cell r="AH10">
            <v>1702.6668817908314</v>
          </cell>
          <cell r="AI10">
            <v>82565.156633852777</v>
          </cell>
          <cell r="AJ10">
            <v>28.181110865025232</v>
          </cell>
          <cell r="AK10">
            <v>1702.6668817908317</v>
          </cell>
          <cell r="AL10">
            <v>47983.04416195424</v>
          </cell>
          <cell r="AM10">
            <v>16.497632570425399</v>
          </cell>
          <cell r="AN10">
            <v>1702.6668817908317</v>
          </cell>
          <cell r="AO10">
            <v>28089.972605617077</v>
          </cell>
        </row>
        <row r="11">
          <cell r="A11" t="str">
            <v>Véhicules neufsSprinter</v>
          </cell>
          <cell r="B11" t="str">
            <v>Sprinter</v>
          </cell>
          <cell r="C11">
            <v>0</v>
          </cell>
          <cell r="D11">
            <v>0</v>
          </cell>
          <cell r="E11">
            <v>0</v>
          </cell>
          <cell r="G11">
            <v>0</v>
          </cell>
          <cell r="J11">
            <v>0</v>
          </cell>
          <cell r="M11">
            <v>0</v>
          </cell>
          <cell r="P11">
            <v>0</v>
          </cell>
          <cell r="S11">
            <v>0</v>
          </cell>
          <cell r="V11">
            <v>0</v>
          </cell>
          <cell r="Y11">
            <v>0</v>
          </cell>
          <cell r="AB11">
            <v>0</v>
          </cell>
          <cell r="AE11">
            <v>0</v>
          </cell>
          <cell r="AH11">
            <v>0</v>
          </cell>
          <cell r="AK11">
            <v>0</v>
          </cell>
          <cell r="AN11">
            <v>0</v>
          </cell>
        </row>
        <row r="12">
          <cell r="A12" t="str">
            <v>Véhicules neufsMoto détail</v>
          </cell>
          <cell r="B12" t="str">
            <v>Moto détail</v>
          </cell>
          <cell r="C12">
            <v>0</v>
          </cell>
          <cell r="D12">
            <v>0</v>
          </cell>
          <cell r="E12">
            <v>0</v>
          </cell>
          <cell r="G12">
            <v>0</v>
          </cell>
          <cell r="J12">
            <v>0</v>
          </cell>
          <cell r="M12">
            <v>0</v>
          </cell>
          <cell r="P12">
            <v>0</v>
          </cell>
          <cell r="S12">
            <v>0</v>
          </cell>
          <cell r="V12">
            <v>0</v>
          </cell>
          <cell r="Y12">
            <v>0</v>
          </cell>
          <cell r="AB12">
            <v>0</v>
          </cell>
          <cell r="AE12">
            <v>0</v>
          </cell>
          <cell r="AH12">
            <v>0</v>
          </cell>
          <cell r="AK12">
            <v>0</v>
          </cell>
          <cell r="AN12">
            <v>0</v>
          </cell>
        </row>
        <row r="13">
          <cell r="A13" t="str">
            <v>Véhicules neufs[...]</v>
          </cell>
          <cell r="B13" t="str">
            <v>[...]</v>
          </cell>
          <cell r="C13">
            <v>0</v>
          </cell>
          <cell r="D13">
            <v>0</v>
          </cell>
          <cell r="E13">
            <v>0</v>
          </cell>
          <cell r="G13">
            <v>0</v>
          </cell>
          <cell r="J13">
            <v>0</v>
          </cell>
          <cell r="M13">
            <v>0</v>
          </cell>
          <cell r="P13">
            <v>0</v>
          </cell>
          <cell r="S13">
            <v>0</v>
          </cell>
          <cell r="V13">
            <v>0</v>
          </cell>
          <cell r="Y13">
            <v>0</v>
          </cell>
          <cell r="AB13">
            <v>0</v>
          </cell>
          <cell r="AE13">
            <v>0</v>
          </cell>
          <cell r="AH13">
            <v>0</v>
          </cell>
          <cell r="AK13">
            <v>0</v>
          </cell>
          <cell r="AN13">
            <v>0</v>
          </cell>
        </row>
        <row r="14">
          <cell r="A14" t="str">
            <v>Véhicules neufs[...]</v>
          </cell>
          <cell r="B14" t="str">
            <v>[...]</v>
          </cell>
          <cell r="C14">
            <v>0</v>
          </cell>
          <cell r="D14">
            <v>0</v>
          </cell>
          <cell r="E14">
            <v>0</v>
          </cell>
          <cell r="G14">
            <v>0</v>
          </cell>
          <cell r="J14">
            <v>0</v>
          </cell>
          <cell r="M14">
            <v>0</v>
          </cell>
          <cell r="P14">
            <v>0</v>
          </cell>
          <cell r="S14">
            <v>0</v>
          </cell>
          <cell r="V14">
            <v>0</v>
          </cell>
          <cell r="Y14">
            <v>0</v>
          </cell>
          <cell r="AB14">
            <v>0</v>
          </cell>
          <cell r="AE14">
            <v>0</v>
          </cell>
          <cell r="AH14">
            <v>0</v>
          </cell>
          <cell r="AK14">
            <v>0</v>
          </cell>
          <cell r="AN14">
            <v>0</v>
          </cell>
        </row>
        <row r="15">
          <cell r="A15" t="str">
            <v>Véhicules neufs[...]</v>
          </cell>
          <cell r="B15" t="str">
            <v>[...]</v>
          </cell>
          <cell r="C15">
            <v>0</v>
          </cell>
          <cell r="D15">
            <v>0</v>
          </cell>
          <cell r="E15">
            <v>0</v>
          </cell>
          <cell r="G15">
            <v>0</v>
          </cell>
          <cell r="J15">
            <v>0</v>
          </cell>
          <cell r="M15">
            <v>0</v>
          </cell>
          <cell r="P15">
            <v>0</v>
          </cell>
          <cell r="S15">
            <v>0</v>
          </cell>
          <cell r="V15">
            <v>0</v>
          </cell>
          <cell r="Y15">
            <v>0</v>
          </cell>
          <cell r="AB15">
            <v>0</v>
          </cell>
          <cell r="AE15">
            <v>0</v>
          </cell>
          <cell r="AH15">
            <v>0</v>
          </cell>
          <cell r="AK15">
            <v>0</v>
          </cell>
          <cell r="AN15">
            <v>0</v>
          </cell>
        </row>
        <row r="16">
          <cell r="A16" t="str">
            <v>Véhicules neufsTotal Neufs</v>
          </cell>
          <cell r="B16" t="str">
            <v>Total Neufs</v>
          </cell>
          <cell r="C16">
            <v>710</v>
          </cell>
          <cell r="D16">
            <v>1383.616133679466</v>
          </cell>
          <cell r="E16">
            <v>982367.45491242083</v>
          </cell>
          <cell r="F16">
            <v>55.316956526635465</v>
          </cell>
          <cell r="G16">
            <v>1383.616133679466</v>
          </cell>
          <cell r="H16">
            <v>76537.433516298464</v>
          </cell>
          <cell r="I16">
            <v>38.083989944680731</v>
          </cell>
          <cell r="J16">
            <v>1383.616133679466</v>
          </cell>
          <cell r="K16">
            <v>52693.622922346811</v>
          </cell>
          <cell r="L16">
            <v>57.8942389627355</v>
          </cell>
          <cell r="M16">
            <v>1383.616133679466</v>
          </cell>
          <cell r="N16">
            <v>80103.403075935188</v>
          </cell>
          <cell r="O16">
            <v>64.12555885477471</v>
          </cell>
          <cell r="P16">
            <v>1383.616133679466</v>
          </cell>
          <cell r="Q16">
            <v>88725.15781267843</v>
          </cell>
          <cell r="R16">
            <v>83.794550407355558</v>
          </cell>
          <cell r="S16">
            <v>1383.616133679466</v>
          </cell>
          <cell r="T16">
            <v>115939.49185803441</v>
          </cell>
          <cell r="U16">
            <v>59.036736450782627</v>
          </cell>
          <cell r="V16">
            <v>1383.6161336794657</v>
          </cell>
          <cell r="W16">
            <v>81684.18103308545</v>
          </cell>
          <cell r="X16">
            <v>58.777320224880782</v>
          </cell>
          <cell r="Y16">
            <v>1383.616133679466</v>
          </cell>
          <cell r="Z16">
            <v>81325.248557589424</v>
          </cell>
          <cell r="AA16">
            <v>62.237683923126113</v>
          </cell>
          <cell r="AB16">
            <v>1383.616133679466</v>
          </cell>
          <cell r="AC16">
            <v>86113.063598880413</v>
          </cell>
          <cell r="AD16">
            <v>68.199815060205538</v>
          </cell>
          <cell r="AE16">
            <v>1383.616133679466</v>
          </cell>
          <cell r="AF16">
            <v>94362.364431256196</v>
          </cell>
          <cell r="AG16">
            <v>84.592344143176931</v>
          </cell>
          <cell r="AH16">
            <v>1383.616133679466</v>
          </cell>
          <cell r="AI16">
            <v>117043.33214226528</v>
          </cell>
          <cell r="AJ16">
            <v>49.161151631862197</v>
          </cell>
          <cell r="AK16">
            <v>1383.616133679466</v>
          </cell>
          <cell r="AL16">
            <v>68020.162548107139</v>
          </cell>
          <cell r="AM16">
            <v>28.779653869783864</v>
          </cell>
          <cell r="AN16">
            <v>1383.616133679466</v>
          </cell>
          <cell r="AO16">
            <v>39819.993415943631</v>
          </cell>
        </row>
        <row r="17">
          <cell r="A17" t="str">
            <v>Véhicules neufs</v>
          </cell>
        </row>
        <row r="18">
          <cell r="A18" t="str">
            <v>Véhicules neufsEx-Démos et courtoisies</v>
          </cell>
          <cell r="B18" t="str">
            <v>Ex-Démos et courtoisies</v>
          </cell>
          <cell r="C18">
            <v>74.000000000000014</v>
          </cell>
          <cell r="D18">
            <v>790.03378359300473</v>
          </cell>
          <cell r="E18">
            <v>58462.499985882358</v>
          </cell>
          <cell r="F18">
            <v>5.7654292717901754</v>
          </cell>
          <cell r="G18">
            <v>790.03378359300473</v>
          </cell>
          <cell r="H18">
            <v>4554.8839016302545</v>
          </cell>
          <cell r="I18">
            <v>3.9693172618399633</v>
          </cell>
          <cell r="J18">
            <v>790.03378359300473</v>
          </cell>
          <cell r="K18">
            <v>3135.8947346524515</v>
          </cell>
          <cell r="L18">
            <v>6.0340474411865177</v>
          </cell>
          <cell r="M18">
            <v>790.03378359300473</v>
          </cell>
          <cell r="N18">
            <v>4767.1013303402733</v>
          </cell>
          <cell r="O18">
            <v>6.683508951061027</v>
          </cell>
          <cell r="P18">
            <v>790.03378359300484</v>
          </cell>
          <cell r="Q18">
            <v>5280.1978642844579</v>
          </cell>
          <cell r="R18">
            <v>8.7335165213300154</v>
          </cell>
          <cell r="S18">
            <v>790.03378359300473</v>
          </cell>
          <cell r="T18">
            <v>6899.7731014183692</v>
          </cell>
          <cell r="U18">
            <v>6.1531246441660761</v>
          </cell>
          <cell r="V18">
            <v>790.03378359300473</v>
          </cell>
          <cell r="W18">
            <v>4861.176343549886</v>
          </cell>
          <cell r="X18">
            <v>6.1260868966777151</v>
          </cell>
          <cell r="Y18">
            <v>790.03378359300473</v>
          </cell>
          <cell r="Z18">
            <v>4839.8156096018238</v>
          </cell>
          <cell r="AA18">
            <v>6.4867445215652566</v>
          </cell>
          <cell r="AB18">
            <v>790.03378359300473</v>
          </cell>
          <cell r="AC18">
            <v>5124.7473175733949</v>
          </cell>
          <cell r="AD18">
            <v>7.1081497386693089</v>
          </cell>
          <cell r="AE18">
            <v>790.03378359300473</v>
          </cell>
          <cell r="AF18">
            <v>5615.6784323865422</v>
          </cell>
          <cell r="AG18">
            <v>8.8166668543592852</v>
          </cell>
          <cell r="AH18">
            <v>790.03378359300473</v>
          </cell>
          <cell r="AI18">
            <v>6965.4646736285013</v>
          </cell>
          <cell r="AJ18">
            <v>5.1238383390954967</v>
          </cell>
          <cell r="AK18">
            <v>790.03378359300473</v>
          </cell>
          <cell r="AL18">
            <v>4048.0053895545125</v>
          </cell>
          <cell r="AM18">
            <v>2.999569558259163</v>
          </cell>
          <cell r="AN18">
            <v>790.03378359300473</v>
          </cell>
          <cell r="AO18">
            <v>2369.7612872618843</v>
          </cell>
        </row>
        <row r="19">
          <cell r="A19" t="str">
            <v>Véhicules neufs</v>
          </cell>
        </row>
        <row r="20">
          <cell r="A20" t="str">
            <v>Véhicules neufsFlottes</v>
          </cell>
          <cell r="B20" t="str">
            <v>Flottes</v>
          </cell>
          <cell r="C20">
            <v>25.000000000000004</v>
          </cell>
          <cell r="D20">
            <v>800</v>
          </cell>
          <cell r="E20">
            <v>20000.000000000004</v>
          </cell>
          <cell r="F20">
            <v>0</v>
          </cell>
          <cell r="G20">
            <v>0</v>
          </cell>
          <cell r="H20">
            <v>0</v>
          </cell>
          <cell r="I20">
            <v>1.4542911384503485</v>
          </cell>
          <cell r="J20">
            <v>800.00000000000011</v>
          </cell>
          <cell r="K20">
            <v>1163.4329107602789</v>
          </cell>
          <cell r="L20">
            <v>2.210773577378093</v>
          </cell>
          <cell r="M20">
            <v>800</v>
          </cell>
          <cell r="N20">
            <v>1768.6188619024745</v>
          </cell>
          <cell r="O20">
            <v>2.4487253600827237</v>
          </cell>
          <cell r="P20">
            <v>800</v>
          </cell>
          <cell r="Q20">
            <v>1958.9802880661789</v>
          </cell>
          <cell r="R20">
            <v>3.1998136824649825</v>
          </cell>
          <cell r="S20">
            <v>800.00000000000011</v>
          </cell>
          <cell r="T20">
            <v>2559.8509459719862</v>
          </cell>
          <cell r="U20">
            <v>2.2544014634000713</v>
          </cell>
          <cell r="V20">
            <v>800</v>
          </cell>
          <cell r="W20">
            <v>1803.5211707200569</v>
          </cell>
          <cell r="X20">
            <v>2.2444952871027013</v>
          </cell>
          <cell r="Y20">
            <v>800</v>
          </cell>
          <cell r="Z20">
            <v>1795.596229682161</v>
          </cell>
          <cell r="AA20">
            <v>2.3766341798364534</v>
          </cell>
          <cell r="AB20">
            <v>800</v>
          </cell>
          <cell r="AC20">
            <v>1901.3073438691627</v>
          </cell>
          <cell r="AD20">
            <v>2.6043066083694977</v>
          </cell>
          <cell r="AE20">
            <v>800</v>
          </cell>
          <cell r="AF20">
            <v>2083.445286695598</v>
          </cell>
          <cell r="AG20">
            <v>3.2302785671055241</v>
          </cell>
          <cell r="AH20">
            <v>799.99999999999989</v>
          </cell>
          <cell r="AI20">
            <v>2584.2228536844191</v>
          </cell>
          <cell r="AJ20">
            <v>1.8772882588741699</v>
          </cell>
          <cell r="AK20">
            <v>800</v>
          </cell>
          <cell r="AL20">
            <v>1501.830607099336</v>
          </cell>
          <cell r="AM20">
            <v>1.0989918769354361</v>
          </cell>
          <cell r="AN20">
            <v>800</v>
          </cell>
          <cell r="AO20">
            <v>879.19350154834888</v>
          </cell>
        </row>
        <row r="21">
          <cell r="A21" t="str">
            <v>Véhicules neufs</v>
          </cell>
        </row>
        <row r="22">
          <cell r="A22" t="str">
            <v>Véhicules neufsRachat bail</v>
          </cell>
          <cell r="B22" t="str">
            <v>Rachat bail</v>
          </cell>
          <cell r="E22">
            <v>60000</v>
          </cell>
          <cell r="H22">
            <v>5000</v>
          </cell>
          <cell r="K22">
            <v>5000</v>
          </cell>
          <cell r="N22">
            <v>5000</v>
          </cell>
          <cell r="Q22">
            <v>5000</v>
          </cell>
          <cell r="T22">
            <v>5000</v>
          </cell>
          <cell r="W22">
            <v>5000</v>
          </cell>
          <cell r="Z22">
            <v>5000</v>
          </cell>
          <cell r="AC22">
            <v>5000</v>
          </cell>
          <cell r="AF22">
            <v>5000</v>
          </cell>
          <cell r="AI22">
            <v>5000</v>
          </cell>
          <cell r="AL22">
            <v>5000</v>
          </cell>
          <cell r="AO22">
            <v>5000</v>
          </cell>
        </row>
        <row r="23">
          <cell r="A23" t="str">
            <v>Véhicules neufs</v>
          </cell>
        </row>
        <row r="24">
          <cell r="A24" t="str">
            <v>Véhicules neufsRev. Finances</v>
          </cell>
          <cell r="B24" t="str">
            <v>Rev. Finances</v>
          </cell>
          <cell r="D24">
            <v>94.079794079794112</v>
          </cell>
          <cell r="E24">
            <v>73758.55855855858</v>
          </cell>
          <cell r="G24">
            <v>94.079794079794084</v>
          </cell>
          <cell r="H24">
            <v>5746.6182778184229</v>
          </cell>
          <cell r="J24">
            <v>94.079794079794084</v>
          </cell>
          <cell r="K24">
            <v>3956.3664823637873</v>
          </cell>
          <cell r="M24">
            <v>94.079794079794084</v>
          </cell>
          <cell r="N24">
            <v>6014.3600207550835</v>
          </cell>
          <cell r="P24">
            <v>94.079794079794084</v>
          </cell>
          <cell r="Q24">
            <v>6661.7025181552026</v>
          </cell>
          <cell r="S24">
            <v>94.07979407979407</v>
          </cell>
          <cell r="T24">
            <v>8705.0214832521433</v>
          </cell>
          <cell r="V24">
            <v>94.079794079794084</v>
          </cell>
          <cell r="W24">
            <v>6133.0487079031527</v>
          </cell>
          <cell r="Y24">
            <v>94.079794079794084</v>
          </cell>
          <cell r="Z24">
            <v>6106.0991770732644</v>
          </cell>
          <cell r="AB24">
            <v>94.079794079794084</v>
          </cell>
          <cell r="AC24">
            <v>6465.5800763281077</v>
          </cell>
          <cell r="AE24">
            <v>94.079794079794084</v>
          </cell>
          <cell r="AF24">
            <v>7084.9578208465273</v>
          </cell>
          <cell r="AH24">
            <v>94.079794079794098</v>
          </cell>
          <cell r="AI24">
            <v>8787.9005198454288</v>
          </cell>
          <cell r="AK24">
            <v>94.079794079794084</v>
          </cell>
          <cell r="AL24">
            <v>5107.1206780913872</v>
          </cell>
          <cell r="AN24">
            <v>94.079794079794084</v>
          </cell>
          <cell r="AO24">
            <v>2989.7827961260559</v>
          </cell>
        </row>
        <row r="25">
          <cell r="A25" t="str">
            <v>Véhicules neufsRev. Protections</v>
          </cell>
          <cell r="B25" t="str">
            <v>Rev. Protections</v>
          </cell>
          <cell r="D25">
            <v>737.3230373230374</v>
          </cell>
          <cell r="E25">
            <v>578061.2612612613</v>
          </cell>
          <cell r="G25">
            <v>737.32303732303728</v>
          </cell>
          <cell r="H25">
            <v>45037.450223832748</v>
          </cell>
          <cell r="J25">
            <v>737.32303732303728</v>
          </cell>
          <cell r="K25">
            <v>31006.872198990608</v>
          </cell>
          <cell r="M25">
            <v>737.32303732303728</v>
          </cell>
          <cell r="N25">
            <v>47135.79830219681</v>
          </cell>
          <cell r="P25">
            <v>737.32303732303728</v>
          </cell>
          <cell r="Q25">
            <v>52209.156944611699</v>
          </cell>
          <cell r="S25">
            <v>737.32303732303728</v>
          </cell>
          <cell r="T25">
            <v>68223.075345487727</v>
          </cell>
          <cell r="V25">
            <v>737.32303732303728</v>
          </cell>
          <cell r="W25">
            <v>48065.986385194476</v>
          </cell>
          <cell r="Y25">
            <v>737.32303732303728</v>
          </cell>
          <cell r="Z25">
            <v>47854.777271481165</v>
          </cell>
          <cell r="AB25">
            <v>737.32303732303728</v>
          </cell>
          <cell r="AC25">
            <v>50672.104319129583</v>
          </cell>
          <cell r="AE25">
            <v>737.32303732303728</v>
          </cell>
          <cell r="AF25">
            <v>55526.297340122779</v>
          </cell>
          <cell r="AH25">
            <v>737.32303732303728</v>
          </cell>
          <cell r="AI25">
            <v>68872.615702044393</v>
          </cell>
          <cell r="AK25">
            <v>737.32303732303728</v>
          </cell>
          <cell r="AL25">
            <v>40025.573686437143</v>
          </cell>
          <cell r="AN25">
            <v>737.32303732303728</v>
          </cell>
          <cell r="AO25">
            <v>23431.553541732112</v>
          </cell>
        </row>
        <row r="26">
          <cell r="A26" t="str">
            <v>Véhicules neufsRev. Autres</v>
          </cell>
          <cell r="B26" t="str">
            <v>Rev. Autres</v>
          </cell>
          <cell r="D26">
            <v>18.597168597168597</v>
          </cell>
          <cell r="E26">
            <v>14580.180180180181</v>
          </cell>
          <cell r="G26">
            <v>18.597168597168597</v>
          </cell>
          <cell r="H26">
            <v>1135.9594270106184</v>
          </cell>
          <cell r="J26">
            <v>18.597168597168597</v>
          </cell>
          <cell r="K26">
            <v>782.0724441881905</v>
          </cell>
          <cell r="M26">
            <v>18.597168597168597</v>
          </cell>
          <cell r="N26">
            <v>1188.8851203818188</v>
          </cell>
          <cell r="P26">
            <v>18.597168597168597</v>
          </cell>
          <cell r="Q26">
            <v>1316.8481721934702</v>
          </cell>
          <cell r="S26">
            <v>18.597168597168597</v>
          </cell>
          <cell r="T26">
            <v>1720.7600606428655</v>
          </cell>
          <cell r="V26">
            <v>18.597168597168597</v>
          </cell>
          <cell r="W26">
            <v>1212.3468376087628</v>
          </cell>
          <cell r="Y26">
            <v>18.597168597168597</v>
          </cell>
          <cell r="Z26">
            <v>1207.0196047702964</v>
          </cell>
          <cell r="AB26">
            <v>18.597168597168597</v>
          </cell>
          <cell r="AC26">
            <v>1278.0797825299746</v>
          </cell>
          <cell r="AE26">
            <v>18.597168597168597</v>
          </cell>
          <cell r="AF26">
            <v>1400.5149180743135</v>
          </cell>
          <cell r="AH26">
            <v>18.597168597168597</v>
          </cell>
          <cell r="AI26">
            <v>1737.1431260159566</v>
          </cell>
          <cell r="AK26">
            <v>18.597168597168597</v>
          </cell>
          <cell r="AL26">
            <v>1009.5471107855067</v>
          </cell>
          <cell r="AN26">
            <v>18.597168597168597</v>
          </cell>
          <cell r="AO26">
            <v>591.00357597840639</v>
          </cell>
        </row>
        <row r="27">
          <cell r="A27" t="str">
            <v>Véhicules neufsTotal F&amp;I</v>
          </cell>
          <cell r="B27" t="str">
            <v>Total F&amp;I</v>
          </cell>
          <cell r="C27">
            <v>784</v>
          </cell>
          <cell r="D27">
            <v>850.00000000000011</v>
          </cell>
          <cell r="E27">
            <v>666400.00000000012</v>
          </cell>
          <cell r="F27">
            <v>61.082385798425641</v>
          </cell>
          <cell r="G27">
            <v>849.99999999999989</v>
          </cell>
          <cell r="H27">
            <v>51920.027928661788</v>
          </cell>
          <cell r="I27">
            <v>42.053307206520692</v>
          </cell>
          <cell r="J27">
            <v>849.99999999999989</v>
          </cell>
          <cell r="K27">
            <v>35745.311125542583</v>
          </cell>
          <cell r="L27">
            <v>63.928286403922016</v>
          </cell>
          <cell r="M27">
            <v>850</v>
          </cell>
          <cell r="N27">
            <v>54339.043443333714</v>
          </cell>
          <cell r="O27">
            <v>70.809067805835738</v>
          </cell>
          <cell r="P27">
            <v>850</v>
          </cell>
          <cell r="Q27">
            <v>60187.707634960374</v>
          </cell>
          <cell r="R27">
            <v>92.528066928685575</v>
          </cell>
          <cell r="S27">
            <v>849.99999999999989</v>
          </cell>
          <cell r="T27">
            <v>78648.856889382732</v>
          </cell>
          <cell r="U27">
            <v>65.189861094948697</v>
          </cell>
          <cell r="V27">
            <v>850</v>
          </cell>
          <cell r="W27">
            <v>55411.38193070639</v>
          </cell>
          <cell r="X27">
            <v>64.903407121558502</v>
          </cell>
          <cell r="Y27">
            <v>850.00000000000011</v>
          </cell>
          <cell r="Z27">
            <v>55167.89605332473</v>
          </cell>
          <cell r="AA27">
            <v>68.72442844469137</v>
          </cell>
          <cell r="AB27">
            <v>850</v>
          </cell>
          <cell r="AC27">
            <v>58415.764177987665</v>
          </cell>
          <cell r="AD27">
            <v>75.307964798874849</v>
          </cell>
          <cell r="AE27">
            <v>849.99999999999989</v>
          </cell>
          <cell r="AF27">
            <v>64011.770079043614</v>
          </cell>
          <cell r="AG27">
            <v>93.409010997536214</v>
          </cell>
          <cell r="AH27">
            <v>850</v>
          </cell>
          <cell r="AI27">
            <v>79397.659347905777</v>
          </cell>
          <cell r="AJ27">
            <v>54.284989970957696</v>
          </cell>
          <cell r="AK27">
            <v>849.99999999999989</v>
          </cell>
          <cell r="AL27">
            <v>46142.241475314033</v>
          </cell>
          <cell r="AM27">
            <v>31.779223428043029</v>
          </cell>
          <cell r="AN27">
            <v>850</v>
          </cell>
          <cell r="AO27">
            <v>27012.339913836575</v>
          </cell>
        </row>
        <row r="28">
          <cell r="A28" t="str">
            <v>Véhicules neufs</v>
          </cell>
        </row>
        <row r="29">
          <cell r="A29" t="str">
            <v>Véhicules neufs</v>
          </cell>
        </row>
        <row r="30">
          <cell r="A30" t="str">
            <v>Véhicules neufsTotal Dépt. Neufs</v>
          </cell>
          <cell r="B30" t="str">
            <v>Total Dépt. Neufs</v>
          </cell>
          <cell r="C30">
            <v>809</v>
          </cell>
          <cell r="D30">
            <v>2209.1841222475937</v>
          </cell>
          <cell r="E30">
            <v>1787229.9548983031</v>
          </cell>
          <cell r="F30">
            <v>61.082385798425641</v>
          </cell>
          <cell r="G30">
            <v>2259.4458867739204</v>
          </cell>
          <cell r="H30">
            <v>138012.34534659053</v>
          </cell>
          <cell r="I30">
            <v>43.507598344971044</v>
          </cell>
          <cell r="J30">
            <v>2246.4641904234068</v>
          </cell>
          <cell r="K30">
            <v>97738.261693302135</v>
          </cell>
          <cell r="L30">
            <v>66.139059981300107</v>
          </cell>
          <cell r="M30">
            <v>2207.1400281888637</v>
          </cell>
          <cell r="N30">
            <v>145978.16671151167</v>
          </cell>
          <cell r="O30">
            <v>73.257793165918457</v>
          </cell>
          <cell r="P30">
            <v>2199.7938599515692</v>
          </cell>
          <cell r="Q30">
            <v>161152.04359998944</v>
          </cell>
          <cell r="R30">
            <v>95.727880611150553</v>
          </cell>
          <cell r="S30">
            <v>2183.7731229417527</v>
          </cell>
          <cell r="T30">
            <v>209047.97279480749</v>
          </cell>
          <cell r="U30">
            <v>67.444262558348768</v>
          </cell>
          <cell r="V30">
            <v>2205.6770262609548</v>
          </cell>
          <cell r="W30">
            <v>148760.26047806177</v>
          </cell>
          <cell r="X30">
            <v>67.147902408661196</v>
          </cell>
          <cell r="Y30">
            <v>2206.0042255481017</v>
          </cell>
          <cell r="Z30">
            <v>148128.55645019814</v>
          </cell>
          <cell r="AA30">
            <v>71.101062624527827</v>
          </cell>
          <cell r="AB30">
            <v>2201.864172762781</v>
          </cell>
          <cell r="AC30">
            <v>156554.88243831065</v>
          </cell>
          <cell r="AD30">
            <v>77.912271407244347</v>
          </cell>
          <cell r="AE30">
            <v>2195.7164787968873</v>
          </cell>
          <cell r="AF30">
            <v>171073.25822938196</v>
          </cell>
          <cell r="AG30">
            <v>96.639289564641743</v>
          </cell>
          <cell r="AH30">
            <v>2183.280526667706</v>
          </cell>
          <cell r="AI30">
            <v>210990.67901748398</v>
          </cell>
          <cell r="AJ30">
            <v>56.162278229831863</v>
          </cell>
          <cell r="AK30">
            <v>2220.5694631851902</v>
          </cell>
          <cell r="AL30">
            <v>124712.24002007503</v>
          </cell>
          <cell r="AM30">
            <v>32.878215304978468</v>
          </cell>
          <cell r="AN30">
            <v>2283.6181168027542</v>
          </cell>
          <cell r="AO30">
            <v>75081.288118590426</v>
          </cell>
        </row>
        <row r="31">
          <cell r="A31" t="str">
            <v>Véhicules neufs</v>
          </cell>
        </row>
        <row r="32">
          <cell r="A32" t="str">
            <v>Véhicules neufs</v>
          </cell>
        </row>
        <row r="33">
          <cell r="A33" t="str">
            <v>Véhicules neufsDEPENSES</v>
          </cell>
          <cell r="B33" t="str">
            <v>DEPENSES</v>
          </cell>
        </row>
        <row r="34">
          <cell r="A34" t="str">
            <v>Véhicules neufsComm. vendeurs</v>
          </cell>
          <cell r="B34" t="str">
            <v>Comm. vendeurs</v>
          </cell>
          <cell r="C34">
            <v>0.29080739236310865</v>
          </cell>
          <cell r="D34">
            <v>386.0727615783004</v>
          </cell>
          <cell r="E34">
            <v>302681.04507738753</v>
          </cell>
          <cell r="F34">
            <v>0.2918655242276833</v>
          </cell>
          <cell r="G34">
            <v>387.47752604371072</v>
          </cell>
          <cell r="H34">
            <v>23668.051734021457</v>
          </cell>
          <cell r="I34">
            <v>0.32814705329239158</v>
          </cell>
          <cell r="J34">
            <v>435.64449321215687</v>
          </cell>
          <cell r="K34">
            <v>18320.291705879852</v>
          </cell>
          <cell r="L34">
            <v>0.2961800815962965</v>
          </cell>
          <cell r="M34">
            <v>393.2054859306748</v>
          </cell>
          <cell r="N34">
            <v>25136.952920169508</v>
          </cell>
          <cell r="O34">
            <v>0.28622244399772345</v>
          </cell>
          <cell r="P34">
            <v>379.98583351662325</v>
          </cell>
          <cell r="Q34">
            <v>26906.442650735586</v>
          </cell>
          <cell r="R34">
            <v>0.26854424395609855</v>
          </cell>
          <cell r="S34">
            <v>356.51644556763387</v>
          </cell>
          <cell r="T34">
            <v>32987.777536659116</v>
          </cell>
          <cell r="U34">
            <v>0.29202669340860354</v>
          </cell>
          <cell r="V34">
            <v>387.69149251221614</v>
          </cell>
          <cell r="W34">
            <v>25273.554544564715</v>
          </cell>
          <cell r="X34">
            <v>0.29501879892928684</v>
          </cell>
          <cell r="Y34">
            <v>391.66377957107289</v>
          </cell>
          <cell r="Z34">
            <v>25420.313740269692</v>
          </cell>
          <cell r="AA34">
            <v>0.2882649855957134</v>
          </cell>
          <cell r="AB34">
            <v>382.6974897402377</v>
          </cell>
          <cell r="AC34">
            <v>26300.666249615977</v>
          </cell>
          <cell r="AD34">
            <v>0.28219975690705984</v>
          </cell>
          <cell r="AE34">
            <v>374.64535746669287</v>
          </cell>
          <cell r="AF34">
            <v>28213.779392163589</v>
          </cell>
          <cell r="AG34">
            <v>0.26993062086302611</v>
          </cell>
          <cell r="AH34">
            <v>358.35698461547764</v>
          </cell>
          <cell r="AI34">
            <v>33473.771516991066</v>
          </cell>
          <cell r="AJ34">
            <v>0.30671936291654434</v>
          </cell>
          <cell r="AK34">
            <v>407.1973222842642</v>
          </cell>
          <cell r="AL34">
            <v>22104.70255640211</v>
          </cell>
          <cell r="AM34">
            <v>0.35256759927984815</v>
          </cell>
          <cell r="AN34">
            <v>468.06494701153997</v>
          </cell>
          <cell r="AO34">
            <v>14874.74052991485</v>
          </cell>
        </row>
        <row r="35">
          <cell r="A35" t="str">
            <v>Véhicules neufsComm. F&amp;I</v>
          </cell>
          <cell r="B35" t="str">
            <v>Comm. F&amp;I</v>
          </cell>
          <cell r="C35">
            <v>0.29999999999999993</v>
          </cell>
          <cell r="D35">
            <v>255</v>
          </cell>
          <cell r="E35">
            <v>199920</v>
          </cell>
          <cell r="F35">
            <v>0.3</v>
          </cell>
          <cell r="G35">
            <v>254.99999999999994</v>
          </cell>
          <cell r="H35">
            <v>15576.008378598535</v>
          </cell>
          <cell r="I35">
            <v>0.3</v>
          </cell>
          <cell r="J35">
            <v>254.99999999999994</v>
          </cell>
          <cell r="K35">
            <v>10723.593337662775</v>
          </cell>
          <cell r="L35">
            <v>0.3</v>
          </cell>
          <cell r="M35">
            <v>254.99999999999997</v>
          </cell>
          <cell r="N35">
            <v>16301.713033000113</v>
          </cell>
          <cell r="O35">
            <v>0.3</v>
          </cell>
          <cell r="P35">
            <v>255</v>
          </cell>
          <cell r="Q35">
            <v>18056.312290488113</v>
          </cell>
          <cell r="R35">
            <v>0.3</v>
          </cell>
          <cell r="S35">
            <v>254.99999999999997</v>
          </cell>
          <cell r="T35">
            <v>23594.65706681482</v>
          </cell>
          <cell r="U35">
            <v>0.3</v>
          </cell>
          <cell r="V35">
            <v>254.99999999999997</v>
          </cell>
          <cell r="W35">
            <v>16623.414579211916</v>
          </cell>
          <cell r="X35">
            <v>0.3</v>
          </cell>
          <cell r="Y35">
            <v>255.00000000000003</v>
          </cell>
          <cell r="Z35">
            <v>16550.368815997419</v>
          </cell>
          <cell r="AA35">
            <v>0.3</v>
          </cell>
          <cell r="AB35">
            <v>254.99999999999997</v>
          </cell>
          <cell r="AC35">
            <v>17524.729253396297</v>
          </cell>
          <cell r="AD35">
            <v>0.3</v>
          </cell>
          <cell r="AE35">
            <v>254.99999999999997</v>
          </cell>
          <cell r="AF35">
            <v>19203.531023713083</v>
          </cell>
          <cell r="AG35">
            <v>0.3</v>
          </cell>
          <cell r="AH35">
            <v>255</v>
          </cell>
          <cell r="AI35">
            <v>23819.297804371734</v>
          </cell>
          <cell r="AJ35">
            <v>0.3</v>
          </cell>
          <cell r="AK35">
            <v>254.99999999999997</v>
          </cell>
          <cell r="AL35">
            <v>13842.67244259421</v>
          </cell>
          <cell r="AM35">
            <v>0.3</v>
          </cell>
          <cell r="AN35">
            <v>255</v>
          </cell>
          <cell r="AO35">
            <v>8103.7019741509721</v>
          </cell>
        </row>
        <row r="36">
          <cell r="A36" t="str">
            <v>Véhicules neufsFrais de livraison</v>
          </cell>
          <cell r="B36" t="str">
            <v>Frais de livraison</v>
          </cell>
          <cell r="D36">
            <v>197.00000000000003</v>
          </cell>
          <cell r="E36">
            <v>154448.00000000003</v>
          </cell>
          <cell r="G36">
            <v>197</v>
          </cell>
          <cell r="H36">
            <v>12033.230002289851</v>
          </cell>
          <cell r="J36">
            <v>197</v>
          </cell>
          <cell r="K36">
            <v>8284.5015196845761</v>
          </cell>
          <cell r="M36">
            <v>197</v>
          </cell>
          <cell r="N36">
            <v>12593.872421572638</v>
          </cell>
          <cell r="P36">
            <v>197</v>
          </cell>
          <cell r="Q36">
            <v>13949.386357749641</v>
          </cell>
          <cell r="S36">
            <v>197</v>
          </cell>
          <cell r="T36">
            <v>18228.029184951058</v>
          </cell>
          <cell r="V36">
            <v>197</v>
          </cell>
          <cell r="W36">
            <v>12842.402635704893</v>
          </cell>
          <cell r="Y36">
            <v>197</v>
          </cell>
          <cell r="Z36">
            <v>12785.971202947025</v>
          </cell>
          <cell r="AB36">
            <v>197</v>
          </cell>
          <cell r="AC36">
            <v>13538.712403604201</v>
          </cell>
          <cell r="AE36">
            <v>197</v>
          </cell>
          <cell r="AF36">
            <v>14835.669065378344</v>
          </cell>
          <cell r="AH36">
            <v>197</v>
          </cell>
          <cell r="AI36">
            <v>18401.575166514634</v>
          </cell>
          <cell r="AK36">
            <v>197</v>
          </cell>
          <cell r="AL36">
            <v>10694.143024278666</v>
          </cell>
          <cell r="AN36">
            <v>197</v>
          </cell>
          <cell r="AO36">
            <v>6260.5070153244769</v>
          </cell>
        </row>
        <row r="37">
          <cell r="A37" t="str">
            <v>Véhicules neufsService gratuit 1</v>
          </cell>
          <cell r="B37" t="str">
            <v>Service gratuit 1</v>
          </cell>
          <cell r="D37">
            <v>6</v>
          </cell>
          <cell r="E37">
            <v>4704</v>
          </cell>
          <cell r="G37">
            <v>6</v>
          </cell>
          <cell r="H37">
            <v>366.49431479055386</v>
          </cell>
          <cell r="J37">
            <v>6</v>
          </cell>
          <cell r="K37">
            <v>252.31984323912417</v>
          </cell>
          <cell r="M37">
            <v>6</v>
          </cell>
          <cell r="N37">
            <v>383.56971842353209</v>
          </cell>
          <cell r="P37">
            <v>6</v>
          </cell>
          <cell r="Q37">
            <v>424.8544068350144</v>
          </cell>
          <cell r="S37">
            <v>6</v>
          </cell>
          <cell r="T37">
            <v>555.16840157211345</v>
          </cell>
          <cell r="V37">
            <v>6</v>
          </cell>
          <cell r="W37">
            <v>391.13916656969218</v>
          </cell>
          <cell r="Y37">
            <v>6</v>
          </cell>
          <cell r="Z37">
            <v>389.42044272935101</v>
          </cell>
          <cell r="AB37">
            <v>6</v>
          </cell>
          <cell r="AC37">
            <v>412.34657066814822</v>
          </cell>
          <cell r="AE37">
            <v>6</v>
          </cell>
          <cell r="AF37">
            <v>451.84778879324909</v>
          </cell>
          <cell r="AH37">
            <v>6</v>
          </cell>
          <cell r="AI37">
            <v>560.45406598521731</v>
          </cell>
          <cell r="AK37">
            <v>6</v>
          </cell>
          <cell r="AL37">
            <v>325.70993982574618</v>
          </cell>
          <cell r="AN37">
            <v>6</v>
          </cell>
          <cell r="AO37">
            <v>190.67534056825818</v>
          </cell>
        </row>
        <row r="38">
          <cell r="A38" t="str">
            <v>Véhicules neufsEntretien stock</v>
          </cell>
          <cell r="B38" t="str">
            <v>Entretien stock</v>
          </cell>
          <cell r="D38">
            <v>34</v>
          </cell>
          <cell r="E38">
            <v>26656</v>
          </cell>
          <cell r="G38">
            <v>34</v>
          </cell>
          <cell r="H38">
            <v>2076.8011171464718</v>
          </cell>
          <cell r="J38">
            <v>34</v>
          </cell>
          <cell r="K38">
            <v>1429.8124450217035</v>
          </cell>
          <cell r="M38">
            <v>33.999999999999993</v>
          </cell>
          <cell r="N38">
            <v>2173.5617377333483</v>
          </cell>
          <cell r="P38">
            <v>34</v>
          </cell>
          <cell r="Q38">
            <v>2407.5083053984149</v>
          </cell>
          <cell r="S38">
            <v>34</v>
          </cell>
          <cell r="T38">
            <v>3145.9542755753096</v>
          </cell>
          <cell r="V38">
            <v>34</v>
          </cell>
          <cell r="W38">
            <v>2216.4552772282559</v>
          </cell>
          <cell r="Y38">
            <v>34</v>
          </cell>
          <cell r="Z38">
            <v>2206.7158421329891</v>
          </cell>
          <cell r="AB38">
            <v>34</v>
          </cell>
          <cell r="AC38">
            <v>2336.6305671195064</v>
          </cell>
          <cell r="AE38">
            <v>34</v>
          </cell>
          <cell r="AF38">
            <v>2560.4708031617447</v>
          </cell>
          <cell r="AH38">
            <v>34</v>
          </cell>
          <cell r="AI38">
            <v>3175.9063739162311</v>
          </cell>
          <cell r="AK38">
            <v>34</v>
          </cell>
          <cell r="AL38">
            <v>1845.6896590125616</v>
          </cell>
          <cell r="AN38">
            <v>34</v>
          </cell>
          <cell r="AO38">
            <v>1080.493596553463</v>
          </cell>
        </row>
        <row r="39">
          <cell r="A39" t="str">
            <v>Véhicules neufsPublicité 1</v>
          </cell>
          <cell r="B39" t="str">
            <v>Publicité 1</v>
          </cell>
          <cell r="D39">
            <v>180.66964285714283</v>
          </cell>
          <cell r="E39">
            <v>141644.99999999997</v>
          </cell>
          <cell r="G39">
            <v>180.66964285714283</v>
          </cell>
          <cell r="H39">
            <v>11035.732827063774</v>
          </cell>
          <cell r="J39">
            <v>180.66964285714283</v>
          </cell>
          <cell r="K39">
            <v>7597.7559939638049</v>
          </cell>
          <cell r="M39">
            <v>180.6696428571428</v>
          </cell>
          <cell r="N39">
            <v>11549.900673065729</v>
          </cell>
          <cell r="P39">
            <v>180.66964285714283</v>
          </cell>
          <cell r="Q39">
            <v>12793.048991527554</v>
          </cell>
          <cell r="S39">
            <v>180.6696428571428</v>
          </cell>
          <cell r="T39">
            <v>16717.01280626743</v>
          </cell>
          <cell r="V39">
            <v>180.66964285714283</v>
          </cell>
          <cell r="W39">
            <v>11777.828921931132</v>
          </cell>
          <cell r="Y39">
            <v>180.66964285714283</v>
          </cell>
          <cell r="Z39">
            <v>11726.075384863716</v>
          </cell>
          <cell r="AB39">
            <v>180.66964285714283</v>
          </cell>
          <cell r="AC39">
            <v>12416.417942663658</v>
          </cell>
          <cell r="AE39">
            <v>180.6696428571428</v>
          </cell>
          <cell r="AF39">
            <v>13605.863104511001</v>
          </cell>
          <cell r="AH39">
            <v>180.66964285714283</v>
          </cell>
          <cell r="AI39">
            <v>16876.172656563795</v>
          </cell>
          <cell r="AK39">
            <v>180.6696428571428</v>
          </cell>
          <cell r="AL39">
            <v>9807.6497505565058</v>
          </cell>
          <cell r="AN39">
            <v>180.66964285714283</v>
          </cell>
          <cell r="AO39">
            <v>5741.5409470218801</v>
          </cell>
        </row>
        <row r="40">
          <cell r="A40" t="str">
            <v>Véhicules neufsIntérêt de gros</v>
          </cell>
          <cell r="B40" t="str">
            <v>Intérêt de gros</v>
          </cell>
          <cell r="D40">
            <v>224.43135547793509</v>
          </cell>
          <cell r="E40">
            <v>175954.1826947011</v>
          </cell>
          <cell r="G40">
            <v>226.99495080223429</v>
          </cell>
          <cell r="H40">
            <v>13865.393159196723</v>
          </cell>
          <cell r="J40">
            <v>332.88053349025813</v>
          </cell>
          <cell r="K40">
            <v>13998.727337936325</v>
          </cell>
          <cell r="M40">
            <v>231.24629321245661</v>
          </cell>
          <cell r="N40">
            <v>14783.179262331254</v>
          </cell>
          <cell r="P40">
            <v>219.7935456700142</v>
          </cell>
          <cell r="Q40">
            <v>15563.376078633089</v>
          </cell>
          <cell r="S40">
            <v>166.54498091281118</v>
          </cell>
          <cell r="T40">
            <v>15410.085140537256</v>
          </cell>
          <cell r="V40">
            <v>224.82774459193394</v>
          </cell>
          <cell r="W40">
            <v>14656.489440238776</v>
          </cell>
          <cell r="Y40">
            <v>227.30566005107409</v>
          </cell>
          <cell r="Z40">
            <v>14752.911795329437</v>
          </cell>
          <cell r="AB40">
            <v>218.7976906991731</v>
          </cell>
          <cell r="AC40">
            <v>15036.746238319036</v>
          </cell>
          <cell r="AE40">
            <v>208.61189393808104</v>
          </cell>
          <cell r="AF40">
            <v>15710.13716531562</v>
          </cell>
          <cell r="AH40">
            <v>162.04683113668221</v>
          </cell>
          <cell r="AI40">
            <v>15136.634231762244</v>
          </cell>
          <cell r="AK40">
            <v>247.86565921516913</v>
          </cell>
          <cell r="AL40">
            <v>13455.384824640274</v>
          </cell>
          <cell r="AN40">
            <v>427.48426660650051</v>
          </cell>
          <cell r="AO40">
            <v>13585.118020461094</v>
          </cell>
        </row>
        <row r="41">
          <cell r="A41" t="str">
            <v>Véhicules neufs[...]</v>
          </cell>
          <cell r="B41" t="str">
            <v>[...]</v>
          </cell>
          <cell r="D41">
            <v>0</v>
          </cell>
          <cell r="E41">
            <v>0</v>
          </cell>
          <cell r="G41">
            <v>0</v>
          </cell>
          <cell r="J41">
            <v>0</v>
          </cell>
          <cell r="M41">
            <v>0</v>
          </cell>
          <cell r="P41">
            <v>0</v>
          </cell>
          <cell r="S41">
            <v>0</v>
          </cell>
          <cell r="V41">
            <v>0</v>
          </cell>
          <cell r="Y41">
            <v>0</v>
          </cell>
          <cell r="AB41">
            <v>0</v>
          </cell>
          <cell r="AE41">
            <v>0</v>
          </cell>
          <cell r="AH41">
            <v>0</v>
          </cell>
          <cell r="AK41">
            <v>0</v>
          </cell>
          <cell r="AN41">
            <v>0</v>
          </cell>
        </row>
        <row r="42">
          <cell r="A42" t="str">
            <v>Véhicules neufs[...]</v>
          </cell>
          <cell r="B42" t="str">
            <v>[...]</v>
          </cell>
          <cell r="D42">
            <v>0</v>
          </cell>
          <cell r="E42">
            <v>0</v>
          </cell>
          <cell r="G42">
            <v>0</v>
          </cell>
          <cell r="J42">
            <v>0</v>
          </cell>
          <cell r="M42">
            <v>0</v>
          </cell>
          <cell r="P42">
            <v>0</v>
          </cell>
          <cell r="S42">
            <v>0</v>
          </cell>
          <cell r="V42">
            <v>0</v>
          </cell>
          <cell r="Y42">
            <v>0</v>
          </cell>
          <cell r="AB42">
            <v>0</v>
          </cell>
          <cell r="AE42">
            <v>0</v>
          </cell>
          <cell r="AH42">
            <v>0</v>
          </cell>
          <cell r="AK42">
            <v>0</v>
          </cell>
          <cell r="AN42">
            <v>0</v>
          </cell>
        </row>
        <row r="43">
          <cell r="A43" t="str">
            <v>Véhicules neufs[...]</v>
          </cell>
          <cell r="B43" t="str">
            <v>[...]</v>
          </cell>
          <cell r="D43">
            <v>0</v>
          </cell>
          <cell r="E43">
            <v>0</v>
          </cell>
          <cell r="G43">
            <v>0</v>
          </cell>
          <cell r="J43">
            <v>0</v>
          </cell>
          <cell r="M43">
            <v>0</v>
          </cell>
          <cell r="P43">
            <v>0</v>
          </cell>
          <cell r="S43">
            <v>0</v>
          </cell>
          <cell r="V43">
            <v>0</v>
          </cell>
          <cell r="Y43">
            <v>0</v>
          </cell>
          <cell r="AB43">
            <v>0</v>
          </cell>
          <cell r="AE43">
            <v>0</v>
          </cell>
          <cell r="AH43">
            <v>0</v>
          </cell>
          <cell r="AK43">
            <v>0</v>
          </cell>
          <cell r="AN43">
            <v>0</v>
          </cell>
        </row>
        <row r="44">
          <cell r="A44" t="str">
            <v>Véhicules neufsTOTAL VARIABLES</v>
          </cell>
          <cell r="B44" t="str">
            <v>TOTAL VARIABLES</v>
          </cell>
          <cell r="C44" t="str">
            <v>% brut</v>
          </cell>
          <cell r="D44">
            <v>0.56288684341648276</v>
          </cell>
          <cell r="E44">
            <v>1006008.2277720887</v>
          </cell>
          <cell r="F44" t="str">
            <v>% brut</v>
          </cell>
          <cell r="G44">
            <v>0.56967158507207871</v>
          </cell>
          <cell r="H44">
            <v>78621.711533107358</v>
          </cell>
          <cell r="I44" t="str">
            <v>% brut</v>
          </cell>
          <cell r="J44">
            <v>0.62009494678317434</v>
          </cell>
          <cell r="K44">
            <v>60607.002183388155</v>
          </cell>
          <cell r="L44" t="str">
            <v>% brut</v>
          </cell>
          <cell r="M44">
            <v>0.56804898728569198</v>
          </cell>
          <cell r="N44">
            <v>82922.749766296125</v>
          </cell>
          <cell r="O44" t="str">
            <v>% brut</v>
          </cell>
          <cell r="P44">
            <v>0.55910509769901129</v>
          </cell>
          <cell r="Q44">
            <v>90100.929081367416</v>
          </cell>
          <cell r="R44" t="str">
            <v>% brut</v>
          </cell>
          <cell r="S44">
            <v>0.52925021435618169</v>
          </cell>
          <cell r="T44">
            <v>110638.6844123771</v>
          </cell>
          <cell r="U44" t="str">
            <v>% brut</v>
          </cell>
          <cell r="V44">
            <v>0.56319667830781261</v>
          </cell>
          <cell r="W44">
            <v>83781.284565449372</v>
          </cell>
          <cell r="X44" t="str">
            <v>% brut</v>
          </cell>
          <cell r="Y44">
            <v>0.56593933832369758</v>
          </cell>
          <cell r="Z44">
            <v>83831.777224269623</v>
          </cell>
          <cell r="AA44" t="str">
            <v>% brut</v>
          </cell>
          <cell r="AB44">
            <v>0.55933259864885843</v>
          </cell>
          <cell r="AC44">
            <v>87566.249225386826</v>
          </cell>
          <cell r="AD44" t="str">
            <v>% brut</v>
          </cell>
          <cell r="AE44">
            <v>0.55287015236605952</v>
          </cell>
          <cell r="AF44">
            <v>94581.298343036644</v>
          </cell>
          <cell r="AG44" t="str">
            <v>% brut</v>
          </cell>
          <cell r="AH44">
            <v>0.52819305731922883</v>
          </cell>
          <cell r="AI44">
            <v>111443.81181610494</v>
          </cell>
          <cell r="AJ44" t="str">
            <v>% brut</v>
          </cell>
          <cell r="AK44">
            <v>0.57793807717436518</v>
          </cell>
          <cell r="AL44">
            <v>72075.952197310078</v>
          </cell>
          <cell r="AM44" t="str">
            <v>% brut</v>
          </cell>
          <cell r="AN44">
            <v>0.66377094310473361</v>
          </cell>
          <cell r="AO44">
            <v>49836.777423995001</v>
          </cell>
        </row>
        <row r="45">
          <cell r="A45" t="str">
            <v>Véhicules neufsSalaires cadres</v>
          </cell>
          <cell r="B45" t="str">
            <v>Salaires cadres</v>
          </cell>
          <cell r="E45">
            <v>299404.59999999998</v>
          </cell>
          <cell r="H45">
            <v>24368.631609195403</v>
          </cell>
          <cell r="K45">
            <v>23592.962643678162</v>
          </cell>
          <cell r="N45">
            <v>25919.969540229882</v>
          </cell>
          <cell r="Q45">
            <v>24368.631609195403</v>
          </cell>
          <cell r="T45">
            <v>25144.300574712641</v>
          </cell>
          <cell r="W45">
            <v>25144.300574712641</v>
          </cell>
          <cell r="Z45">
            <v>25144.300574712641</v>
          </cell>
          <cell r="AC45">
            <v>25144.300574712641</v>
          </cell>
          <cell r="AF45">
            <v>25144.300574712641</v>
          </cell>
          <cell r="AI45">
            <v>24368.631609195403</v>
          </cell>
          <cell r="AL45">
            <v>25144.300574712641</v>
          </cell>
          <cell r="AO45">
            <v>25919.969540229882</v>
          </cell>
        </row>
        <row r="46">
          <cell r="A46" t="str">
            <v>Véhicules neufsSalaires commis</v>
          </cell>
          <cell r="B46" t="str">
            <v>Salaires commis</v>
          </cell>
          <cell r="E46">
            <v>118984.68640800001</v>
          </cell>
          <cell r="H46">
            <v>9573.4805155862086</v>
          </cell>
          <cell r="K46">
            <v>9117.6004910344818</v>
          </cell>
          <cell r="N46">
            <v>10485.240564689655</v>
          </cell>
          <cell r="Q46">
            <v>9573.4805155862086</v>
          </cell>
          <cell r="T46">
            <v>10029.360540137932</v>
          </cell>
          <cell r="W46">
            <v>10029.360540137932</v>
          </cell>
          <cell r="Z46">
            <v>10029.360540137932</v>
          </cell>
          <cell r="AC46">
            <v>10029.360540137932</v>
          </cell>
          <cell r="AF46">
            <v>10029.360540137932</v>
          </cell>
          <cell r="AI46">
            <v>9573.4805155862086</v>
          </cell>
          <cell r="AL46">
            <v>10029.360540137932</v>
          </cell>
          <cell r="AO46">
            <v>10485.240564689655</v>
          </cell>
        </row>
        <row r="47">
          <cell r="A47" t="str">
            <v>Véhicules neufsSalaires autres</v>
          </cell>
          <cell r="B47" t="str">
            <v>Salaires autres</v>
          </cell>
          <cell r="E47">
            <v>74977.435795199985</v>
          </cell>
          <cell r="H47">
            <v>6032.6672478896544</v>
          </cell>
          <cell r="K47">
            <v>5745.3973789425281</v>
          </cell>
          <cell r="N47">
            <v>6607.2069857839078</v>
          </cell>
          <cell r="Q47">
            <v>6032.6672478896544</v>
          </cell>
          <cell r="T47">
            <v>6319.9371168367816</v>
          </cell>
          <cell r="W47">
            <v>6319.9371168367816</v>
          </cell>
          <cell r="Z47">
            <v>6319.9371168367816</v>
          </cell>
          <cell r="AC47">
            <v>6319.9371168367816</v>
          </cell>
          <cell r="AF47">
            <v>6319.9371168367816</v>
          </cell>
          <cell r="AI47">
            <v>6032.6672478896544</v>
          </cell>
          <cell r="AL47">
            <v>6319.9371168367816</v>
          </cell>
          <cell r="AO47">
            <v>6607.2069857839078</v>
          </cell>
        </row>
        <row r="48">
          <cell r="A48" t="str">
            <v>Véhicules neufsSalaires spécialistes</v>
          </cell>
          <cell r="B48" t="str">
            <v>Salaires spécialistes</v>
          </cell>
          <cell r="E48">
            <v>0</v>
          </cell>
        </row>
        <row r="49">
          <cell r="A49" t="str">
            <v>Véhicules neufs[...]</v>
          </cell>
          <cell r="B49" t="str">
            <v>[...]</v>
          </cell>
          <cell r="E49">
            <v>0</v>
          </cell>
        </row>
        <row r="50">
          <cell r="A50" t="str">
            <v>Véhicules neufs[...]</v>
          </cell>
          <cell r="B50" t="str">
            <v>[...]</v>
          </cell>
          <cell r="E50">
            <v>0</v>
          </cell>
        </row>
        <row r="51">
          <cell r="A51" t="str">
            <v>Véhicules neufs[...]</v>
          </cell>
          <cell r="B51" t="str">
            <v>[...]</v>
          </cell>
          <cell r="E51">
            <v>0</v>
          </cell>
        </row>
        <row r="52">
          <cell r="A52" t="str">
            <v>Véhicules neufsSalaires en absences</v>
          </cell>
          <cell r="B52" t="str">
            <v>Salaires en absences</v>
          </cell>
          <cell r="E52">
            <v>119516.13207367051</v>
          </cell>
          <cell r="H52">
            <v>9506.2607382349506</v>
          </cell>
          <cell r="K52">
            <v>8099.9814668637355</v>
          </cell>
          <cell r="N52">
            <v>10134.129965264767</v>
          </cell>
          <cell r="Q52">
            <v>10192.504117667397</v>
          </cell>
          <cell r="T52">
            <v>11769.123940219353</v>
          </cell>
          <cell r="W52">
            <v>10006.868082655677</v>
          </cell>
          <cell r="Z52">
            <v>10015.713694554535</v>
          </cell>
          <cell r="AC52">
            <v>10238.279248163955</v>
          </cell>
          <cell r="AF52">
            <v>10669.309037707684</v>
          </cell>
          <cell r="AI52">
            <v>11672.141843284087</v>
          </cell>
          <cell r="AL52">
            <v>9292.9167876820411</v>
          </cell>
          <cell r="AO52">
            <v>7918.9031513723121</v>
          </cell>
        </row>
        <row r="53">
          <cell r="A53" t="str">
            <v>Véhicules neufsDéduction à la source</v>
          </cell>
          <cell r="B53" t="str">
            <v>Déduction à la source</v>
          </cell>
          <cell r="E53">
            <v>119516.13207367051</v>
          </cell>
          <cell r="H53">
            <v>9506.2607382349506</v>
          </cell>
          <cell r="K53">
            <v>8099.9814668637355</v>
          </cell>
          <cell r="N53">
            <v>10134.129965264767</v>
          </cell>
          <cell r="Q53">
            <v>10192.504117667397</v>
          </cell>
          <cell r="T53">
            <v>11769.123940219353</v>
          </cell>
          <cell r="W53">
            <v>10006.868082655677</v>
          </cell>
          <cell r="Z53">
            <v>10015.713694554535</v>
          </cell>
          <cell r="AC53">
            <v>10238.279248163955</v>
          </cell>
          <cell r="AF53">
            <v>10669.309037707684</v>
          </cell>
          <cell r="AI53">
            <v>11672.141843284087</v>
          </cell>
          <cell r="AL53">
            <v>9292.9167876820411</v>
          </cell>
          <cell r="AO53">
            <v>7918.9031513723121</v>
          </cell>
        </row>
        <row r="54">
          <cell r="A54" t="str">
            <v>Véhicules neufsBénéfices marginaux</v>
          </cell>
          <cell r="B54" t="str">
            <v>Bénéfices marginaux</v>
          </cell>
          <cell r="E54">
            <v>85653.2279861305</v>
          </cell>
          <cell r="H54">
            <v>6812.8201957350475</v>
          </cell>
          <cell r="K54">
            <v>5804.9867179190105</v>
          </cell>
          <cell r="N54">
            <v>7262.7931417730824</v>
          </cell>
          <cell r="Q54">
            <v>7304.6279509949663</v>
          </cell>
          <cell r="T54">
            <v>8434.5388238238702</v>
          </cell>
          <cell r="W54">
            <v>7171.5887925699017</v>
          </cell>
          <cell r="Z54">
            <v>7177.9281477640843</v>
          </cell>
          <cell r="AC54">
            <v>7337.4334611841678</v>
          </cell>
          <cell r="AF54">
            <v>7646.3381436905065</v>
          </cell>
          <cell r="AI54">
            <v>8365.0349876869295</v>
          </cell>
          <cell r="AL54">
            <v>6659.9236978387962</v>
          </cell>
          <cell r="AO54">
            <v>5675.2139251501567</v>
          </cell>
        </row>
        <row r="55">
          <cell r="A55" t="str">
            <v>Véhicules neufsCsst</v>
          </cell>
          <cell r="B55" t="str">
            <v>Csst</v>
          </cell>
          <cell r="E55">
            <v>19919.355345611748</v>
          </cell>
          <cell r="H55">
            <v>1584.3767897058253</v>
          </cell>
          <cell r="K55">
            <v>1349.9969111439559</v>
          </cell>
          <cell r="N55">
            <v>1689.0216608774613</v>
          </cell>
          <cell r="Q55">
            <v>1698.7506862778994</v>
          </cell>
          <cell r="T55">
            <v>1961.5206567032258</v>
          </cell>
          <cell r="W55">
            <v>1667.8113471092797</v>
          </cell>
          <cell r="Z55">
            <v>1669.2856157590895</v>
          </cell>
          <cell r="AC55">
            <v>1706.3798746939926</v>
          </cell>
          <cell r="AF55">
            <v>1778.2181729512808</v>
          </cell>
          <cell r="AI55">
            <v>1945.3569738806814</v>
          </cell>
          <cell r="AL55">
            <v>1548.8194646136737</v>
          </cell>
          <cell r="AO55">
            <v>1319.8171918953853</v>
          </cell>
        </row>
        <row r="56">
          <cell r="A56" t="str">
            <v>Véhicules neufs[...]</v>
          </cell>
          <cell r="B56" t="str">
            <v>[...]</v>
          </cell>
          <cell r="E56">
            <v>0</v>
          </cell>
        </row>
        <row r="57">
          <cell r="A57" t="str">
            <v>Véhicules neufsTOTAL PERSONNEL</v>
          </cell>
          <cell r="B57" t="str">
            <v>TOTAL PERSONNEL</v>
          </cell>
          <cell r="C57" t="str">
            <v>% brut</v>
          </cell>
          <cell r="D57">
            <v>0.46886611730383931</v>
          </cell>
          <cell r="E57">
            <v>837971.56968228321</v>
          </cell>
          <cell r="F57" t="str">
            <v>% brut</v>
          </cell>
          <cell r="G57">
            <v>0.48824978421574755</v>
          </cell>
          <cell r="H57">
            <v>67384.497834582056</v>
          </cell>
          <cell r="I57" t="str">
            <v>% brut</v>
          </cell>
          <cell r="J57">
            <v>0.63241258853574867</v>
          </cell>
          <cell r="K57">
            <v>61810.907076445605</v>
          </cell>
          <cell r="L57" t="str">
            <v>% brut</v>
          </cell>
          <cell r="M57">
            <v>0.49481709115194245</v>
          </cell>
          <cell r="N57">
            <v>72232.491823883523</v>
          </cell>
          <cell r="O57" t="str">
            <v>% brut</v>
          </cell>
          <cell r="P57">
            <v>0.430420643112983</v>
          </cell>
          <cell r="Q57">
            <v>69363.166245278931</v>
          </cell>
          <cell r="R57" t="str">
            <v>% brut</v>
          </cell>
          <cell r="S57">
            <v>0.36081624989824679</v>
          </cell>
          <cell r="T57">
            <v>75427.905592653158</v>
          </cell>
          <cell r="U57" t="str">
            <v>% brut</v>
          </cell>
          <cell r="V57">
            <v>0.47288660500196017</v>
          </cell>
          <cell r="W57">
            <v>70346.734536677905</v>
          </cell>
          <cell r="X57" t="str">
            <v>% brut</v>
          </cell>
          <cell r="Y57">
            <v>0.47507544170241911</v>
          </cell>
          <cell r="Z57">
            <v>70372.239384319604</v>
          </cell>
          <cell r="AA57" t="str">
            <v>% brut</v>
          </cell>
          <cell r="AB57">
            <v>0.45360431407737134</v>
          </cell>
          <cell r="AC57">
            <v>71013.970063893415</v>
          </cell>
          <cell r="AD57" t="str">
            <v>% brut</v>
          </cell>
          <cell r="AE57">
            <v>0.42237327663953012</v>
          </cell>
          <cell r="AF57">
            <v>72256.772623744517</v>
          </cell>
          <cell r="AG57" t="str">
            <v>% brut</v>
          </cell>
          <cell r="AH57">
            <v>0.34897017898456867</v>
          </cell>
          <cell r="AI57">
            <v>73629.455020807058</v>
          </cell>
          <cell r="AJ57" t="str">
            <v>% brut</v>
          </cell>
          <cell r="AK57">
            <v>0.54756594026786387</v>
          </cell>
          <cell r="AL57">
            <v>68288.174969503903</v>
          </cell>
          <cell r="AM57" t="str">
            <v>% brut</v>
          </cell>
          <cell r="AN57">
            <v>0.87698621268313126</v>
          </cell>
          <cell r="AO57">
            <v>65845.2545104936</v>
          </cell>
        </row>
        <row r="58">
          <cell r="A58" t="str">
            <v>Véhicules neufsPublicité 2</v>
          </cell>
          <cell r="B58" t="str">
            <v>Publicité 2</v>
          </cell>
          <cell r="E58">
            <v>0</v>
          </cell>
          <cell r="H58">
            <v>0</v>
          </cell>
          <cell r="K58">
            <v>0</v>
          </cell>
          <cell r="N58">
            <v>0</v>
          </cell>
          <cell r="Q58">
            <v>0</v>
          </cell>
          <cell r="T58">
            <v>0</v>
          </cell>
          <cell r="W58">
            <v>0</v>
          </cell>
          <cell r="Z58">
            <v>0</v>
          </cell>
          <cell r="AC58">
            <v>0</v>
          </cell>
          <cell r="AF58">
            <v>0</v>
          </cell>
          <cell r="AI58">
            <v>0</v>
          </cell>
          <cell r="AL58">
            <v>0</v>
          </cell>
          <cell r="AO58">
            <v>0</v>
          </cell>
        </row>
        <row r="59">
          <cell r="A59" t="str">
            <v>Véhicules neufsService gratuit 2</v>
          </cell>
          <cell r="B59" t="str">
            <v>Service gratuit 2</v>
          </cell>
          <cell r="E59">
            <v>0</v>
          </cell>
          <cell r="H59">
            <v>0</v>
          </cell>
          <cell r="K59">
            <v>0</v>
          </cell>
          <cell r="N59">
            <v>0</v>
          </cell>
          <cell r="Q59">
            <v>0</v>
          </cell>
          <cell r="T59">
            <v>0</v>
          </cell>
          <cell r="W59">
            <v>0</v>
          </cell>
          <cell r="Z59">
            <v>0</v>
          </cell>
          <cell r="AC59">
            <v>0</v>
          </cell>
          <cell r="AF59">
            <v>0</v>
          </cell>
          <cell r="AI59">
            <v>0</v>
          </cell>
          <cell r="AL59">
            <v>0</v>
          </cell>
          <cell r="AO59">
            <v>0</v>
          </cell>
        </row>
        <row r="60">
          <cell r="A60" t="str">
            <v>Véhicules neufsFrais véhicules de cie</v>
          </cell>
          <cell r="B60" t="str">
            <v>Frais véhicules de cie</v>
          </cell>
          <cell r="E60">
            <v>109066.53000000001</v>
          </cell>
          <cell r="H60">
            <v>9088.8775000000005</v>
          </cell>
          <cell r="K60">
            <v>9088.8775000000005</v>
          </cell>
          <cell r="N60">
            <v>9088.8775000000005</v>
          </cell>
          <cell r="Q60">
            <v>9088.8775000000005</v>
          </cell>
          <cell r="T60">
            <v>9088.8775000000005</v>
          </cell>
          <cell r="W60">
            <v>9088.8775000000005</v>
          </cell>
          <cell r="Z60">
            <v>9088.8775000000005</v>
          </cell>
          <cell r="AC60">
            <v>9088.8775000000005</v>
          </cell>
          <cell r="AF60">
            <v>9088.8775000000005</v>
          </cell>
          <cell r="AI60">
            <v>9088.8775000000005</v>
          </cell>
          <cell r="AL60">
            <v>9088.8775000000005</v>
          </cell>
          <cell r="AO60">
            <v>9088.8775000000005</v>
          </cell>
        </row>
        <row r="61">
          <cell r="A61" t="str">
            <v>Véhicules neufsInformatique</v>
          </cell>
          <cell r="B61" t="str">
            <v>Informatique</v>
          </cell>
          <cell r="E61">
            <v>80128.755200000014</v>
          </cell>
          <cell r="H61">
            <v>6677.3962666666675</v>
          </cell>
          <cell r="K61">
            <v>6677.3962666666675</v>
          </cell>
          <cell r="N61">
            <v>6677.3962666666675</v>
          </cell>
          <cell r="Q61">
            <v>6677.3962666666675</v>
          </cell>
          <cell r="T61">
            <v>6677.3962666666675</v>
          </cell>
          <cell r="W61">
            <v>6677.3962666666675</v>
          </cell>
          <cell r="Z61">
            <v>6677.3962666666675</v>
          </cell>
          <cell r="AC61">
            <v>6677.3962666666675</v>
          </cell>
          <cell r="AF61">
            <v>6677.3962666666675</v>
          </cell>
          <cell r="AI61">
            <v>6677.3962666666675</v>
          </cell>
          <cell r="AL61">
            <v>6677.3962666666675</v>
          </cell>
          <cell r="AO61">
            <v>6677.3962666666675</v>
          </cell>
        </row>
        <row r="62">
          <cell r="A62" t="str">
            <v>Véhicules neufsFrais de déplacement</v>
          </cell>
          <cell r="B62" t="str">
            <v>Frais de déplacement</v>
          </cell>
          <cell r="E62">
            <v>19157.961600000002</v>
          </cell>
          <cell r="H62">
            <v>1596.4967999999999</v>
          </cell>
          <cell r="K62">
            <v>1596.4967999999999</v>
          </cell>
          <cell r="N62">
            <v>1596.4967999999999</v>
          </cell>
          <cell r="Q62">
            <v>1596.4967999999999</v>
          </cell>
          <cell r="T62">
            <v>1596.4967999999999</v>
          </cell>
          <cell r="W62">
            <v>1596.4967999999999</v>
          </cell>
          <cell r="Z62">
            <v>1596.4967999999999</v>
          </cell>
          <cell r="AC62">
            <v>1596.4967999999999</v>
          </cell>
          <cell r="AF62">
            <v>1596.4967999999999</v>
          </cell>
          <cell r="AI62">
            <v>1596.4967999999999</v>
          </cell>
          <cell r="AL62">
            <v>1596.4967999999999</v>
          </cell>
          <cell r="AO62">
            <v>1596.4967999999999</v>
          </cell>
        </row>
        <row r="63">
          <cell r="A63" t="str">
            <v>Véhicules neufsServices extérieurs</v>
          </cell>
          <cell r="B63" t="str">
            <v>Services extérieurs</v>
          </cell>
          <cell r="E63">
            <v>114710.73599999998</v>
          </cell>
          <cell r="H63">
            <v>9409.894666666667</v>
          </cell>
          <cell r="K63">
            <v>9409.894666666667</v>
          </cell>
          <cell r="N63">
            <v>9409.894666666667</v>
          </cell>
          <cell r="Q63">
            <v>9857.894666666667</v>
          </cell>
          <cell r="T63">
            <v>9857.894666666667</v>
          </cell>
          <cell r="W63">
            <v>9409.894666666667</v>
          </cell>
          <cell r="Z63">
            <v>9409.894666666667</v>
          </cell>
          <cell r="AC63">
            <v>9409.894666666667</v>
          </cell>
          <cell r="AF63">
            <v>9409.894666666667</v>
          </cell>
          <cell r="AI63">
            <v>9857.894666666667</v>
          </cell>
          <cell r="AL63">
            <v>9857.894666666667</v>
          </cell>
          <cell r="AO63">
            <v>9409.894666666667</v>
          </cell>
        </row>
        <row r="64">
          <cell r="A64" t="str">
            <v>Véhicules neufsFournitures autres</v>
          </cell>
          <cell r="B64" t="str">
            <v>Fournitures autres</v>
          </cell>
          <cell r="E64">
            <v>3136.0000000000005</v>
          </cell>
          <cell r="H64">
            <v>244.32954319370256</v>
          </cell>
          <cell r="K64">
            <v>168.21322882608277</v>
          </cell>
          <cell r="N64">
            <v>255.71314561568806</v>
          </cell>
          <cell r="Q64">
            <v>283.23627122334295</v>
          </cell>
          <cell r="T64">
            <v>370.1122677147423</v>
          </cell>
          <cell r="W64">
            <v>260.75944437979479</v>
          </cell>
          <cell r="Z64">
            <v>259.61362848623401</v>
          </cell>
          <cell r="AC64">
            <v>274.89771377876548</v>
          </cell>
          <cell r="AF64">
            <v>301.2318591954994</v>
          </cell>
          <cell r="AI64">
            <v>373.63604399014486</v>
          </cell>
          <cell r="AL64">
            <v>217.13995988383078</v>
          </cell>
          <cell r="AO64">
            <v>127.11689371217211</v>
          </cell>
        </row>
        <row r="65">
          <cell r="A65" t="str">
            <v>Véhicules neufsUniformes</v>
          </cell>
          <cell r="B65" t="str">
            <v>Uniformes</v>
          </cell>
          <cell r="E65">
            <v>420</v>
          </cell>
          <cell r="H65">
            <v>35</v>
          </cell>
          <cell r="K65">
            <v>35</v>
          </cell>
          <cell r="N65">
            <v>35</v>
          </cell>
          <cell r="Q65">
            <v>35</v>
          </cell>
          <cell r="T65">
            <v>35</v>
          </cell>
          <cell r="W65">
            <v>35</v>
          </cell>
          <cell r="Z65">
            <v>35</v>
          </cell>
          <cell r="AC65">
            <v>35</v>
          </cell>
          <cell r="AF65">
            <v>35</v>
          </cell>
          <cell r="AI65">
            <v>35</v>
          </cell>
          <cell r="AL65">
            <v>35</v>
          </cell>
          <cell r="AO65">
            <v>35</v>
          </cell>
        </row>
        <row r="66">
          <cell r="A66" t="str">
            <v>Véhicules neufsPapeterie</v>
          </cell>
          <cell r="B66" t="str">
            <v>Papeterie</v>
          </cell>
          <cell r="E66">
            <v>8371.2000000000025</v>
          </cell>
          <cell r="H66">
            <v>697.6</v>
          </cell>
          <cell r="K66">
            <v>697.6</v>
          </cell>
          <cell r="N66">
            <v>697.6</v>
          </cell>
          <cell r="Q66">
            <v>697.6</v>
          </cell>
          <cell r="T66">
            <v>697.6</v>
          </cell>
          <cell r="W66">
            <v>697.6</v>
          </cell>
          <cell r="Z66">
            <v>697.6</v>
          </cell>
          <cell r="AC66">
            <v>697.6</v>
          </cell>
          <cell r="AF66">
            <v>697.6</v>
          </cell>
          <cell r="AI66">
            <v>697.6</v>
          </cell>
          <cell r="AL66">
            <v>697.6</v>
          </cell>
          <cell r="AO66">
            <v>697.6</v>
          </cell>
        </row>
        <row r="67">
          <cell r="A67" t="str">
            <v>Véhicules neufsTéléphone</v>
          </cell>
          <cell r="B67" t="str">
            <v>Téléphone</v>
          </cell>
          <cell r="E67">
            <v>7078.9440000000022</v>
          </cell>
          <cell r="H67">
            <v>589.91200000000003</v>
          </cell>
          <cell r="K67">
            <v>589.91200000000003</v>
          </cell>
          <cell r="N67">
            <v>589.91200000000003</v>
          </cell>
          <cell r="Q67">
            <v>589.91200000000003</v>
          </cell>
          <cell r="T67">
            <v>589.91200000000003</v>
          </cell>
          <cell r="W67">
            <v>589.91200000000003</v>
          </cell>
          <cell r="Z67">
            <v>589.91200000000003</v>
          </cell>
          <cell r="AC67">
            <v>589.91200000000003</v>
          </cell>
          <cell r="AF67">
            <v>589.91200000000003</v>
          </cell>
          <cell r="AI67">
            <v>589.91200000000003</v>
          </cell>
          <cell r="AL67">
            <v>589.91200000000003</v>
          </cell>
          <cell r="AO67">
            <v>589.91200000000003</v>
          </cell>
        </row>
        <row r="68">
          <cell r="A68" t="str">
            <v>Véhicules neufsFrais postaux</v>
          </cell>
          <cell r="B68" t="str">
            <v>Frais postaux</v>
          </cell>
          <cell r="E68">
            <v>3321.6000000000008</v>
          </cell>
          <cell r="H68">
            <v>276.8</v>
          </cell>
          <cell r="K68">
            <v>276.8</v>
          </cell>
          <cell r="N68">
            <v>276.8</v>
          </cell>
          <cell r="Q68">
            <v>276.8</v>
          </cell>
          <cell r="T68">
            <v>276.8</v>
          </cell>
          <cell r="W68">
            <v>276.8</v>
          </cell>
          <cell r="Z68">
            <v>276.8</v>
          </cell>
          <cell r="AC68">
            <v>276.8</v>
          </cell>
          <cell r="AF68">
            <v>276.8</v>
          </cell>
          <cell r="AI68">
            <v>276.8</v>
          </cell>
          <cell r="AL68">
            <v>276.8</v>
          </cell>
          <cell r="AO68">
            <v>276.8</v>
          </cell>
        </row>
        <row r="69">
          <cell r="A69" t="str">
            <v>Véhicules neufsDivers</v>
          </cell>
          <cell r="B69" t="str">
            <v>Divers</v>
          </cell>
          <cell r="E69">
            <v>16189.440000000004</v>
          </cell>
          <cell r="H69">
            <v>1349.1200000000001</v>
          </cell>
          <cell r="K69">
            <v>1349.1200000000001</v>
          </cell>
          <cell r="N69">
            <v>1349.1200000000001</v>
          </cell>
          <cell r="Q69">
            <v>1349.1200000000001</v>
          </cell>
          <cell r="T69">
            <v>1349.1200000000001</v>
          </cell>
          <cell r="W69">
            <v>1349.1200000000001</v>
          </cell>
          <cell r="Z69">
            <v>1349.1200000000001</v>
          </cell>
          <cell r="AC69">
            <v>1349.1200000000001</v>
          </cell>
          <cell r="AF69">
            <v>1349.1200000000001</v>
          </cell>
          <cell r="AI69">
            <v>1349.1200000000001</v>
          </cell>
          <cell r="AL69">
            <v>1349.1200000000001</v>
          </cell>
          <cell r="AO69">
            <v>1349.1200000000001</v>
          </cell>
        </row>
        <row r="70">
          <cell r="A70" t="str">
            <v>Véhicules neufsFormation</v>
          </cell>
          <cell r="B70" t="str">
            <v>Formation</v>
          </cell>
          <cell r="E70">
            <v>17260.16</v>
          </cell>
          <cell r="H70">
            <v>1438.3466666666668</v>
          </cell>
          <cell r="K70">
            <v>1438.3466666666668</v>
          </cell>
          <cell r="N70">
            <v>1438.3466666666668</v>
          </cell>
          <cell r="Q70">
            <v>1438.3466666666668</v>
          </cell>
          <cell r="T70">
            <v>1438.3466666666668</v>
          </cell>
          <cell r="W70">
            <v>1438.3466666666668</v>
          </cell>
          <cell r="Z70">
            <v>1438.3466666666668</v>
          </cell>
          <cell r="AC70">
            <v>1438.3466666666668</v>
          </cell>
          <cell r="AF70">
            <v>1438.3466666666668</v>
          </cell>
          <cell r="AI70">
            <v>1438.3466666666668</v>
          </cell>
          <cell r="AL70">
            <v>1438.3466666666668</v>
          </cell>
          <cell r="AO70">
            <v>1438.3466666666668</v>
          </cell>
        </row>
        <row r="71">
          <cell r="A71" t="str">
            <v>Véhicules neufsFrais bancaires</v>
          </cell>
          <cell r="B71" t="str">
            <v>Frais bancaires</v>
          </cell>
          <cell r="E71">
            <v>33942.400000000001</v>
          </cell>
          <cell r="H71">
            <v>2087.673832859015</v>
          </cell>
          <cell r="K71">
            <v>1800.7473835324845</v>
          </cell>
          <cell r="N71">
            <v>2083.3141574587762</v>
          </cell>
          <cell r="Q71">
            <v>4004.986042493329</v>
          </cell>
          <cell r="T71">
            <v>3670.657400387608</v>
          </cell>
          <cell r="W71">
            <v>2426.1879529419884</v>
          </cell>
          <cell r="Z71">
            <v>2287.3779570920533</v>
          </cell>
          <cell r="AC71">
            <v>2521.1800718091527</v>
          </cell>
          <cell r="AF71">
            <v>1909.2920190954228</v>
          </cell>
          <cell r="AI71">
            <v>3579.0423375094747</v>
          </cell>
          <cell r="AL71">
            <v>5208.1297278014263</v>
          </cell>
          <cell r="AO71">
            <v>2363.8111170192706</v>
          </cell>
        </row>
        <row r="72">
          <cell r="A72" t="str">
            <v>Véhicules neufs[...]</v>
          </cell>
          <cell r="B72" t="str">
            <v>[...]</v>
          </cell>
          <cell r="E72">
            <v>0</v>
          </cell>
        </row>
        <row r="73">
          <cell r="A73" t="str">
            <v>Véhicules neufs[...]</v>
          </cell>
          <cell r="B73" t="str">
            <v>[...]</v>
          </cell>
          <cell r="E73">
            <v>0</v>
          </cell>
        </row>
        <row r="74">
          <cell r="A74" t="str">
            <v>Véhicules neufs[...]</v>
          </cell>
          <cell r="B74" t="str">
            <v>[...]</v>
          </cell>
          <cell r="E74">
            <v>0</v>
          </cell>
        </row>
        <row r="75">
          <cell r="A75" t="str">
            <v>Véhicules neufsTOTAL SEMI-FIXES</v>
          </cell>
          <cell r="B75" t="str">
            <v>TOTAL SEMI-FIXES</v>
          </cell>
          <cell r="C75" t="str">
            <v>% brut</v>
          </cell>
          <cell r="D75">
            <v>0.23096285157300209</v>
          </cell>
          <cell r="E75">
            <v>412783.7268</v>
          </cell>
          <cell r="F75" t="str">
            <v>% brut</v>
          </cell>
          <cell r="G75">
            <v>0.24266993790987043</v>
          </cell>
          <cell r="H75">
            <v>33491.447276052721</v>
          </cell>
          <cell r="I75" t="str">
            <v>% brut</v>
          </cell>
          <cell r="J75">
            <v>0.33895021190691804</v>
          </cell>
          <cell r="K75">
            <v>33128.404512358567</v>
          </cell>
          <cell r="L75" t="str">
            <v>% brut</v>
          </cell>
          <cell r="M75">
            <v>0.22947590011371763</v>
          </cell>
          <cell r="N75">
            <v>33498.47120307447</v>
          </cell>
          <cell r="O75" t="str">
            <v>% brut</v>
          </cell>
          <cell r="P75">
            <v>0.22274409564930289</v>
          </cell>
          <cell r="Q75">
            <v>35895.666213716679</v>
          </cell>
          <cell r="R75" t="str">
            <v>% brut</v>
          </cell>
          <cell r="S75">
            <v>0.17052647338079238</v>
          </cell>
          <cell r="T75">
            <v>35648.21356810235</v>
          </cell>
          <cell r="U75" t="str">
            <v>% brut</v>
          </cell>
          <cell r="V75">
            <v>0.22752307093676563</v>
          </cell>
          <cell r="W75">
            <v>33846.391297321781</v>
          </cell>
          <cell r="X75" t="str">
            <v>% brut</v>
          </cell>
          <cell r="Y75">
            <v>0.2275485314468087</v>
          </cell>
          <cell r="Z75">
            <v>33706.435485578288</v>
          </cell>
          <cell r="AA75" t="str">
            <v>% brut</v>
          </cell>
          <cell r="AB75">
            <v>0.21689212854136217</v>
          </cell>
          <cell r="AC75">
            <v>33955.521685587919</v>
          </cell>
          <cell r="AD75" t="str">
            <v>% brut</v>
          </cell>
          <cell r="AE75">
            <v>0.19506244356173494</v>
          </cell>
          <cell r="AF75">
            <v>33369.967778290928</v>
          </cell>
          <cell r="AG75" t="str">
            <v>% brut</v>
          </cell>
          <cell r="AH75">
            <v>0.16853883046915494</v>
          </cell>
          <cell r="AI75">
            <v>35560.122281499622</v>
          </cell>
          <cell r="AJ75" t="str">
            <v>% brut</v>
          </cell>
          <cell r="AK75">
            <v>0.29694530049114726</v>
          </cell>
          <cell r="AL75">
            <v>37032.713587685263</v>
          </cell>
          <cell r="AM75" t="str">
            <v>% brut</v>
          </cell>
          <cell r="AN75">
            <v>0.44818586300198915</v>
          </cell>
          <cell r="AO75">
            <v>33650.371910731446</v>
          </cell>
        </row>
        <row r="76">
          <cell r="A76" t="str">
            <v>Véhicules neufs</v>
          </cell>
        </row>
        <row r="77">
          <cell r="A77" t="str">
            <v>Véhicules neufsTOTAL DES DÉPENSES</v>
          </cell>
          <cell r="B77" t="str">
            <v>TOTAL DES DÉPENSES</v>
          </cell>
          <cell r="C77" t="str">
            <v>% brut</v>
          </cell>
          <cell r="D77">
            <v>1.2627158122933242</v>
          </cell>
          <cell r="E77">
            <v>2256763.5242543719</v>
          </cell>
          <cell r="F77" t="str">
            <v>% brut</v>
          </cell>
          <cell r="G77">
            <v>1.3005913071976967</v>
          </cell>
          <cell r="H77">
            <v>179497.65664374214</v>
          </cell>
          <cell r="I77" t="str">
            <v>% brut</v>
          </cell>
          <cell r="J77">
            <v>1.5914577472258411</v>
          </cell>
          <cell r="K77">
            <v>155546.31377219234</v>
          </cell>
          <cell r="L77" t="str">
            <v>% brut</v>
          </cell>
          <cell r="M77">
            <v>1.2923419785513521</v>
          </cell>
          <cell r="N77">
            <v>188653.71279325412</v>
          </cell>
          <cell r="O77" t="str">
            <v>% brut</v>
          </cell>
          <cell r="P77">
            <v>1.2122698364612972</v>
          </cell>
          <cell r="Q77">
            <v>195359.76154036302</v>
          </cell>
          <cell r="R77" t="str">
            <v>% brut</v>
          </cell>
          <cell r="S77">
            <v>1.0605929376352208</v>
          </cell>
          <cell r="T77">
            <v>221714.80357313261</v>
          </cell>
          <cell r="U77" t="str">
            <v>% brut</v>
          </cell>
          <cell r="V77">
            <v>1.2636063542465386</v>
          </cell>
          <cell r="W77">
            <v>187974.41039944906</v>
          </cell>
          <cell r="X77" t="str">
            <v>% brut</v>
          </cell>
          <cell r="Y77">
            <v>1.2685633114729253</v>
          </cell>
          <cell r="Z77">
            <v>187910.4520941675</v>
          </cell>
          <cell r="AA77" t="str">
            <v>% brut</v>
          </cell>
          <cell r="AB77">
            <v>1.2298290412675918</v>
          </cell>
          <cell r="AC77">
            <v>192535.74097486815</v>
          </cell>
          <cell r="AD77" t="str">
            <v>% brut</v>
          </cell>
          <cell r="AE77">
            <v>1.1703058725673245</v>
          </cell>
          <cell r="AF77">
            <v>200208.03874507209</v>
          </cell>
          <cell r="AG77" t="str">
            <v>% brut</v>
          </cell>
          <cell r="AH77">
            <v>1.0457020667729524</v>
          </cell>
          <cell r="AI77">
            <v>220633.38911841161</v>
          </cell>
          <cell r="AJ77" t="str">
            <v>% brut</v>
          </cell>
          <cell r="AK77">
            <v>1.4224493179333764</v>
          </cell>
          <cell r="AL77">
            <v>177396.84075449925</v>
          </cell>
          <cell r="AM77" t="str">
            <v>% brut</v>
          </cell>
          <cell r="AN77">
            <v>1.988943018789854</v>
          </cell>
          <cell r="AO77">
            <v>149332.40384522005</v>
          </cell>
        </row>
        <row r="78">
          <cell r="A78" t="str">
            <v>Véhicules neufsProgramme neuf 1</v>
          </cell>
          <cell r="B78" t="str">
            <v>Programme neuf 1</v>
          </cell>
          <cell r="E78">
            <v>84157.371389625943</v>
          </cell>
          <cell r="H78">
            <v>19827.767250000001</v>
          </cell>
          <cell r="K78">
            <v>1201.2880890289925</v>
          </cell>
          <cell r="N78">
            <v>758.49607159347272</v>
          </cell>
          <cell r="Q78">
            <v>7158.5199510629927</v>
          </cell>
          <cell r="T78">
            <v>9354.2258593001643</v>
          </cell>
          <cell r="W78">
            <v>6590.4401189808532</v>
          </cell>
          <cell r="Z78">
            <v>6561.4807420660518</v>
          </cell>
          <cell r="AC78">
            <v>6947.771060843972</v>
          </cell>
          <cell r="AF78">
            <v>7613.3408501427211</v>
          </cell>
          <cell r="AI78">
            <v>9443.285860908014</v>
          </cell>
          <cell r="AL78">
            <v>5488.0002772516173</v>
          </cell>
          <cell r="AO78">
            <v>3212.7552584470782</v>
          </cell>
        </row>
        <row r="79">
          <cell r="A79" t="str">
            <v>Véhicules neufsProgramme neuf 2</v>
          </cell>
          <cell r="B79" t="str">
            <v>Programme neuf 2</v>
          </cell>
          <cell r="E79">
            <v>0</v>
          </cell>
        </row>
        <row r="80">
          <cell r="A80" t="str">
            <v>Véhicules neufsProgramme neuf 3</v>
          </cell>
          <cell r="B80" t="str">
            <v>Programme neuf 3</v>
          </cell>
          <cell r="E80">
            <v>0</v>
          </cell>
        </row>
        <row r="81">
          <cell r="A81" t="str">
            <v>Véhicules neufsHoldbacks</v>
          </cell>
          <cell r="B81" t="str">
            <v>Holdbacks</v>
          </cell>
          <cell r="E81">
            <v>739261.69357707503</v>
          </cell>
          <cell r="H81">
            <v>36963.084678853753</v>
          </cell>
          <cell r="K81">
            <v>36963.084678853753</v>
          </cell>
          <cell r="N81">
            <v>73926.169357707506</v>
          </cell>
          <cell r="Q81">
            <v>73926.169357707506</v>
          </cell>
          <cell r="T81">
            <v>81318.786293478261</v>
          </cell>
          <cell r="W81">
            <v>59140.935486166003</v>
          </cell>
          <cell r="Z81">
            <v>51748.318550395255</v>
          </cell>
          <cell r="AC81">
            <v>73926.169357707506</v>
          </cell>
          <cell r="AF81">
            <v>73926.169357707506</v>
          </cell>
          <cell r="AI81">
            <v>81318.786293478261</v>
          </cell>
          <cell r="AL81">
            <v>73926.169357707506</v>
          </cell>
          <cell r="AO81">
            <v>22177.85080731225</v>
          </cell>
        </row>
        <row r="82">
          <cell r="A82" t="str">
            <v>Véhicules neufs[...]</v>
          </cell>
          <cell r="B82" t="str">
            <v>[...]</v>
          </cell>
          <cell r="E82">
            <v>0</v>
          </cell>
        </row>
        <row r="83">
          <cell r="A83" t="str">
            <v>Véhicules neufs[...]</v>
          </cell>
          <cell r="B83" t="str">
            <v>[...]</v>
          </cell>
          <cell r="E83">
            <v>0</v>
          </cell>
        </row>
        <row r="84">
          <cell r="A84" t="str">
            <v>Véhicules neufs[...]</v>
          </cell>
          <cell r="B84" t="str">
            <v>[...]</v>
          </cell>
          <cell r="E84">
            <v>0</v>
          </cell>
        </row>
        <row r="85">
          <cell r="A85" t="str">
            <v>Véhicules neufsFrais administration</v>
          </cell>
          <cell r="B85" t="str">
            <v>Frais administration</v>
          </cell>
          <cell r="E85">
            <v>246254.40000000002</v>
          </cell>
          <cell r="H85">
            <v>19185.977379285494</v>
          </cell>
          <cell r="K85">
            <v>13208.943793568151</v>
          </cell>
          <cell r="N85">
            <v>20079.87475947191</v>
          </cell>
          <cell r="Q85">
            <v>22241.12819781301</v>
          </cell>
          <cell r="T85">
            <v>29063.065822300134</v>
          </cell>
          <cell r="W85">
            <v>20476.135369923384</v>
          </cell>
          <cell r="Z85">
            <v>20386.160176881524</v>
          </cell>
          <cell r="AC85">
            <v>21586.342974477557</v>
          </cell>
          <cell r="AF85">
            <v>23654.231743326585</v>
          </cell>
          <cell r="AI85">
            <v>29339.770354326123</v>
          </cell>
          <cell r="AL85">
            <v>17050.915349877814</v>
          </cell>
          <cell r="AO85">
            <v>9981.854078748318</v>
          </cell>
        </row>
        <row r="86">
          <cell r="A86" t="str">
            <v>Véhicules neufsAUTRES REVENUS</v>
          </cell>
          <cell r="B86" t="str">
            <v>AUTRES REVENUS</v>
          </cell>
          <cell r="E86">
            <v>1069673.4649667009</v>
          </cell>
          <cell r="H86">
            <v>75976.829308139248</v>
          </cell>
          <cell r="K86">
            <v>51373.316561450891</v>
          </cell>
          <cell r="N86">
            <v>94764.540188772895</v>
          </cell>
          <cell r="Q86">
            <v>103325.81750658351</v>
          </cell>
          <cell r="T86">
            <v>119736.07797507856</v>
          </cell>
          <cell r="W86">
            <v>86207.51097507024</v>
          </cell>
          <cell r="Z86">
            <v>78695.959469342837</v>
          </cell>
          <cell r="AC86">
            <v>102460.28339302904</v>
          </cell>
          <cell r="AF86">
            <v>105193.74195117681</v>
          </cell>
          <cell r="AI86">
            <v>120101.84250871241</v>
          </cell>
          <cell r="AL86">
            <v>96465.08498483694</v>
          </cell>
          <cell r="AO86">
            <v>35372.460144507648</v>
          </cell>
        </row>
        <row r="87">
          <cell r="A87" t="str">
            <v>Véhicules neufs</v>
          </cell>
        </row>
        <row r="88">
          <cell r="A88" t="str">
            <v>Véhicules neufsPROFIT DÉPARTEMENTAL</v>
          </cell>
          <cell r="B88" t="str">
            <v>PROFIT DÉPARTEMENTAL</v>
          </cell>
          <cell r="E88">
            <v>600139.89561063214</v>
          </cell>
          <cell r="H88">
            <v>34491.518010987638</v>
          </cell>
          <cell r="K88">
            <v>-6434.735517439316</v>
          </cell>
          <cell r="N88">
            <v>52088.994107030449</v>
          </cell>
          <cell r="Q88">
            <v>69118.09956620993</v>
          </cell>
          <cell r="T88">
            <v>107069.24719675344</v>
          </cell>
          <cell r="W88">
            <v>46993.361053682951</v>
          </cell>
          <cell r="Z88">
            <v>38914.06382537348</v>
          </cell>
          <cell r="AC88">
            <v>66479.424856471538</v>
          </cell>
          <cell r="AF88">
            <v>76058.961435486679</v>
          </cell>
          <cell r="AI88">
            <v>110459.13240778478</v>
          </cell>
          <cell r="AL88">
            <v>43780.484250412715</v>
          </cell>
          <cell r="AO88">
            <v>-38878.655582121974</v>
          </cell>
        </row>
        <row r="92">
          <cell r="B92" t="str">
            <v>Budget 2021</v>
          </cell>
          <cell r="C92" t="str">
            <v>Véhicules usagés</v>
          </cell>
        </row>
        <row r="94">
          <cell r="B94" t="str">
            <v>Mois</v>
          </cell>
          <cell r="C94">
            <v>2021</v>
          </cell>
          <cell r="F94" t="str">
            <v>Janvier</v>
          </cell>
          <cell r="I94" t="str">
            <v>Février</v>
          </cell>
          <cell r="L94" t="str">
            <v>Mars</v>
          </cell>
          <cell r="O94" t="str">
            <v>Avril</v>
          </cell>
          <cell r="R94" t="str">
            <v>Mai</v>
          </cell>
          <cell r="U94" t="str">
            <v>Juin</v>
          </cell>
          <cell r="X94" t="str">
            <v>Juillet</v>
          </cell>
          <cell r="AA94" t="str">
            <v>Août</v>
          </cell>
          <cell r="AD94" t="str">
            <v>Septembre</v>
          </cell>
          <cell r="AG94" t="str">
            <v>Octobre</v>
          </cell>
          <cell r="AJ94" t="str">
            <v>Novembre</v>
          </cell>
          <cell r="AM94" t="str">
            <v>Décembre</v>
          </cell>
        </row>
        <row r="95">
          <cell r="C95" t="str">
            <v>UNITE</v>
          </cell>
          <cell r="D95" t="str">
            <v>$P/UNITE</v>
          </cell>
          <cell r="E95" t="str">
            <v>$PROFITS</v>
          </cell>
          <cell r="F95" t="str">
            <v>UNITE</v>
          </cell>
          <cell r="G95" t="str">
            <v>$P/UNITE</v>
          </cell>
          <cell r="H95" t="str">
            <v>$PROFITS</v>
          </cell>
          <cell r="I95" t="str">
            <v>UNITE</v>
          </cell>
          <cell r="J95" t="str">
            <v>$P/UNITE</v>
          </cell>
          <cell r="K95" t="str">
            <v>$PROFITS</v>
          </cell>
          <cell r="L95" t="str">
            <v>UNITE</v>
          </cell>
          <cell r="M95" t="str">
            <v>$P/UNITE</v>
          </cell>
          <cell r="N95" t="str">
            <v>$PROFITS</v>
          </cell>
          <cell r="O95" t="str">
            <v>UNITE</v>
          </cell>
          <cell r="P95" t="str">
            <v>$P/UNITE</v>
          </cell>
          <cell r="Q95" t="str">
            <v>$PROFITS</v>
          </cell>
          <cell r="R95" t="str">
            <v>UNITE</v>
          </cell>
          <cell r="S95" t="str">
            <v>$P/UNITE</v>
          </cell>
          <cell r="T95" t="str">
            <v>$PROFITS</v>
          </cell>
          <cell r="U95" t="str">
            <v>UNITE</v>
          </cell>
          <cell r="V95" t="str">
            <v>$P/UNITE</v>
          </cell>
          <cell r="W95" t="str">
            <v>$PROFITS</v>
          </cell>
          <cell r="X95" t="str">
            <v>UNITE</v>
          </cell>
          <cell r="Y95" t="str">
            <v>$P/UNITE</v>
          </cell>
          <cell r="Z95" t="str">
            <v>$PROFITS</v>
          </cell>
          <cell r="AA95" t="str">
            <v>UNITE</v>
          </cell>
          <cell r="AB95" t="str">
            <v>$P/UNITE</v>
          </cell>
          <cell r="AC95" t="str">
            <v>$PROFITS</v>
          </cell>
          <cell r="AD95" t="str">
            <v>UNITE</v>
          </cell>
          <cell r="AE95" t="str">
            <v>$P/UNITE</v>
          </cell>
          <cell r="AF95" t="str">
            <v>$PROFITS</v>
          </cell>
          <cell r="AG95" t="str">
            <v>UNITE</v>
          </cell>
          <cell r="AH95" t="str">
            <v>$P/UNITE</v>
          </cell>
          <cell r="AI95" t="str">
            <v>$PROFITS</v>
          </cell>
          <cell r="AJ95" t="str">
            <v>UNITE</v>
          </cell>
          <cell r="AK95" t="str">
            <v>$P/UNITE</v>
          </cell>
          <cell r="AL95" t="str">
            <v>$PROFITS</v>
          </cell>
          <cell r="AM95" t="str">
            <v>UNITE</v>
          </cell>
          <cell r="AN95" t="str">
            <v>$P/UNITE</v>
          </cell>
          <cell r="AO95" t="str">
            <v>$PROFITS</v>
          </cell>
        </row>
        <row r="96">
          <cell r="A96" t="str">
            <v>Véhicules usagésVentes nettes</v>
          </cell>
          <cell r="B96" t="str">
            <v>Ventes nettes</v>
          </cell>
          <cell r="E96">
            <v>11978226.000000004</v>
          </cell>
          <cell r="H96">
            <v>641081.32723401533</v>
          </cell>
          <cell r="K96">
            <v>810373.52002469823</v>
          </cell>
          <cell r="N96">
            <v>758716.19304405223</v>
          </cell>
          <cell r="Q96">
            <v>994929.55394000048</v>
          </cell>
          <cell r="T96">
            <v>1240477.1936189239</v>
          </cell>
          <cell r="W96">
            <v>1127432.9567185473</v>
          </cell>
          <cell r="Z96">
            <v>1147134.4057891713</v>
          </cell>
          <cell r="AC96">
            <v>1181462.1086358507</v>
          </cell>
          <cell r="AF96">
            <v>952211.20158621995</v>
          </cell>
          <cell r="AI96">
            <v>1285172.0667532524</v>
          </cell>
          <cell r="AL96">
            <v>1165165.3760065578</v>
          </cell>
          <cell r="AO96">
            <v>674070.09664871078</v>
          </cell>
        </row>
        <row r="97">
          <cell r="A97" t="str">
            <v>Véhicules usagésCertifié</v>
          </cell>
          <cell r="B97" t="str">
            <v>Certifié</v>
          </cell>
          <cell r="C97">
            <v>359.49640287769785</v>
          </cell>
          <cell r="D97">
            <v>750.00000000000011</v>
          </cell>
          <cell r="E97">
            <v>269622.30215827341</v>
          </cell>
          <cell r="F97">
            <v>19.24044771677282</v>
          </cell>
          <cell r="G97">
            <v>750</v>
          </cell>
          <cell r="H97">
            <v>14430.335787579615</v>
          </cell>
          <cell r="I97">
            <v>24.321328169648581</v>
          </cell>
          <cell r="J97">
            <v>750</v>
          </cell>
          <cell r="K97">
            <v>18240.996127236434</v>
          </cell>
          <cell r="L97">
            <v>22.770963096237939</v>
          </cell>
          <cell r="M97">
            <v>750</v>
          </cell>
          <cell r="N97">
            <v>17078.222322178455</v>
          </cell>
          <cell r="O97">
            <v>29.860314520542744</v>
          </cell>
          <cell r="P97">
            <v>750</v>
          </cell>
          <cell r="Q97">
            <v>22395.235890407057</v>
          </cell>
          <cell r="R97">
            <v>37.229810905039251</v>
          </cell>
          <cell r="S97">
            <v>750</v>
          </cell>
          <cell r="T97">
            <v>27922.358178779439</v>
          </cell>
          <cell r="U97">
            <v>33.83707173550448</v>
          </cell>
          <cell r="V97">
            <v>750</v>
          </cell>
          <cell r="W97">
            <v>25377.803801628361</v>
          </cell>
          <cell r="X97">
            <v>34.428361303122216</v>
          </cell>
          <cell r="Y97">
            <v>750</v>
          </cell>
          <cell r="Z97">
            <v>25821.270977341661</v>
          </cell>
          <cell r="AA97">
            <v>35.458621184045796</v>
          </cell>
          <cell r="AB97">
            <v>750</v>
          </cell>
          <cell r="AC97">
            <v>26593.965888034349</v>
          </cell>
          <cell r="AD97">
            <v>28.578230344802019</v>
          </cell>
          <cell r="AE97">
            <v>750</v>
          </cell>
          <cell r="AF97">
            <v>21433.672758601515</v>
          </cell>
          <cell r="AG97">
            <v>38.571215393388869</v>
          </cell>
          <cell r="AH97">
            <v>750</v>
          </cell>
          <cell r="AI97">
            <v>28928.41154504165</v>
          </cell>
          <cell r="AJ97">
            <v>34.969515638793077</v>
          </cell>
          <cell r="AK97">
            <v>750</v>
          </cell>
          <cell r="AL97">
            <v>26227.136729094807</v>
          </cell>
          <cell r="AM97">
            <v>20.230522869800058</v>
          </cell>
          <cell r="AN97">
            <v>750</v>
          </cell>
          <cell r="AO97">
            <v>15172.892152350043</v>
          </cell>
        </row>
        <row r="98">
          <cell r="A98" t="str">
            <v>Véhicules usagésNon Certifié</v>
          </cell>
          <cell r="B98" t="str">
            <v>Non Certifié</v>
          </cell>
          <cell r="C98">
            <v>20.50359712230216</v>
          </cell>
          <cell r="D98">
            <v>750</v>
          </cell>
          <cell r="E98">
            <v>15377.69784172662</v>
          </cell>
          <cell r="F98">
            <v>1.0973639382189821</v>
          </cell>
          <cell r="G98">
            <v>750</v>
          </cell>
          <cell r="H98">
            <v>823.02295366423664</v>
          </cell>
          <cell r="I98">
            <v>1.3871479944666489</v>
          </cell>
          <cell r="J98">
            <v>750</v>
          </cell>
          <cell r="K98">
            <v>1040.3609958499867</v>
          </cell>
          <cell r="L98">
            <v>1.2987241309641409</v>
          </cell>
          <cell r="M98">
            <v>750</v>
          </cell>
          <cell r="N98">
            <v>974.04309822310563</v>
          </cell>
          <cell r="O98">
            <v>1.7030597635290536</v>
          </cell>
          <cell r="P98">
            <v>750</v>
          </cell>
          <cell r="Q98">
            <v>1277.2948226467902</v>
          </cell>
          <cell r="R98">
            <v>2.1233732455345575</v>
          </cell>
          <cell r="S98">
            <v>750</v>
          </cell>
          <cell r="T98">
            <v>1592.5299341509181</v>
          </cell>
          <cell r="U98">
            <v>1.9298710115306736</v>
          </cell>
          <cell r="V98">
            <v>750</v>
          </cell>
          <cell r="W98">
            <v>1447.4032586480052</v>
          </cell>
          <cell r="X98">
            <v>1.9635947511286436</v>
          </cell>
          <cell r="Y98">
            <v>750.00000000000011</v>
          </cell>
          <cell r="Z98">
            <v>1472.6960633464828</v>
          </cell>
          <cell r="AA98">
            <v>2.0223548203828403</v>
          </cell>
          <cell r="AB98">
            <v>750</v>
          </cell>
          <cell r="AC98">
            <v>1516.7661152871303</v>
          </cell>
          <cell r="AD98">
            <v>1.6299370919088603</v>
          </cell>
          <cell r="AE98">
            <v>750</v>
          </cell>
          <cell r="AF98">
            <v>1222.4528189316452</v>
          </cell>
          <cell r="AG98">
            <v>2.1998792049461331</v>
          </cell>
          <cell r="AH98">
            <v>750</v>
          </cell>
          <cell r="AI98">
            <v>1649.9094037095999</v>
          </cell>
          <cell r="AJ98">
            <v>1.994459066851316</v>
          </cell>
          <cell r="AK98">
            <v>750</v>
          </cell>
          <cell r="AL98">
            <v>1495.8443001384869</v>
          </cell>
          <cell r="AM98">
            <v>1.1538321028403073</v>
          </cell>
          <cell r="AN98">
            <v>750</v>
          </cell>
          <cell r="AO98">
            <v>865.37407713023049</v>
          </cell>
        </row>
        <row r="99">
          <cell r="A99" t="str">
            <v>Véhicules usagésTotal Usagés</v>
          </cell>
          <cell r="B99" t="str">
            <v>Total Usagés</v>
          </cell>
          <cell r="C99">
            <v>380</v>
          </cell>
          <cell r="D99">
            <v>750</v>
          </cell>
          <cell r="E99">
            <v>285000</v>
          </cell>
          <cell r="F99">
            <v>20.337811654991803</v>
          </cell>
          <cell r="G99">
            <v>750</v>
          </cell>
          <cell r="H99">
            <v>15253.358741243852</v>
          </cell>
          <cell r="I99">
            <v>25.708476164115229</v>
          </cell>
          <cell r="J99">
            <v>750</v>
          </cell>
          <cell r="K99">
            <v>19281.357123086422</v>
          </cell>
          <cell r="L99">
            <v>24.069687227202081</v>
          </cell>
          <cell r="M99">
            <v>750</v>
          </cell>
          <cell r="N99">
            <v>18052.26542040156</v>
          </cell>
          <cell r="O99">
            <v>31.563374284071799</v>
          </cell>
          <cell r="P99">
            <v>749.99999999999989</v>
          </cell>
          <cell r="Q99">
            <v>23672.530713053846</v>
          </cell>
          <cell r="R99">
            <v>39.35318415057381</v>
          </cell>
          <cell r="S99">
            <v>750</v>
          </cell>
          <cell r="T99">
            <v>29514.888112930355</v>
          </cell>
          <cell r="U99">
            <v>35.766942747035152</v>
          </cell>
          <cell r="V99">
            <v>750.00000000000011</v>
          </cell>
          <cell r="W99">
            <v>26825.207060276367</v>
          </cell>
          <cell r="X99">
            <v>36.391956054250862</v>
          </cell>
          <cell r="Y99">
            <v>750</v>
          </cell>
          <cell r="Z99">
            <v>27293.967040688145</v>
          </cell>
          <cell r="AA99">
            <v>37.480976004428634</v>
          </cell>
          <cell r="AB99">
            <v>750.00000000000011</v>
          </cell>
          <cell r="AC99">
            <v>28110.732003321478</v>
          </cell>
          <cell r="AD99">
            <v>30.20816743671088</v>
          </cell>
          <cell r="AE99">
            <v>750</v>
          </cell>
          <cell r="AF99">
            <v>22656.125577533159</v>
          </cell>
          <cell r="AG99">
            <v>40.771094598335004</v>
          </cell>
          <cell r="AH99">
            <v>749.99999999999989</v>
          </cell>
          <cell r="AI99">
            <v>30578.32094875125</v>
          </cell>
          <cell r="AJ99">
            <v>36.963974705644389</v>
          </cell>
          <cell r="AK99">
            <v>750.00000000000011</v>
          </cell>
          <cell r="AL99">
            <v>27722.981029233295</v>
          </cell>
          <cell r="AM99">
            <v>21.384354972640367</v>
          </cell>
          <cell r="AN99">
            <v>750</v>
          </cell>
          <cell r="AO99">
            <v>16038.266229480274</v>
          </cell>
        </row>
        <row r="100">
          <cell r="A100" t="str">
            <v>Véhicules usagés</v>
          </cell>
        </row>
        <row r="101">
          <cell r="A101" t="str">
            <v>Véhicules usagés</v>
          </cell>
        </row>
        <row r="102">
          <cell r="A102" t="str">
            <v>Véhicules usagésVentes au Gros</v>
          </cell>
          <cell r="B102" t="str">
            <v>Ventes au Gros</v>
          </cell>
          <cell r="C102">
            <v>321.99999999999994</v>
          </cell>
          <cell r="D102">
            <v>120.00000000000001</v>
          </cell>
          <cell r="E102">
            <v>38640</v>
          </cell>
          <cell r="F102">
            <v>17.233619349756211</v>
          </cell>
          <cell r="G102">
            <v>120</v>
          </cell>
          <cell r="H102">
            <v>2068.0343219707452</v>
          </cell>
          <cell r="I102">
            <v>21.784550854855535</v>
          </cell>
          <cell r="J102">
            <v>120</v>
          </cell>
          <cell r="K102">
            <v>2614.1461025826643</v>
          </cell>
          <cell r="L102">
            <v>20.395892860944919</v>
          </cell>
          <cell r="M102">
            <v>120</v>
          </cell>
          <cell r="N102">
            <v>2447.5071433133903</v>
          </cell>
          <cell r="O102">
            <v>26.745806630187154</v>
          </cell>
          <cell r="P102">
            <v>120</v>
          </cell>
          <cell r="Q102">
            <v>3209.4967956224586</v>
          </cell>
          <cell r="R102">
            <v>33.34664551706517</v>
          </cell>
          <cell r="S102">
            <v>120</v>
          </cell>
          <cell r="T102">
            <v>4001.5974620478205</v>
          </cell>
          <cell r="U102">
            <v>30.307777801435051</v>
          </cell>
          <cell r="V102">
            <v>120</v>
          </cell>
          <cell r="W102">
            <v>3636.9333361722061</v>
          </cell>
          <cell r="X102">
            <v>30.837394340707309</v>
          </cell>
          <cell r="Y102">
            <v>120</v>
          </cell>
          <cell r="Z102">
            <v>3700.4873208848771</v>
          </cell>
          <cell r="AA102">
            <v>31.760195456384267</v>
          </cell>
          <cell r="AB102">
            <v>120</v>
          </cell>
          <cell r="AC102">
            <v>3811.2234547661119</v>
          </cell>
          <cell r="AD102">
            <v>25.597447143739217</v>
          </cell>
          <cell r="AE102">
            <v>120</v>
          </cell>
          <cell r="AF102">
            <v>3071.6936572487061</v>
          </cell>
          <cell r="AG102">
            <v>34.548138054378612</v>
          </cell>
          <cell r="AH102">
            <v>120.00000000000001</v>
          </cell>
          <cell r="AI102">
            <v>4145.7765665254337</v>
          </cell>
          <cell r="AJ102">
            <v>31.322104882151301</v>
          </cell>
          <cell r="AK102">
            <v>120</v>
          </cell>
          <cell r="AL102">
            <v>3758.6525858581563</v>
          </cell>
          <cell r="AM102">
            <v>18.120427108395255</v>
          </cell>
          <cell r="AN102">
            <v>120.00000000000001</v>
          </cell>
          <cell r="AO102">
            <v>2174.4512530074308</v>
          </cell>
        </row>
        <row r="103">
          <cell r="A103" t="str">
            <v>Véhicules usagés</v>
          </cell>
        </row>
        <row r="104">
          <cell r="A104" t="str">
            <v>Véhicules usagésRev. Finances</v>
          </cell>
          <cell r="B104" t="str">
            <v>Rev. Finances</v>
          </cell>
          <cell r="D104">
            <v>804.09356725146199</v>
          </cell>
          <cell r="E104">
            <v>305555.55555555556</v>
          </cell>
          <cell r="G104">
            <v>804.09356725146199</v>
          </cell>
          <cell r="H104">
            <v>16353.50352375072</v>
          </cell>
          <cell r="J104">
            <v>804.09356725146199</v>
          </cell>
          <cell r="K104">
            <v>20672.020307402596</v>
          </cell>
          <cell r="M104">
            <v>804.09356725146199</v>
          </cell>
          <cell r="N104">
            <v>19354.280665147871</v>
          </cell>
          <cell r="P104">
            <v>804.09356725146199</v>
          </cell>
          <cell r="Q104">
            <v>25379.906222572354</v>
          </cell>
          <cell r="S104">
            <v>804.09356725146199</v>
          </cell>
          <cell r="T104">
            <v>31643.64222633859</v>
          </cell>
          <cell r="V104">
            <v>804.09356725146199</v>
          </cell>
          <cell r="W104">
            <v>28759.968583142301</v>
          </cell>
          <cell r="Y104">
            <v>804.09356725146199</v>
          </cell>
          <cell r="Z104">
            <v>29262.537762921016</v>
          </cell>
          <cell r="AB104">
            <v>804.09356725146199</v>
          </cell>
          <cell r="AC104">
            <v>30138.211699467469</v>
          </cell>
          <cell r="AE104">
            <v>804.09356725146199</v>
          </cell>
          <cell r="AF104">
            <v>24290.193114314305</v>
          </cell>
          <cell r="AH104">
            <v>804.09356725146199</v>
          </cell>
          <cell r="AI104">
            <v>32783.774896322007</v>
          </cell>
          <cell r="AK104">
            <v>804.09356725146199</v>
          </cell>
          <cell r="AL104">
            <v>29722.494280854407</v>
          </cell>
          <cell r="AN104">
            <v>804.09356725146188</v>
          </cell>
          <cell r="AO104">
            <v>17195.022273321931</v>
          </cell>
        </row>
        <row r="105">
          <cell r="A105" t="str">
            <v>Véhicules usagésRev. Protections</v>
          </cell>
          <cell r="B105" t="str">
            <v>Rev. Protections</v>
          </cell>
          <cell r="D105">
            <v>911.30604288499023</v>
          </cell>
          <cell r="E105">
            <v>346296.29629629629</v>
          </cell>
          <cell r="G105">
            <v>911.30604288499035</v>
          </cell>
          <cell r="H105">
            <v>18533.970660250816</v>
          </cell>
          <cell r="J105">
            <v>911.30604288499023</v>
          </cell>
          <cell r="K105">
            <v>23428.289681722941</v>
          </cell>
          <cell r="M105">
            <v>911.30604288499035</v>
          </cell>
          <cell r="N105">
            <v>21934.851420500923</v>
          </cell>
          <cell r="P105">
            <v>911.30604288499023</v>
          </cell>
          <cell r="Q105">
            <v>28763.893718915333</v>
          </cell>
          <cell r="S105">
            <v>911.30604288499023</v>
          </cell>
          <cell r="T105">
            <v>35862.794523183737</v>
          </cell>
          <cell r="V105">
            <v>911.30604288499023</v>
          </cell>
          <cell r="W105">
            <v>32594.631060894608</v>
          </cell>
          <cell r="Y105">
            <v>911.30604288499012</v>
          </cell>
          <cell r="Z105">
            <v>33164.209464643813</v>
          </cell>
          <cell r="AB105">
            <v>911.30604288499023</v>
          </cell>
          <cell r="AC105">
            <v>34156.63992606313</v>
          </cell>
          <cell r="AE105">
            <v>911.30604288499023</v>
          </cell>
          <cell r="AF105">
            <v>27528.88552955621</v>
          </cell>
          <cell r="AH105">
            <v>911.30604288499035</v>
          </cell>
          <cell r="AI105">
            <v>37154.944882498276</v>
          </cell>
          <cell r="AK105">
            <v>911.30604288499012</v>
          </cell>
          <cell r="AL105">
            <v>33685.493518301657</v>
          </cell>
          <cell r="AN105">
            <v>911.30604288499023</v>
          </cell>
          <cell r="AO105">
            <v>19487.691909764857</v>
          </cell>
        </row>
        <row r="106">
          <cell r="A106" t="str">
            <v>Véhicules usagésRev. Autres</v>
          </cell>
          <cell r="B106" t="str">
            <v>Rev. Autres</v>
          </cell>
          <cell r="D106">
            <v>0</v>
          </cell>
          <cell r="E106">
            <v>0</v>
          </cell>
          <cell r="G106">
            <v>0</v>
          </cell>
          <cell r="H106">
            <v>0</v>
          </cell>
          <cell r="J106">
            <v>0</v>
          </cell>
          <cell r="K106">
            <v>0</v>
          </cell>
          <cell r="M106">
            <v>0</v>
          </cell>
          <cell r="N106">
            <v>0</v>
          </cell>
          <cell r="P106">
            <v>0</v>
          </cell>
          <cell r="Q106">
            <v>0</v>
          </cell>
          <cell r="S106">
            <v>0</v>
          </cell>
          <cell r="T106">
            <v>0</v>
          </cell>
          <cell r="V106">
            <v>0</v>
          </cell>
          <cell r="W106">
            <v>0</v>
          </cell>
          <cell r="Y106">
            <v>0</v>
          </cell>
          <cell r="Z106">
            <v>0</v>
          </cell>
          <cell r="AB106">
            <v>0</v>
          </cell>
          <cell r="AC106">
            <v>0</v>
          </cell>
          <cell r="AE106">
            <v>0</v>
          </cell>
          <cell r="AF106">
            <v>0</v>
          </cell>
          <cell r="AH106">
            <v>0</v>
          </cell>
          <cell r="AI106">
            <v>0</v>
          </cell>
          <cell r="AK106">
            <v>0</v>
          </cell>
          <cell r="AL106">
            <v>0</v>
          </cell>
          <cell r="AN106">
            <v>0</v>
          </cell>
          <cell r="AO106">
            <v>0</v>
          </cell>
        </row>
        <row r="107">
          <cell r="A107" t="str">
            <v>Véhicules usagésTotal F&amp;I</v>
          </cell>
          <cell r="B107" t="str">
            <v>Total F&amp;I</v>
          </cell>
          <cell r="C107">
            <v>380</v>
          </cell>
          <cell r="D107">
            <v>1715.3996101364523</v>
          </cell>
          <cell r="E107">
            <v>651851.85185185191</v>
          </cell>
          <cell r="F107">
            <v>20.337811654991803</v>
          </cell>
          <cell r="G107">
            <v>1715.3996101364523</v>
          </cell>
          <cell r="H107">
            <v>34887.474184001534</v>
          </cell>
          <cell r="I107">
            <v>25.708476164115229</v>
          </cell>
          <cell r="J107">
            <v>1715.3996101364523</v>
          </cell>
          <cell r="K107">
            <v>44100.309989125541</v>
          </cell>
          <cell r="L107">
            <v>24.069687227202081</v>
          </cell>
          <cell r="M107">
            <v>1715.3996101364523</v>
          </cell>
          <cell r="N107">
            <v>41289.132085648795</v>
          </cell>
          <cell r="O107">
            <v>31.563374284071799</v>
          </cell>
          <cell r="P107">
            <v>1715.3996101364521</v>
          </cell>
          <cell r="Q107">
            <v>54143.799941487683</v>
          </cell>
          <cell r="R107">
            <v>39.35318415057381</v>
          </cell>
          <cell r="S107">
            <v>1715.3996101364523</v>
          </cell>
          <cell r="T107">
            <v>67506.436749522327</v>
          </cell>
          <cell r="U107">
            <v>35.766942747035152</v>
          </cell>
          <cell r="V107">
            <v>1715.3996101364521</v>
          </cell>
          <cell r="W107">
            <v>61354.599644036905</v>
          </cell>
          <cell r="X107">
            <v>36.391956054250862</v>
          </cell>
          <cell r="Y107">
            <v>1715.3996101364523</v>
          </cell>
          <cell r="Z107">
            <v>62426.747227564832</v>
          </cell>
          <cell r="AA107">
            <v>37.480976004428634</v>
          </cell>
          <cell r="AB107">
            <v>1715.3996101364523</v>
          </cell>
          <cell r="AC107">
            <v>64294.851625530602</v>
          </cell>
          <cell r="AD107">
            <v>30.20816743671088</v>
          </cell>
          <cell r="AE107">
            <v>1715.3996101364521</v>
          </cell>
          <cell r="AF107">
            <v>51819.078643870511</v>
          </cell>
          <cell r="AG107">
            <v>40.771094598335004</v>
          </cell>
          <cell r="AH107">
            <v>1715.3996101364526</v>
          </cell>
          <cell r="AI107">
            <v>69938.71977882029</v>
          </cell>
          <cell r="AJ107">
            <v>36.963974705644389</v>
          </cell>
          <cell r="AK107">
            <v>1715.3996101364521</v>
          </cell>
          <cell r="AL107">
            <v>63407.987799156064</v>
          </cell>
          <cell r="AM107">
            <v>21.384354972640367</v>
          </cell>
          <cell r="AN107">
            <v>1715.3996101364523</v>
          </cell>
          <cell r="AO107">
            <v>36682.714183086791</v>
          </cell>
        </row>
        <row r="108">
          <cell r="A108" t="str">
            <v>Véhicules usagés</v>
          </cell>
        </row>
        <row r="109">
          <cell r="A109" t="str">
            <v>Véhicules usagés</v>
          </cell>
        </row>
        <row r="110">
          <cell r="A110" t="str">
            <v>Véhicules usagésTotal Dépt. Usagés</v>
          </cell>
          <cell r="B110" t="str">
            <v>Total Dépt. Usagés</v>
          </cell>
          <cell r="C110">
            <v>702</v>
          </cell>
          <cell r="D110">
            <v>1389.5895325524957</v>
          </cell>
          <cell r="E110">
            <v>975491.85185185191</v>
          </cell>
          <cell r="F110">
            <v>37.571431004748014</v>
          </cell>
          <cell r="G110">
            <v>1389.5895325524955</v>
          </cell>
          <cell r="H110">
            <v>52208.867247216127</v>
          </cell>
          <cell r="I110">
            <v>47.493027018970764</v>
          </cell>
          <cell r="J110">
            <v>1389.5895325524953</v>
          </cell>
          <cell r="K110">
            <v>65995.813214794616</v>
          </cell>
          <cell r="L110">
            <v>44.465580088147</v>
          </cell>
          <cell r="M110">
            <v>1389.5895325524957</v>
          </cell>
          <cell r="N110">
            <v>61788.904649363751</v>
          </cell>
          <cell r="O110">
            <v>58.309180914258953</v>
          </cell>
          <cell r="P110">
            <v>1389.5895325524955</v>
          </cell>
          <cell r="Q110">
            <v>81025.827450163983</v>
          </cell>
          <cell r="R110">
            <v>72.69982966763898</v>
          </cell>
          <cell r="S110">
            <v>1389.5895325524957</v>
          </cell>
          <cell r="T110">
            <v>101022.92232450051</v>
          </cell>
          <cell r="U110">
            <v>66.074720548470196</v>
          </cell>
          <cell r="V110">
            <v>1389.5895325524957</v>
          </cell>
          <cell r="W110">
            <v>91816.740040485485</v>
          </cell>
          <cell r="X110">
            <v>67.229350394958175</v>
          </cell>
          <cell r="Y110">
            <v>1389.5895325524955</v>
          </cell>
          <cell r="Z110">
            <v>93421.201589137854</v>
          </cell>
          <cell r="AA110">
            <v>69.241171460812893</v>
          </cell>
          <cell r="AB110">
            <v>1389.5895325524955</v>
          </cell>
          <cell r="AC110">
            <v>96216.807083618187</v>
          </cell>
          <cell r="AD110">
            <v>55.805614580450097</v>
          </cell>
          <cell r="AE110">
            <v>1389.5895325524953</v>
          </cell>
          <cell r="AF110">
            <v>77546.897878652366</v>
          </cell>
          <cell r="AG110">
            <v>75.319232652713623</v>
          </cell>
          <cell r="AH110">
            <v>1389.5895325524955</v>
          </cell>
          <cell r="AI110">
            <v>104662.81729409698</v>
          </cell>
          <cell r="AJ110">
            <v>68.286079587795683</v>
          </cell>
          <cell r="AK110">
            <v>1389.5895325524957</v>
          </cell>
          <cell r="AL110">
            <v>94889.621414247522</v>
          </cell>
          <cell r="AM110">
            <v>39.504782081035621</v>
          </cell>
          <cell r="AN110">
            <v>1389.5895325524955</v>
          </cell>
          <cell r="AO110">
            <v>54895.431665574491</v>
          </cell>
        </row>
        <row r="111">
          <cell r="A111" t="str">
            <v>Véhicules usagés</v>
          </cell>
        </row>
        <row r="112">
          <cell r="A112" t="str">
            <v>Véhicules usagés</v>
          </cell>
        </row>
        <row r="113">
          <cell r="A113" t="str">
            <v>Véhicules usagésDEPENSES</v>
          </cell>
          <cell r="B113" t="str">
            <v>DEPENSES</v>
          </cell>
        </row>
        <row r="114">
          <cell r="A114" t="str">
            <v>Véhicules usagésComm. vendeurs</v>
          </cell>
          <cell r="B114" t="str">
            <v>Comm. vendeurs</v>
          </cell>
          <cell r="C114">
            <v>0.58186315789473686</v>
          </cell>
          <cell r="D114">
            <v>436.39736842105265</v>
          </cell>
          <cell r="E114">
            <v>165831</v>
          </cell>
          <cell r="G114">
            <v>532.94535995376907</v>
          </cell>
          <cell r="H114">
            <v>10838.942353141567</v>
          </cell>
          <cell r="J114">
            <v>471.62973415048248</v>
          </cell>
          <cell r="K114">
            <v>12124.881778695681</v>
          </cell>
          <cell r="M114">
            <v>497.57830715421136</v>
          </cell>
          <cell r="N114">
            <v>11976.554224242554</v>
          </cell>
          <cell r="P114">
            <v>438.0947448356996</v>
          </cell>
          <cell r="Q114">
            <v>13827.748403134117</v>
          </cell>
          <cell r="S114">
            <v>400.41957519365081</v>
          </cell>
          <cell r="T114">
            <v>15757.785280090277</v>
          </cell>
          <cell r="V114">
            <v>417.89841005175413</v>
          </cell>
          <cell r="W114">
            <v>14946.948506398108</v>
          </cell>
          <cell r="Y114">
            <v>419.25084424424927</v>
          </cell>
          <cell r="Z114">
            <v>15257.358299444291</v>
          </cell>
          <cell r="AB114">
            <v>410.9634140626199</v>
          </cell>
          <cell r="AC114">
            <v>15403.309861179125</v>
          </cell>
          <cell r="AE114">
            <v>445.80408951449374</v>
          </cell>
          <cell r="AF114">
            <v>13466.924580024272</v>
          </cell>
          <cell r="AH114">
            <v>399.28542751146796</v>
          </cell>
          <cell r="AI114">
            <v>16279.303936806695</v>
          </cell>
          <cell r="AK114">
            <v>412.98746649793475</v>
          </cell>
          <cell r="AL114">
            <v>15265.658265377819</v>
          </cell>
          <cell r="AN114">
            <v>499.69169166602779</v>
          </cell>
          <cell r="AO114">
            <v>10685.584511465499</v>
          </cell>
        </row>
        <row r="115">
          <cell r="A115" t="str">
            <v>Véhicules usagésComm. F&amp;I</v>
          </cell>
          <cell r="B115" t="str">
            <v>Comm. F&amp;I</v>
          </cell>
          <cell r="D115">
            <v>514.61988304093563</v>
          </cell>
          <cell r="E115">
            <v>195555.55555555556</v>
          </cell>
          <cell r="G115">
            <v>514.61988304093563</v>
          </cell>
          <cell r="H115">
            <v>10466.242255200459</v>
          </cell>
          <cell r="J115">
            <v>514.61988304093563</v>
          </cell>
          <cell r="K115">
            <v>13230.092996737661</v>
          </cell>
          <cell r="M115">
            <v>514.61988304093563</v>
          </cell>
          <cell r="N115">
            <v>12386.739625694638</v>
          </cell>
          <cell r="P115">
            <v>514.61988304093563</v>
          </cell>
          <cell r="Q115">
            <v>16243.139982446304</v>
          </cell>
          <cell r="S115">
            <v>514.61988304093563</v>
          </cell>
          <cell r="T115">
            <v>20251.931024856698</v>
          </cell>
          <cell r="V115">
            <v>514.61988304093563</v>
          </cell>
          <cell r="W115">
            <v>18406.379893211069</v>
          </cell>
          <cell r="Y115">
            <v>514.61988304093575</v>
          </cell>
          <cell r="Z115">
            <v>18728.02416826945</v>
          </cell>
          <cell r="AB115">
            <v>514.61988304093563</v>
          </cell>
          <cell r="AC115">
            <v>19288.455487659179</v>
          </cell>
          <cell r="AE115">
            <v>514.61988304093563</v>
          </cell>
          <cell r="AF115">
            <v>15545.723593161152</v>
          </cell>
          <cell r="AH115">
            <v>514.61988304093575</v>
          </cell>
          <cell r="AI115">
            <v>20981.615933646088</v>
          </cell>
          <cell r="AK115">
            <v>514.61988304093563</v>
          </cell>
          <cell r="AL115">
            <v>19022.396339746818</v>
          </cell>
          <cell r="AN115">
            <v>514.61988304093575</v>
          </cell>
          <cell r="AO115">
            <v>11004.814254926037</v>
          </cell>
        </row>
        <row r="116">
          <cell r="A116" t="str">
            <v>Véhicules usagésFrais de livraison</v>
          </cell>
          <cell r="B116" t="str">
            <v>Frais de livraison</v>
          </cell>
          <cell r="D116">
            <v>54</v>
          </cell>
          <cell r="E116">
            <v>20520</v>
          </cell>
          <cell r="G116">
            <v>54</v>
          </cell>
          <cell r="H116">
            <v>1098.2418293695573</v>
          </cell>
          <cell r="J116">
            <v>54</v>
          </cell>
          <cell r="K116">
            <v>1388.2577128622224</v>
          </cell>
          <cell r="M116">
            <v>54</v>
          </cell>
          <cell r="N116">
            <v>1299.7631102689124</v>
          </cell>
          <cell r="P116">
            <v>54</v>
          </cell>
          <cell r="Q116">
            <v>1704.4222113398771</v>
          </cell>
          <cell r="S116">
            <v>54</v>
          </cell>
          <cell r="T116">
            <v>2125.0719441309857</v>
          </cell>
          <cell r="V116">
            <v>54</v>
          </cell>
          <cell r="W116">
            <v>1931.4149083398981</v>
          </cell>
          <cell r="Y116">
            <v>54</v>
          </cell>
          <cell r="Z116">
            <v>1965.1656269295465</v>
          </cell>
          <cell r="AB116">
            <v>54</v>
          </cell>
          <cell r="AC116">
            <v>2023.9727042391462</v>
          </cell>
          <cell r="AE116">
            <v>53.999999999999993</v>
          </cell>
          <cell r="AF116">
            <v>1631.2410415823874</v>
          </cell>
          <cell r="AH116">
            <v>54</v>
          </cell>
          <cell r="AI116">
            <v>2201.6391083100903</v>
          </cell>
          <cell r="AK116">
            <v>54</v>
          </cell>
          <cell r="AL116">
            <v>1996.0546341047971</v>
          </cell>
          <cell r="AN116">
            <v>54.000000000000007</v>
          </cell>
          <cell r="AO116">
            <v>1154.7551685225799</v>
          </cell>
        </row>
        <row r="117">
          <cell r="A117" t="str">
            <v>Véhicules usagésService gratuit 1</v>
          </cell>
          <cell r="B117" t="str">
            <v>Service gratuit 1</v>
          </cell>
          <cell r="D117">
            <v>105</v>
          </cell>
          <cell r="E117">
            <v>39900</v>
          </cell>
          <cell r="G117">
            <v>105</v>
          </cell>
          <cell r="H117">
            <v>2135.4702237741394</v>
          </cell>
          <cell r="J117">
            <v>105</v>
          </cell>
          <cell r="K117">
            <v>2699.3899972320992</v>
          </cell>
          <cell r="M117">
            <v>105</v>
          </cell>
          <cell r="N117">
            <v>2527.3171588562186</v>
          </cell>
          <cell r="P117">
            <v>105</v>
          </cell>
          <cell r="Q117">
            <v>3314.154299827539</v>
          </cell>
          <cell r="S117">
            <v>105</v>
          </cell>
          <cell r="T117">
            <v>4132.0843358102502</v>
          </cell>
          <cell r="V117">
            <v>105</v>
          </cell>
          <cell r="W117">
            <v>3755.5289884386912</v>
          </cell>
          <cell r="Y117">
            <v>105</v>
          </cell>
          <cell r="Z117">
            <v>3821.1553856963405</v>
          </cell>
          <cell r="AB117">
            <v>105</v>
          </cell>
          <cell r="AC117">
            <v>3935.5024804650066</v>
          </cell>
          <cell r="AE117">
            <v>105</v>
          </cell>
          <cell r="AF117">
            <v>3171.8575808546425</v>
          </cell>
          <cell r="AH117">
            <v>105</v>
          </cell>
          <cell r="AI117">
            <v>4280.9649328251753</v>
          </cell>
          <cell r="AK117">
            <v>105</v>
          </cell>
          <cell r="AL117">
            <v>3881.2173440926608</v>
          </cell>
          <cell r="AN117">
            <v>105</v>
          </cell>
          <cell r="AO117">
            <v>2245.3572721272385</v>
          </cell>
        </row>
        <row r="118">
          <cell r="A118" t="str">
            <v>Véhicules usagésEntretien stock</v>
          </cell>
          <cell r="B118" t="str">
            <v>Entretien stock</v>
          </cell>
          <cell r="D118">
            <v>61</v>
          </cell>
          <cell r="E118">
            <v>23180</v>
          </cell>
          <cell r="G118">
            <v>61</v>
          </cell>
          <cell r="H118">
            <v>1240.6065109545</v>
          </cell>
          <cell r="J118">
            <v>61</v>
          </cell>
          <cell r="K118">
            <v>1568.217046011029</v>
          </cell>
          <cell r="M118">
            <v>61</v>
          </cell>
          <cell r="N118">
            <v>1468.2509208593269</v>
          </cell>
          <cell r="P118">
            <v>61</v>
          </cell>
          <cell r="Q118">
            <v>1925.3658313283797</v>
          </cell>
          <cell r="S118">
            <v>60.999999999999993</v>
          </cell>
          <cell r="T118">
            <v>2400.5442331850022</v>
          </cell>
          <cell r="V118">
            <v>60.999999999999993</v>
          </cell>
          <cell r="W118">
            <v>2181.7835075691441</v>
          </cell>
          <cell r="Y118">
            <v>61</v>
          </cell>
          <cell r="Z118">
            <v>2219.9093193093026</v>
          </cell>
          <cell r="AB118">
            <v>61</v>
          </cell>
          <cell r="AC118">
            <v>2286.3395362701467</v>
          </cell>
          <cell r="AE118">
            <v>61</v>
          </cell>
          <cell r="AF118">
            <v>1842.6982136393638</v>
          </cell>
          <cell r="AH118">
            <v>60.999999999999993</v>
          </cell>
          <cell r="AI118">
            <v>2487.0367704984351</v>
          </cell>
          <cell r="AK118">
            <v>61</v>
          </cell>
          <cell r="AL118">
            <v>2254.8024570443076</v>
          </cell>
          <cell r="AN118">
            <v>61</v>
          </cell>
          <cell r="AO118">
            <v>1304.4456533310624</v>
          </cell>
        </row>
        <row r="119">
          <cell r="A119" t="str">
            <v>Véhicules usagésPublicité 1</v>
          </cell>
          <cell r="B119" t="str">
            <v>Publicité 1</v>
          </cell>
          <cell r="D119">
            <v>27.410526315789454</v>
          </cell>
          <cell r="E119">
            <v>10415.999999999993</v>
          </cell>
          <cell r="G119">
            <v>27.410526315789443</v>
          </cell>
          <cell r="H119">
            <v>557.47012157472204</v>
          </cell>
          <cell r="J119">
            <v>27.410526315789461</v>
          </cell>
          <cell r="K119">
            <v>704.68286243532657</v>
          </cell>
          <cell r="M119">
            <v>27.410526315789454</v>
          </cell>
          <cell r="N119">
            <v>659.76279515404394</v>
          </cell>
          <cell r="P119">
            <v>27.410526315789454</v>
          </cell>
          <cell r="Q119">
            <v>865.16870142866219</v>
          </cell>
          <cell r="S119">
            <v>27.410526315789454</v>
          </cell>
          <cell r="T119">
            <v>1078.6914897694119</v>
          </cell>
          <cell r="V119">
            <v>27.410526315789468</v>
          </cell>
          <cell r="W119">
            <v>980.39072540294228</v>
          </cell>
          <cell r="Y119">
            <v>27.410526315789454</v>
          </cell>
          <cell r="Z119">
            <v>997.52266910809658</v>
          </cell>
          <cell r="AB119">
            <v>27.410526315789443</v>
          </cell>
          <cell r="AC119">
            <v>1027.3732791108637</v>
          </cell>
          <cell r="AE119">
            <v>27.41052631578944</v>
          </cell>
          <cell r="AF119">
            <v>828.02176847573719</v>
          </cell>
          <cell r="AH119">
            <v>27.410526315789461</v>
          </cell>
          <cell r="AI119">
            <v>1117.5571614112032</v>
          </cell>
          <cell r="AK119">
            <v>27.410526315789443</v>
          </cell>
          <cell r="AL119">
            <v>1013.2020014052409</v>
          </cell>
          <cell r="AN119">
            <v>27.41052631578944</v>
          </cell>
          <cell r="AO119">
            <v>586.15642472374157</v>
          </cell>
        </row>
        <row r="120">
          <cell r="A120" t="str">
            <v>Véhicules usagésIntérêt de gros</v>
          </cell>
          <cell r="B120" t="str">
            <v>Intérêt de gros</v>
          </cell>
          <cell r="D120">
            <v>39.789405694160209</v>
          </cell>
          <cell r="E120">
            <v>15119.974163780878</v>
          </cell>
          <cell r="G120">
            <v>53.174692062731076</v>
          </cell>
          <cell r="H120">
            <v>1081.4568719840122</v>
          </cell>
          <cell r="J120">
            <v>43.606076116015728</v>
          </cell>
          <cell r="K120">
            <v>1121.0457684391847</v>
          </cell>
          <cell r="M120">
            <v>49.005918486367769</v>
          </cell>
          <cell r="N120">
            <v>1179.5571302486326</v>
          </cell>
          <cell r="P120">
            <v>42.343491517432383</v>
          </cell>
          <cell r="Q120">
            <v>1336.5034712591375</v>
          </cell>
          <cell r="S120">
            <v>35.110718730025852</v>
          </cell>
          <cell r="T120">
            <v>1381.7185798417083</v>
          </cell>
          <cell r="V120">
            <v>37.759628304838067</v>
          </cell>
          <cell r="W120">
            <v>1350.5464637284711</v>
          </cell>
          <cell r="Y120">
            <v>37.592671687670652</v>
          </cell>
          <cell r="Z120">
            <v>1368.070856019591</v>
          </cell>
          <cell r="AB120">
            <v>34.845495532368076</v>
          </cell>
          <cell r="AC120">
            <v>1306.0431819111132</v>
          </cell>
          <cell r="AE120">
            <v>44.248025096004639</v>
          </cell>
          <cell r="AF120">
            <v>1336.6517508438931</v>
          </cell>
          <cell r="AH120">
            <v>34.549477003882934</v>
          </cell>
          <cell r="AI120">
            <v>1408.6199952483109</v>
          </cell>
          <cell r="AK120">
            <v>32.777189924363412</v>
          </cell>
          <cell r="AL120">
            <v>1211.5752192862712</v>
          </cell>
          <cell r="AN120">
            <v>48.548804782694084</v>
          </cell>
          <cell r="AO120">
            <v>1038.1848749705507</v>
          </cell>
        </row>
        <row r="121">
          <cell r="A121" t="str">
            <v>Véhicules usagés[...]</v>
          </cell>
          <cell r="B121" t="str">
            <v>[...]</v>
          </cell>
          <cell r="D121">
            <v>0</v>
          </cell>
          <cell r="E121">
            <v>0</v>
          </cell>
          <cell r="G121">
            <v>0</v>
          </cell>
          <cell r="J121">
            <v>0</v>
          </cell>
          <cell r="M121">
            <v>0</v>
          </cell>
          <cell r="P121">
            <v>0</v>
          </cell>
          <cell r="S121">
            <v>0</v>
          </cell>
          <cell r="V121">
            <v>0</v>
          </cell>
          <cell r="Y121">
            <v>0</v>
          </cell>
          <cell r="AB121">
            <v>0</v>
          </cell>
          <cell r="AE121">
            <v>0</v>
          </cell>
          <cell r="AH121">
            <v>0</v>
          </cell>
          <cell r="AK121">
            <v>0</v>
          </cell>
          <cell r="AN121">
            <v>0</v>
          </cell>
        </row>
        <row r="122">
          <cell r="A122" t="str">
            <v>Véhicules usagés[...]</v>
          </cell>
          <cell r="B122" t="str">
            <v>[...]</v>
          </cell>
          <cell r="D122">
            <v>0</v>
          </cell>
          <cell r="E122">
            <v>0</v>
          </cell>
          <cell r="G122">
            <v>0</v>
          </cell>
          <cell r="J122">
            <v>0</v>
          </cell>
          <cell r="M122">
            <v>0</v>
          </cell>
          <cell r="P122">
            <v>0</v>
          </cell>
          <cell r="S122">
            <v>0</v>
          </cell>
          <cell r="V122">
            <v>0</v>
          </cell>
          <cell r="Y122">
            <v>0</v>
          </cell>
          <cell r="AB122">
            <v>0</v>
          </cell>
          <cell r="AE122">
            <v>0</v>
          </cell>
          <cell r="AH122">
            <v>0</v>
          </cell>
          <cell r="AK122">
            <v>0</v>
          </cell>
          <cell r="AN122">
            <v>0</v>
          </cell>
        </row>
        <row r="123">
          <cell r="A123" t="str">
            <v>Véhicules usagés[...]</v>
          </cell>
          <cell r="B123" t="str">
            <v>[...]</v>
          </cell>
          <cell r="D123">
            <v>0</v>
          </cell>
          <cell r="E123">
            <v>0</v>
          </cell>
          <cell r="G123">
            <v>0</v>
          </cell>
          <cell r="J123">
            <v>0</v>
          </cell>
          <cell r="M123">
            <v>0</v>
          </cell>
          <cell r="P123">
            <v>0</v>
          </cell>
          <cell r="S123">
            <v>0</v>
          </cell>
          <cell r="V123">
            <v>0</v>
          </cell>
          <cell r="Y123">
            <v>0</v>
          </cell>
          <cell r="AB123">
            <v>0</v>
          </cell>
          <cell r="AE123">
            <v>0</v>
          </cell>
          <cell r="AH123">
            <v>0</v>
          </cell>
          <cell r="AK123">
            <v>0</v>
          </cell>
          <cell r="AN123">
            <v>0</v>
          </cell>
        </row>
        <row r="124">
          <cell r="A124" t="str">
            <v>Véhicules usagésTOTAL VARIABLES</v>
          </cell>
          <cell r="B124" t="str">
            <v>TOTAL VARIABLES</v>
          </cell>
          <cell r="C124" t="str">
            <v>% brut</v>
          </cell>
          <cell r="D124">
            <v>0.48234388511406523</v>
          </cell>
          <cell r="E124">
            <v>470522.52971933642</v>
          </cell>
          <cell r="F124" t="str">
            <v>% brut</v>
          </cell>
          <cell r="G124">
            <v>0.52516807223893491</v>
          </cell>
          <cell r="H124">
            <v>27418.430165998961</v>
          </cell>
          <cell r="I124" t="str">
            <v>% brut</v>
          </cell>
          <cell r="J124">
            <v>0.49755532302543193</v>
          </cell>
          <cell r="K124">
            <v>32836.568162413205</v>
          </cell>
          <cell r="L124" t="str">
            <v>% brut</v>
          </cell>
          <cell r="M124">
            <v>0.50976700661821273</v>
          </cell>
          <cell r="N124">
            <v>31497.944965324325</v>
          </cell>
          <cell r="O124" t="str">
            <v>% brut</v>
          </cell>
          <cell r="P124">
            <v>0.48400002980388757</v>
          </cell>
          <cell r="Q124">
            <v>39216.502900764019</v>
          </cell>
          <cell r="R124" t="str">
            <v>% brut</v>
          </cell>
          <cell r="S124">
            <v>0.46650627207459711</v>
          </cell>
          <cell r="T124">
            <v>47127.826887684329</v>
          </cell>
          <cell r="U124" t="str">
            <v>% brut</v>
          </cell>
          <cell r="V124">
            <v>0.4743469760948183</v>
          </cell>
          <cell r="W124">
            <v>43552.992993088315</v>
          </cell>
          <cell r="X124" t="str">
            <v>% brut</v>
          </cell>
          <cell r="Y124">
            <v>0.47480877541971234</v>
          </cell>
          <cell r="Z124">
            <v>44357.206324776627</v>
          </cell>
          <cell r="AA124" t="str">
            <v>% brut</v>
          </cell>
          <cell r="AB124">
            <v>0.47051027676995527</v>
          </cell>
          <cell r="AC124">
            <v>45270.996530834585</v>
          </cell>
          <cell r="AD124" t="str">
            <v>% brut</v>
          </cell>
          <cell r="AE124">
            <v>0.48774508798234784</v>
          </cell>
          <cell r="AF124">
            <v>37823.118528581443</v>
          </cell>
          <cell r="AG124" t="str">
            <v>% brut</v>
          </cell>
          <cell r="AH124">
            <v>0.46584583808538366</v>
          </cell>
          <cell r="AI124">
            <v>48756.737838745998</v>
          </cell>
          <cell r="AJ124" t="str">
            <v>% brut</v>
          </cell>
          <cell r="AK124">
            <v>0.47049303807586434</v>
          </cell>
          <cell r="AL124">
            <v>44644.906261057913</v>
          </cell>
          <cell r="AM124" t="str">
            <v>% brut</v>
          </cell>
          <cell r="AN124">
            <v>0.51041220207104976</v>
          </cell>
          <cell r="AO124">
            <v>28019.298160066708</v>
          </cell>
        </row>
        <row r="125">
          <cell r="A125" t="str">
            <v>Véhicules usagésSalaires cadres</v>
          </cell>
          <cell r="B125" t="str">
            <v>Salaires cadres</v>
          </cell>
          <cell r="E125">
            <v>77970.8</v>
          </cell>
          <cell r="H125">
            <v>6355.5385057471267</v>
          </cell>
          <cell r="K125">
            <v>6166.1676245210729</v>
          </cell>
          <cell r="N125">
            <v>6734.2802681992334</v>
          </cell>
          <cell r="Q125">
            <v>6355.5385057471267</v>
          </cell>
          <cell r="T125">
            <v>6544.9093869731805</v>
          </cell>
          <cell r="W125">
            <v>6544.9093869731805</v>
          </cell>
          <cell r="Z125">
            <v>6544.9093869731805</v>
          </cell>
          <cell r="AC125">
            <v>6544.9093869731805</v>
          </cell>
          <cell r="AF125">
            <v>6544.9093869731805</v>
          </cell>
          <cell r="AI125">
            <v>6355.5385057471267</v>
          </cell>
          <cell r="AL125">
            <v>6544.9093869731805</v>
          </cell>
          <cell r="AO125">
            <v>6734.2802681992334</v>
          </cell>
        </row>
        <row r="126">
          <cell r="A126" t="str">
            <v>Véhicules usagésSalaires commis</v>
          </cell>
          <cell r="B126" t="str">
            <v>Salaires commis</v>
          </cell>
          <cell r="E126">
            <v>26441.041423999999</v>
          </cell>
          <cell r="H126">
            <v>2127.4401145747129</v>
          </cell>
          <cell r="K126">
            <v>2026.1334424521074</v>
          </cell>
          <cell r="N126">
            <v>2330.0534588199239</v>
          </cell>
          <cell r="Q126">
            <v>2127.4401145747129</v>
          </cell>
          <cell r="T126">
            <v>2228.7467866973179</v>
          </cell>
          <cell r="W126">
            <v>2228.7467866973179</v>
          </cell>
          <cell r="Z126">
            <v>2228.7467866973179</v>
          </cell>
          <cell r="AC126">
            <v>2228.7467866973179</v>
          </cell>
          <cell r="AF126">
            <v>2228.7467866973179</v>
          </cell>
          <cell r="AI126">
            <v>2127.4401145747129</v>
          </cell>
          <cell r="AL126">
            <v>2228.7467866973179</v>
          </cell>
          <cell r="AO126">
            <v>2330.0534588199239</v>
          </cell>
        </row>
        <row r="127">
          <cell r="A127" t="str">
            <v>Véhicules usagésSalaires autres</v>
          </cell>
          <cell r="B127" t="str">
            <v>Salaires autres</v>
          </cell>
          <cell r="E127">
            <v>83372.88332160002</v>
          </cell>
          <cell r="H127">
            <v>6708.1630258758623</v>
          </cell>
          <cell r="K127">
            <v>6388.7266913103458</v>
          </cell>
          <cell r="N127">
            <v>7347.0356950068963</v>
          </cell>
          <cell r="Q127">
            <v>6708.1630258758623</v>
          </cell>
          <cell r="T127">
            <v>7027.5993604413807</v>
          </cell>
          <cell r="W127">
            <v>7027.5993604413807</v>
          </cell>
          <cell r="Z127">
            <v>7027.5993604413807</v>
          </cell>
          <cell r="AC127">
            <v>7027.5993604413807</v>
          </cell>
          <cell r="AF127">
            <v>7027.5993604413807</v>
          </cell>
          <cell r="AI127">
            <v>6708.1630258758623</v>
          </cell>
          <cell r="AL127">
            <v>7027.5993604413807</v>
          </cell>
          <cell r="AO127">
            <v>7347.0356950068963</v>
          </cell>
        </row>
        <row r="128">
          <cell r="A128" t="str">
            <v>Véhicules usagésSalaires spécialistes</v>
          </cell>
          <cell r="B128" t="str">
            <v>Salaires spécialistes</v>
          </cell>
          <cell r="E128">
            <v>0</v>
          </cell>
        </row>
        <row r="129">
          <cell r="A129" t="str">
            <v>Véhicules usagés[...]</v>
          </cell>
          <cell r="B129" t="str">
            <v>[...]</v>
          </cell>
          <cell r="E129">
            <v>0</v>
          </cell>
        </row>
        <row r="130">
          <cell r="A130" t="str">
            <v>Véhicules usagés[...]</v>
          </cell>
          <cell r="B130" t="str">
            <v>[...]</v>
          </cell>
          <cell r="E130">
            <v>0</v>
          </cell>
        </row>
        <row r="131">
          <cell r="A131" t="str">
            <v>Véhicules usagés[...]</v>
          </cell>
          <cell r="B131" t="str">
            <v>[...]</v>
          </cell>
          <cell r="E131">
            <v>0</v>
          </cell>
        </row>
        <row r="132">
          <cell r="A132" t="str">
            <v>Véhicules usagésSalaires en absences</v>
          </cell>
          <cell r="B132" t="str">
            <v>Salaires en absences</v>
          </cell>
          <cell r="E132">
            <v>65900.553636138677</v>
          </cell>
          <cell r="H132">
            <v>4379.5591505447674</v>
          </cell>
          <cell r="K132">
            <v>4792.3203040460239</v>
          </cell>
          <cell r="N132">
            <v>4892.9595926355896</v>
          </cell>
          <cell r="Q132">
            <v>5431.4436038133745</v>
          </cell>
          <cell r="T132">
            <v>6217.3166206870619</v>
          </cell>
          <cell r="W132">
            <v>5898.5500720465261</v>
          </cell>
          <cell r="Z132">
            <v>5974.3965602190747</v>
          </cell>
          <cell r="AC132">
            <v>6059.162505954022</v>
          </cell>
          <cell r="AF132">
            <v>5377.668444875676</v>
          </cell>
          <cell r="AI132">
            <v>6294.2473819980578</v>
          </cell>
          <cell r="AL132">
            <v>6010.7172167083818</v>
          </cell>
          <cell r="AO132">
            <v>4572.2121826101102</v>
          </cell>
        </row>
        <row r="133">
          <cell r="A133" t="str">
            <v>Véhicules usagésDéduction à la source</v>
          </cell>
          <cell r="B133" t="str">
            <v>Déduction à la source</v>
          </cell>
          <cell r="E133">
            <v>65900.553636138677</v>
          </cell>
          <cell r="H133">
            <v>4379.5591505447674</v>
          </cell>
          <cell r="K133">
            <v>4792.3203040460239</v>
          </cell>
          <cell r="N133">
            <v>4892.9595926355896</v>
          </cell>
          <cell r="Q133">
            <v>5431.4436038133745</v>
          </cell>
          <cell r="T133">
            <v>6217.3166206870619</v>
          </cell>
          <cell r="W133">
            <v>5898.5500720465261</v>
          </cell>
          <cell r="Z133">
            <v>5974.3965602190747</v>
          </cell>
          <cell r="AC133">
            <v>6059.162505954022</v>
          </cell>
          <cell r="AF133">
            <v>5377.668444875676</v>
          </cell>
          <cell r="AI133">
            <v>6294.2473819980578</v>
          </cell>
          <cell r="AL133">
            <v>6010.7172167083818</v>
          </cell>
          <cell r="AO133">
            <v>4572.2121826101102</v>
          </cell>
        </row>
        <row r="134">
          <cell r="A134" t="str">
            <v>Véhicules usagésBénéfices marginaux</v>
          </cell>
          <cell r="B134" t="str">
            <v>Bénéfices marginaux</v>
          </cell>
          <cell r="E134">
            <v>47228.730105899369</v>
          </cell>
          <cell r="H134">
            <v>3138.6840578904166</v>
          </cell>
          <cell r="K134">
            <v>3434.4962178996507</v>
          </cell>
          <cell r="N134">
            <v>3506.6210413888389</v>
          </cell>
          <cell r="Q134">
            <v>3892.5345827329184</v>
          </cell>
          <cell r="T134">
            <v>4455.7435781590611</v>
          </cell>
          <cell r="W134">
            <v>4227.2942183000105</v>
          </cell>
          <cell r="Z134">
            <v>4281.6508681570031</v>
          </cell>
          <cell r="AC134">
            <v>4342.3997959337157</v>
          </cell>
          <cell r="AF134">
            <v>3853.9957188275675</v>
          </cell>
          <cell r="AI134">
            <v>4510.8772904319412</v>
          </cell>
          <cell r="AL134">
            <v>4307.6806719743399</v>
          </cell>
          <cell r="AO134">
            <v>3276.7520642039121</v>
          </cell>
        </row>
        <row r="135">
          <cell r="A135" t="str">
            <v>Véhicules usagésCsst</v>
          </cell>
          <cell r="B135" t="str">
            <v>Csst</v>
          </cell>
          <cell r="E135">
            <v>10983.425606023111</v>
          </cell>
          <cell r="H135">
            <v>729.9265250907946</v>
          </cell>
          <cell r="K135">
            <v>798.72005067433747</v>
          </cell>
          <cell r="N135">
            <v>815.49326543926497</v>
          </cell>
          <cell r="Q135">
            <v>905.24060063556249</v>
          </cell>
          <cell r="T135">
            <v>1036.2194367811771</v>
          </cell>
          <cell r="W135">
            <v>983.09167867442113</v>
          </cell>
          <cell r="Z135">
            <v>995.73276003651256</v>
          </cell>
          <cell r="AC135">
            <v>1009.8604176590037</v>
          </cell>
          <cell r="AF135">
            <v>896.27807414594599</v>
          </cell>
          <cell r="AI135">
            <v>1049.0412303330097</v>
          </cell>
          <cell r="AL135">
            <v>1001.7862027847303</v>
          </cell>
          <cell r="AO135">
            <v>762.03536376835166</v>
          </cell>
        </row>
        <row r="136">
          <cell r="A136" t="str">
            <v>Véhicules usagés[...]</v>
          </cell>
          <cell r="B136" t="str">
            <v>[...]</v>
          </cell>
          <cell r="E136">
            <v>0</v>
          </cell>
        </row>
        <row r="137">
          <cell r="A137" t="str">
            <v>Véhicules usagésTOTAL PERSONNEL</v>
          </cell>
          <cell r="B137" t="str">
            <v>TOTAL PERSONNEL</v>
          </cell>
          <cell r="C137" t="str">
            <v>% brut</v>
          </cell>
          <cell r="D137">
            <v>0.38728974210558154</v>
          </cell>
          <cell r="E137">
            <v>377797.98772979988</v>
          </cell>
          <cell r="F137" t="str">
            <v>% brut</v>
          </cell>
          <cell r="G137">
            <v>0.53283804068267349</v>
          </cell>
          <cell r="H137">
            <v>27818.870530268447</v>
          </cell>
          <cell r="I137" t="str">
            <v>% brut</v>
          </cell>
          <cell r="J137">
            <v>0.43031342825522217</v>
          </cell>
          <cell r="K137">
            <v>28398.884634949565</v>
          </cell>
          <cell r="L137" t="str">
            <v>% brut</v>
          </cell>
          <cell r="M137">
            <v>0.49393014955217529</v>
          </cell>
          <cell r="N137">
            <v>30519.402914125338</v>
          </cell>
          <cell r="O137" t="str">
            <v>% brut</v>
          </cell>
          <cell r="P137">
            <v>0.38076505983439352</v>
          </cell>
          <cell r="Q137">
            <v>30851.804037192935</v>
          </cell>
          <cell r="R137" t="str">
            <v>% brut</v>
          </cell>
          <cell r="S137">
            <v>0.33386335511150045</v>
          </cell>
          <cell r="T137">
            <v>33727.851790426241</v>
          </cell>
          <cell r="U137" t="str">
            <v>% brut</v>
          </cell>
          <cell r="V137">
            <v>0.35732853900838507</v>
          </cell>
          <cell r="W137">
            <v>32808.741575179367</v>
          </cell>
          <cell r="X137" t="str">
            <v>% brut</v>
          </cell>
          <cell r="Y137">
            <v>0.35353251425727389</v>
          </cell>
          <cell r="Z137">
            <v>33027.432282743539</v>
          </cell>
          <cell r="AA137" t="str">
            <v>% brut</v>
          </cell>
          <cell r="AB137">
            <v>0.34580071578032529</v>
          </cell>
          <cell r="AC137">
            <v>33271.840759612642</v>
          </cell>
          <cell r="AD137" t="str">
            <v>% brut</v>
          </cell>
          <cell r="AE137">
            <v>0.40371526228975185</v>
          </cell>
          <cell r="AF137">
            <v>31306.866216836741</v>
          </cell>
          <cell r="AG137" t="str">
            <v>% brut</v>
          </cell>
          <cell r="AH137">
            <v>0.31854249477420798</v>
          </cell>
          <cell r="AI137">
            <v>33339.554930958773</v>
          </cell>
          <cell r="AJ137" t="str">
            <v>% brut</v>
          </cell>
          <cell r="AK137">
            <v>0.34916523375772446</v>
          </cell>
          <cell r="AL137">
            <v>33132.15684228771</v>
          </cell>
          <cell r="AM137" t="str">
            <v>% brut</v>
          </cell>
          <cell r="AN137">
            <v>0.5391082703477057</v>
          </cell>
          <cell r="AO137">
            <v>29594.581215218535</v>
          </cell>
        </row>
        <row r="138">
          <cell r="A138" t="str">
            <v>Véhicules usagésPublicité 2</v>
          </cell>
          <cell r="B138" t="str">
            <v>Publicité 2</v>
          </cell>
          <cell r="E138">
            <v>0</v>
          </cell>
          <cell r="H138">
            <v>0</v>
          </cell>
          <cell r="K138">
            <v>0</v>
          </cell>
          <cell r="N138">
            <v>0</v>
          </cell>
          <cell r="Q138">
            <v>0</v>
          </cell>
          <cell r="T138">
            <v>0</v>
          </cell>
          <cell r="W138">
            <v>0</v>
          </cell>
          <cell r="Z138">
            <v>0</v>
          </cell>
          <cell r="AC138">
            <v>0</v>
          </cell>
          <cell r="AF138">
            <v>0</v>
          </cell>
          <cell r="AI138">
            <v>0</v>
          </cell>
          <cell r="AL138">
            <v>0</v>
          </cell>
          <cell r="AO138">
            <v>0</v>
          </cell>
        </row>
        <row r="139">
          <cell r="A139" t="str">
            <v>Véhicules usagésService gratuit 2</v>
          </cell>
          <cell r="B139" t="str">
            <v>Service gratuit 2</v>
          </cell>
          <cell r="E139">
            <v>0</v>
          </cell>
          <cell r="H139">
            <v>0</v>
          </cell>
          <cell r="K139">
            <v>0</v>
          </cell>
          <cell r="N139">
            <v>0</v>
          </cell>
          <cell r="Q139">
            <v>0</v>
          </cell>
          <cell r="T139">
            <v>0</v>
          </cell>
          <cell r="W139">
            <v>0</v>
          </cell>
          <cell r="Z139">
            <v>0</v>
          </cell>
          <cell r="AC139">
            <v>0</v>
          </cell>
          <cell r="AF139">
            <v>0</v>
          </cell>
          <cell r="AI139">
            <v>0</v>
          </cell>
          <cell r="AL139">
            <v>0</v>
          </cell>
          <cell r="AO139">
            <v>0</v>
          </cell>
        </row>
        <row r="140">
          <cell r="A140" t="str">
            <v>Véhicules usagésFrais véhicules de cie</v>
          </cell>
          <cell r="B140" t="str">
            <v>Frais véhicules de cie</v>
          </cell>
          <cell r="E140">
            <v>2580.48</v>
          </cell>
          <cell r="H140">
            <v>215.04</v>
          </cell>
          <cell r="K140">
            <v>215.04</v>
          </cell>
          <cell r="N140">
            <v>215.04</v>
          </cell>
          <cell r="Q140">
            <v>215.04</v>
          </cell>
          <cell r="T140">
            <v>215.04</v>
          </cell>
          <cell r="W140">
            <v>215.04</v>
          </cell>
          <cell r="Z140">
            <v>215.04</v>
          </cell>
          <cell r="AC140">
            <v>215.04</v>
          </cell>
          <cell r="AF140">
            <v>215.04</v>
          </cell>
          <cell r="AI140">
            <v>215.04</v>
          </cell>
          <cell r="AL140">
            <v>215.04</v>
          </cell>
          <cell r="AO140">
            <v>215.04</v>
          </cell>
        </row>
        <row r="141">
          <cell r="A141" t="str">
            <v>Véhicules usagésInformatique</v>
          </cell>
          <cell r="B141" t="str">
            <v>Informatique</v>
          </cell>
          <cell r="E141">
            <v>31953.283200000002</v>
          </cell>
          <cell r="H141">
            <v>2662.7736</v>
          </cell>
          <cell r="K141">
            <v>2662.7736</v>
          </cell>
          <cell r="N141">
            <v>2662.7736</v>
          </cell>
          <cell r="Q141">
            <v>2662.7736</v>
          </cell>
          <cell r="T141">
            <v>2662.7736</v>
          </cell>
          <cell r="W141">
            <v>2662.7736</v>
          </cell>
          <cell r="Z141">
            <v>2662.7736</v>
          </cell>
          <cell r="AC141">
            <v>2662.7736</v>
          </cell>
          <cell r="AF141">
            <v>2662.7736</v>
          </cell>
          <cell r="AI141">
            <v>2662.7736</v>
          </cell>
          <cell r="AL141">
            <v>2662.7736</v>
          </cell>
          <cell r="AO141">
            <v>2662.7736</v>
          </cell>
        </row>
        <row r="142">
          <cell r="A142" t="str">
            <v>Véhicules usagésFrais de déplacement</v>
          </cell>
          <cell r="B142" t="str">
            <v>Frais de déplacement</v>
          </cell>
          <cell r="E142">
            <v>7184.2356000000009</v>
          </cell>
          <cell r="H142">
            <v>598.68629999999996</v>
          </cell>
          <cell r="K142">
            <v>598.68629999999996</v>
          </cell>
          <cell r="N142">
            <v>598.68629999999996</v>
          </cell>
          <cell r="Q142">
            <v>598.68629999999996</v>
          </cell>
          <cell r="T142">
            <v>598.68629999999996</v>
          </cell>
          <cell r="W142">
            <v>598.68629999999996</v>
          </cell>
          <cell r="Z142">
            <v>598.68629999999996</v>
          </cell>
          <cell r="AC142">
            <v>598.68629999999996</v>
          </cell>
          <cell r="AF142">
            <v>598.68629999999996</v>
          </cell>
          <cell r="AI142">
            <v>598.68629999999996</v>
          </cell>
          <cell r="AL142">
            <v>598.68629999999996</v>
          </cell>
          <cell r="AO142">
            <v>598.68629999999996</v>
          </cell>
        </row>
        <row r="143">
          <cell r="A143" t="str">
            <v>Véhicules usagésServices extérieurs</v>
          </cell>
          <cell r="B143" t="str">
            <v>Services extérieurs</v>
          </cell>
          <cell r="E143">
            <v>33870.725999999995</v>
          </cell>
          <cell r="H143">
            <v>2766.5604999999996</v>
          </cell>
          <cell r="K143">
            <v>2766.5604999999996</v>
          </cell>
          <cell r="N143">
            <v>2766.5604999999996</v>
          </cell>
          <cell r="Q143">
            <v>2934.5604999999996</v>
          </cell>
          <cell r="T143">
            <v>2934.5604999999996</v>
          </cell>
          <cell r="W143">
            <v>2766.5604999999996</v>
          </cell>
          <cell r="Z143">
            <v>2766.5604999999996</v>
          </cell>
          <cell r="AC143">
            <v>2766.5604999999996</v>
          </cell>
          <cell r="AF143">
            <v>2766.5604999999996</v>
          </cell>
          <cell r="AI143">
            <v>2934.5604999999996</v>
          </cell>
          <cell r="AL143">
            <v>2934.5604999999996</v>
          </cell>
          <cell r="AO143">
            <v>2766.5604999999996</v>
          </cell>
        </row>
        <row r="144">
          <cell r="A144" t="str">
            <v>Véhicules usagésFournitures autres</v>
          </cell>
          <cell r="B144" t="str">
            <v>Fournitures autres</v>
          </cell>
          <cell r="E144">
            <v>1520.0000000000002</v>
          </cell>
          <cell r="H144">
            <v>81.351246619967213</v>
          </cell>
          <cell r="K144">
            <v>102.83390465646092</v>
          </cell>
          <cell r="N144">
            <v>96.278748908808325</v>
          </cell>
          <cell r="Q144">
            <v>126.25349713628719</v>
          </cell>
          <cell r="T144">
            <v>157.41273660229524</v>
          </cell>
          <cell r="W144">
            <v>143.06777098814061</v>
          </cell>
          <cell r="Z144">
            <v>145.56782421700345</v>
          </cell>
          <cell r="AC144">
            <v>149.92390401771453</v>
          </cell>
          <cell r="AF144">
            <v>120.83266974684352</v>
          </cell>
          <cell r="AI144">
            <v>163.08437839334002</v>
          </cell>
          <cell r="AL144">
            <v>147.85589882257756</v>
          </cell>
          <cell r="AO144">
            <v>85.537419890561466</v>
          </cell>
        </row>
        <row r="145">
          <cell r="A145" t="str">
            <v>Véhicules usagésUniformes</v>
          </cell>
          <cell r="B145" t="str">
            <v>Uniformes</v>
          </cell>
          <cell r="E145">
            <v>120</v>
          </cell>
          <cell r="H145">
            <v>10</v>
          </cell>
          <cell r="K145">
            <v>10</v>
          </cell>
          <cell r="N145">
            <v>10</v>
          </cell>
          <cell r="Q145">
            <v>10</v>
          </cell>
          <cell r="T145">
            <v>10</v>
          </cell>
          <cell r="W145">
            <v>10</v>
          </cell>
          <cell r="Z145">
            <v>10</v>
          </cell>
          <cell r="AC145">
            <v>10</v>
          </cell>
          <cell r="AF145">
            <v>10</v>
          </cell>
          <cell r="AI145">
            <v>10</v>
          </cell>
          <cell r="AL145">
            <v>10</v>
          </cell>
          <cell r="AO145">
            <v>10</v>
          </cell>
        </row>
        <row r="146">
          <cell r="A146" t="str">
            <v>Véhicules usagésPapeterie</v>
          </cell>
          <cell r="B146" t="str">
            <v>Papeterie</v>
          </cell>
          <cell r="E146">
            <v>3139.1999999999994</v>
          </cell>
          <cell r="H146">
            <v>261.59999999999997</v>
          </cell>
          <cell r="K146">
            <v>261.59999999999997</v>
          </cell>
          <cell r="N146">
            <v>261.59999999999997</v>
          </cell>
          <cell r="Q146">
            <v>261.59999999999997</v>
          </cell>
          <cell r="T146">
            <v>261.59999999999997</v>
          </cell>
          <cell r="W146">
            <v>261.59999999999997</v>
          </cell>
          <cell r="Z146">
            <v>261.59999999999997</v>
          </cell>
          <cell r="AC146">
            <v>261.59999999999997</v>
          </cell>
          <cell r="AF146">
            <v>261.59999999999997</v>
          </cell>
          <cell r="AI146">
            <v>261.59999999999997</v>
          </cell>
          <cell r="AL146">
            <v>261.59999999999997</v>
          </cell>
          <cell r="AO146">
            <v>261.59999999999997</v>
          </cell>
        </row>
        <row r="147">
          <cell r="A147" t="str">
            <v>Véhicules usagésTéléphone</v>
          </cell>
          <cell r="B147" t="str">
            <v>Téléphone</v>
          </cell>
          <cell r="E147">
            <v>3217.1040000000007</v>
          </cell>
          <cell r="H147">
            <v>268.09199999999998</v>
          </cell>
          <cell r="K147">
            <v>268.09199999999998</v>
          </cell>
          <cell r="N147">
            <v>268.09199999999998</v>
          </cell>
          <cell r="Q147">
            <v>268.09199999999998</v>
          </cell>
          <cell r="T147">
            <v>268.09199999999998</v>
          </cell>
          <cell r="W147">
            <v>268.09199999999998</v>
          </cell>
          <cell r="Z147">
            <v>268.09199999999998</v>
          </cell>
          <cell r="AC147">
            <v>268.09199999999998</v>
          </cell>
          <cell r="AF147">
            <v>268.09199999999998</v>
          </cell>
          <cell r="AI147">
            <v>268.09199999999998</v>
          </cell>
          <cell r="AL147">
            <v>268.09199999999998</v>
          </cell>
          <cell r="AO147">
            <v>268.09199999999998</v>
          </cell>
        </row>
        <row r="148">
          <cell r="A148" t="str">
            <v>Véhicules usagésFrais postaux</v>
          </cell>
          <cell r="B148" t="str">
            <v>Frais postaux</v>
          </cell>
          <cell r="E148">
            <v>1245.5999999999997</v>
          </cell>
          <cell r="H148">
            <v>103.8</v>
          </cell>
          <cell r="K148">
            <v>103.8</v>
          </cell>
          <cell r="N148">
            <v>103.8</v>
          </cell>
          <cell r="Q148">
            <v>103.8</v>
          </cell>
          <cell r="T148">
            <v>103.8</v>
          </cell>
          <cell r="W148">
            <v>103.8</v>
          </cell>
          <cell r="Z148">
            <v>103.8</v>
          </cell>
          <cell r="AC148">
            <v>103.8</v>
          </cell>
          <cell r="AF148">
            <v>103.8</v>
          </cell>
          <cell r="AI148">
            <v>103.8</v>
          </cell>
          <cell r="AL148">
            <v>103.8</v>
          </cell>
          <cell r="AO148">
            <v>103.8</v>
          </cell>
        </row>
        <row r="149">
          <cell r="A149" t="str">
            <v>Véhicules usagésDivers</v>
          </cell>
          <cell r="B149" t="str">
            <v>Divers</v>
          </cell>
          <cell r="E149">
            <v>5171.04</v>
          </cell>
          <cell r="H149">
            <v>430.91999999999996</v>
          </cell>
          <cell r="K149">
            <v>430.91999999999996</v>
          </cell>
          <cell r="N149">
            <v>430.91999999999996</v>
          </cell>
          <cell r="Q149">
            <v>430.91999999999996</v>
          </cell>
          <cell r="T149">
            <v>430.91999999999996</v>
          </cell>
          <cell r="W149">
            <v>430.91999999999996</v>
          </cell>
          <cell r="Z149">
            <v>430.91999999999996</v>
          </cell>
          <cell r="AC149">
            <v>430.91999999999996</v>
          </cell>
          <cell r="AF149">
            <v>430.91999999999996</v>
          </cell>
          <cell r="AI149">
            <v>430.91999999999996</v>
          </cell>
          <cell r="AL149">
            <v>430.91999999999996</v>
          </cell>
          <cell r="AO149">
            <v>430.91999999999996</v>
          </cell>
        </row>
        <row r="150">
          <cell r="A150" t="str">
            <v>Véhicules usagésFormation</v>
          </cell>
          <cell r="B150" t="str">
            <v>Formation</v>
          </cell>
          <cell r="E150">
            <v>847.56</v>
          </cell>
          <cell r="H150">
            <v>70.63</v>
          </cell>
          <cell r="K150">
            <v>70.63</v>
          </cell>
          <cell r="N150">
            <v>70.63</v>
          </cell>
          <cell r="Q150">
            <v>70.63</v>
          </cell>
          <cell r="T150">
            <v>70.63</v>
          </cell>
          <cell r="W150">
            <v>70.63</v>
          </cell>
          <cell r="Z150">
            <v>70.63</v>
          </cell>
          <cell r="AC150">
            <v>70.63</v>
          </cell>
          <cell r="AF150">
            <v>70.63</v>
          </cell>
          <cell r="AI150">
            <v>70.63</v>
          </cell>
          <cell r="AL150">
            <v>70.63</v>
          </cell>
          <cell r="AO150">
            <v>70.63</v>
          </cell>
        </row>
        <row r="151">
          <cell r="A151" t="str">
            <v>Véhicules usagésFrais bancaires</v>
          </cell>
          <cell r="B151" t="str">
            <v>Frais bancaires</v>
          </cell>
          <cell r="E151">
            <v>12728.4</v>
          </cell>
          <cell r="H151">
            <v>782.87768732213056</v>
          </cell>
          <cell r="K151">
            <v>675.2802688246818</v>
          </cell>
          <cell r="N151">
            <v>781.24280904704108</v>
          </cell>
          <cell r="Q151">
            <v>1501.8697659349984</v>
          </cell>
          <cell r="T151">
            <v>1376.496525145353</v>
          </cell>
          <cell r="W151">
            <v>909.82048235324567</v>
          </cell>
          <cell r="Z151">
            <v>857.76673390951987</v>
          </cell>
          <cell r="AC151">
            <v>945.44252692843224</v>
          </cell>
          <cell r="AF151">
            <v>715.98450716078355</v>
          </cell>
          <cell r="AI151">
            <v>1342.1408765660528</v>
          </cell>
          <cell r="AL151">
            <v>1953.0486479255346</v>
          </cell>
          <cell r="AO151">
            <v>886.42916888222646</v>
          </cell>
        </row>
        <row r="152">
          <cell r="A152" t="str">
            <v>Véhicules usagés[...]</v>
          </cell>
          <cell r="B152" t="str">
            <v>[...]</v>
          </cell>
          <cell r="E152">
            <v>0</v>
          </cell>
        </row>
        <row r="153">
          <cell r="A153" t="str">
            <v>Véhicules usagés[...]</v>
          </cell>
          <cell r="B153" t="str">
            <v>[...]</v>
          </cell>
          <cell r="E153">
            <v>0</v>
          </cell>
        </row>
        <row r="154">
          <cell r="A154" t="str">
            <v>Véhicules usagés[...]</v>
          </cell>
          <cell r="B154" t="str">
            <v>[...]</v>
          </cell>
          <cell r="E154">
            <v>0</v>
          </cell>
        </row>
        <row r="155">
          <cell r="A155" t="str">
            <v>Véhicules usagésTOTAL SEMI-FIXES</v>
          </cell>
          <cell r="B155" t="str">
            <v>TOTAL SEMI-FIXES</v>
          </cell>
          <cell r="C155" t="str">
            <v>% brut</v>
          </cell>
          <cell r="D155">
            <v>0.10617990155773269</v>
          </cell>
          <cell r="E155">
            <v>103577.62879999999</v>
          </cell>
          <cell r="F155" t="str">
            <v>% brut</v>
          </cell>
          <cell r="G155">
            <v>0.15806378818498745</v>
          </cell>
          <cell r="H155">
            <v>8252.3313339420984</v>
          </cell>
          <cell r="I155" t="str">
            <v>% brut</v>
          </cell>
          <cell r="J155">
            <v>0.12373840363028484</v>
          </cell>
          <cell r="K155">
            <v>8166.2165734811424</v>
          </cell>
          <cell r="L155" t="str">
            <v>% brut</v>
          </cell>
          <cell r="M155">
            <v>0.13377197742638672</v>
          </cell>
          <cell r="N155">
            <v>8265.6239579558496</v>
          </cell>
          <cell r="O155" t="str">
            <v>% brut</v>
          </cell>
          <cell r="P155">
            <v>0.11334935973002147</v>
          </cell>
          <cell r="Q155">
            <v>9184.2256630712855</v>
          </cell>
          <cell r="R155" t="str">
            <v>% brut</v>
          </cell>
          <cell r="S155">
            <v>8.9979694237602728E-2</v>
          </cell>
          <cell r="T155">
            <v>9090.0116617476469</v>
          </cell>
          <cell r="U155" t="str">
            <v>% brut</v>
          </cell>
          <cell r="V155">
            <v>9.1933024954049036E-2</v>
          </cell>
          <cell r="W155">
            <v>8440.990653341385</v>
          </cell>
          <cell r="X155" t="str">
            <v>% brut</v>
          </cell>
          <cell r="Y155">
            <v>8.9823689006181678E-2</v>
          </cell>
          <cell r="Z155">
            <v>8391.4369581265237</v>
          </cell>
          <cell r="AA155" t="str">
            <v>% brut</v>
          </cell>
          <cell r="AB155">
            <v>8.8170342459748252E-2</v>
          </cell>
          <cell r="AC155">
            <v>8483.4688309461471</v>
          </cell>
          <cell r="AD155" t="str">
            <v>% brut</v>
          </cell>
          <cell r="AE155">
            <v>0.10606381173078283</v>
          </cell>
          <cell r="AF155">
            <v>8224.9195769076268</v>
          </cell>
          <cell r="AG155" t="str">
            <v>% brut</v>
          </cell>
          <cell r="AH155">
            <v>8.6576378213645264E-2</v>
          </cell>
          <cell r="AI155">
            <v>9061.327654959392</v>
          </cell>
          <cell r="AJ155" t="str">
            <v>% brut</v>
          </cell>
          <cell r="AK155">
            <v>0.10177095031910548</v>
          </cell>
          <cell r="AL155">
            <v>9657.0069467481117</v>
          </cell>
          <cell r="AM155" t="str">
            <v>% brut</v>
          </cell>
          <cell r="AN155">
            <v>0.15229079606665114</v>
          </cell>
          <cell r="AO155">
            <v>8360.0689887727876</v>
          </cell>
        </row>
        <row r="156">
          <cell r="A156" t="str">
            <v>Véhicules usagés</v>
          </cell>
        </row>
        <row r="157">
          <cell r="A157" t="str">
            <v>Véhicules usagésTOTAL DES DÉPENSES</v>
          </cell>
          <cell r="B157" t="str">
            <v>TOTAL DES DÉPENSES</v>
          </cell>
          <cell r="C157" t="str">
            <v>% brut</v>
          </cell>
          <cell r="D157">
            <v>0.97581352877737948</v>
          </cell>
          <cell r="E157">
            <v>951898.14624913631</v>
          </cell>
          <cell r="F157" t="str">
            <v>% brut</v>
          </cell>
          <cell r="G157">
            <v>1.2160699011065959</v>
          </cell>
          <cell r="H157">
            <v>63489.632030209512</v>
          </cell>
          <cell r="I157" t="str">
            <v>% brut</v>
          </cell>
          <cell r="J157">
            <v>1.0516071549109389</v>
          </cell>
          <cell r="K157">
            <v>69401.669370843912</v>
          </cell>
          <cell r="L157" t="str">
            <v>% brut</v>
          </cell>
          <cell r="M157">
            <v>1.1374691335967746</v>
          </cell>
          <cell r="N157">
            <v>70282.971837405508</v>
          </cell>
          <cell r="O157" t="str">
            <v>% brut</v>
          </cell>
          <cell r="P157">
            <v>0.9781144493683025</v>
          </cell>
          <cell r="Q157">
            <v>79252.53260102823</v>
          </cell>
          <cell r="R157" t="str">
            <v>% brut</v>
          </cell>
          <cell r="S157">
            <v>0.89034932142370027</v>
          </cell>
          <cell r="T157">
            <v>89945.690339858207</v>
          </cell>
          <cell r="U157" t="str">
            <v>% brut</v>
          </cell>
          <cell r="V157">
            <v>0.92360854005725246</v>
          </cell>
          <cell r="W157">
            <v>84802.725221609071</v>
          </cell>
          <cell r="X157" t="str">
            <v>% brut</v>
          </cell>
          <cell r="Y157">
            <v>0.91816497868316793</v>
          </cell>
          <cell r="Z157">
            <v>85776.075565646694</v>
          </cell>
          <cell r="AA157" t="str">
            <v>% brut</v>
          </cell>
          <cell r="AB157">
            <v>0.90448133501002892</v>
          </cell>
          <cell r="AC157">
            <v>87026.306121393383</v>
          </cell>
          <cell r="AD157" t="str">
            <v>% brut</v>
          </cell>
          <cell r="AE157">
            <v>0.99752416200288263</v>
          </cell>
          <cell r="AF157">
            <v>77354.90432232582</v>
          </cell>
          <cell r="AG157" t="str">
            <v>% brut</v>
          </cell>
          <cell r="AH157">
            <v>0.87096471107323692</v>
          </cell>
          <cell r="AI157">
            <v>91157.620424664157</v>
          </cell>
          <cell r="AJ157" t="str">
            <v>% brut</v>
          </cell>
          <cell r="AK157">
            <v>0.92142922215269429</v>
          </cell>
          <cell r="AL157">
            <v>87434.070050093738</v>
          </cell>
          <cell r="AM157" t="str">
            <v>% brut</v>
          </cell>
          <cell r="AN157">
            <v>1.2018112684854065</v>
          </cell>
          <cell r="AO157">
            <v>65973.948364058029</v>
          </cell>
        </row>
        <row r="158">
          <cell r="A158" t="str">
            <v>Véhicules usagésProgramme used 1</v>
          </cell>
          <cell r="B158" t="str">
            <v>Programme used 1</v>
          </cell>
          <cell r="E158">
            <v>34000</v>
          </cell>
          <cell r="H158">
            <v>0</v>
          </cell>
          <cell r="K158">
            <v>0</v>
          </cell>
          <cell r="N158">
            <v>8500</v>
          </cell>
          <cell r="Q158">
            <v>0</v>
          </cell>
          <cell r="T158">
            <v>0</v>
          </cell>
          <cell r="W158">
            <v>8500</v>
          </cell>
          <cell r="Z158">
            <v>0</v>
          </cell>
          <cell r="AC158">
            <v>0</v>
          </cell>
          <cell r="AF158">
            <v>8500</v>
          </cell>
          <cell r="AI158">
            <v>0</v>
          </cell>
          <cell r="AL158">
            <v>0</v>
          </cell>
          <cell r="AO158">
            <v>8500</v>
          </cell>
        </row>
        <row r="159">
          <cell r="A159" t="str">
            <v>Véhicules usagésProgramme used 2</v>
          </cell>
          <cell r="B159" t="str">
            <v>Programme used 2</v>
          </cell>
          <cell r="E159">
            <v>0</v>
          </cell>
          <cell r="H159">
            <v>0</v>
          </cell>
          <cell r="K159">
            <v>0</v>
          </cell>
          <cell r="N159">
            <v>0</v>
          </cell>
          <cell r="Q159">
            <v>0</v>
          </cell>
          <cell r="T159">
            <v>0</v>
          </cell>
          <cell r="W159">
            <v>0</v>
          </cell>
          <cell r="Z159">
            <v>0</v>
          </cell>
          <cell r="AC159">
            <v>0</v>
          </cell>
          <cell r="AF159">
            <v>0</v>
          </cell>
          <cell r="AI159">
            <v>0</v>
          </cell>
          <cell r="AL159">
            <v>0</v>
          </cell>
          <cell r="AO159">
            <v>0</v>
          </cell>
        </row>
        <row r="160">
          <cell r="A160" t="str">
            <v>Véhicules usagésProgramme used 3</v>
          </cell>
          <cell r="B160" t="str">
            <v>Programme used 3</v>
          </cell>
          <cell r="E160">
            <v>0</v>
          </cell>
          <cell r="H160">
            <v>0</v>
          </cell>
          <cell r="K160">
            <v>0</v>
          </cell>
          <cell r="N160">
            <v>0</v>
          </cell>
          <cell r="Q160">
            <v>0</v>
          </cell>
          <cell r="T160">
            <v>0</v>
          </cell>
          <cell r="W160">
            <v>0</v>
          </cell>
          <cell r="Z160">
            <v>0</v>
          </cell>
          <cell r="AC160">
            <v>0</v>
          </cell>
          <cell r="AF160">
            <v>0</v>
          </cell>
          <cell r="AI160">
            <v>0</v>
          </cell>
          <cell r="AL160">
            <v>0</v>
          </cell>
          <cell r="AO160">
            <v>0</v>
          </cell>
        </row>
        <row r="161">
          <cell r="A161" t="str">
            <v>Véhicules usagés[...]</v>
          </cell>
          <cell r="B161" t="str">
            <v>[...]</v>
          </cell>
          <cell r="E161">
            <v>0</v>
          </cell>
        </row>
        <row r="162">
          <cell r="A162" t="str">
            <v>Véhicules usagés[...]</v>
          </cell>
          <cell r="B162" t="str">
            <v>[...]</v>
          </cell>
          <cell r="E162">
            <v>0</v>
          </cell>
        </row>
        <row r="163">
          <cell r="A163" t="str">
            <v>Véhicules usagés[...]</v>
          </cell>
          <cell r="B163" t="str">
            <v>[...]</v>
          </cell>
          <cell r="E163">
            <v>0</v>
          </cell>
        </row>
        <row r="164">
          <cell r="A164" t="str">
            <v>Véhicules usagésFrais administration</v>
          </cell>
          <cell r="B164" t="str">
            <v>Frais administration</v>
          </cell>
          <cell r="E164">
            <v>119358.00000000003</v>
          </cell>
          <cell r="H164">
            <v>6388.1066408329252</v>
          </cell>
          <cell r="K164">
            <v>8075.0323631485935</v>
          </cell>
          <cell r="N164">
            <v>7560.2887580641736</v>
          </cell>
          <cell r="Q164">
            <v>9914.0558626269521</v>
          </cell>
          <cell r="T164">
            <v>12360.835141695234</v>
          </cell>
          <cell r="W164">
            <v>11234.396716843741</v>
          </cell>
          <cell r="Z164">
            <v>11430.713396640196</v>
          </cell>
          <cell r="AC164">
            <v>11772.774562991033</v>
          </cell>
          <cell r="AF164">
            <v>9488.3853918708883</v>
          </cell>
          <cell r="AI164">
            <v>12806.200813337025</v>
          </cell>
          <cell r="AL164">
            <v>11610.384455042904</v>
          </cell>
          <cell r="AO164">
            <v>6716.8258969063399</v>
          </cell>
        </row>
        <row r="165">
          <cell r="A165" t="str">
            <v>Véhicules usagésAUTRES REVENUS</v>
          </cell>
          <cell r="B165" t="str">
            <v>AUTRES REVENUS</v>
          </cell>
          <cell r="E165">
            <v>153358.00000000003</v>
          </cell>
          <cell r="H165">
            <v>6388.1066408329252</v>
          </cell>
          <cell r="K165">
            <v>8075.0323631485935</v>
          </cell>
          <cell r="N165">
            <v>16060.288758064173</v>
          </cell>
          <cell r="Q165">
            <v>9914.0558626269521</v>
          </cell>
          <cell r="T165">
            <v>12360.835141695234</v>
          </cell>
          <cell r="W165">
            <v>19734.396716843741</v>
          </cell>
          <cell r="Z165">
            <v>11430.713396640196</v>
          </cell>
          <cell r="AC165">
            <v>11772.774562991033</v>
          </cell>
          <cell r="AF165">
            <v>17988.385391870888</v>
          </cell>
          <cell r="AI165">
            <v>12806.200813337025</v>
          </cell>
          <cell r="AL165">
            <v>11610.384455042904</v>
          </cell>
          <cell r="AO165">
            <v>15216.825896906339</v>
          </cell>
        </row>
        <row r="166">
          <cell r="A166" t="str">
            <v>Véhicules usagés</v>
          </cell>
        </row>
        <row r="167">
          <cell r="A167" t="str">
            <v>Véhicules usagésPROFIT DÉPARTEMENTAL</v>
          </cell>
          <cell r="B167" t="str">
            <v>PROFIT DÉPARTEMENTAL</v>
          </cell>
          <cell r="E167">
            <v>176951.70560271564</v>
          </cell>
          <cell r="H167">
            <v>-4892.6581421604596</v>
          </cell>
          <cell r="K167">
            <v>4669.1762070992972</v>
          </cell>
          <cell r="N167">
            <v>7566.2215700224151</v>
          </cell>
          <cell r="Q167">
            <v>11687.350711762705</v>
          </cell>
          <cell r="T167">
            <v>23438.067126337541</v>
          </cell>
          <cell r="W167">
            <v>26748.411535720155</v>
          </cell>
          <cell r="Z167">
            <v>19075.839420131357</v>
          </cell>
          <cell r="AC167">
            <v>20963.275525215839</v>
          </cell>
          <cell r="AF167">
            <v>18180.378948197435</v>
          </cell>
          <cell r="AI167">
            <v>26311.39768276985</v>
          </cell>
          <cell r="AL167">
            <v>19065.935819196689</v>
          </cell>
          <cell r="AO167">
            <v>4138.3091984228013</v>
          </cell>
        </row>
        <row r="170">
          <cell r="B170" t="str">
            <v>Budget 2021</v>
          </cell>
          <cell r="C170" t="str">
            <v>Service</v>
          </cell>
        </row>
        <row r="172">
          <cell r="B172" t="str">
            <v>Mois</v>
          </cell>
          <cell r="C172">
            <v>2021</v>
          </cell>
          <cell r="F172" t="str">
            <v>Janvier</v>
          </cell>
          <cell r="I172" t="str">
            <v>Février</v>
          </cell>
          <cell r="L172" t="str">
            <v>Mars</v>
          </cell>
          <cell r="O172" t="str">
            <v>Avril</v>
          </cell>
          <cell r="R172" t="str">
            <v>Mai</v>
          </cell>
          <cell r="U172" t="str">
            <v>Juin</v>
          </cell>
          <cell r="X172" t="str">
            <v>Juillet</v>
          </cell>
          <cell r="AA172" t="str">
            <v>Août</v>
          </cell>
          <cell r="AD172" t="str">
            <v>Septembre</v>
          </cell>
          <cell r="AG172" t="str">
            <v>Octobre</v>
          </cell>
          <cell r="AJ172" t="str">
            <v>Novembre</v>
          </cell>
          <cell r="AM172" t="str">
            <v>Décembre</v>
          </cell>
        </row>
        <row r="173">
          <cell r="A173" t="str">
            <v>Service</v>
          </cell>
          <cell r="C173" t="str">
            <v>#</v>
          </cell>
          <cell r="D173" t="str">
            <v>$VENTES</v>
          </cell>
          <cell r="E173" t="str">
            <v>$PROFITS</v>
          </cell>
          <cell r="F173" t="str">
            <v>#</v>
          </cell>
          <cell r="G173" t="str">
            <v>$VENTES</v>
          </cell>
          <cell r="H173" t="str">
            <v>$PROFITS</v>
          </cell>
          <cell r="I173" t="str">
            <v>#</v>
          </cell>
          <cell r="J173" t="str">
            <v>$VENTES</v>
          </cell>
          <cell r="K173" t="str">
            <v>$PROFITS</v>
          </cell>
          <cell r="L173" t="str">
            <v>#</v>
          </cell>
          <cell r="M173" t="str">
            <v>$VENTES</v>
          </cell>
          <cell r="N173" t="str">
            <v>$PROFITS</v>
          </cell>
          <cell r="O173" t="str">
            <v>#</v>
          </cell>
          <cell r="P173" t="str">
            <v>$VENTES</v>
          </cell>
          <cell r="Q173" t="str">
            <v>$PROFITS</v>
          </cell>
          <cell r="R173" t="str">
            <v>#</v>
          </cell>
          <cell r="S173" t="str">
            <v>$VENTES</v>
          </cell>
          <cell r="T173" t="str">
            <v>$PROFITS</v>
          </cell>
          <cell r="U173" t="str">
            <v>#</v>
          </cell>
          <cell r="V173" t="str">
            <v>$VENTES</v>
          </cell>
          <cell r="W173" t="str">
            <v>$PROFITS</v>
          </cell>
          <cell r="X173" t="str">
            <v>#</v>
          </cell>
          <cell r="Y173" t="str">
            <v>$VENTES</v>
          </cell>
          <cell r="Z173" t="str">
            <v>$PROFITS</v>
          </cell>
          <cell r="AA173" t="str">
            <v>#</v>
          </cell>
          <cell r="AB173" t="str">
            <v>$VENTES</v>
          </cell>
          <cell r="AC173" t="str">
            <v>$PROFITS</v>
          </cell>
          <cell r="AD173" t="str">
            <v>#</v>
          </cell>
          <cell r="AE173" t="str">
            <v>$VENTES</v>
          </cell>
          <cell r="AF173" t="str">
            <v>$PROFITS</v>
          </cell>
          <cell r="AG173" t="str">
            <v>#</v>
          </cell>
          <cell r="AH173" t="str">
            <v>$VENTES</v>
          </cell>
          <cell r="AI173" t="str">
            <v>$PROFITS</v>
          </cell>
          <cell r="AJ173" t="str">
            <v>#</v>
          </cell>
          <cell r="AK173" t="str">
            <v>$VENTES</v>
          </cell>
          <cell r="AL173" t="str">
            <v>$PROFITS</v>
          </cell>
          <cell r="AM173" t="str">
            <v>#</v>
          </cell>
          <cell r="AN173" t="str">
            <v>$VENTES</v>
          </cell>
          <cell r="AO173" t="str">
            <v>$PROFITS</v>
          </cell>
        </row>
        <row r="174">
          <cell r="A174" t="str">
            <v>ServiceM/O Client</v>
          </cell>
          <cell r="B174" t="str">
            <v>M/O Client</v>
          </cell>
          <cell r="C174">
            <v>5700</v>
          </cell>
          <cell r="D174">
            <v>1398999.3690851734</v>
          </cell>
          <cell r="E174">
            <v>1049957.3272153714</v>
          </cell>
          <cell r="F174">
            <v>309.1242508979725</v>
          </cell>
          <cell r="G174">
            <v>75870.988065822879</v>
          </cell>
          <cell r="H174">
            <v>56941.626710577031</v>
          </cell>
          <cell r="I174">
            <v>302.22260338597385</v>
          </cell>
          <cell r="J174">
            <v>74177.058150922123</v>
          </cell>
          <cell r="K174">
            <v>55670.32225880849</v>
          </cell>
          <cell r="L174">
            <v>395.91441996095165</v>
          </cell>
          <cell r="M174">
            <v>97172.635743349791</v>
          </cell>
          <cell r="N174">
            <v>72928.639682144712</v>
          </cell>
          <cell r="O174">
            <v>724.39540650343611</v>
          </cell>
          <cell r="P174">
            <v>177794.51169587806</v>
          </cell>
          <cell r="Q174">
            <v>133435.83594025267</v>
          </cell>
          <cell r="R174">
            <v>646.98142975837663</v>
          </cell>
          <cell r="S174">
            <v>158794.14246347235</v>
          </cell>
          <cell r="T174">
            <v>119175.94609597976</v>
          </cell>
          <cell r="U174">
            <v>386.59597116892093</v>
          </cell>
          <cell r="V174">
            <v>94885.529781787787</v>
          </cell>
          <cell r="W174">
            <v>71212.153087851053</v>
          </cell>
          <cell r="X174">
            <v>369.57520889424842</v>
          </cell>
          <cell r="Y174">
            <v>90707.979661855235</v>
          </cell>
          <cell r="Z174">
            <v>68076.876936082044</v>
          </cell>
          <cell r="AA174">
            <v>408.25355341348234</v>
          </cell>
          <cell r="AB174">
            <v>100201.13397407754</v>
          </cell>
          <cell r="AC174">
            <v>75201.545573368028</v>
          </cell>
          <cell r="AD174">
            <v>301.96626227632748</v>
          </cell>
          <cell r="AE174">
            <v>74114.142177121088</v>
          </cell>
          <cell r="AF174">
            <v>55623.103447169939</v>
          </cell>
          <cell r="AG174">
            <v>521.01827409100156</v>
          </cell>
          <cell r="AH174">
            <v>127877.93626932583</v>
          </cell>
          <cell r="AI174">
            <v>95973.149911395405</v>
          </cell>
          <cell r="AJ174">
            <v>975.37451453597555</v>
          </cell>
          <cell r="AK174">
            <v>239394.44393992759</v>
          </cell>
          <cell r="AL174">
            <v>179666.95058178654</v>
          </cell>
          <cell r="AM174">
            <v>358.57810511333281</v>
          </cell>
          <cell r="AN174">
            <v>88008.867161633272</v>
          </cell>
          <cell r="AO174">
            <v>66051.176989955682</v>
          </cell>
        </row>
        <row r="175">
          <cell r="A175" t="str">
            <v>Service% profit / ventes</v>
          </cell>
          <cell r="B175" t="str">
            <v>% profit / ventes</v>
          </cell>
          <cell r="E175">
            <v>0.75050593332429749</v>
          </cell>
          <cell r="H175">
            <v>0.75050593332429738</v>
          </cell>
          <cell r="K175">
            <v>0.75050593332429738</v>
          </cell>
          <cell r="N175">
            <v>0.75050593332429738</v>
          </cell>
          <cell r="Q175">
            <v>0.75050593332429738</v>
          </cell>
          <cell r="T175">
            <v>0.75050593332429738</v>
          </cell>
          <cell r="W175">
            <v>0.75050593332429727</v>
          </cell>
          <cell r="Z175">
            <v>0.75050593332429738</v>
          </cell>
          <cell r="AC175">
            <v>0.75050593332429738</v>
          </cell>
          <cell r="AF175">
            <v>0.75050593332429738</v>
          </cell>
          <cell r="AI175">
            <v>0.75050593332429738</v>
          </cell>
          <cell r="AL175">
            <v>0.75050593332429738</v>
          </cell>
          <cell r="AO175">
            <v>0.75050593332429738</v>
          </cell>
        </row>
        <row r="176">
          <cell r="A176" t="str">
            <v>Service</v>
          </cell>
          <cell r="D176">
            <v>245.43848580441639</v>
          </cell>
          <cell r="G176">
            <v>245.43848580441642</v>
          </cell>
          <cell r="J176">
            <v>245.43848580441644</v>
          </cell>
          <cell r="M176">
            <v>245.43848580441642</v>
          </cell>
          <cell r="P176">
            <v>245.43848580441642</v>
          </cell>
          <cell r="S176">
            <v>245.43848580441642</v>
          </cell>
          <cell r="V176">
            <v>245.43848580441644</v>
          </cell>
          <cell r="Y176">
            <v>245.43848580441644</v>
          </cell>
          <cell r="AB176">
            <v>245.43848580441642</v>
          </cell>
          <cell r="AE176">
            <v>245.43848580441642</v>
          </cell>
          <cell r="AH176">
            <v>245.43848580441642</v>
          </cell>
          <cell r="AK176">
            <v>245.43848580441642</v>
          </cell>
          <cell r="AN176">
            <v>245.43848580441642</v>
          </cell>
        </row>
        <row r="177">
          <cell r="A177" t="str">
            <v>ServiceM/O Garantie</v>
          </cell>
          <cell r="B177" t="str">
            <v>M/O Garantie</v>
          </cell>
          <cell r="C177">
            <v>4004.9999999999995</v>
          </cell>
          <cell r="D177">
            <v>707819.68005018809</v>
          </cell>
          <cell r="E177">
            <v>494174.45420326223</v>
          </cell>
          <cell r="F177">
            <v>260.73056767022592</v>
          </cell>
          <cell r="G177">
            <v>46079.956800909669</v>
          </cell>
          <cell r="H177">
            <v>32171.38226530352</v>
          </cell>
          <cell r="I177">
            <v>262.03197676267513</v>
          </cell>
          <cell r="J177">
            <v>46309.960038720368</v>
          </cell>
          <cell r="K177">
            <v>32331.962322221443</v>
          </cell>
          <cell r="L177">
            <v>285.24048684205479</v>
          </cell>
          <cell r="M177">
            <v>50411.692917329121</v>
          </cell>
          <cell r="N177">
            <v>35195.645918063725</v>
          </cell>
          <cell r="O177">
            <v>264.50668118362398</v>
          </cell>
          <cell r="P177">
            <v>46747.324456062386</v>
          </cell>
          <cell r="Q177">
            <v>32637.314558560218</v>
          </cell>
          <cell r="R177">
            <v>376.76791619169114</v>
          </cell>
          <cell r="S177">
            <v>66587.701845687625</v>
          </cell>
          <cell r="T177">
            <v>46489.158388346921</v>
          </cell>
          <cell r="U177">
            <v>354.43283158799522</v>
          </cell>
          <cell r="V177">
            <v>62640.332947290139</v>
          </cell>
          <cell r="W177">
            <v>43733.246217656502</v>
          </cell>
          <cell r="X177">
            <v>430.29789831374308</v>
          </cell>
          <cell r="Y177">
            <v>76048.26984037504</v>
          </cell>
          <cell r="Z177">
            <v>53094.189524096088</v>
          </cell>
          <cell r="AA177">
            <v>450.56955189715893</v>
          </cell>
          <cell r="AB177">
            <v>79630.960315656353</v>
          </cell>
          <cell r="AC177">
            <v>55595.496227062911</v>
          </cell>
          <cell r="AD177">
            <v>346.05881956587018</v>
          </cell>
          <cell r="AE177">
            <v>61160.360285558061</v>
          </cell>
          <cell r="AF177">
            <v>42699.982092681421</v>
          </cell>
          <cell r="AG177">
            <v>331.69197366573701</v>
          </cell>
          <cell r="AH177">
            <v>58621.250106191612</v>
          </cell>
          <cell r="AI177">
            <v>40927.265930054535</v>
          </cell>
          <cell r="AJ177">
            <v>346.23706070096699</v>
          </cell>
          <cell r="AK177">
            <v>61191.86155477554</v>
          </cell>
          <cell r="AL177">
            <v>42721.975155266453</v>
          </cell>
          <cell r="AM177">
            <v>296.43423561825756</v>
          </cell>
          <cell r="AN177">
            <v>52390.008941632252</v>
          </cell>
          <cell r="AO177">
            <v>36576.835603948479</v>
          </cell>
        </row>
        <row r="178">
          <cell r="A178" t="str">
            <v>Service% profit / ventes</v>
          </cell>
          <cell r="B178" t="str">
            <v>% profit / ventes</v>
          </cell>
          <cell r="E178">
            <v>0.69816433214773388</v>
          </cell>
          <cell r="H178">
            <v>0.69816433214773377</v>
          </cell>
          <cell r="K178">
            <v>0.69816433214773377</v>
          </cell>
          <cell r="N178">
            <v>0.69816433214773377</v>
          </cell>
          <cell r="Q178">
            <v>0.69816433214773377</v>
          </cell>
          <cell r="T178">
            <v>0.69816433214773377</v>
          </cell>
          <cell r="W178">
            <v>0.69816433214773377</v>
          </cell>
          <cell r="Z178">
            <v>0.69816433214773377</v>
          </cell>
          <cell r="AC178">
            <v>0.69816433214773377</v>
          </cell>
          <cell r="AF178">
            <v>0.69816433214773377</v>
          </cell>
          <cell r="AI178">
            <v>0.69816433214773377</v>
          </cell>
          <cell r="AL178">
            <v>0.69816433214773377</v>
          </cell>
          <cell r="AO178">
            <v>0.69816433214773377</v>
          </cell>
        </row>
        <row r="179">
          <cell r="A179" t="str">
            <v>Service</v>
          </cell>
          <cell r="D179">
            <v>176.73400250941029</v>
          </cell>
          <cell r="G179">
            <v>176.73400250941026</v>
          </cell>
          <cell r="J179">
            <v>176.73400250941029</v>
          </cell>
          <cell r="M179">
            <v>176.73400250941029</v>
          </cell>
          <cell r="P179">
            <v>176.73400250941029</v>
          </cell>
          <cell r="S179">
            <v>176.73400250941029</v>
          </cell>
          <cell r="V179">
            <v>176.73400250941029</v>
          </cell>
          <cell r="Y179">
            <v>176.73400250941029</v>
          </cell>
          <cell r="AB179">
            <v>176.73400250941029</v>
          </cell>
          <cell r="AE179">
            <v>176.73400250941029</v>
          </cell>
          <cell r="AH179">
            <v>176.73400250941029</v>
          </cell>
          <cell r="AK179">
            <v>176.73400250941029</v>
          </cell>
          <cell r="AN179">
            <v>176.73400250941029</v>
          </cell>
        </row>
        <row r="180">
          <cell r="A180" t="str">
            <v>ServiceM/O Interne</v>
          </cell>
          <cell r="B180" t="str">
            <v>M/O Interne</v>
          </cell>
          <cell r="C180">
            <v>2943</v>
          </cell>
          <cell r="D180">
            <v>694024.65988216386</v>
          </cell>
          <cell r="E180">
            <v>508877.32994108187</v>
          </cell>
          <cell r="F180">
            <v>200.69466402901355</v>
          </cell>
          <cell r="G180">
            <v>47328.252104281775</v>
          </cell>
          <cell r="H180">
            <v>34702.332573736632</v>
          </cell>
          <cell r="I180">
            <v>233.23105368099667</v>
          </cell>
          <cell r="J180">
            <v>55001.054266025283</v>
          </cell>
          <cell r="K180">
            <v>40328.235085467459</v>
          </cell>
          <cell r="L180">
            <v>222.73320905479713</v>
          </cell>
          <cell r="M180">
            <v>52525.429717539402</v>
          </cell>
          <cell r="N180">
            <v>38513.041356783542</v>
          </cell>
          <cell r="O180">
            <v>231.4420696166658</v>
          </cell>
          <cell r="P180">
            <v>54579.172153629144</v>
          </cell>
          <cell r="Q180">
            <v>40018.899905731188</v>
          </cell>
          <cell r="R180">
            <v>281.57639574585056</v>
          </cell>
          <cell r="S180">
            <v>66401.957964104484</v>
          </cell>
          <cell r="T180">
            <v>48687.680748074017</v>
          </cell>
          <cell r="U180">
            <v>246.35764538800652</v>
          </cell>
          <cell r="V180">
            <v>58096.595667611946</v>
          </cell>
          <cell r="W180">
            <v>42597.96833014633</v>
          </cell>
          <cell r="X180">
            <v>240.42736984044527</v>
          </cell>
          <cell r="Y180">
            <v>56698.105191939605</v>
          </cell>
          <cell r="Z180">
            <v>41572.557937194295</v>
          </cell>
          <cell r="AA180">
            <v>252.06007127051322</v>
          </cell>
          <cell r="AB180">
            <v>59441.354139786585</v>
          </cell>
          <cell r="AC180">
            <v>43583.980989771517</v>
          </cell>
          <cell r="AD180">
            <v>248.43426877888152</v>
          </cell>
          <cell r="AE180">
            <v>58586.309511497566</v>
          </cell>
          <cell r="AF180">
            <v>42957.039538587269</v>
          </cell>
          <cell r="AG180">
            <v>310.98866456111728</v>
          </cell>
          <cell r="AH180">
            <v>73338.02315638389</v>
          </cell>
          <cell r="AI180">
            <v>53773.388129053397</v>
          </cell>
          <cell r="AJ180">
            <v>257.81050531641455</v>
          </cell>
          <cell r="AK180">
            <v>60797.434001452049</v>
          </cell>
          <cell r="AL180">
            <v>44578.294793128822</v>
          </cell>
          <cell r="AM180">
            <v>217.24408271729797</v>
          </cell>
          <cell r="AN180">
            <v>51230.972007912125</v>
          </cell>
          <cell r="AO180">
            <v>37563.910553407448</v>
          </cell>
        </row>
        <row r="181">
          <cell r="A181" t="str">
            <v>Service% profit / ventes</v>
          </cell>
          <cell r="B181" t="str">
            <v>% profit / ventes</v>
          </cell>
          <cell r="E181">
            <v>0.7332265830834922</v>
          </cell>
          <cell r="H181">
            <v>0.73322658308349231</v>
          </cell>
          <cell r="K181">
            <v>0.73322658308349231</v>
          </cell>
          <cell r="N181">
            <v>0.73322658308349231</v>
          </cell>
          <cell r="Q181">
            <v>0.73322658308349231</v>
          </cell>
          <cell r="T181">
            <v>0.73322658308349231</v>
          </cell>
          <cell r="W181">
            <v>0.73322658308349231</v>
          </cell>
          <cell r="Z181">
            <v>0.73322658308349242</v>
          </cell>
          <cell r="AC181">
            <v>0.73322658308349231</v>
          </cell>
          <cell r="AF181">
            <v>0.73322658308349231</v>
          </cell>
          <cell r="AI181">
            <v>0.73322658308349231</v>
          </cell>
          <cell r="AL181">
            <v>0.73322658308349231</v>
          </cell>
          <cell r="AO181">
            <v>0.73322658308349231</v>
          </cell>
        </row>
        <row r="182">
          <cell r="A182" t="str">
            <v>Service</v>
          </cell>
          <cell r="D182">
            <v>235.82217461167647</v>
          </cell>
          <cell r="G182">
            <v>235.82217461167645</v>
          </cell>
          <cell r="J182">
            <v>235.82217461167647</v>
          </cell>
          <cell r="M182">
            <v>235.82217461167645</v>
          </cell>
          <cell r="P182">
            <v>235.82217461167647</v>
          </cell>
          <cell r="S182">
            <v>235.82217461167647</v>
          </cell>
          <cell r="V182">
            <v>235.82217461167647</v>
          </cell>
          <cell r="Y182">
            <v>235.8221746116765</v>
          </cell>
          <cell r="AB182">
            <v>235.82217461167647</v>
          </cell>
          <cell r="AE182">
            <v>235.8221746116765</v>
          </cell>
          <cell r="AH182">
            <v>235.8221746116765</v>
          </cell>
          <cell r="AK182">
            <v>235.82217461167645</v>
          </cell>
          <cell r="AN182">
            <v>235.82217461167645</v>
          </cell>
        </row>
        <row r="183">
          <cell r="A183" t="str">
            <v>ServiceM/O Esthétique</v>
          </cell>
          <cell r="B183" t="str">
            <v>M/O Esthétique</v>
          </cell>
          <cell r="C183">
            <v>0</v>
          </cell>
          <cell r="D183">
            <v>1906</v>
          </cell>
          <cell r="E183">
            <v>1410.44</v>
          </cell>
          <cell r="F183">
            <v>0</v>
          </cell>
          <cell r="G183">
            <v>270.33034111310593</v>
          </cell>
          <cell r="H183">
            <v>200.04445242369837</v>
          </cell>
          <cell r="I183">
            <v>0</v>
          </cell>
          <cell r="J183">
            <v>24.986890403775561</v>
          </cell>
          <cell r="K183">
            <v>18.490298898793917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222.34923117043039</v>
          </cell>
          <cell r="Q183">
            <v>164.53843106611848</v>
          </cell>
          <cell r="R183">
            <v>0</v>
          </cell>
          <cell r="S183">
            <v>23.953321364452425</v>
          </cell>
          <cell r="T183">
            <v>17.725457809694795</v>
          </cell>
          <cell r="U183">
            <v>0</v>
          </cell>
          <cell r="V183">
            <v>57.469847928683798</v>
          </cell>
          <cell r="W183">
            <v>42.527687467226009</v>
          </cell>
          <cell r="X183">
            <v>0</v>
          </cell>
          <cell r="Y183">
            <v>49.973780807551123</v>
          </cell>
          <cell r="Z183">
            <v>36.980597797587833</v>
          </cell>
          <cell r="AA183">
            <v>0</v>
          </cell>
          <cell r="AB183">
            <v>240.85478239011712</v>
          </cell>
          <cell r="AC183">
            <v>178.23253896868667</v>
          </cell>
          <cell r="AD183">
            <v>0</v>
          </cell>
          <cell r="AE183">
            <v>106.76534905417911</v>
          </cell>
          <cell r="AF183">
            <v>79.006358300092543</v>
          </cell>
          <cell r="AG183">
            <v>0</v>
          </cell>
          <cell r="AH183">
            <v>295.49577339086181</v>
          </cell>
          <cell r="AI183">
            <v>218.66687230923773</v>
          </cell>
          <cell r="AJ183">
            <v>0</v>
          </cell>
          <cell r="AK183">
            <v>553.85214540778145</v>
          </cell>
          <cell r="AL183">
            <v>409.85058760175826</v>
          </cell>
          <cell r="AM183">
            <v>0</v>
          </cell>
          <cell r="AN183">
            <v>59.968536969061347</v>
          </cell>
          <cell r="AO183">
            <v>44.376717357105399</v>
          </cell>
        </row>
        <row r="184">
          <cell r="A184" t="str">
            <v>Service% profit / ventes</v>
          </cell>
          <cell r="B184" t="str">
            <v>% profit / ventes</v>
          </cell>
          <cell r="D184">
            <v>0</v>
          </cell>
          <cell r="E184">
            <v>0.74</v>
          </cell>
          <cell r="G184">
            <v>0</v>
          </cell>
          <cell r="H184">
            <v>0.74</v>
          </cell>
          <cell r="J184">
            <v>0</v>
          </cell>
          <cell r="K184">
            <v>0.7400000000000001</v>
          </cell>
          <cell r="M184">
            <v>0</v>
          </cell>
          <cell r="N184">
            <v>0</v>
          </cell>
          <cell r="P184">
            <v>0</v>
          </cell>
          <cell r="Q184">
            <v>0.74</v>
          </cell>
          <cell r="S184">
            <v>0</v>
          </cell>
          <cell r="T184">
            <v>0.74</v>
          </cell>
          <cell r="V184">
            <v>0</v>
          </cell>
          <cell r="W184">
            <v>0.74</v>
          </cell>
          <cell r="Y184">
            <v>0</v>
          </cell>
          <cell r="Z184">
            <v>0.7400000000000001</v>
          </cell>
          <cell r="AB184">
            <v>0</v>
          </cell>
          <cell r="AC184">
            <v>0.74</v>
          </cell>
          <cell r="AE184">
            <v>0</v>
          </cell>
          <cell r="AF184">
            <v>0.74</v>
          </cell>
          <cell r="AH184">
            <v>0</v>
          </cell>
          <cell r="AI184">
            <v>0.74</v>
          </cell>
          <cell r="AK184">
            <v>0</v>
          </cell>
          <cell r="AL184">
            <v>0.74</v>
          </cell>
          <cell r="AN184">
            <v>0</v>
          </cell>
          <cell r="AO184">
            <v>0.74</v>
          </cell>
        </row>
        <row r="185">
          <cell r="A185" t="str">
            <v>Service</v>
          </cell>
          <cell r="D185">
            <v>0</v>
          </cell>
          <cell r="G185">
            <v>0</v>
          </cell>
          <cell r="J185">
            <v>0</v>
          </cell>
          <cell r="M185">
            <v>0</v>
          </cell>
          <cell r="P185">
            <v>0</v>
          </cell>
          <cell r="S185">
            <v>0</v>
          </cell>
          <cell r="V185">
            <v>0</v>
          </cell>
          <cell r="Y185">
            <v>0</v>
          </cell>
          <cell r="AB185">
            <v>0</v>
          </cell>
          <cell r="AE185">
            <v>0</v>
          </cell>
          <cell r="AH185">
            <v>0</v>
          </cell>
          <cell r="AK185">
            <v>0</v>
          </cell>
          <cell r="AN185">
            <v>0</v>
          </cell>
        </row>
        <row r="186">
          <cell r="A186" t="str">
            <v>ServiceAjustement M/O</v>
          </cell>
          <cell r="B186" t="str">
            <v>Ajustement M/O</v>
          </cell>
          <cell r="E186">
            <v>-48641.460247757655</v>
          </cell>
          <cell r="H186">
            <v>-2959.7191851556272</v>
          </cell>
          <cell r="K186">
            <v>-3065.6632097438992</v>
          </cell>
          <cell r="N186">
            <v>-3475.7080423797106</v>
          </cell>
          <cell r="Q186">
            <v>-4750.6399655734394</v>
          </cell>
          <cell r="T186">
            <v>-5033.4209187872038</v>
          </cell>
          <cell r="W186">
            <v>-3776.1121398973351</v>
          </cell>
          <cell r="Z186">
            <v>-3947.0420261874815</v>
          </cell>
          <cell r="AC186">
            <v>-4222.0781123780662</v>
          </cell>
          <cell r="AF186">
            <v>-3419.54898262199</v>
          </cell>
          <cell r="AI186">
            <v>-4500.6152400611772</v>
          </cell>
          <cell r="AL186">
            <v>-6146.4338340456598</v>
          </cell>
          <cell r="AO186">
            <v>-3344.4785909260709</v>
          </cell>
        </row>
        <row r="187">
          <cell r="A187" t="str">
            <v>ServiceSous-total M/O</v>
          </cell>
          <cell r="B187" t="str">
            <v>Sous-total M/O</v>
          </cell>
          <cell r="C187">
            <v>12648</v>
          </cell>
          <cell r="D187">
            <v>2802749.7090175254</v>
          </cell>
          <cell r="E187">
            <v>2005778.0911119578</v>
          </cell>
          <cell r="F187">
            <v>770.54948259721198</v>
          </cell>
          <cell r="G187">
            <v>169549.52731212744</v>
          </cell>
          <cell r="H187">
            <v>121055.66681688525</v>
          </cell>
          <cell r="I187">
            <v>797.48563382964562</v>
          </cell>
          <cell r="J187">
            <v>175513.05934607156</v>
          </cell>
          <cell r="K187">
            <v>125283.34675565228</v>
          </cell>
          <cell r="L187">
            <v>903.88811585780365</v>
          </cell>
          <cell r="M187">
            <v>200109.75837821831</v>
          </cell>
          <cell r="N187">
            <v>143161.61891461228</v>
          </cell>
          <cell r="O187">
            <v>1220.344157303726</v>
          </cell>
          <cell r="P187">
            <v>279343.35753674002</v>
          </cell>
          <cell r="Q187">
            <v>201505.94887003678</v>
          </cell>
          <cell r="R187">
            <v>1305.3257416959184</v>
          </cell>
          <cell r="S187">
            <v>291807.75559462892</v>
          </cell>
          <cell r="T187">
            <v>209337.0897714232</v>
          </cell>
          <cell r="U187">
            <v>987.38644814492261</v>
          </cell>
          <cell r="V187">
            <v>215679.92824461855</v>
          </cell>
          <cell r="W187">
            <v>153809.78318322377</v>
          </cell>
          <cell r="X187">
            <v>1040.3004770484367</v>
          </cell>
          <cell r="Y187">
            <v>223504.3284749774</v>
          </cell>
          <cell r="Z187">
            <v>158833.56296898253</v>
          </cell>
          <cell r="AA187">
            <v>1110.8831765811544</v>
          </cell>
          <cell r="AB187">
            <v>239514.30321191062</v>
          </cell>
          <cell r="AC187">
            <v>170337.17721679306</v>
          </cell>
          <cell r="AD187">
            <v>896.45935062107924</v>
          </cell>
          <cell r="AE187">
            <v>193967.57732323089</v>
          </cell>
          <cell r="AF187">
            <v>137939.58245411675</v>
          </cell>
          <cell r="AG187">
            <v>1163.698912317856</v>
          </cell>
          <cell r="AH187">
            <v>260132.70530529221</v>
          </cell>
          <cell r="AI187">
            <v>186391.85560275137</v>
          </cell>
          <cell r="AJ187">
            <v>1579.4220805533571</v>
          </cell>
          <cell r="AK187">
            <v>361937.59164156293</v>
          </cell>
          <cell r="AL187">
            <v>261230.63728373789</v>
          </cell>
          <cell r="AM187">
            <v>872.25642344888831</v>
          </cell>
          <cell r="AN187">
            <v>191689.81664814672</v>
          </cell>
          <cell r="AO187">
            <v>136891.82127374265</v>
          </cell>
        </row>
        <row r="188">
          <cell r="A188" t="str">
            <v>Service% protit / ventes</v>
          </cell>
          <cell r="B188" t="str">
            <v>% protit / ventes</v>
          </cell>
          <cell r="D188">
            <v>221.59627680404216</v>
          </cell>
          <cell r="E188">
            <v>0.71564652550265084</v>
          </cell>
          <cell r="G188">
            <v>220.03716976182278</v>
          </cell>
          <cell r="H188">
            <v>0.71398410090540221</v>
          </cell>
          <cell r="J188">
            <v>220.08303585762607</v>
          </cell>
          <cell r="K188">
            <v>0.71381210732941647</v>
          </cell>
          <cell r="M188">
            <v>221.38775238604734</v>
          </cell>
          <cell r="N188">
            <v>0.71541548035867919</v>
          </cell>
          <cell r="P188">
            <v>228.90539186415387</v>
          </cell>
          <cell r="Q188">
            <v>0.72135579183598153</v>
          </cell>
          <cell r="S188">
            <v>223.55167470726772</v>
          </cell>
          <cell r="T188">
            <v>0.71738014414609441</v>
          </cell>
          <cell r="V188">
            <v>218.43517160867734</v>
          </cell>
          <cell r="W188">
            <v>0.71313906878148037</v>
          </cell>
          <cell r="Y188">
            <v>214.84593481020866</v>
          </cell>
          <cell r="Z188">
            <v>0.71065094825116493</v>
          </cell>
          <cell r="AB188">
            <v>215.607102763981</v>
          </cell>
          <cell r="AC188">
            <v>0.71117747429925715</v>
          </cell>
          <cell r="AE188">
            <v>216.37074474023558</v>
          </cell>
          <cell r="AF188">
            <v>0.71114762764836659</v>
          </cell>
          <cell r="AH188">
            <v>223.5395277522085</v>
          </cell>
          <cell r="AI188">
            <v>0.71652603383339109</v>
          </cell>
          <cell r="AK188">
            <v>229.15824471363385</v>
          </cell>
          <cell r="AL188">
            <v>0.72175602456470456</v>
          </cell>
          <cell r="AN188">
            <v>219.76314704592048</v>
          </cell>
          <cell r="AO188">
            <v>0.7141319432999006</v>
          </cell>
        </row>
        <row r="189">
          <cell r="A189" t="str">
            <v>Service</v>
          </cell>
        </row>
        <row r="190">
          <cell r="A190" t="str">
            <v>ServiceSous-traitement</v>
          </cell>
          <cell r="B190" t="str">
            <v>Sous-traitement</v>
          </cell>
          <cell r="C190">
            <v>0</v>
          </cell>
          <cell r="D190">
            <v>299999.99999999994</v>
          </cell>
          <cell r="E190">
            <v>71999.999999999985</v>
          </cell>
          <cell r="F190">
            <v>0</v>
          </cell>
          <cell r="G190">
            <v>19187.075768751314</v>
          </cell>
          <cell r="H190">
            <v>4604.8981845003154</v>
          </cell>
          <cell r="I190">
            <v>0</v>
          </cell>
          <cell r="J190">
            <v>18153.058934700417</v>
          </cell>
          <cell r="K190">
            <v>4356.7341443281002</v>
          </cell>
          <cell r="L190">
            <v>0</v>
          </cell>
          <cell r="M190">
            <v>24221.91661324873</v>
          </cell>
          <cell r="N190">
            <v>5813.2599871796947</v>
          </cell>
          <cell r="O190">
            <v>0</v>
          </cell>
          <cell r="P190">
            <v>33882.618586113851</v>
          </cell>
          <cell r="Q190">
            <v>8131.8284606673242</v>
          </cell>
          <cell r="R190">
            <v>0</v>
          </cell>
          <cell r="S190">
            <v>38955.433881342142</v>
          </cell>
          <cell r="T190">
            <v>9349.3041315221144</v>
          </cell>
          <cell r="U190">
            <v>0</v>
          </cell>
          <cell r="V190">
            <v>27930.607628183541</v>
          </cell>
          <cell r="W190">
            <v>6703.3458307640494</v>
          </cell>
          <cell r="X190">
            <v>0</v>
          </cell>
          <cell r="Y190">
            <v>24153.7014980233</v>
          </cell>
          <cell r="Z190">
            <v>5796.888359525592</v>
          </cell>
          <cell r="AA190">
            <v>0</v>
          </cell>
          <cell r="AB190">
            <v>24378.890593754368</v>
          </cell>
          <cell r="AC190">
            <v>5850.9337425010481</v>
          </cell>
          <cell r="AD190">
            <v>0</v>
          </cell>
          <cell r="AE190">
            <v>29072.228396112863</v>
          </cell>
          <cell r="AF190">
            <v>6977.3348150670872</v>
          </cell>
          <cell r="AG190">
            <v>0</v>
          </cell>
          <cell r="AH190">
            <v>25843.985930584855</v>
          </cell>
          <cell r="AI190">
            <v>6202.5566233403651</v>
          </cell>
          <cell r="AJ190">
            <v>0</v>
          </cell>
          <cell r="AK190">
            <v>19876.874014810674</v>
          </cell>
          <cell r="AL190">
            <v>4770.4497635545613</v>
          </cell>
          <cell r="AM190">
            <v>0</v>
          </cell>
          <cell r="AN190">
            <v>14343.608154373955</v>
          </cell>
          <cell r="AO190">
            <v>3442.4659570497488</v>
          </cell>
        </row>
        <row r="191">
          <cell r="A191" t="str">
            <v>Service% profit / ventes</v>
          </cell>
          <cell r="B191" t="str">
            <v>% profit / ventes</v>
          </cell>
          <cell r="E191">
            <v>0.24</v>
          </cell>
          <cell r="H191">
            <v>0.24</v>
          </cell>
          <cell r="K191">
            <v>0.24000000000000002</v>
          </cell>
          <cell r="N191">
            <v>0.24</v>
          </cell>
          <cell r="Q191">
            <v>0.24</v>
          </cell>
          <cell r="T191">
            <v>0.24000000000000002</v>
          </cell>
          <cell r="W191">
            <v>0.24</v>
          </cell>
          <cell r="Z191">
            <v>0.24</v>
          </cell>
          <cell r="AC191">
            <v>0.24</v>
          </cell>
          <cell r="AF191">
            <v>0.24</v>
          </cell>
          <cell r="AI191">
            <v>0.24</v>
          </cell>
          <cell r="AL191">
            <v>0.24</v>
          </cell>
          <cell r="AO191">
            <v>0.23999999999999996</v>
          </cell>
        </row>
        <row r="192">
          <cell r="A192" t="str">
            <v>Service</v>
          </cell>
        </row>
        <row r="193">
          <cell r="A193" t="str">
            <v>ServiceM.O. Recond. MCPA</v>
          </cell>
          <cell r="B193" t="str">
            <v>M.O. Recond. MCPA</v>
          </cell>
          <cell r="C193">
            <v>0</v>
          </cell>
          <cell r="D193">
            <v>0</v>
          </cell>
          <cell r="E193">
            <v>0</v>
          </cell>
        </row>
        <row r="194">
          <cell r="A194" t="str">
            <v>Service% profit / ventes</v>
          </cell>
          <cell r="B194" t="str">
            <v>% profit / ventes</v>
          </cell>
          <cell r="E194">
            <v>0</v>
          </cell>
          <cell r="H194">
            <v>0</v>
          </cell>
          <cell r="K194">
            <v>0</v>
          </cell>
          <cell r="N194">
            <v>0</v>
          </cell>
          <cell r="Q194">
            <v>0</v>
          </cell>
          <cell r="T194">
            <v>0</v>
          </cell>
          <cell r="W194">
            <v>0</v>
          </cell>
          <cell r="Z194">
            <v>0</v>
          </cell>
          <cell r="AC194">
            <v>0</v>
          </cell>
          <cell r="AF194">
            <v>0</v>
          </cell>
          <cell r="AI194">
            <v>0</v>
          </cell>
          <cell r="AL194">
            <v>0</v>
          </cell>
          <cell r="AO194">
            <v>0</v>
          </cell>
        </row>
        <row r="195">
          <cell r="A195" t="str">
            <v>Service</v>
          </cell>
        </row>
        <row r="196">
          <cell r="A196" t="str">
            <v>ServiceTotal Mécanique</v>
          </cell>
          <cell r="B196" t="str">
            <v>Total Mécanique</v>
          </cell>
          <cell r="D196">
            <v>3102749.7090175254</v>
          </cell>
          <cell r="E196">
            <v>2077778.0911119578</v>
          </cell>
          <cell r="G196">
            <v>188736.60308087876</v>
          </cell>
          <cell r="H196">
            <v>125660.56500138556</v>
          </cell>
          <cell r="J196">
            <v>193666.11828077197</v>
          </cell>
          <cell r="K196">
            <v>129640.08089998038</v>
          </cell>
          <cell r="M196">
            <v>224331.67499146704</v>
          </cell>
          <cell r="N196">
            <v>148974.87890179196</v>
          </cell>
          <cell r="P196">
            <v>313225.97612285387</v>
          </cell>
          <cell r="Q196">
            <v>209637.77733070409</v>
          </cell>
          <cell r="S196">
            <v>330763.18947597104</v>
          </cell>
          <cell r="T196">
            <v>218686.3939029453</v>
          </cell>
          <cell r="V196">
            <v>243610.53587280208</v>
          </cell>
          <cell r="W196">
            <v>160513.12901398781</v>
          </cell>
          <cell r="Y196">
            <v>247658.0299730007</v>
          </cell>
          <cell r="Z196">
            <v>164630.45132850812</v>
          </cell>
          <cell r="AB196">
            <v>263893.19380566501</v>
          </cell>
          <cell r="AC196">
            <v>176188.11095929411</v>
          </cell>
          <cell r="AE196">
            <v>223039.80571934374</v>
          </cell>
          <cell r="AF196">
            <v>144916.91726918385</v>
          </cell>
          <cell r="AH196">
            <v>285976.69123587705</v>
          </cell>
          <cell r="AI196">
            <v>192594.41222609172</v>
          </cell>
          <cell r="AK196">
            <v>381814.46565637359</v>
          </cell>
          <cell r="AL196">
            <v>266001.08704729244</v>
          </cell>
          <cell r="AN196">
            <v>206033.42480252066</v>
          </cell>
          <cell r="AO196">
            <v>140334.2872307924</v>
          </cell>
        </row>
        <row r="197">
          <cell r="A197" t="str">
            <v>Service</v>
          </cell>
          <cell r="E197">
            <v>0.66965700941758488</v>
          </cell>
          <cell r="H197">
            <v>0.66579859417908771</v>
          </cell>
          <cell r="K197">
            <v>0.66939990355995904</v>
          </cell>
          <cell r="N197">
            <v>0.66408312115290258</v>
          </cell>
          <cell r="Q197">
            <v>0.66928605323742274</v>
          </cell>
          <cell r="T197">
            <v>0.66115698741873519</v>
          </cell>
          <cell r="W197">
            <v>0.65889239329861149</v>
          </cell>
          <cell r="Z197">
            <v>0.66474909513919611</v>
          </cell>
          <cell r="AC197">
            <v>0.66764931834142616</v>
          </cell>
          <cell r="AF197">
            <v>0.64973566849110431</v>
          </cell>
          <cell r="AI197">
            <v>0.67346192234680247</v>
          </cell>
          <cell r="AL197">
            <v>0.6966762943096263</v>
          </cell>
          <cell r="AO197">
            <v>0.68112388737555707</v>
          </cell>
        </row>
        <row r="198">
          <cell r="A198" t="str">
            <v>Service</v>
          </cell>
        </row>
        <row r="199">
          <cell r="A199" t="str">
            <v>ServiceDEPENSES</v>
          </cell>
          <cell r="B199" t="str">
            <v>DEPENSES</v>
          </cell>
        </row>
        <row r="200">
          <cell r="A200" t="str">
            <v>ServiceSalaires cadres</v>
          </cell>
          <cell r="B200" t="str">
            <v>Salaires cadres</v>
          </cell>
          <cell r="E200">
            <v>148814.26175999999</v>
          </cell>
          <cell r="H200">
            <v>12044.250946206896</v>
          </cell>
          <cell r="K200">
            <v>11568.334234482758</v>
          </cell>
          <cell r="N200">
            <v>12996.084369655171</v>
          </cell>
          <cell r="Q200">
            <v>12044.250946206896</v>
          </cell>
          <cell r="T200">
            <v>12520.167657931033</v>
          </cell>
          <cell r="W200">
            <v>12520.167657931033</v>
          </cell>
          <cell r="Z200">
            <v>12520.167657931033</v>
          </cell>
          <cell r="AC200">
            <v>12520.167657931033</v>
          </cell>
          <cell r="AF200">
            <v>12520.167657931033</v>
          </cell>
          <cell r="AI200">
            <v>12044.250946206896</v>
          </cell>
          <cell r="AL200">
            <v>12520.167657931033</v>
          </cell>
          <cell r="AO200">
            <v>12996.084369655171</v>
          </cell>
        </row>
        <row r="201">
          <cell r="A201" t="str">
            <v>ServiceSalaires commis</v>
          </cell>
          <cell r="B201" t="str">
            <v>Salaires commis</v>
          </cell>
          <cell r="E201">
            <v>108700.73360400002</v>
          </cell>
          <cell r="H201">
            <v>8746.0360371034476</v>
          </cell>
          <cell r="K201">
            <v>8329.558130574711</v>
          </cell>
          <cell r="N201">
            <v>9578.9918501609191</v>
          </cell>
          <cell r="Q201">
            <v>8746.0360371034476</v>
          </cell>
          <cell r="T201">
            <v>9162.5139436321842</v>
          </cell>
          <cell r="W201">
            <v>9162.5139436321842</v>
          </cell>
          <cell r="Z201">
            <v>9162.5139436321842</v>
          </cell>
          <cell r="AC201">
            <v>9162.5139436321842</v>
          </cell>
          <cell r="AF201">
            <v>9162.5139436321842</v>
          </cell>
          <cell r="AI201">
            <v>8746.0360371034476</v>
          </cell>
          <cell r="AL201">
            <v>9162.5139436321842</v>
          </cell>
          <cell r="AO201">
            <v>9578.9918501609191</v>
          </cell>
        </row>
        <row r="202">
          <cell r="A202" t="str">
            <v>ServiceSalaires autres</v>
          </cell>
          <cell r="B202" t="str">
            <v>Salaires autres</v>
          </cell>
          <cell r="E202">
            <v>146835.62122560001</v>
          </cell>
          <cell r="H202">
            <v>11814.360328496552</v>
          </cell>
          <cell r="K202">
            <v>11251.771741425286</v>
          </cell>
          <cell r="N202">
            <v>12939.537502639081</v>
          </cell>
          <cell r="Q202">
            <v>11814.360328496552</v>
          </cell>
          <cell r="T202">
            <v>12376.948915567818</v>
          </cell>
          <cell r="W202">
            <v>12376.948915567818</v>
          </cell>
          <cell r="Z202">
            <v>12376.948915567818</v>
          </cell>
          <cell r="AC202">
            <v>12376.948915567818</v>
          </cell>
          <cell r="AF202">
            <v>12376.948915567818</v>
          </cell>
          <cell r="AI202">
            <v>11814.360328496552</v>
          </cell>
          <cell r="AL202">
            <v>12376.948915567818</v>
          </cell>
          <cell r="AO202">
            <v>12939.537502639081</v>
          </cell>
        </row>
        <row r="203">
          <cell r="A203" t="str">
            <v>ServiceSalaires spécialistes</v>
          </cell>
          <cell r="B203" t="str">
            <v>Salaires spécialistes</v>
          </cell>
          <cell r="E203">
            <v>371707.29119999998</v>
          </cell>
          <cell r="H203">
            <v>30510.931475862068</v>
          </cell>
          <cell r="K203">
            <v>29891.36331034483</v>
          </cell>
          <cell r="N203">
            <v>31750.067806896557</v>
          </cell>
          <cell r="Q203">
            <v>30510.931475862068</v>
          </cell>
          <cell r="T203">
            <v>31130.499641379309</v>
          </cell>
          <cell r="W203">
            <v>31130.499641379309</v>
          </cell>
          <cell r="Z203">
            <v>31130.499641379309</v>
          </cell>
          <cell r="AC203">
            <v>31130.499641379309</v>
          </cell>
          <cell r="AF203">
            <v>31130.499641379309</v>
          </cell>
          <cell r="AI203">
            <v>30510.931475862068</v>
          </cell>
          <cell r="AL203">
            <v>31130.499641379309</v>
          </cell>
          <cell r="AO203">
            <v>31750.067806896557</v>
          </cell>
        </row>
        <row r="204">
          <cell r="A204" t="str">
            <v>Service[...]</v>
          </cell>
          <cell r="B204" t="str">
            <v>[...]</v>
          </cell>
          <cell r="E204">
            <v>0</v>
          </cell>
        </row>
        <row r="205">
          <cell r="A205" t="str">
            <v>Service[...]</v>
          </cell>
          <cell r="B205" t="str">
            <v>[...]</v>
          </cell>
          <cell r="E205">
            <v>0</v>
          </cell>
        </row>
        <row r="206">
          <cell r="A206" t="str">
            <v>Service[...]</v>
          </cell>
          <cell r="B206" t="str">
            <v>[...]</v>
          </cell>
          <cell r="E206">
            <v>0</v>
          </cell>
        </row>
        <row r="207">
          <cell r="A207" t="str">
            <v>ServiceSalaires en absences</v>
          </cell>
          <cell r="B207" t="str">
            <v>Salaires en absences</v>
          </cell>
          <cell r="E207">
            <v>201024.82413475195</v>
          </cell>
          <cell r="H207">
            <v>16673.690254520276</v>
          </cell>
          <cell r="K207">
            <v>15991.419290019308</v>
          </cell>
          <cell r="N207">
            <v>17604.907383522208</v>
          </cell>
          <cell r="Q207">
            <v>16673.690254520276</v>
          </cell>
          <cell r="T207">
            <v>16489.311619021239</v>
          </cell>
          <cell r="W207">
            <v>16922.636419021241</v>
          </cell>
          <cell r="Z207">
            <v>17355.961219021243</v>
          </cell>
          <cell r="AC207">
            <v>16922.636419021241</v>
          </cell>
          <cell r="AF207">
            <v>16922.636419021241</v>
          </cell>
          <cell r="AI207">
            <v>16673.690254520276</v>
          </cell>
          <cell r="AL207">
            <v>16922.636419021241</v>
          </cell>
          <cell r="AO207">
            <v>15871.608183522205</v>
          </cell>
        </row>
        <row r="208">
          <cell r="A208" t="str">
            <v>ServiceDéduction à la source</v>
          </cell>
          <cell r="B208" t="str">
            <v>Déduction à la source</v>
          </cell>
          <cell r="E208">
            <v>201024.82413475195</v>
          </cell>
          <cell r="H208">
            <v>16673.690254520276</v>
          </cell>
          <cell r="K208">
            <v>15991.419290019308</v>
          </cell>
          <cell r="N208">
            <v>17604.907383522208</v>
          </cell>
          <cell r="Q208">
            <v>16673.690254520276</v>
          </cell>
          <cell r="T208">
            <v>16489.311619021239</v>
          </cell>
          <cell r="W208">
            <v>16922.636419021241</v>
          </cell>
          <cell r="Z208">
            <v>17355.961219021243</v>
          </cell>
          <cell r="AC208">
            <v>16922.636419021241</v>
          </cell>
          <cell r="AF208">
            <v>16922.636419021241</v>
          </cell>
          <cell r="AI208">
            <v>16673.690254520276</v>
          </cell>
          <cell r="AL208">
            <v>16922.636419021241</v>
          </cell>
          <cell r="AO208">
            <v>15871.608183522205</v>
          </cell>
        </row>
        <row r="209">
          <cell r="A209" t="str">
            <v>ServiceBénéfices marginaux</v>
          </cell>
          <cell r="B209" t="str">
            <v>Bénéfices marginaux</v>
          </cell>
          <cell r="E209">
            <v>144067.79062990559</v>
          </cell>
          <cell r="H209">
            <v>11949.478015739529</v>
          </cell>
          <cell r="K209">
            <v>11460.517157847171</v>
          </cell>
          <cell r="N209">
            <v>12616.85029152425</v>
          </cell>
          <cell r="Q209">
            <v>11949.478015739529</v>
          </cell>
          <cell r="T209">
            <v>11817.339993631887</v>
          </cell>
          <cell r="W209">
            <v>12127.889433631888</v>
          </cell>
          <cell r="Z209">
            <v>12438.438873631889</v>
          </cell>
          <cell r="AC209">
            <v>12127.889433631888</v>
          </cell>
          <cell r="AF209">
            <v>12127.889433631888</v>
          </cell>
          <cell r="AI209">
            <v>11949.478015739529</v>
          </cell>
          <cell r="AL209">
            <v>12127.889433631888</v>
          </cell>
          <cell r="AO209">
            <v>11374.652531524247</v>
          </cell>
        </row>
        <row r="210">
          <cell r="A210" t="str">
            <v>ServiceCsst</v>
          </cell>
          <cell r="B210" t="str">
            <v>Csst</v>
          </cell>
          <cell r="E210">
            <v>33504.137355792001</v>
          </cell>
          <cell r="H210">
            <v>2778.948375753379</v>
          </cell>
          <cell r="K210">
            <v>2665.2365483365516</v>
          </cell>
          <cell r="N210">
            <v>2934.1512305870351</v>
          </cell>
          <cell r="Q210">
            <v>2778.948375753379</v>
          </cell>
          <cell r="T210">
            <v>2748.2186031702067</v>
          </cell>
          <cell r="W210">
            <v>2820.4394031702068</v>
          </cell>
          <cell r="Z210">
            <v>2892.6602031702073</v>
          </cell>
          <cell r="AC210">
            <v>2820.4394031702068</v>
          </cell>
          <cell r="AF210">
            <v>2820.4394031702068</v>
          </cell>
          <cell r="AI210">
            <v>2778.948375753379</v>
          </cell>
          <cell r="AL210">
            <v>2820.4394031702068</v>
          </cell>
          <cell r="AO210">
            <v>2645.2680305870344</v>
          </cell>
        </row>
        <row r="211">
          <cell r="A211" t="str">
            <v>Service[...]</v>
          </cell>
          <cell r="B211" t="str">
            <v>[...]</v>
          </cell>
          <cell r="E211">
            <v>0</v>
          </cell>
        </row>
        <row r="212">
          <cell r="A212" t="str">
            <v>ServiceTOTAL PERSONNEL</v>
          </cell>
          <cell r="B212" t="str">
            <v>TOTAL PERSONNEL</v>
          </cell>
          <cell r="C212" t="str">
            <v>%brut</v>
          </cell>
          <cell r="D212">
            <v>0.65246596344621532</v>
          </cell>
          <cell r="E212">
            <v>1355679.4840448017</v>
          </cell>
          <cell r="F212" t="str">
            <v>%brut</v>
          </cell>
          <cell r="G212">
            <v>0.8848550512802198</v>
          </cell>
          <cell r="H212">
            <v>111191.38568820241</v>
          </cell>
          <cell r="I212" t="str">
            <v>%brut</v>
          </cell>
          <cell r="J212">
            <v>0.82651614345811586</v>
          </cell>
          <cell r="K212">
            <v>107149.61970304993</v>
          </cell>
          <cell r="L212" t="str">
            <v>%brut</v>
          </cell>
          <cell r="M212">
            <v>0.79225100693864536</v>
          </cell>
          <cell r="N212">
            <v>118025.49781850743</v>
          </cell>
          <cell r="O212" t="str">
            <v>%brut</v>
          </cell>
          <cell r="P212">
            <v>0.53039765591865506</v>
          </cell>
          <cell r="Q212">
            <v>111191.38568820241</v>
          </cell>
          <cell r="R212" t="str">
            <v>%brut</v>
          </cell>
          <cell r="S212">
            <v>0.51550674910020811</v>
          </cell>
          <cell r="T212">
            <v>112734.3119933549</v>
          </cell>
          <cell r="U212" t="str">
            <v>%brut</v>
          </cell>
          <cell r="V212">
            <v>0.71012092614194744</v>
          </cell>
          <cell r="W212">
            <v>113983.73183335492</v>
          </cell>
          <cell r="X212" t="str">
            <v>%brut</v>
          </cell>
          <cell r="Y212">
            <v>0.69995040858762836</v>
          </cell>
          <cell r="Z212">
            <v>115233.15167335492</v>
          </cell>
          <cell r="AA212" t="str">
            <v>%brut</v>
          </cell>
          <cell r="AB212">
            <v>0.64694337894166609</v>
          </cell>
          <cell r="AC212">
            <v>113983.73183335492</v>
          </cell>
          <cell r="AD212" t="str">
            <v>%brut</v>
          </cell>
          <cell r="AE212">
            <v>0.78654538049294553</v>
          </cell>
          <cell r="AF212">
            <v>113983.73183335492</v>
          </cell>
          <cell r="AG212" t="str">
            <v>%brut</v>
          </cell>
          <cell r="AH212">
            <v>0.57733443251547645</v>
          </cell>
          <cell r="AI212">
            <v>111191.38568820241</v>
          </cell>
          <cell r="AJ212" t="str">
            <v>%brut</v>
          </cell>
          <cell r="AK212">
            <v>0.42850851888845742</v>
          </cell>
          <cell r="AL212">
            <v>113983.73183335492</v>
          </cell>
          <cell r="AM212" t="str">
            <v>%brut</v>
          </cell>
          <cell r="AN212">
            <v>0.80541840977624346</v>
          </cell>
          <cell r="AO212">
            <v>113027.81845850741</v>
          </cell>
        </row>
        <row r="213">
          <cell r="A213" t="str">
            <v>ServicePublicité 2</v>
          </cell>
          <cell r="B213" t="str">
            <v>Publicité 2</v>
          </cell>
          <cell r="E213">
            <v>84878.3</v>
          </cell>
          <cell r="H213">
            <v>7073.1916666666666</v>
          </cell>
          <cell r="K213">
            <v>7073.1916666666666</v>
          </cell>
          <cell r="N213">
            <v>7073.1916666666666</v>
          </cell>
          <cell r="Q213">
            <v>7073.1916666666666</v>
          </cell>
          <cell r="T213">
            <v>7073.1916666666666</v>
          </cell>
          <cell r="W213">
            <v>7073.1916666666666</v>
          </cell>
          <cell r="Z213">
            <v>7073.1916666666666</v>
          </cell>
          <cell r="AC213">
            <v>7073.1916666666666</v>
          </cell>
          <cell r="AF213">
            <v>7073.1916666666666</v>
          </cell>
          <cell r="AI213">
            <v>7073.1916666666666</v>
          </cell>
          <cell r="AL213">
            <v>7073.1916666666666</v>
          </cell>
          <cell r="AO213">
            <v>7073.1916666666666</v>
          </cell>
        </row>
        <row r="214">
          <cell r="A214" t="str">
            <v>ServiceService gratuit 2</v>
          </cell>
          <cell r="B214" t="str">
            <v>Service gratuit 2</v>
          </cell>
          <cell r="E214">
            <v>32433</v>
          </cell>
          <cell r="H214">
            <v>1758.9169876094636</v>
          </cell>
          <cell r="K214">
            <v>1719.6466132661913</v>
          </cell>
          <cell r="N214">
            <v>2252.7530495778146</v>
          </cell>
          <cell r="Q214">
            <v>4121.8098630045515</v>
          </cell>
          <cell r="T214">
            <v>3681.3243353251628</v>
          </cell>
          <cell r="W214">
            <v>2199.7310759511602</v>
          </cell>
          <cell r="Z214">
            <v>2102.8829386082739</v>
          </cell>
          <cell r="AC214">
            <v>2322.9627189227144</v>
          </cell>
          <cell r="AF214">
            <v>1718.1880323523033</v>
          </cell>
          <cell r="AI214">
            <v>2964.593979577799</v>
          </cell>
          <cell r="AL214">
            <v>5549.880987709701</v>
          </cell>
          <cell r="AO214">
            <v>2040.3094180948635</v>
          </cell>
        </row>
        <row r="215">
          <cell r="A215" t="str">
            <v>ServiceFrais véhicules de cie</v>
          </cell>
          <cell r="B215" t="str">
            <v>Frais véhicules de cie</v>
          </cell>
          <cell r="E215">
            <v>224388.96000000008</v>
          </cell>
          <cell r="H215">
            <v>16764.080000000002</v>
          </cell>
          <cell r="K215">
            <v>16764.080000000002</v>
          </cell>
          <cell r="N215">
            <v>16764.080000000002</v>
          </cell>
          <cell r="Q215">
            <v>21064.080000000002</v>
          </cell>
          <cell r="T215">
            <v>21064.080000000002</v>
          </cell>
          <cell r="W215">
            <v>16764.080000000002</v>
          </cell>
          <cell r="Z215">
            <v>16764.080000000002</v>
          </cell>
          <cell r="AC215">
            <v>16764.080000000002</v>
          </cell>
          <cell r="AF215">
            <v>16764.080000000002</v>
          </cell>
          <cell r="AI215">
            <v>22784.080000000002</v>
          </cell>
          <cell r="AL215">
            <v>21064.080000000002</v>
          </cell>
          <cell r="AO215">
            <v>21064.080000000002</v>
          </cell>
        </row>
        <row r="216">
          <cell r="A216" t="str">
            <v>ServiceInformatique</v>
          </cell>
          <cell r="B216" t="str">
            <v>Informatique</v>
          </cell>
          <cell r="E216">
            <v>53106.566400000003</v>
          </cell>
          <cell r="H216">
            <v>4425.5472</v>
          </cell>
          <cell r="K216">
            <v>4425.5472</v>
          </cell>
          <cell r="N216">
            <v>4425.5472</v>
          </cell>
          <cell r="Q216">
            <v>4425.5472</v>
          </cell>
          <cell r="T216">
            <v>4425.5472</v>
          </cell>
          <cell r="W216">
            <v>4425.5472</v>
          </cell>
          <cell r="Z216">
            <v>4425.5472</v>
          </cell>
          <cell r="AC216">
            <v>4425.5472</v>
          </cell>
          <cell r="AF216">
            <v>4425.5472</v>
          </cell>
          <cell r="AI216">
            <v>4425.5472</v>
          </cell>
          <cell r="AL216">
            <v>4425.5472</v>
          </cell>
          <cell r="AO216">
            <v>4425.5472</v>
          </cell>
        </row>
        <row r="217">
          <cell r="A217" t="str">
            <v>ServiceFrais de déplacement</v>
          </cell>
          <cell r="B217" t="str">
            <v>Frais de déplacement</v>
          </cell>
          <cell r="E217">
            <v>14368.471200000002</v>
          </cell>
          <cell r="H217">
            <v>1197.3725999999999</v>
          </cell>
          <cell r="K217">
            <v>1197.3725999999999</v>
          </cell>
          <cell r="N217">
            <v>1197.3725999999999</v>
          </cell>
          <cell r="Q217">
            <v>1197.3725999999999</v>
          </cell>
          <cell r="T217">
            <v>1197.3725999999999</v>
          </cell>
          <cell r="W217">
            <v>1197.3725999999999</v>
          </cell>
          <cell r="Z217">
            <v>1197.3725999999999</v>
          </cell>
          <cell r="AC217">
            <v>1197.3725999999999</v>
          </cell>
          <cell r="AF217">
            <v>1197.3725999999999</v>
          </cell>
          <cell r="AI217">
            <v>1197.3725999999999</v>
          </cell>
          <cell r="AL217">
            <v>1197.3725999999999</v>
          </cell>
          <cell r="AO217">
            <v>1197.3725999999999</v>
          </cell>
        </row>
        <row r="218">
          <cell r="A218" t="str">
            <v>ServiceServices extérieurs</v>
          </cell>
          <cell r="B218" t="str">
            <v>Services extérieurs</v>
          </cell>
          <cell r="E218">
            <v>43506.252</v>
          </cell>
          <cell r="H218">
            <v>3513.5209999999993</v>
          </cell>
          <cell r="K218">
            <v>3513.5209999999993</v>
          </cell>
          <cell r="N218">
            <v>3513.5209999999993</v>
          </cell>
          <cell r="Q218">
            <v>3849.5209999999993</v>
          </cell>
          <cell r="T218">
            <v>3849.5209999999993</v>
          </cell>
          <cell r="W218">
            <v>3513.5209999999993</v>
          </cell>
          <cell r="Z218">
            <v>3513.5209999999993</v>
          </cell>
          <cell r="AC218">
            <v>3513.5209999999993</v>
          </cell>
          <cell r="AF218">
            <v>3513.5209999999993</v>
          </cell>
          <cell r="AI218">
            <v>3849.5209999999993</v>
          </cell>
          <cell r="AL218">
            <v>3849.5209999999993</v>
          </cell>
          <cell r="AO218">
            <v>3513.5209999999993</v>
          </cell>
        </row>
        <row r="219">
          <cell r="A219" t="str">
            <v>ServiceFournitures autres</v>
          </cell>
          <cell r="B219" t="str">
            <v>Fournitures autres</v>
          </cell>
          <cell r="E219">
            <v>6474</v>
          </cell>
          <cell r="H219">
            <v>546</v>
          </cell>
          <cell r="K219">
            <v>520</v>
          </cell>
          <cell r="N219">
            <v>572</v>
          </cell>
          <cell r="Q219">
            <v>546</v>
          </cell>
          <cell r="T219">
            <v>520</v>
          </cell>
          <cell r="W219">
            <v>546</v>
          </cell>
          <cell r="Z219">
            <v>572</v>
          </cell>
          <cell r="AC219">
            <v>546</v>
          </cell>
          <cell r="AF219">
            <v>546</v>
          </cell>
          <cell r="AI219">
            <v>546</v>
          </cell>
          <cell r="AL219">
            <v>546</v>
          </cell>
          <cell r="AO219">
            <v>468</v>
          </cell>
        </row>
        <row r="220">
          <cell r="A220" t="str">
            <v>ServiceUniformes</v>
          </cell>
          <cell r="B220" t="str">
            <v>Uniformes</v>
          </cell>
          <cell r="E220">
            <v>15600</v>
          </cell>
          <cell r="H220">
            <v>1300</v>
          </cell>
          <cell r="K220">
            <v>1300</v>
          </cell>
          <cell r="N220">
            <v>1300</v>
          </cell>
          <cell r="Q220">
            <v>1300</v>
          </cell>
          <cell r="T220">
            <v>1300</v>
          </cell>
          <cell r="W220">
            <v>1300</v>
          </cell>
          <cell r="Z220">
            <v>1300</v>
          </cell>
          <cell r="AC220">
            <v>1300</v>
          </cell>
          <cell r="AF220">
            <v>1300</v>
          </cell>
          <cell r="AI220">
            <v>1300</v>
          </cell>
          <cell r="AL220">
            <v>1300</v>
          </cell>
          <cell r="AO220">
            <v>1300</v>
          </cell>
        </row>
        <row r="221">
          <cell r="A221" t="str">
            <v>ServicePapeterie</v>
          </cell>
          <cell r="B221" t="str">
            <v>Papeterie</v>
          </cell>
          <cell r="E221">
            <v>6278.3999999999987</v>
          </cell>
          <cell r="H221">
            <v>523.19999999999993</v>
          </cell>
          <cell r="K221">
            <v>523.19999999999993</v>
          </cell>
          <cell r="N221">
            <v>523.19999999999993</v>
          </cell>
          <cell r="Q221">
            <v>523.19999999999993</v>
          </cell>
          <cell r="T221">
            <v>523.19999999999993</v>
          </cell>
          <cell r="W221">
            <v>523.19999999999993</v>
          </cell>
          <cell r="Z221">
            <v>523.19999999999993</v>
          </cell>
          <cell r="AC221">
            <v>523.19999999999993</v>
          </cell>
          <cell r="AF221">
            <v>523.19999999999993</v>
          </cell>
          <cell r="AI221">
            <v>523.19999999999993</v>
          </cell>
          <cell r="AL221">
            <v>523.19999999999993</v>
          </cell>
          <cell r="AO221">
            <v>523.19999999999993</v>
          </cell>
        </row>
        <row r="222">
          <cell r="A222" t="str">
            <v>ServiceTéléphone</v>
          </cell>
          <cell r="B222" t="str">
            <v>Téléphone</v>
          </cell>
          <cell r="E222">
            <v>5534.2080000000014</v>
          </cell>
          <cell r="H222">
            <v>461.18399999999997</v>
          </cell>
          <cell r="K222">
            <v>461.18399999999997</v>
          </cell>
          <cell r="N222">
            <v>461.18399999999997</v>
          </cell>
          <cell r="Q222">
            <v>461.18399999999997</v>
          </cell>
          <cell r="T222">
            <v>461.18399999999997</v>
          </cell>
          <cell r="W222">
            <v>461.18399999999997</v>
          </cell>
          <cell r="Z222">
            <v>461.18399999999997</v>
          </cell>
          <cell r="AC222">
            <v>461.18399999999997</v>
          </cell>
          <cell r="AF222">
            <v>461.18399999999997</v>
          </cell>
          <cell r="AI222">
            <v>461.18399999999997</v>
          </cell>
          <cell r="AL222">
            <v>461.18399999999997</v>
          </cell>
          <cell r="AO222">
            <v>461.18399999999997</v>
          </cell>
        </row>
        <row r="223">
          <cell r="A223" t="str">
            <v>ServiceFrais postaux</v>
          </cell>
          <cell r="B223" t="str">
            <v>Frais postaux</v>
          </cell>
          <cell r="E223">
            <v>2491.1999999999994</v>
          </cell>
          <cell r="H223">
            <v>207.6</v>
          </cell>
          <cell r="K223">
            <v>207.6</v>
          </cell>
          <cell r="N223">
            <v>207.6</v>
          </cell>
          <cell r="Q223">
            <v>207.6</v>
          </cell>
          <cell r="T223">
            <v>207.6</v>
          </cell>
          <cell r="W223">
            <v>207.6</v>
          </cell>
          <cell r="Z223">
            <v>207.6</v>
          </cell>
          <cell r="AC223">
            <v>207.6</v>
          </cell>
          <cell r="AF223">
            <v>207.6</v>
          </cell>
          <cell r="AI223">
            <v>207.6</v>
          </cell>
          <cell r="AL223">
            <v>207.6</v>
          </cell>
          <cell r="AO223">
            <v>207.6</v>
          </cell>
        </row>
        <row r="224">
          <cell r="A224" t="str">
            <v>ServiceDivers</v>
          </cell>
          <cell r="B224" t="str">
            <v>Divers</v>
          </cell>
          <cell r="E224">
            <v>11542.08</v>
          </cell>
          <cell r="H224">
            <v>961.83999999999992</v>
          </cell>
          <cell r="K224">
            <v>961.83999999999992</v>
          </cell>
          <cell r="N224">
            <v>961.83999999999992</v>
          </cell>
          <cell r="Q224">
            <v>961.83999999999992</v>
          </cell>
          <cell r="T224">
            <v>961.83999999999992</v>
          </cell>
          <cell r="W224">
            <v>961.83999999999992</v>
          </cell>
          <cell r="Z224">
            <v>961.83999999999992</v>
          </cell>
          <cell r="AC224">
            <v>961.83999999999992</v>
          </cell>
          <cell r="AF224">
            <v>961.83999999999992</v>
          </cell>
          <cell r="AI224">
            <v>961.83999999999992</v>
          </cell>
          <cell r="AL224">
            <v>961.83999999999992</v>
          </cell>
          <cell r="AO224">
            <v>961.83999999999992</v>
          </cell>
        </row>
        <row r="225">
          <cell r="A225" t="str">
            <v>ServiceFormation</v>
          </cell>
          <cell r="B225" t="str">
            <v>Formation</v>
          </cell>
          <cell r="E225">
            <v>16695.12</v>
          </cell>
          <cell r="H225">
            <v>1391.26</v>
          </cell>
          <cell r="K225">
            <v>1391.26</v>
          </cell>
          <cell r="N225">
            <v>1391.26</v>
          </cell>
          <cell r="Q225">
            <v>1391.26</v>
          </cell>
          <cell r="T225">
            <v>1391.26</v>
          </cell>
          <cell r="W225">
            <v>1391.26</v>
          </cell>
          <cell r="Z225">
            <v>1391.26</v>
          </cell>
          <cell r="AC225">
            <v>1391.26</v>
          </cell>
          <cell r="AF225">
            <v>1391.26</v>
          </cell>
          <cell r="AI225">
            <v>1391.26</v>
          </cell>
          <cell r="AL225">
            <v>1391.26</v>
          </cell>
          <cell r="AO225">
            <v>1391.26</v>
          </cell>
        </row>
        <row r="226">
          <cell r="A226" t="str">
            <v>ServiceFrais bancaires</v>
          </cell>
          <cell r="B226" t="str">
            <v>Frais bancaires</v>
          </cell>
          <cell r="E226">
            <v>25456.799999999999</v>
          </cell>
          <cell r="H226">
            <v>1565.7553746442611</v>
          </cell>
          <cell r="K226">
            <v>1350.5605376493636</v>
          </cell>
          <cell r="N226">
            <v>1562.4856180940822</v>
          </cell>
          <cell r="Q226">
            <v>3003.7395318699969</v>
          </cell>
          <cell r="T226">
            <v>2752.9930502907059</v>
          </cell>
          <cell r="W226">
            <v>1819.6409647064913</v>
          </cell>
          <cell r="Z226">
            <v>1715.5334678190397</v>
          </cell>
          <cell r="AC226">
            <v>1890.8850538568645</v>
          </cell>
          <cell r="AF226">
            <v>1431.9690143215671</v>
          </cell>
          <cell r="AI226">
            <v>2684.2817531321057</v>
          </cell>
          <cell r="AL226">
            <v>3906.0972958510692</v>
          </cell>
          <cell r="AO226">
            <v>1772.8583377644529</v>
          </cell>
        </row>
        <row r="227">
          <cell r="A227" t="str">
            <v>Service[...]</v>
          </cell>
          <cell r="B227" t="str">
            <v>[...]</v>
          </cell>
          <cell r="E227">
            <v>0</v>
          </cell>
        </row>
        <row r="228">
          <cell r="A228" t="str">
            <v>Service[...]</v>
          </cell>
          <cell r="B228" t="str">
            <v>[...]</v>
          </cell>
          <cell r="E228">
            <v>0</v>
          </cell>
        </row>
        <row r="229">
          <cell r="A229" t="str">
            <v>Service[...]</v>
          </cell>
          <cell r="B229" t="str">
            <v>[...]</v>
          </cell>
          <cell r="E229">
            <v>0</v>
          </cell>
        </row>
        <row r="230">
          <cell r="A230" t="str">
            <v>ServiceTOTAL SEMI-FIXES</v>
          </cell>
          <cell r="B230" t="str">
            <v>TOTAL SEMI-FIXES</v>
          </cell>
          <cell r="C230" t="str">
            <v>%brut</v>
          </cell>
          <cell r="D230">
            <v>0.26121815410496341</v>
          </cell>
          <cell r="E230">
            <v>542753.3576000001</v>
          </cell>
          <cell r="F230" t="str">
            <v>%brut</v>
          </cell>
          <cell r="G230">
            <v>0.33176254482431072</v>
          </cell>
          <cell r="H230">
            <v>41689.468828920391</v>
          </cell>
          <cell r="I230" t="str">
            <v>%brut</v>
          </cell>
          <cell r="J230">
            <v>0.31941513249694742</v>
          </cell>
          <cell r="K230">
            <v>41409.003617582217</v>
          </cell>
          <cell r="L230" t="str">
            <v>%brut</v>
          </cell>
          <cell r="M230">
            <v>0.28330974621675548</v>
          </cell>
          <cell r="N230">
            <v>42206.035134338563</v>
          </cell>
          <cell r="O230" t="str">
            <v>%brut</v>
          </cell>
          <cell r="P230">
            <v>0.23910931750848888</v>
          </cell>
          <cell r="Q230">
            <v>50126.345861541216</v>
          </cell>
          <cell r="R230" t="str">
            <v>%brut</v>
          </cell>
          <cell r="S230">
            <v>0.22593593030854348</v>
          </cell>
          <cell r="T230">
            <v>49409.113852282535</v>
          </cell>
          <cell r="U230" t="str">
            <v>%brut</v>
          </cell>
          <cell r="V230">
            <v>0.26405421642257548</v>
          </cell>
          <cell r="W230">
            <v>42384.168507324313</v>
          </cell>
          <cell r="X230" t="str">
            <v>%brut</v>
          </cell>
          <cell r="Y230">
            <v>0.25638763990793267</v>
          </cell>
          <cell r="Z230">
            <v>42209.212873093973</v>
          </cell>
          <cell r="AA230" t="str">
            <v>%brut</v>
          </cell>
          <cell r="AB230">
            <v>0.24166581960393155</v>
          </cell>
          <cell r="AC230">
            <v>42578.644239446243</v>
          </cell>
          <cell r="AD230" t="str">
            <v>%brut</v>
          </cell>
          <cell r="AE230">
            <v>0.28647416944583715</v>
          </cell>
          <cell r="AF230">
            <v>41514.953513340537</v>
          </cell>
          <cell r="AG230" t="str">
            <v>%brut</v>
          </cell>
          <cell r="AH230">
            <v>0.26153236543667874</v>
          </cell>
          <cell r="AI230">
            <v>50369.672199376568</v>
          </cell>
          <cell r="AJ230" t="str">
            <v>%brut</v>
          </cell>
          <cell r="AK230">
            <v>0.19720511420654879</v>
          </cell>
          <cell r="AL230">
            <v>52456.774750227436</v>
          </cell>
          <cell r="AM230" t="str">
            <v>%brut</v>
          </cell>
          <cell r="AN230">
            <v>0.33063882774576003</v>
          </cell>
          <cell r="AO230">
            <v>46399.964222525981</v>
          </cell>
        </row>
        <row r="231">
          <cell r="A231" t="str">
            <v>Service</v>
          </cell>
        </row>
        <row r="232">
          <cell r="A232" t="str">
            <v>ServiceTOTAL DES DÉPENSES</v>
          </cell>
          <cell r="B232" t="str">
            <v>TOTAL DES DÉPENSES</v>
          </cell>
          <cell r="C232" t="str">
            <v>% brut</v>
          </cell>
          <cell r="D232">
            <v>0.91368411755117862</v>
          </cell>
          <cell r="E232">
            <v>1898432.8416448017</v>
          </cell>
          <cell r="F232" t="str">
            <v>% brut</v>
          </cell>
          <cell r="G232">
            <v>1.2166175961045305</v>
          </cell>
          <cell r="H232">
            <v>152880.85451712279</v>
          </cell>
          <cell r="I232" t="str">
            <v>% brut</v>
          </cell>
          <cell r="J232">
            <v>1.1459312759550633</v>
          </cell>
          <cell r="K232">
            <v>148558.62332063215</v>
          </cell>
          <cell r="L232" t="str">
            <v>% brut</v>
          </cell>
          <cell r="M232">
            <v>1.0755607531554008</v>
          </cell>
          <cell r="N232">
            <v>160231.532952846</v>
          </cell>
          <cell r="O232" t="str">
            <v>% brut</v>
          </cell>
          <cell r="P232">
            <v>0.76950697342714391</v>
          </cell>
          <cell r="Q232">
            <v>161317.73154974362</v>
          </cell>
          <cell r="R232" t="str">
            <v>% brut</v>
          </cell>
          <cell r="S232">
            <v>0.74144267940875164</v>
          </cell>
          <cell r="T232">
            <v>162143.42584563745</v>
          </cell>
          <cell r="U232" t="str">
            <v>% brut</v>
          </cell>
          <cell r="V232">
            <v>0.97417514256452276</v>
          </cell>
          <cell r="W232">
            <v>156367.90034067922</v>
          </cell>
          <cell r="X232" t="str">
            <v>% brut</v>
          </cell>
          <cell r="Y232">
            <v>0.95633804849556103</v>
          </cell>
          <cell r="Z232">
            <v>157442.36454644889</v>
          </cell>
          <cell r="AA232" t="str">
            <v>% brut</v>
          </cell>
          <cell r="AB232">
            <v>0.88860919854559761</v>
          </cell>
          <cell r="AC232">
            <v>156562.37607280115</v>
          </cell>
          <cell r="AD232" t="str">
            <v>% brut</v>
          </cell>
          <cell r="AE232">
            <v>1.0730195499387827</v>
          </cell>
          <cell r="AF232">
            <v>155498.68534669545</v>
          </cell>
          <cell r="AG232" t="str">
            <v>% brut</v>
          </cell>
          <cell r="AH232">
            <v>0.83886679795215513</v>
          </cell>
          <cell r="AI232">
            <v>161561.05788757897</v>
          </cell>
          <cell r="AJ232" t="str">
            <v>% brut</v>
          </cell>
          <cell r="AK232">
            <v>0.62571363309500616</v>
          </cell>
          <cell r="AL232">
            <v>166440.50658358235</v>
          </cell>
          <cell r="AM232" t="str">
            <v>% brut</v>
          </cell>
          <cell r="AN232">
            <v>1.1360572375220035</v>
          </cell>
          <cell r="AO232">
            <v>159427.78268103339</v>
          </cell>
        </row>
        <row r="233">
          <cell r="A233" t="str">
            <v>Service</v>
          </cell>
        </row>
        <row r="234">
          <cell r="A234" t="str">
            <v>ServicePROFIT DÉPARTEMENTAL</v>
          </cell>
          <cell r="B234" t="str">
            <v>PROFIT DÉPARTEMENTAL</v>
          </cell>
          <cell r="E234">
            <v>179345.24946715613</v>
          </cell>
          <cell r="H234">
            <v>-27220.289515737226</v>
          </cell>
          <cell r="K234">
            <v>-18918.542420651764</v>
          </cell>
          <cell r="N234">
            <v>-11256.654051054036</v>
          </cell>
          <cell r="Q234">
            <v>48320.04578096047</v>
          </cell>
          <cell r="T234">
            <v>56542.968057307851</v>
          </cell>
          <cell r="W234">
            <v>4145.228673308593</v>
          </cell>
          <cell r="Z234">
            <v>7188.0867820592248</v>
          </cell>
          <cell r="AC234">
            <v>19625.734886492952</v>
          </cell>
          <cell r="AF234">
            <v>-10581.768077511602</v>
          </cell>
          <cell r="AI234">
            <v>31033.354338512756</v>
          </cell>
          <cell r="AL234">
            <v>99560.580463710096</v>
          </cell>
          <cell r="AO234">
            <v>-19093.495450240996</v>
          </cell>
        </row>
        <row r="237">
          <cell r="B237" t="str">
            <v>Budget 2021</v>
          </cell>
          <cell r="C237" t="str">
            <v>Carrosserie</v>
          </cell>
        </row>
        <row r="239">
          <cell r="B239" t="str">
            <v>Mois</v>
          </cell>
          <cell r="C239">
            <v>2021</v>
          </cell>
          <cell r="F239" t="str">
            <v>Janvier</v>
          </cell>
          <cell r="I239" t="str">
            <v>Février</v>
          </cell>
          <cell r="L239" t="str">
            <v>Mars</v>
          </cell>
          <cell r="O239" t="str">
            <v>Avril</v>
          </cell>
          <cell r="R239" t="str">
            <v>Mai</v>
          </cell>
          <cell r="U239" t="str">
            <v>Juin</v>
          </cell>
          <cell r="X239" t="str">
            <v>Juillet</v>
          </cell>
          <cell r="AA239" t="str">
            <v>Août</v>
          </cell>
          <cell r="AD239" t="str">
            <v>Septembre</v>
          </cell>
          <cell r="AG239" t="str">
            <v>Octobre</v>
          </cell>
          <cell r="AJ239" t="str">
            <v>Novembre</v>
          </cell>
          <cell r="AM239" t="str">
            <v>Décembre</v>
          </cell>
        </row>
        <row r="240">
          <cell r="A240" t="str">
            <v>Carrosserie</v>
          </cell>
          <cell r="C240" t="str">
            <v>#</v>
          </cell>
          <cell r="D240" t="str">
            <v>$VENTES</v>
          </cell>
          <cell r="E240" t="str">
            <v>$PROFITS</v>
          </cell>
          <cell r="F240" t="str">
            <v>#</v>
          </cell>
          <cell r="G240" t="str">
            <v>$VENTES</v>
          </cell>
          <cell r="H240" t="str">
            <v>$PROFITS</v>
          </cell>
          <cell r="I240" t="str">
            <v>#</v>
          </cell>
          <cell r="J240" t="str">
            <v>$VENTES</v>
          </cell>
          <cell r="K240" t="str">
            <v>$PROFITS</v>
          </cell>
          <cell r="L240" t="str">
            <v>#</v>
          </cell>
          <cell r="M240" t="str">
            <v>$VENTES</v>
          </cell>
          <cell r="N240" t="str">
            <v>$PROFITS</v>
          </cell>
          <cell r="O240" t="str">
            <v>#</v>
          </cell>
          <cell r="P240" t="str">
            <v>$VENTES</v>
          </cell>
          <cell r="Q240" t="str">
            <v>$PROFITS</v>
          </cell>
          <cell r="R240" t="str">
            <v>#</v>
          </cell>
          <cell r="S240" t="str">
            <v>$VENTES</v>
          </cell>
          <cell r="T240" t="str">
            <v>$PROFITS</v>
          </cell>
          <cell r="U240" t="str">
            <v>#</v>
          </cell>
          <cell r="V240" t="str">
            <v>$VENTES</v>
          </cell>
          <cell r="W240" t="str">
            <v>$PROFITS</v>
          </cell>
          <cell r="X240" t="str">
            <v>#</v>
          </cell>
          <cell r="Y240" t="str">
            <v>$VENTES</v>
          </cell>
          <cell r="Z240" t="str">
            <v>$PROFITS</v>
          </cell>
          <cell r="AA240" t="str">
            <v>#</v>
          </cell>
          <cell r="AB240" t="str">
            <v>$VENTES</v>
          </cell>
          <cell r="AC240" t="str">
            <v>$PROFITS</v>
          </cell>
          <cell r="AD240" t="str">
            <v>#</v>
          </cell>
          <cell r="AE240" t="str">
            <v>$VENTES</v>
          </cell>
          <cell r="AF240" t="str">
            <v>$PROFITS</v>
          </cell>
          <cell r="AG240" t="str">
            <v>#</v>
          </cell>
          <cell r="AH240" t="str">
            <v>$VENTES</v>
          </cell>
          <cell r="AI240" t="str">
            <v>$PROFITS</v>
          </cell>
          <cell r="AJ240" t="str">
            <v>#</v>
          </cell>
          <cell r="AK240" t="str">
            <v>$VENTES</v>
          </cell>
          <cell r="AL240" t="str">
            <v>$PROFITS</v>
          </cell>
          <cell r="AM240" t="str">
            <v>#</v>
          </cell>
          <cell r="AN240" t="str">
            <v>$VENTES</v>
          </cell>
          <cell r="AO240" t="str">
            <v>$PROFITS</v>
          </cell>
        </row>
        <row r="241">
          <cell r="A241" t="str">
            <v>Carrosserie</v>
          </cell>
        </row>
        <row r="242">
          <cell r="A242" t="str">
            <v>CarrosserieM/O Sous-traitement</v>
          </cell>
          <cell r="B242" t="str">
            <v>M/O Sous-traitement</v>
          </cell>
          <cell r="C242">
            <v>0</v>
          </cell>
          <cell r="D242">
            <v>982719.99999999988</v>
          </cell>
          <cell r="E242">
            <v>223900.80000000005</v>
          </cell>
          <cell r="G242">
            <v>78517.102612357092</v>
          </cell>
          <cell r="H242">
            <v>17889.166892491088</v>
          </cell>
          <cell r="J242">
            <v>68119.860316225822</v>
          </cell>
          <cell r="K242">
            <v>15520.281688264424</v>
          </cell>
          <cell r="M242">
            <v>87475.969165700837</v>
          </cell>
          <cell r="N242">
            <v>19930.33567748265</v>
          </cell>
          <cell r="P242">
            <v>75762.233575036022</v>
          </cell>
          <cell r="Q242">
            <v>17261.50348750145</v>
          </cell>
          <cell r="S242">
            <v>104359.36299929337</v>
          </cell>
          <cell r="T242">
            <v>23777.011623893057</v>
          </cell>
          <cell r="V242">
            <v>86548.437574332362</v>
          </cell>
          <cell r="W242">
            <v>19719.00888517897</v>
          </cell>
          <cell r="Y242">
            <v>102548.37313545501</v>
          </cell>
          <cell r="Z242">
            <v>23364.399608969885</v>
          </cell>
          <cell r="AB242">
            <v>82096.522762792156</v>
          </cell>
          <cell r="AC242">
            <v>18704.694240279401</v>
          </cell>
          <cell r="AE242">
            <v>62890.384889646244</v>
          </cell>
          <cell r="AF242">
            <v>14328.809314046428</v>
          </cell>
          <cell r="AH242">
            <v>89718.951661555475</v>
          </cell>
          <cell r="AI242">
            <v>20441.371959646287</v>
          </cell>
          <cell r="AK242">
            <v>89900.028650666252</v>
          </cell>
          <cell r="AL242">
            <v>20482.628149327473</v>
          </cell>
          <cell r="AN242">
            <v>54782.772656939349</v>
          </cell>
          <cell r="AO242">
            <v>12481.588472918884</v>
          </cell>
        </row>
        <row r="243">
          <cell r="A243" t="str">
            <v>Carrosserie% profit / ventes</v>
          </cell>
          <cell r="B243" t="str">
            <v>% profit / ventes</v>
          </cell>
          <cell r="E243">
            <v>0.22783783783783793</v>
          </cell>
          <cell r="H243">
            <v>0.22783783783783784</v>
          </cell>
          <cell r="K243">
            <v>0.22783783783783784</v>
          </cell>
          <cell r="N243">
            <v>0.22783783783783784</v>
          </cell>
          <cell r="Q243">
            <v>0.22783783783783784</v>
          </cell>
          <cell r="T243">
            <v>0.22783783783783784</v>
          </cell>
          <cell r="W243">
            <v>0.22783783783783787</v>
          </cell>
          <cell r="Z243">
            <v>0.22783783783783784</v>
          </cell>
          <cell r="AC243">
            <v>0.22783783783783781</v>
          </cell>
          <cell r="AF243">
            <v>0.22783783783783784</v>
          </cell>
          <cell r="AI243">
            <v>0.22783783783783781</v>
          </cell>
          <cell r="AL243">
            <v>0.22783783783783784</v>
          </cell>
          <cell r="AO243">
            <v>0.22783783783783784</v>
          </cell>
        </row>
        <row r="244">
          <cell r="A244" t="str">
            <v>Carrosserie</v>
          </cell>
        </row>
        <row r="245">
          <cell r="A245" t="str">
            <v>CarrosserieM/O Carrosserie</v>
          </cell>
          <cell r="B245" t="str">
            <v>M/O Carrosserie</v>
          </cell>
          <cell r="C245">
            <v>0</v>
          </cell>
          <cell r="D245">
            <v>0</v>
          </cell>
          <cell r="E245">
            <v>0</v>
          </cell>
        </row>
        <row r="246">
          <cell r="A246" t="str">
            <v>Carrosserie% profit / ventes</v>
          </cell>
          <cell r="B246" t="str">
            <v>% profit / ventes</v>
          </cell>
          <cell r="E246">
            <v>0</v>
          </cell>
          <cell r="H246">
            <v>0</v>
          </cell>
          <cell r="K246">
            <v>0</v>
          </cell>
          <cell r="N246">
            <v>0</v>
          </cell>
          <cell r="Q246">
            <v>0</v>
          </cell>
          <cell r="T246">
            <v>0</v>
          </cell>
          <cell r="W246">
            <v>0</v>
          </cell>
          <cell r="Z246">
            <v>0</v>
          </cell>
          <cell r="AC246">
            <v>0</v>
          </cell>
          <cell r="AF246">
            <v>0</v>
          </cell>
          <cell r="AI246">
            <v>0</v>
          </cell>
          <cell r="AL246">
            <v>0</v>
          </cell>
          <cell r="AO246">
            <v>0</v>
          </cell>
        </row>
        <row r="247">
          <cell r="A247" t="str">
            <v>Carrosserie</v>
          </cell>
        </row>
        <row r="248">
          <cell r="A248" t="str">
            <v>CarrosserieM/O Esthétique Carr.</v>
          </cell>
          <cell r="B248" t="str">
            <v>M/O Esthétique Carr.</v>
          </cell>
          <cell r="C248">
            <v>0</v>
          </cell>
          <cell r="D248">
            <v>0</v>
          </cell>
          <cell r="E248">
            <v>0</v>
          </cell>
        </row>
        <row r="249">
          <cell r="A249" t="str">
            <v>Carrosserie% profit / ventes</v>
          </cell>
          <cell r="B249" t="str">
            <v>% profit / ventes</v>
          </cell>
          <cell r="E249">
            <v>0</v>
          </cell>
          <cell r="H249">
            <v>0</v>
          </cell>
          <cell r="K249">
            <v>0</v>
          </cell>
          <cell r="N249">
            <v>0</v>
          </cell>
          <cell r="Q249">
            <v>0</v>
          </cell>
          <cell r="T249">
            <v>0</v>
          </cell>
          <cell r="W249">
            <v>0</v>
          </cell>
          <cell r="Z249">
            <v>0</v>
          </cell>
          <cell r="AC249">
            <v>0</v>
          </cell>
          <cell r="AF249">
            <v>0</v>
          </cell>
          <cell r="AI249">
            <v>0</v>
          </cell>
          <cell r="AL249">
            <v>0</v>
          </cell>
          <cell r="AO249">
            <v>0</v>
          </cell>
        </row>
        <row r="250">
          <cell r="A250" t="str">
            <v>Carrosserie</v>
          </cell>
        </row>
        <row r="251">
          <cell r="A251" t="str">
            <v>CarrosserieTotal Mécanique</v>
          </cell>
          <cell r="B251" t="str">
            <v>Total Mécanique</v>
          </cell>
          <cell r="D251">
            <v>982719.99999999988</v>
          </cell>
          <cell r="E251">
            <v>223900.80000000005</v>
          </cell>
          <cell r="G251">
            <v>78517.102612357092</v>
          </cell>
          <cell r="H251">
            <v>17889.166892491088</v>
          </cell>
          <cell r="J251">
            <v>68119.860316225822</v>
          </cell>
          <cell r="K251">
            <v>15520.281688264424</v>
          </cell>
          <cell r="M251">
            <v>87475.969165700837</v>
          </cell>
          <cell r="N251">
            <v>19930.33567748265</v>
          </cell>
          <cell r="P251">
            <v>75762.233575036022</v>
          </cell>
          <cell r="Q251">
            <v>17261.50348750145</v>
          </cell>
          <cell r="S251">
            <v>104359.36299929337</v>
          </cell>
          <cell r="T251">
            <v>23777.011623893057</v>
          </cell>
          <cell r="V251">
            <v>86548.437574332362</v>
          </cell>
          <cell r="W251">
            <v>19719.00888517897</v>
          </cell>
          <cell r="Y251">
            <v>102548.37313545501</v>
          </cell>
          <cell r="Z251">
            <v>23364.399608969885</v>
          </cell>
          <cell r="AB251">
            <v>82096.522762792156</v>
          </cell>
          <cell r="AC251">
            <v>18704.694240279401</v>
          </cell>
          <cell r="AE251">
            <v>62890.384889646244</v>
          </cell>
          <cell r="AF251">
            <v>14328.809314046428</v>
          </cell>
          <cell r="AH251">
            <v>89718.951661555475</v>
          </cell>
          <cell r="AI251">
            <v>20441.371959646287</v>
          </cell>
          <cell r="AK251">
            <v>89900.028650666252</v>
          </cell>
          <cell r="AL251">
            <v>20482.628149327473</v>
          </cell>
          <cell r="AN251">
            <v>54782.772656939349</v>
          </cell>
          <cell r="AO251">
            <v>12481.588472918884</v>
          </cell>
        </row>
        <row r="252">
          <cell r="A252" t="str">
            <v>Carrosserie</v>
          </cell>
          <cell r="E252">
            <v>0.22783783783783793</v>
          </cell>
          <cell r="H252">
            <v>0.22783783783783784</v>
          </cell>
          <cell r="K252">
            <v>0.22783783783783784</v>
          </cell>
          <cell r="N252">
            <v>0.22783783783783784</v>
          </cell>
          <cell r="Q252">
            <v>0.22783783783783784</v>
          </cell>
          <cell r="T252">
            <v>0.22783783783783784</v>
          </cell>
          <cell r="W252">
            <v>0.22783783783783787</v>
          </cell>
          <cell r="Z252">
            <v>0.22783783783783784</v>
          </cell>
          <cell r="AC252">
            <v>0.22783783783783781</v>
          </cell>
          <cell r="AF252">
            <v>0.22783783783783784</v>
          </cell>
          <cell r="AI252">
            <v>0.22783783783783781</v>
          </cell>
          <cell r="AL252">
            <v>0.22783783783783784</v>
          </cell>
          <cell r="AO252">
            <v>0.22783783783783784</v>
          </cell>
        </row>
        <row r="253">
          <cell r="A253" t="str">
            <v>Carrosserie</v>
          </cell>
        </row>
        <row r="254">
          <cell r="A254" t="str">
            <v>CarrosserieDEPENSES</v>
          </cell>
          <cell r="B254" t="str">
            <v>DEPENSES</v>
          </cell>
        </row>
        <row r="255">
          <cell r="A255" t="str">
            <v>CarrosserieSalaires cadres</v>
          </cell>
          <cell r="B255" t="str">
            <v>Salaires cadres</v>
          </cell>
          <cell r="E255">
            <v>3520.7000000000003</v>
          </cell>
          <cell r="H255">
            <v>283.27471264367819</v>
          </cell>
          <cell r="K255">
            <v>269.78544061302682</v>
          </cell>
          <cell r="N255">
            <v>310.25325670498086</v>
          </cell>
          <cell r="Q255">
            <v>283.27471264367819</v>
          </cell>
          <cell r="T255">
            <v>296.76398467432955</v>
          </cell>
          <cell r="W255">
            <v>296.76398467432955</v>
          </cell>
          <cell r="Z255">
            <v>296.76398467432955</v>
          </cell>
          <cell r="AC255">
            <v>296.76398467432955</v>
          </cell>
          <cell r="AF255">
            <v>296.76398467432955</v>
          </cell>
          <cell r="AI255">
            <v>283.27471264367819</v>
          </cell>
          <cell r="AL255">
            <v>296.76398467432955</v>
          </cell>
          <cell r="AO255">
            <v>310.25325670498086</v>
          </cell>
        </row>
        <row r="256">
          <cell r="A256" t="str">
            <v>CarrosserieSalaires commis</v>
          </cell>
          <cell r="B256" t="str">
            <v>Salaires commis</v>
          </cell>
          <cell r="E256">
            <v>6610.2603559999998</v>
          </cell>
          <cell r="H256">
            <v>531.86002864367822</v>
          </cell>
          <cell r="K256">
            <v>506.53336061302684</v>
          </cell>
          <cell r="N256">
            <v>582.51336470498097</v>
          </cell>
          <cell r="Q256">
            <v>531.86002864367822</v>
          </cell>
          <cell r="T256">
            <v>557.18669667432948</v>
          </cell>
          <cell r="W256">
            <v>557.18669667432948</v>
          </cell>
          <cell r="Z256">
            <v>557.18669667432948</v>
          </cell>
          <cell r="AC256">
            <v>557.18669667432948</v>
          </cell>
          <cell r="AF256">
            <v>557.18669667432948</v>
          </cell>
          <cell r="AI256">
            <v>531.86002864367822</v>
          </cell>
          <cell r="AL256">
            <v>557.18669667432948</v>
          </cell>
          <cell r="AO256">
            <v>582.51336470498097</v>
          </cell>
        </row>
        <row r="257">
          <cell r="A257" t="str">
            <v>CarrosserieSalaires autres</v>
          </cell>
          <cell r="B257" t="str">
            <v>Salaires autres</v>
          </cell>
          <cell r="E257">
            <v>40983.3601184</v>
          </cell>
          <cell r="H257">
            <v>3297.5117336643675</v>
          </cell>
          <cell r="K257">
            <v>3140.4873653946361</v>
          </cell>
          <cell r="N257">
            <v>3611.5604702038304</v>
          </cell>
          <cell r="Q257">
            <v>3297.5117336643675</v>
          </cell>
          <cell r="T257">
            <v>3454.5361019340994</v>
          </cell>
          <cell r="W257">
            <v>3454.5361019340994</v>
          </cell>
          <cell r="Z257">
            <v>3454.5361019340994</v>
          </cell>
          <cell r="AC257">
            <v>3454.5361019340994</v>
          </cell>
          <cell r="AF257">
            <v>3454.5361019340994</v>
          </cell>
          <cell r="AI257">
            <v>3297.5117336643675</v>
          </cell>
          <cell r="AL257">
            <v>3454.5361019340994</v>
          </cell>
          <cell r="AO257">
            <v>3611.5604702038304</v>
          </cell>
        </row>
        <row r="258">
          <cell r="A258" t="str">
            <v>CarrosserieSalaires spécialistes</v>
          </cell>
          <cell r="B258" t="str">
            <v>Salaires spécialistes</v>
          </cell>
          <cell r="E258">
            <v>42600.101999999999</v>
          </cell>
          <cell r="H258">
            <v>3462.0771724137931</v>
          </cell>
          <cell r="K258">
            <v>3344.8354022988506</v>
          </cell>
          <cell r="N258">
            <v>3696.560712643678</v>
          </cell>
          <cell r="Q258">
            <v>3462.0771724137931</v>
          </cell>
          <cell r="T258">
            <v>3579.3189425287355</v>
          </cell>
          <cell r="W258">
            <v>3579.3189425287355</v>
          </cell>
          <cell r="Z258">
            <v>3579.3189425287355</v>
          </cell>
          <cell r="AC258">
            <v>3579.3189425287355</v>
          </cell>
          <cell r="AF258">
            <v>3579.3189425287355</v>
          </cell>
          <cell r="AI258">
            <v>3462.0771724137931</v>
          </cell>
          <cell r="AL258">
            <v>3579.3189425287355</v>
          </cell>
          <cell r="AO258">
            <v>3696.560712643678</v>
          </cell>
        </row>
        <row r="259">
          <cell r="A259" t="str">
            <v>Carrosserie[...]</v>
          </cell>
          <cell r="B259" t="str">
            <v>[...]</v>
          </cell>
          <cell r="E259">
            <v>0</v>
          </cell>
        </row>
        <row r="260">
          <cell r="A260" t="str">
            <v>Carrosserie[...]</v>
          </cell>
          <cell r="B260" t="str">
            <v>[...]</v>
          </cell>
          <cell r="E260">
            <v>0</v>
          </cell>
        </row>
        <row r="261">
          <cell r="A261" t="str">
            <v>Carrosserie[...]</v>
          </cell>
          <cell r="B261" t="str">
            <v>[...]</v>
          </cell>
          <cell r="E261">
            <v>0</v>
          </cell>
        </row>
        <row r="262">
          <cell r="A262" t="str">
            <v>CarrosserieSalaires en absences</v>
          </cell>
          <cell r="B262" t="str">
            <v>Salaires en absences</v>
          </cell>
          <cell r="E262">
            <v>11245.730696928</v>
          </cell>
          <cell r="H262">
            <v>908.96683768386197</v>
          </cell>
          <cell r="K262">
            <v>871.39698827034476</v>
          </cell>
          <cell r="N262">
            <v>984.10653651089626</v>
          </cell>
          <cell r="Q262">
            <v>908.96683768386197</v>
          </cell>
          <cell r="T262">
            <v>946.53668709737929</v>
          </cell>
          <cell r="W262">
            <v>946.53668709737929</v>
          </cell>
          <cell r="Z262">
            <v>946.53668709737929</v>
          </cell>
          <cell r="AC262">
            <v>946.53668709737929</v>
          </cell>
          <cell r="AF262">
            <v>946.53668709737929</v>
          </cell>
          <cell r="AI262">
            <v>908.96683768386197</v>
          </cell>
          <cell r="AL262">
            <v>946.53668709737929</v>
          </cell>
          <cell r="AO262">
            <v>984.10653651089626</v>
          </cell>
        </row>
        <row r="263">
          <cell r="A263" t="str">
            <v>CarrosserieDéduction à la source</v>
          </cell>
          <cell r="B263" t="str">
            <v>Déduction à la source</v>
          </cell>
          <cell r="E263">
            <v>11245.730696928</v>
          </cell>
          <cell r="H263">
            <v>908.96683768386197</v>
          </cell>
          <cell r="K263">
            <v>871.39698827034476</v>
          </cell>
          <cell r="N263">
            <v>984.10653651089626</v>
          </cell>
          <cell r="Q263">
            <v>908.96683768386197</v>
          </cell>
          <cell r="T263">
            <v>946.53668709737929</v>
          </cell>
          <cell r="W263">
            <v>946.53668709737929</v>
          </cell>
          <cell r="Z263">
            <v>946.53668709737929</v>
          </cell>
          <cell r="AC263">
            <v>946.53668709737929</v>
          </cell>
          <cell r="AF263">
            <v>946.53668709737929</v>
          </cell>
          <cell r="AI263">
            <v>908.96683768386197</v>
          </cell>
          <cell r="AL263">
            <v>946.53668709737929</v>
          </cell>
          <cell r="AO263">
            <v>984.10653651089626</v>
          </cell>
        </row>
        <row r="264">
          <cell r="A264" t="str">
            <v>CarrosserieBénéfices marginaux</v>
          </cell>
          <cell r="B264" t="str">
            <v>Bénéfices marginaux</v>
          </cell>
          <cell r="E264">
            <v>8059.4403327983991</v>
          </cell>
          <cell r="H264">
            <v>651.42623367343435</v>
          </cell>
          <cell r="K264">
            <v>624.50117492708034</v>
          </cell>
          <cell r="N264">
            <v>705.27635116614226</v>
          </cell>
          <cell r="Q264">
            <v>651.42623367343435</v>
          </cell>
          <cell r="T264">
            <v>678.35129241978848</v>
          </cell>
          <cell r="W264">
            <v>678.35129241978848</v>
          </cell>
          <cell r="Z264">
            <v>678.35129241978848</v>
          </cell>
          <cell r="AC264">
            <v>678.35129241978848</v>
          </cell>
          <cell r="AF264">
            <v>678.35129241978848</v>
          </cell>
          <cell r="AI264">
            <v>651.42623367343435</v>
          </cell>
          <cell r="AL264">
            <v>678.35129241978848</v>
          </cell>
          <cell r="AO264">
            <v>705.27635116614226</v>
          </cell>
        </row>
        <row r="265">
          <cell r="A265" t="str">
            <v>CarrosserieCsst</v>
          </cell>
          <cell r="B265" t="str">
            <v>Csst</v>
          </cell>
          <cell r="E265">
            <v>1874.288449488</v>
          </cell>
          <cell r="H265">
            <v>151.49447294731033</v>
          </cell>
          <cell r="K265">
            <v>145.23283137839081</v>
          </cell>
          <cell r="N265">
            <v>164.01775608514939</v>
          </cell>
          <cell r="Q265">
            <v>151.49447294731033</v>
          </cell>
          <cell r="T265">
            <v>157.75611451622987</v>
          </cell>
          <cell r="W265">
            <v>157.75611451622987</v>
          </cell>
          <cell r="Z265">
            <v>157.75611451622987</v>
          </cell>
          <cell r="AC265">
            <v>157.75611451622987</v>
          </cell>
          <cell r="AF265">
            <v>157.75611451622987</v>
          </cell>
          <cell r="AI265">
            <v>151.49447294731033</v>
          </cell>
          <cell r="AL265">
            <v>157.75611451622987</v>
          </cell>
          <cell r="AO265">
            <v>164.01775608514939</v>
          </cell>
        </row>
        <row r="266">
          <cell r="A266" t="str">
            <v>Carrosserie[...]</v>
          </cell>
          <cell r="B266" t="str">
            <v>[...]</v>
          </cell>
          <cell r="E266">
            <v>0</v>
          </cell>
        </row>
        <row r="267">
          <cell r="A267" t="str">
            <v>CarrosserieTOTAL PERSONNEL</v>
          </cell>
          <cell r="B267" t="str">
            <v>TOTAL PERSONNEL</v>
          </cell>
          <cell r="C267" t="str">
            <v>% brut</v>
          </cell>
          <cell r="D267">
            <v>0</v>
          </cell>
          <cell r="E267">
            <v>126139.6126505424</v>
          </cell>
          <cell r="F267" t="str">
            <v>% brut</v>
          </cell>
          <cell r="G267">
            <v>0</v>
          </cell>
          <cell r="H267">
            <v>10195.578029353985</v>
          </cell>
          <cell r="I267" t="str">
            <v>% brut</v>
          </cell>
          <cell r="J267">
            <v>0</v>
          </cell>
          <cell r="K267">
            <v>9774.1695517657008</v>
          </cell>
          <cell r="L267" t="str">
            <v>% brut</v>
          </cell>
          <cell r="M267">
            <v>0</v>
          </cell>
          <cell r="N267">
            <v>11038.394984530554</v>
          </cell>
          <cell r="O267" t="str">
            <v>% brut</v>
          </cell>
          <cell r="P267">
            <v>0</v>
          </cell>
          <cell r="Q267">
            <v>10195.578029353985</v>
          </cell>
          <cell r="R267" t="str">
            <v>% brut</v>
          </cell>
          <cell r="S267">
            <v>0</v>
          </cell>
          <cell r="T267">
            <v>10616.98650694227</v>
          </cell>
          <cell r="U267" t="str">
            <v>% brut</v>
          </cell>
          <cell r="V267">
            <v>0</v>
          </cell>
          <cell r="W267">
            <v>10616.98650694227</v>
          </cell>
          <cell r="X267" t="str">
            <v>% brut</v>
          </cell>
          <cell r="Y267">
            <v>0</v>
          </cell>
          <cell r="Z267">
            <v>10616.98650694227</v>
          </cell>
          <cell r="AA267" t="str">
            <v>% brut</v>
          </cell>
          <cell r="AB267">
            <v>0</v>
          </cell>
          <cell r="AC267">
            <v>10616.98650694227</v>
          </cell>
          <cell r="AD267" t="str">
            <v>% brut</v>
          </cell>
          <cell r="AE267">
            <v>0</v>
          </cell>
          <cell r="AF267">
            <v>10616.98650694227</v>
          </cell>
          <cell r="AG267" t="str">
            <v>% brut</v>
          </cell>
          <cell r="AH267">
            <v>0</v>
          </cell>
          <cell r="AI267">
            <v>10195.578029353985</v>
          </cell>
          <cell r="AJ267" t="str">
            <v>% brut</v>
          </cell>
          <cell r="AK267">
            <v>0</v>
          </cell>
          <cell r="AL267">
            <v>10616.98650694227</v>
          </cell>
          <cell r="AM267" t="str">
            <v>% brut</v>
          </cell>
          <cell r="AN267">
            <v>0</v>
          </cell>
          <cell r="AO267">
            <v>11038.394984530554</v>
          </cell>
        </row>
        <row r="268">
          <cell r="A268" t="str">
            <v>CarrosseriePublicité 2</v>
          </cell>
          <cell r="B268" t="str">
            <v>Publicité 2</v>
          </cell>
          <cell r="E268">
            <v>0</v>
          </cell>
          <cell r="H268">
            <v>0</v>
          </cell>
          <cell r="K268">
            <v>0</v>
          </cell>
          <cell r="N268">
            <v>0</v>
          </cell>
          <cell r="Q268">
            <v>0</v>
          </cell>
          <cell r="T268">
            <v>0</v>
          </cell>
          <cell r="W268">
            <v>0</v>
          </cell>
          <cell r="Z268">
            <v>0</v>
          </cell>
          <cell r="AC268">
            <v>0</v>
          </cell>
          <cell r="AF268">
            <v>0</v>
          </cell>
          <cell r="AI268">
            <v>0</v>
          </cell>
          <cell r="AL268">
            <v>0</v>
          </cell>
          <cell r="AO268">
            <v>0</v>
          </cell>
        </row>
        <row r="269">
          <cell r="A269" t="str">
            <v>CarrosserieService gratuit 2</v>
          </cell>
          <cell r="B269" t="str">
            <v>Service gratuit 2</v>
          </cell>
          <cell r="E269">
            <v>12500</v>
          </cell>
          <cell r="H269">
            <v>998.72169351846264</v>
          </cell>
          <cell r="K269">
            <v>866.47087059673436</v>
          </cell>
          <cell r="N269">
            <v>1112.6766673836501</v>
          </cell>
          <cell r="Q269">
            <v>963.68031554049003</v>
          </cell>
          <cell r="T269">
            <v>1327.4300283816012</v>
          </cell>
          <cell r="W269">
            <v>1100.8786527995303</v>
          </cell>
          <cell r="Z269">
            <v>1304.3946029318499</v>
          </cell>
          <cell r="AC269">
            <v>1044.2511951877461</v>
          </cell>
          <cell r="AF269">
            <v>799.95299894230106</v>
          </cell>
          <cell r="AI269">
            <v>1141.2069518982451</v>
          </cell>
          <cell r="AL269">
            <v>1143.510214642348</v>
          </cell>
          <cell r="AO269">
            <v>696.82580817704115</v>
          </cell>
        </row>
        <row r="270">
          <cell r="A270" t="str">
            <v>CarrosserieFrais véhicules de cie</v>
          </cell>
          <cell r="B270" t="str">
            <v>Frais véhicules de cie</v>
          </cell>
          <cell r="E270">
            <v>3587.28</v>
          </cell>
          <cell r="H270">
            <v>298.94</v>
          </cell>
          <cell r="K270">
            <v>298.94</v>
          </cell>
          <cell r="N270">
            <v>298.94</v>
          </cell>
          <cell r="Q270">
            <v>298.94</v>
          </cell>
          <cell r="T270">
            <v>298.94</v>
          </cell>
          <cell r="W270">
            <v>298.94</v>
          </cell>
          <cell r="Z270">
            <v>298.94</v>
          </cell>
          <cell r="AC270">
            <v>298.94</v>
          </cell>
          <cell r="AF270">
            <v>298.94</v>
          </cell>
          <cell r="AI270">
            <v>298.94</v>
          </cell>
          <cell r="AL270">
            <v>298.94</v>
          </cell>
          <cell r="AO270">
            <v>298.94</v>
          </cell>
        </row>
        <row r="271">
          <cell r="A271" t="str">
            <v>CarrosserieInformatique</v>
          </cell>
          <cell r="B271" t="str">
            <v>Informatique</v>
          </cell>
          <cell r="E271">
            <v>17239.415199999999</v>
          </cell>
          <cell r="H271">
            <v>1436.6179333333334</v>
          </cell>
          <cell r="K271">
            <v>1436.6179333333334</v>
          </cell>
          <cell r="N271">
            <v>1436.6179333333334</v>
          </cell>
          <cell r="Q271">
            <v>1436.6179333333334</v>
          </cell>
          <cell r="T271">
            <v>1436.6179333333334</v>
          </cell>
          <cell r="W271">
            <v>1436.6179333333334</v>
          </cell>
          <cell r="Z271">
            <v>1436.6179333333334</v>
          </cell>
          <cell r="AC271">
            <v>1436.6179333333334</v>
          </cell>
          <cell r="AF271">
            <v>1436.6179333333334</v>
          </cell>
          <cell r="AI271">
            <v>1436.6179333333334</v>
          </cell>
          <cell r="AL271">
            <v>1436.6179333333334</v>
          </cell>
          <cell r="AO271">
            <v>1436.6179333333334</v>
          </cell>
        </row>
        <row r="272">
          <cell r="A272" t="str">
            <v>CarrosserieFrais de déplacement</v>
          </cell>
          <cell r="B272" t="str">
            <v>Frais de déplacement</v>
          </cell>
          <cell r="E272">
            <v>4190.8041000000003</v>
          </cell>
          <cell r="H272">
            <v>349.23367500000001</v>
          </cell>
          <cell r="K272">
            <v>349.23367500000001</v>
          </cell>
          <cell r="N272">
            <v>349.23367500000001</v>
          </cell>
          <cell r="Q272">
            <v>349.23367500000001</v>
          </cell>
          <cell r="T272">
            <v>349.23367500000001</v>
          </cell>
          <cell r="W272">
            <v>349.23367500000001</v>
          </cell>
          <cell r="Z272">
            <v>349.23367500000001</v>
          </cell>
          <cell r="AC272">
            <v>349.23367500000001</v>
          </cell>
          <cell r="AF272">
            <v>349.23367500000001</v>
          </cell>
          <cell r="AI272">
            <v>349.23367500000001</v>
          </cell>
          <cell r="AL272">
            <v>349.23367500000001</v>
          </cell>
          <cell r="AO272">
            <v>349.23367500000001</v>
          </cell>
        </row>
        <row r="273">
          <cell r="A273" t="str">
            <v>CarrosserieServices extérieurs</v>
          </cell>
          <cell r="B273" t="str">
            <v>Services extérieurs</v>
          </cell>
          <cell r="E273">
            <v>12689.323500000004</v>
          </cell>
          <cell r="H273">
            <v>1024.7769583333334</v>
          </cell>
          <cell r="K273">
            <v>1024.7769583333334</v>
          </cell>
          <cell r="N273">
            <v>1024.7769583333334</v>
          </cell>
          <cell r="Q273">
            <v>1122.7769583333334</v>
          </cell>
          <cell r="T273">
            <v>1122.7769583333334</v>
          </cell>
          <cell r="W273">
            <v>1024.7769583333334</v>
          </cell>
          <cell r="Z273">
            <v>1024.7769583333334</v>
          </cell>
          <cell r="AC273">
            <v>1024.7769583333334</v>
          </cell>
          <cell r="AF273">
            <v>1024.7769583333334</v>
          </cell>
          <cell r="AI273">
            <v>1122.7769583333334</v>
          </cell>
          <cell r="AL273">
            <v>1122.7769583333334</v>
          </cell>
          <cell r="AO273">
            <v>1024.7769583333334</v>
          </cell>
        </row>
        <row r="274">
          <cell r="A274" t="str">
            <v>CarrosserieFournitures autres</v>
          </cell>
          <cell r="B274" t="str">
            <v>Fournitures autres</v>
          </cell>
          <cell r="E274">
            <v>0</v>
          </cell>
          <cell r="H274">
            <v>0</v>
          </cell>
          <cell r="K274">
            <v>0</v>
          </cell>
          <cell r="N274">
            <v>0</v>
          </cell>
          <cell r="Q274">
            <v>0</v>
          </cell>
          <cell r="T274">
            <v>0</v>
          </cell>
          <cell r="W274">
            <v>0</v>
          </cell>
          <cell r="Z274">
            <v>0</v>
          </cell>
          <cell r="AC274">
            <v>0</v>
          </cell>
          <cell r="AF274">
            <v>0</v>
          </cell>
          <cell r="AI274">
            <v>0</v>
          </cell>
          <cell r="AL274">
            <v>0</v>
          </cell>
          <cell r="AO274">
            <v>0</v>
          </cell>
        </row>
        <row r="275">
          <cell r="A275" t="str">
            <v>CarrosserieUniformes</v>
          </cell>
          <cell r="B275" t="str">
            <v>Uniformes</v>
          </cell>
          <cell r="E275">
            <v>0</v>
          </cell>
          <cell r="H275">
            <v>0</v>
          </cell>
          <cell r="K275">
            <v>0</v>
          </cell>
          <cell r="N275">
            <v>0</v>
          </cell>
          <cell r="Q275">
            <v>0</v>
          </cell>
          <cell r="T275">
            <v>0</v>
          </cell>
          <cell r="W275">
            <v>0</v>
          </cell>
          <cell r="Z275">
            <v>0</v>
          </cell>
          <cell r="AC275">
            <v>0</v>
          </cell>
          <cell r="AF275">
            <v>0</v>
          </cell>
          <cell r="AI275">
            <v>0</v>
          </cell>
          <cell r="AL275">
            <v>0</v>
          </cell>
          <cell r="AO275">
            <v>0</v>
          </cell>
        </row>
        <row r="276">
          <cell r="A276" t="str">
            <v>CarrosseriePapeterie</v>
          </cell>
          <cell r="B276" t="str">
            <v>Papeterie</v>
          </cell>
          <cell r="E276">
            <v>1831.1999999999998</v>
          </cell>
          <cell r="H276">
            <v>152.60000000000002</v>
          </cell>
          <cell r="K276">
            <v>152.60000000000002</v>
          </cell>
          <cell r="N276">
            <v>152.60000000000002</v>
          </cell>
          <cell r="Q276">
            <v>152.60000000000002</v>
          </cell>
          <cell r="T276">
            <v>152.60000000000002</v>
          </cell>
          <cell r="W276">
            <v>152.60000000000002</v>
          </cell>
          <cell r="Z276">
            <v>152.60000000000002</v>
          </cell>
          <cell r="AC276">
            <v>152.60000000000002</v>
          </cell>
          <cell r="AF276">
            <v>152.60000000000002</v>
          </cell>
          <cell r="AI276">
            <v>152.60000000000002</v>
          </cell>
          <cell r="AL276">
            <v>152.60000000000002</v>
          </cell>
          <cell r="AO276">
            <v>152.60000000000002</v>
          </cell>
        </row>
        <row r="277">
          <cell r="A277" t="str">
            <v>CarrosserieTéléphone</v>
          </cell>
          <cell r="B277" t="str">
            <v>Téléphone</v>
          </cell>
          <cell r="E277">
            <v>2131.6439999999998</v>
          </cell>
          <cell r="H277">
            <v>177.637</v>
          </cell>
          <cell r="K277">
            <v>177.637</v>
          </cell>
          <cell r="N277">
            <v>177.637</v>
          </cell>
          <cell r="Q277">
            <v>177.637</v>
          </cell>
          <cell r="T277">
            <v>177.637</v>
          </cell>
          <cell r="W277">
            <v>177.637</v>
          </cell>
          <cell r="Z277">
            <v>177.637</v>
          </cell>
          <cell r="AC277">
            <v>177.637</v>
          </cell>
          <cell r="AF277">
            <v>177.637</v>
          </cell>
          <cell r="AI277">
            <v>177.637</v>
          </cell>
          <cell r="AL277">
            <v>177.637</v>
          </cell>
          <cell r="AO277">
            <v>177.637</v>
          </cell>
        </row>
        <row r="278">
          <cell r="A278" t="str">
            <v>CarrosserieFrais postaux</v>
          </cell>
          <cell r="B278" t="str">
            <v>Frais postaux</v>
          </cell>
          <cell r="E278">
            <v>726.59999999999991</v>
          </cell>
          <cell r="H278">
            <v>60.550000000000004</v>
          </cell>
          <cell r="K278">
            <v>60.550000000000004</v>
          </cell>
          <cell r="N278">
            <v>60.550000000000004</v>
          </cell>
          <cell r="Q278">
            <v>60.550000000000004</v>
          </cell>
          <cell r="T278">
            <v>60.550000000000004</v>
          </cell>
          <cell r="W278">
            <v>60.550000000000004</v>
          </cell>
          <cell r="Z278">
            <v>60.550000000000004</v>
          </cell>
          <cell r="AC278">
            <v>60.550000000000004</v>
          </cell>
          <cell r="AF278">
            <v>60.550000000000004</v>
          </cell>
          <cell r="AI278">
            <v>60.550000000000004</v>
          </cell>
          <cell r="AL278">
            <v>60.550000000000004</v>
          </cell>
          <cell r="AO278">
            <v>60.550000000000004</v>
          </cell>
        </row>
        <row r="279">
          <cell r="A279" t="str">
            <v>CarrosserieDivers</v>
          </cell>
          <cell r="B279" t="str">
            <v>Divers</v>
          </cell>
          <cell r="E279">
            <v>3016.44</v>
          </cell>
          <cell r="H279">
            <v>251.37000000000003</v>
          </cell>
          <cell r="K279">
            <v>251.37000000000003</v>
          </cell>
          <cell r="N279">
            <v>251.37000000000003</v>
          </cell>
          <cell r="Q279">
            <v>251.37000000000003</v>
          </cell>
          <cell r="T279">
            <v>251.37000000000003</v>
          </cell>
          <cell r="W279">
            <v>251.37000000000003</v>
          </cell>
          <cell r="Z279">
            <v>251.37000000000003</v>
          </cell>
          <cell r="AC279">
            <v>251.37000000000003</v>
          </cell>
          <cell r="AF279">
            <v>251.37000000000003</v>
          </cell>
          <cell r="AI279">
            <v>251.37000000000003</v>
          </cell>
          <cell r="AL279">
            <v>251.37000000000003</v>
          </cell>
          <cell r="AO279">
            <v>251.37000000000003</v>
          </cell>
        </row>
        <row r="280">
          <cell r="A280" t="str">
            <v>CarrosserieFormation</v>
          </cell>
          <cell r="B280" t="str">
            <v>Formation</v>
          </cell>
          <cell r="E280">
            <v>494.41</v>
          </cell>
          <cell r="H280">
            <v>41.200833333333343</v>
          </cell>
          <cell r="K280">
            <v>41.200833333333343</v>
          </cell>
          <cell r="N280">
            <v>41.200833333333343</v>
          </cell>
          <cell r="Q280">
            <v>41.200833333333343</v>
          </cell>
          <cell r="T280">
            <v>41.200833333333343</v>
          </cell>
          <cell r="W280">
            <v>41.200833333333343</v>
          </cell>
          <cell r="Z280">
            <v>41.200833333333343</v>
          </cell>
          <cell r="AC280">
            <v>41.200833333333343</v>
          </cell>
          <cell r="AF280">
            <v>41.200833333333343</v>
          </cell>
          <cell r="AI280">
            <v>41.200833333333343</v>
          </cell>
          <cell r="AL280">
            <v>41.200833333333343</v>
          </cell>
          <cell r="AO280">
            <v>41.200833333333343</v>
          </cell>
        </row>
        <row r="281">
          <cell r="A281" t="str">
            <v>CarrosserieFrais bancaires</v>
          </cell>
          <cell r="B281" t="str">
            <v>Frais bancaires</v>
          </cell>
          <cell r="E281">
            <v>7424.9</v>
          </cell>
          <cell r="H281">
            <v>456.67865093790959</v>
          </cell>
          <cell r="K281">
            <v>393.91349014773107</v>
          </cell>
          <cell r="N281">
            <v>455.72497194410732</v>
          </cell>
          <cell r="Q281">
            <v>876.09069679541574</v>
          </cell>
          <cell r="T281">
            <v>802.95630633478925</v>
          </cell>
          <cell r="W281">
            <v>530.72861470605994</v>
          </cell>
          <cell r="Z281">
            <v>500.36392811388669</v>
          </cell>
          <cell r="AC281">
            <v>551.50814070825209</v>
          </cell>
          <cell r="AF281">
            <v>417.65762917712379</v>
          </cell>
          <cell r="AI281">
            <v>782.91551133019755</v>
          </cell>
          <cell r="AL281">
            <v>1139.2783779565621</v>
          </cell>
          <cell r="AO281">
            <v>517.08368184796541</v>
          </cell>
        </row>
        <row r="282">
          <cell r="A282" t="str">
            <v>Carrosserie[...]</v>
          </cell>
          <cell r="B282" t="str">
            <v>[...]</v>
          </cell>
          <cell r="E282">
            <v>0</v>
          </cell>
        </row>
        <row r="283">
          <cell r="A283" t="str">
            <v>Carrosserie[...]</v>
          </cell>
          <cell r="B283" t="str">
            <v>[...]</v>
          </cell>
          <cell r="E283">
            <v>0</v>
          </cell>
        </row>
        <row r="284">
          <cell r="A284" t="str">
            <v>Carrosserie[...]</v>
          </cell>
          <cell r="B284" t="str">
            <v>[...]</v>
          </cell>
          <cell r="E284">
            <v>0</v>
          </cell>
        </row>
        <row r="285">
          <cell r="A285" t="str">
            <v>CarrosserieTOTAL SEMI-FIXES</v>
          </cell>
          <cell r="B285" t="str">
            <v>TOTAL SEMI-FIXES</v>
          </cell>
          <cell r="C285" t="str">
            <v>% brut</v>
          </cell>
          <cell r="D285">
            <v>0</v>
          </cell>
          <cell r="E285">
            <v>65832.016800000012</v>
          </cell>
          <cell r="F285" t="str">
            <v>% brut</v>
          </cell>
          <cell r="G285">
            <v>0</v>
          </cell>
          <cell r="H285">
            <v>5248.3267444563726</v>
          </cell>
          <cell r="I285" t="str">
            <v>% brut</v>
          </cell>
          <cell r="J285">
            <v>0</v>
          </cell>
          <cell r="K285">
            <v>5053.3107607444654</v>
          </cell>
          <cell r="L285" t="str">
            <v>% brut</v>
          </cell>
          <cell r="M285">
            <v>0</v>
          </cell>
          <cell r="N285">
            <v>5361.3280393277573</v>
          </cell>
          <cell r="O285" t="str">
            <v>% brut</v>
          </cell>
          <cell r="P285">
            <v>0</v>
          </cell>
          <cell r="Q285">
            <v>5730.6974123359068</v>
          </cell>
          <cell r="R285" t="str">
            <v>% brut</v>
          </cell>
          <cell r="S285">
            <v>0</v>
          </cell>
          <cell r="T285">
            <v>6021.3127347163909</v>
          </cell>
          <cell r="U285" t="str">
            <v>% brut</v>
          </cell>
          <cell r="V285">
            <v>0</v>
          </cell>
          <cell r="W285">
            <v>5424.5336675055914</v>
          </cell>
          <cell r="X285" t="str">
            <v>% brut</v>
          </cell>
          <cell r="Y285">
            <v>0</v>
          </cell>
          <cell r="Z285">
            <v>5597.6849310457374</v>
          </cell>
          <cell r="AA285" t="str">
            <v>% brut</v>
          </cell>
          <cell r="AB285">
            <v>0</v>
          </cell>
          <cell r="AC285">
            <v>5388.6857358959987</v>
          </cell>
          <cell r="AD285" t="str">
            <v>% brut</v>
          </cell>
          <cell r="AE285">
            <v>0</v>
          </cell>
          <cell r="AF285">
            <v>5010.5370281194246</v>
          </cell>
          <cell r="AG285" t="str">
            <v>% brut</v>
          </cell>
          <cell r="AH285">
            <v>0</v>
          </cell>
          <cell r="AI285">
            <v>5815.0488632284432</v>
          </cell>
          <cell r="AJ285" t="str">
            <v>% brut</v>
          </cell>
          <cell r="AK285">
            <v>0</v>
          </cell>
          <cell r="AL285">
            <v>6173.7149925989106</v>
          </cell>
          <cell r="AM285" t="str">
            <v>% brut</v>
          </cell>
          <cell r="AN285">
            <v>0</v>
          </cell>
          <cell r="AO285">
            <v>5006.8358900250068</v>
          </cell>
        </row>
        <row r="286">
          <cell r="A286" t="str">
            <v>Carrosserie</v>
          </cell>
        </row>
        <row r="287">
          <cell r="A287" t="str">
            <v>CarrosserieTOTAL DES DÉPENSES</v>
          </cell>
          <cell r="B287" t="str">
            <v>TOTAL DES DÉPENSES</v>
          </cell>
          <cell r="C287" t="str">
            <v>% brut</v>
          </cell>
          <cell r="D287">
            <v>0</v>
          </cell>
          <cell r="E287">
            <v>191971.62945054242</v>
          </cell>
          <cell r="F287" t="str">
            <v>% brut</v>
          </cell>
          <cell r="G287">
            <v>0</v>
          </cell>
          <cell r="H287">
            <v>15443.904773810358</v>
          </cell>
          <cell r="I287" t="str">
            <v>% brut</v>
          </cell>
          <cell r="J287">
            <v>0</v>
          </cell>
          <cell r="K287">
            <v>14827.480312510166</v>
          </cell>
          <cell r="L287" t="str">
            <v>% brut</v>
          </cell>
          <cell r="M287">
            <v>0</v>
          </cell>
          <cell r="N287">
            <v>16399.723023858311</v>
          </cell>
          <cell r="O287" t="str">
            <v>% brut</v>
          </cell>
          <cell r="P287">
            <v>0</v>
          </cell>
          <cell r="Q287">
            <v>15926.275441689892</v>
          </cell>
          <cell r="R287" t="str">
            <v>% brut</v>
          </cell>
          <cell r="S287">
            <v>0</v>
          </cell>
          <cell r="T287">
            <v>16638.29924165866</v>
          </cell>
          <cell r="U287" t="str">
            <v>% brut</v>
          </cell>
          <cell r="V287">
            <v>0</v>
          </cell>
          <cell r="W287">
            <v>16041.520174447862</v>
          </cell>
          <cell r="X287" t="str">
            <v>% brut</v>
          </cell>
          <cell r="Y287">
            <v>0</v>
          </cell>
          <cell r="Z287">
            <v>16214.671437988007</v>
          </cell>
          <cell r="AA287" t="str">
            <v>% brut</v>
          </cell>
          <cell r="AB287">
            <v>0</v>
          </cell>
          <cell r="AC287">
            <v>16005.672242838269</v>
          </cell>
          <cell r="AD287" t="str">
            <v>% brut</v>
          </cell>
          <cell r="AE287">
            <v>0</v>
          </cell>
          <cell r="AF287">
            <v>15627.523535061695</v>
          </cell>
          <cell r="AG287" t="str">
            <v>% brut</v>
          </cell>
          <cell r="AH287">
            <v>0</v>
          </cell>
          <cell r="AI287">
            <v>16010.626892582428</v>
          </cell>
          <cell r="AJ287" t="str">
            <v>% brut</v>
          </cell>
          <cell r="AK287">
            <v>0</v>
          </cell>
          <cell r="AL287">
            <v>16790.701499541181</v>
          </cell>
          <cell r="AM287" t="str">
            <v>% brut</v>
          </cell>
          <cell r="AN287">
            <v>0</v>
          </cell>
          <cell r="AO287">
            <v>16045.23087455556</v>
          </cell>
        </row>
        <row r="288">
          <cell r="A288" t="str">
            <v>Carrosserie</v>
          </cell>
        </row>
        <row r="289">
          <cell r="A289" t="str">
            <v>CarrosseriePROFIT DÉPARTEMENTAL</v>
          </cell>
          <cell r="B289" t="str">
            <v>PROFIT DÉPARTEMENTAL</v>
          </cell>
          <cell r="E289">
            <v>31929.170549457631</v>
          </cell>
          <cell r="H289">
            <v>2445.2621186807301</v>
          </cell>
          <cell r="K289">
            <v>692.80137575425761</v>
          </cell>
          <cell r="N289">
            <v>3530.6126536243391</v>
          </cell>
          <cell r="Q289">
            <v>1335.2280458115583</v>
          </cell>
          <cell r="T289">
            <v>7138.7123822343965</v>
          </cell>
          <cell r="W289">
            <v>3677.4887107311079</v>
          </cell>
          <cell r="Z289">
            <v>7149.7281709818781</v>
          </cell>
          <cell r="AC289">
            <v>2699.021997441132</v>
          </cell>
          <cell r="AF289">
            <v>-1298.714221015267</v>
          </cell>
          <cell r="AI289">
            <v>4430.7450670638591</v>
          </cell>
          <cell r="AL289">
            <v>3691.9266497862918</v>
          </cell>
          <cell r="AO289">
            <v>-3563.6424016366764</v>
          </cell>
        </row>
        <row r="291">
          <cell r="B291" t="str">
            <v>Budget 2021</v>
          </cell>
          <cell r="C291" t="str">
            <v>Pièces</v>
          </cell>
        </row>
        <row r="293">
          <cell r="B293" t="str">
            <v>Mois</v>
          </cell>
          <cell r="C293">
            <v>2021</v>
          </cell>
          <cell r="F293" t="str">
            <v>Janvier</v>
          </cell>
          <cell r="I293" t="str">
            <v>Février</v>
          </cell>
          <cell r="L293" t="str">
            <v>Mars</v>
          </cell>
          <cell r="O293" t="str">
            <v>Avril</v>
          </cell>
          <cell r="R293" t="str">
            <v>Mai</v>
          </cell>
          <cell r="U293" t="str">
            <v>Juin</v>
          </cell>
          <cell r="X293" t="str">
            <v>Juillet</v>
          </cell>
          <cell r="AA293" t="str">
            <v>Août</v>
          </cell>
          <cell r="AD293" t="str">
            <v>Septembre</v>
          </cell>
          <cell r="AG293" t="str">
            <v>Octobre</v>
          </cell>
          <cell r="AJ293" t="str">
            <v>Novembre</v>
          </cell>
          <cell r="AM293" t="str">
            <v>Décembre</v>
          </cell>
        </row>
        <row r="294">
          <cell r="A294" t="str">
            <v>Pièces</v>
          </cell>
          <cell r="C294" t="str">
            <v>$VENTES</v>
          </cell>
          <cell r="D294" t="str">
            <v>% P. BRUT</v>
          </cell>
          <cell r="E294" t="str">
            <v>$PROFITS</v>
          </cell>
          <cell r="F294" t="str">
            <v>$VENTES</v>
          </cell>
          <cell r="G294" t="str">
            <v>% P. BRUT</v>
          </cell>
          <cell r="H294" t="str">
            <v>$PROFITS</v>
          </cell>
          <cell r="I294" t="str">
            <v>$VENTES</v>
          </cell>
          <cell r="J294" t="str">
            <v>% P. BRUT</v>
          </cell>
          <cell r="K294" t="str">
            <v>$PROFITS</v>
          </cell>
          <cell r="L294" t="str">
            <v>$VENTES</v>
          </cell>
          <cell r="M294" t="str">
            <v>% P. BRUT</v>
          </cell>
          <cell r="N294" t="str">
            <v>$PROFITS</v>
          </cell>
          <cell r="O294" t="str">
            <v>$VENTES</v>
          </cell>
          <cell r="P294" t="str">
            <v>% P. BRUT</v>
          </cell>
          <cell r="Q294" t="str">
            <v>$PROFITS</v>
          </cell>
          <cell r="R294" t="str">
            <v>$VENTES</v>
          </cell>
          <cell r="S294" t="str">
            <v>% P. BRUT</v>
          </cell>
          <cell r="T294" t="str">
            <v>$PROFITS</v>
          </cell>
          <cell r="U294" t="str">
            <v>$VENTES</v>
          </cell>
          <cell r="V294" t="str">
            <v>% P. BRUT</v>
          </cell>
          <cell r="W294" t="str">
            <v>$PROFITS</v>
          </cell>
          <cell r="X294" t="str">
            <v>$VENTES</v>
          </cell>
          <cell r="Y294" t="str">
            <v>% P. BRUT</v>
          </cell>
          <cell r="Z294" t="str">
            <v>$PROFITS</v>
          </cell>
          <cell r="AA294" t="str">
            <v>$VENTES</v>
          </cell>
          <cell r="AB294" t="str">
            <v>% P. BRUT</v>
          </cell>
          <cell r="AC294" t="str">
            <v>$PROFITS</v>
          </cell>
          <cell r="AD294" t="str">
            <v>$VENTES</v>
          </cell>
          <cell r="AE294" t="str">
            <v>% P. BRUT</v>
          </cell>
          <cell r="AF294" t="str">
            <v>$PROFITS</v>
          </cell>
          <cell r="AG294" t="str">
            <v>$VENTES</v>
          </cell>
          <cell r="AH294" t="str">
            <v>% P. BRUT</v>
          </cell>
          <cell r="AI294" t="str">
            <v>$PROFITS</v>
          </cell>
          <cell r="AJ294" t="str">
            <v>$VENTES</v>
          </cell>
          <cell r="AK294" t="str">
            <v>% P. BRUT</v>
          </cell>
          <cell r="AL294" t="str">
            <v>$PROFITS</v>
          </cell>
          <cell r="AM294" t="str">
            <v>$VENTES</v>
          </cell>
          <cell r="AN294" t="str">
            <v>% P. BRUT</v>
          </cell>
          <cell r="AO294" t="str">
            <v>$PROFITS</v>
          </cell>
        </row>
        <row r="295">
          <cell r="A295" t="str">
            <v>PiècesPièces Ro Clients</v>
          </cell>
          <cell r="B295" t="str">
            <v>Pièces Ro Clients</v>
          </cell>
          <cell r="C295">
            <v>839399.62145110429</v>
          </cell>
          <cell r="D295">
            <v>0.3581271756476892</v>
          </cell>
          <cell r="E295">
            <v>300611.81567002344</v>
          </cell>
          <cell r="F295">
            <v>56558.019542723647</v>
          </cell>
          <cell r="G295">
            <v>0.35812717564768926</v>
          </cell>
          <cell r="H295">
            <v>20254.963799062432</v>
          </cell>
          <cell r="I295">
            <v>59119.003061909214</v>
          </cell>
          <cell r="J295">
            <v>0.35812717564768926</v>
          </cell>
          <cell r="K295">
            <v>21172.121593668639</v>
          </cell>
          <cell r="L295">
            <v>59152.790459572665</v>
          </cell>
          <cell r="M295">
            <v>0.35812717564768926</v>
          </cell>
          <cell r="N295">
            <v>21184.221778966337</v>
          </cell>
          <cell r="O295">
            <v>96873.973274683376</v>
          </cell>
          <cell r="P295">
            <v>0.35812717564768926</v>
          </cell>
          <cell r="Q295">
            <v>34693.202442632086</v>
          </cell>
          <cell r="R295">
            <v>79286.904101341468</v>
          </cell>
          <cell r="S295">
            <v>0.35812717564768926</v>
          </cell>
          <cell r="T295">
            <v>28394.795031662608</v>
          </cell>
          <cell r="U295">
            <v>61003.734554113929</v>
          </cell>
          <cell r="V295">
            <v>0.35812717564768926</v>
          </cell>
          <cell r="W295">
            <v>21847.095159826171</v>
          </cell>
          <cell r="X295">
            <v>60661.32114266479</v>
          </cell>
          <cell r="Y295">
            <v>0.35812717564768926</v>
          </cell>
          <cell r="Z295">
            <v>21724.467611879998</v>
          </cell>
          <cell r="AA295">
            <v>76778.723065419894</v>
          </cell>
          <cell r="AB295">
            <v>0.35812717564768926</v>
          </cell>
          <cell r="AC295">
            <v>27496.547241254921</v>
          </cell>
          <cell r="AD295">
            <v>56840.064933360416</v>
          </cell>
          <cell r="AE295">
            <v>0.35812717564768926</v>
          </cell>
          <cell r="AF295">
            <v>20355.97191821563</v>
          </cell>
          <cell r="AG295">
            <v>71715.511887715809</v>
          </cell>
          <cell r="AH295">
            <v>0.35812717564768926</v>
          </cell>
          <cell r="AI295">
            <v>25683.273722475948</v>
          </cell>
          <cell r="AJ295">
            <v>106124.16805129041</v>
          </cell>
          <cell r="AK295">
            <v>0.3581271756476892</v>
          </cell>
          <cell r="AL295">
            <v>38005.948572169371</v>
          </cell>
          <cell r="AM295">
            <v>55285.407376308569</v>
          </cell>
          <cell r="AN295">
            <v>0.35812717564768926</v>
          </cell>
          <cell r="AO295">
            <v>19799.206798209314</v>
          </cell>
        </row>
        <row r="296">
          <cell r="A296" t="str">
            <v>PiècesPièces Ro Carrosserie</v>
          </cell>
          <cell r="B296" t="str">
            <v>Pièces Ro Carrosserie</v>
          </cell>
          <cell r="C296">
            <v>520841.6</v>
          </cell>
          <cell r="D296">
            <v>0.27367264200070929</v>
          </cell>
          <cell r="E296">
            <v>142540.09673587661</v>
          </cell>
          <cell r="F296">
            <v>52423.803994647475</v>
          </cell>
          <cell r="G296">
            <v>0.27367264200070923</v>
          </cell>
          <cell r="H296">
            <v>14346.960942942509</v>
          </cell>
          <cell r="I296">
            <v>49779.877688080589</v>
          </cell>
          <cell r="J296">
            <v>0.27367264200070923</v>
          </cell>
          <cell r="K296">
            <v>13623.390645369172</v>
          </cell>
          <cell r="L296">
            <v>43344.181100867499</v>
          </cell>
          <cell r="M296">
            <v>0.27367264200070923</v>
          </cell>
          <cell r="N296">
            <v>11862.116557231619</v>
          </cell>
          <cell r="O296">
            <v>34350.507933775058</v>
          </cell>
          <cell r="P296">
            <v>0.27367264200070923</v>
          </cell>
          <cell r="Q296">
            <v>9400.794260302544</v>
          </cell>
          <cell r="R296">
            <v>45479.984691792146</v>
          </cell>
          <cell r="S296">
            <v>0.27367264200070923</v>
          </cell>
          <cell r="T296">
            <v>12446.627568754568</v>
          </cell>
          <cell r="U296">
            <v>37081.656491933565</v>
          </cell>
          <cell r="V296">
            <v>0.27367264200070923</v>
          </cell>
          <cell r="W296">
            <v>10148.234901910209</v>
          </cell>
          <cell r="X296">
            <v>56981.848119371069</v>
          </cell>
          <cell r="Y296">
            <v>0.27367264200070923</v>
          </cell>
          <cell r="Z296">
            <v>15594.372920911424</v>
          </cell>
          <cell r="AA296">
            <v>36415.224001468006</v>
          </cell>
          <cell r="AB296">
            <v>0.27367264200070923</v>
          </cell>
          <cell r="AC296">
            <v>9965.8505615293889</v>
          </cell>
          <cell r="AD296">
            <v>33745.96065581825</v>
          </cell>
          <cell r="AE296">
            <v>0.27367264200070923</v>
          </cell>
          <cell r="AF296">
            <v>9235.3462095297673</v>
          </cell>
          <cell r="AG296">
            <v>41911.357513050338</v>
          </cell>
          <cell r="AH296">
            <v>0.27367264200070923</v>
          </cell>
          <cell r="AI296">
            <v>11469.991940432761</v>
          </cell>
          <cell r="AJ296">
            <v>53003.994339095931</v>
          </cell>
          <cell r="AK296">
            <v>0.27367264200070923</v>
          </cell>
          <cell r="AL296">
            <v>14505.74316737102</v>
          </cell>
          <cell r="AM296">
            <v>36323.203470100096</v>
          </cell>
          <cell r="AN296">
            <v>0.27367264200070923</v>
          </cell>
          <cell r="AO296">
            <v>9940.6670595916221</v>
          </cell>
        </row>
        <row r="297">
          <cell r="A297" t="str">
            <v>PiècesP/A Garantie</v>
          </cell>
          <cell r="B297" t="str">
            <v>P/A Garantie</v>
          </cell>
          <cell r="C297">
            <v>998025.74887076544</v>
          </cell>
          <cell r="D297">
            <v>0.23983607715678654</v>
          </cell>
          <cell r="E297">
            <v>239362.58051062856</v>
          </cell>
          <cell r="F297">
            <v>72277.206868378125</v>
          </cell>
          <cell r="G297">
            <v>0.23983607715678656</v>
          </cell>
          <cell r="H297">
            <v>17334.681763161359</v>
          </cell>
          <cell r="I297">
            <v>86359.142361086677</v>
          </cell>
          <cell r="J297">
            <v>0.23983607715678654</v>
          </cell>
          <cell r="K297">
            <v>20712.037930507497</v>
          </cell>
          <cell r="L297">
            <v>73637.814532344011</v>
          </cell>
          <cell r="M297">
            <v>0.23983607715678656</v>
          </cell>
          <cell r="N297">
            <v>17661.004567836397</v>
          </cell>
          <cell r="O297">
            <v>54593.585542272544</v>
          </cell>
          <cell r="P297">
            <v>0.23983607715678654</v>
          </cell>
          <cell r="Q297">
            <v>13093.511394382103</v>
          </cell>
          <cell r="R297">
            <v>87434.073358148133</v>
          </cell>
          <cell r="S297">
            <v>0.23983607715678656</v>
          </cell>
          <cell r="T297">
            <v>20969.845164056951</v>
          </cell>
          <cell r="U297">
            <v>83010.273455644725</v>
          </cell>
          <cell r="V297">
            <v>0.23983607715678651</v>
          </cell>
          <cell r="W297">
            <v>19908.858349313956</v>
          </cell>
          <cell r="X297">
            <v>93288.902236146867</v>
          </cell>
          <cell r="Y297">
            <v>0.23983607715678654</v>
          </cell>
          <cell r="Z297">
            <v>22374.044354580437</v>
          </cell>
          <cell r="AA297">
            <v>128595.36795157875</v>
          </cell>
          <cell r="AB297">
            <v>0.23983607715678654</v>
          </cell>
          <cell r="AC297">
            <v>30841.808590040197</v>
          </cell>
          <cell r="AD297">
            <v>102558.26618351226</v>
          </cell>
          <cell r="AE297">
            <v>0.23983607715678654</v>
          </cell>
          <cell r="AF297">
            <v>24597.172241455097</v>
          </cell>
          <cell r="AG297">
            <v>81400.524187672578</v>
          </cell>
          <cell r="AH297">
            <v>0.23983607715678651</v>
          </cell>
          <cell r="AI297">
            <v>19522.782399677508</v>
          </cell>
          <cell r="AJ297">
            <v>60828.735665644577</v>
          </cell>
          <cell r="AK297">
            <v>0.23983607715678654</v>
          </cell>
          <cell r="AL297">
            <v>14588.925340455306</v>
          </cell>
          <cell r="AM297">
            <v>74041.85652833608</v>
          </cell>
          <cell r="AN297">
            <v>0.23983607715678654</v>
          </cell>
          <cell r="AO297">
            <v>17757.908415161732</v>
          </cell>
        </row>
        <row r="298">
          <cell r="A298" t="str">
            <v>PiècesVentes Internes</v>
          </cell>
          <cell r="B298" t="str">
            <v>Ventes Internes</v>
          </cell>
          <cell r="C298">
            <v>638502.68709159084</v>
          </cell>
          <cell r="D298">
            <v>0.32994466198333777</v>
          </cell>
          <cell r="E298">
            <v>210670.55326788782</v>
          </cell>
          <cell r="F298">
            <v>41032.786125816012</v>
          </cell>
          <cell r="G298">
            <v>0.32994466198333777</v>
          </cell>
          <cell r="H298">
            <v>13538.548748516956</v>
          </cell>
          <cell r="I298">
            <v>38929.913805087061</v>
          </cell>
          <cell r="J298">
            <v>0.32994466198333777</v>
          </cell>
          <cell r="K298">
            <v>12844.717251459924</v>
          </cell>
          <cell r="L298">
            <v>39856.178455491056</v>
          </cell>
          <cell r="M298">
            <v>0.32994466198333777</v>
          </cell>
          <cell r="N298">
            <v>13150.333328444585</v>
          </cell>
          <cell r="O298">
            <v>46239.681459358391</v>
          </cell>
          <cell r="P298">
            <v>0.32994466198333777</v>
          </cell>
          <cell r="Q298">
            <v>15256.536069325215</v>
          </cell>
          <cell r="R298">
            <v>69067.162508301903</v>
          </cell>
          <cell r="S298">
            <v>0.32994466198333777</v>
          </cell>
          <cell r="T298">
            <v>22788.34158794993</v>
          </cell>
          <cell r="U298">
            <v>58798.338788738147</v>
          </cell>
          <cell r="V298">
            <v>0.32994466198333777</v>
          </cell>
          <cell r="W298">
            <v>19400.198016831986</v>
          </cell>
          <cell r="X298">
            <v>55737.793221153479</v>
          </cell>
          <cell r="Y298">
            <v>0.32994466198333777</v>
          </cell>
          <cell r="Z298">
            <v>18390.387344050661</v>
          </cell>
          <cell r="AA298">
            <v>63123.239019784436</v>
          </cell>
          <cell r="AB298">
            <v>0.32994466198333772</v>
          </cell>
          <cell r="AC298">
            <v>20827.175761676212</v>
          </cell>
          <cell r="AD298">
            <v>55883.798129063332</v>
          </cell>
          <cell r="AE298">
            <v>0.32994466198333777</v>
          </cell>
          <cell r="AF298">
            <v>18438.560884038885</v>
          </cell>
          <cell r="AG298">
            <v>75198.436561639828</v>
          </cell>
          <cell r="AH298">
            <v>0.32994466198333777</v>
          </cell>
          <cell r="AI298">
            <v>24811.322733005723</v>
          </cell>
          <cell r="AJ298">
            <v>60582.203881613321</v>
          </cell>
          <cell r="AK298">
            <v>0.32994466198333777</v>
          </cell>
          <cell r="AL298">
            <v>19988.77478192456</v>
          </cell>
          <cell r="AM298">
            <v>34053.155135543893</v>
          </cell>
          <cell r="AN298">
            <v>0.32994466198333777</v>
          </cell>
          <cell r="AO298">
            <v>11235.656760663192</v>
          </cell>
        </row>
        <row r="299">
          <cell r="A299" t="str">
            <v>PiècesVentes Détails</v>
          </cell>
          <cell r="B299" t="str">
            <v>Ventes Détails</v>
          </cell>
          <cell r="C299">
            <v>160000</v>
          </cell>
          <cell r="D299">
            <v>0.29678579936093841</v>
          </cell>
          <cell r="E299">
            <v>47485.727897750141</v>
          </cell>
          <cell r="F299">
            <v>11548.272056930771</v>
          </cell>
          <cell r="G299">
            <v>0.29678579936093841</v>
          </cell>
          <cell r="H299">
            <v>3427.3631536537873</v>
          </cell>
          <cell r="I299">
            <v>8846.8791380232742</v>
          </cell>
          <cell r="J299">
            <v>0.29678579936093841</v>
          </cell>
          <cell r="K299">
            <v>2625.628096827847</v>
          </cell>
          <cell r="L299">
            <v>9578.1763980452179</v>
          </cell>
          <cell r="M299">
            <v>0.29678579936093841</v>
          </cell>
          <cell r="N299">
            <v>2842.6667387139237</v>
          </cell>
          <cell r="O299">
            <v>12511.403821668857</v>
          </cell>
          <cell r="P299">
            <v>0.29678579936093841</v>
          </cell>
          <cell r="Q299">
            <v>3713.2069843414915</v>
          </cell>
          <cell r="R299">
            <v>14856.011564380127</v>
          </cell>
          <cell r="S299">
            <v>0.29678579936093841</v>
          </cell>
          <cell r="T299">
            <v>4409.0532674499009</v>
          </cell>
          <cell r="U299">
            <v>12283.166558827203</v>
          </cell>
          <cell r="V299">
            <v>0.29678579936093841</v>
          </cell>
          <cell r="W299">
            <v>3645.4694058450782</v>
          </cell>
          <cell r="X299">
            <v>14844.440786534014</v>
          </cell>
          <cell r="Y299">
            <v>0.29678579936093841</v>
          </cell>
          <cell r="Z299">
            <v>4405.6192248976149</v>
          </cell>
          <cell r="AA299">
            <v>13537.756635942922</v>
          </cell>
          <cell r="AB299">
            <v>0.29678579936093841</v>
          </cell>
          <cell r="AC299">
            <v>4017.8139247521685</v>
          </cell>
          <cell r="AD299">
            <v>10057.82321221679</v>
          </cell>
          <cell r="AE299">
            <v>0.29678579936093841</v>
          </cell>
          <cell r="AF299">
            <v>2985.0191018687615</v>
          </cell>
          <cell r="AG299">
            <v>17322.289240608017</v>
          </cell>
          <cell r="AH299">
            <v>0.29678579936093841</v>
          </cell>
          <cell r="AI299">
            <v>5141.0094590352328</v>
          </cell>
          <cell r="AJ299">
            <v>22510.112996751133</v>
          </cell>
          <cell r="AK299">
            <v>0.29678579936093841</v>
          </cell>
          <cell r="AL299">
            <v>6680.6818794458341</v>
          </cell>
          <cell r="AM299">
            <v>12103.667590071675</v>
          </cell>
          <cell r="AN299">
            <v>0.29678579936093841</v>
          </cell>
          <cell r="AO299">
            <v>3592.1966609185047</v>
          </cell>
        </row>
        <row r="300">
          <cell r="A300" t="str">
            <v>PiècesVentes de Gros</v>
          </cell>
          <cell r="B300" t="str">
            <v>Ventes de Gros</v>
          </cell>
          <cell r="C300">
            <v>628443.9</v>
          </cell>
          <cell r="D300">
            <v>0.19081606757663094</v>
          </cell>
          <cell r="E300">
            <v>119917.1936905215</v>
          </cell>
          <cell r="F300">
            <v>59510.634595705029</v>
          </cell>
          <cell r="G300">
            <v>0.19081606757663094</v>
          </cell>
          <cell r="H300">
            <v>11355.585272542243</v>
          </cell>
          <cell r="I300">
            <v>56324.520110096171</v>
          </cell>
          <cell r="J300">
            <v>0.19081606757663094</v>
          </cell>
          <cell r="K300">
            <v>10747.62343554942</v>
          </cell>
          <cell r="L300">
            <v>57358.521558253393</v>
          </cell>
          <cell r="M300">
            <v>0.19081606757663094</v>
          </cell>
          <cell r="N300">
            <v>10944.927525755322</v>
          </cell>
          <cell r="O300">
            <v>43358.307457594434</v>
          </cell>
          <cell r="P300">
            <v>0.19081606757663097</v>
          </cell>
          <cell r="Q300">
            <v>8273.4617258366816</v>
          </cell>
          <cell r="R300">
            <v>54567.944395506944</v>
          </cell>
          <cell r="S300">
            <v>0.19081606757663097</v>
          </cell>
          <cell r="T300">
            <v>10412.440565290894</v>
          </cell>
          <cell r="U300">
            <v>54161.758987495748</v>
          </cell>
          <cell r="V300">
            <v>0.19081606757663094</v>
          </cell>
          <cell r="W300">
            <v>10334.933863027187</v>
          </cell>
          <cell r="X300">
            <v>51653.179368916273</v>
          </cell>
          <cell r="Y300">
            <v>0.19081606757663094</v>
          </cell>
          <cell r="Z300">
            <v>9856.2565650069664</v>
          </cell>
          <cell r="AA300">
            <v>42942.062858260448</v>
          </cell>
          <cell r="AB300">
            <v>0.19081606757663094</v>
          </cell>
          <cell r="AC300">
            <v>8194.0355682417594</v>
          </cell>
          <cell r="AD300">
            <v>50401.259647053143</v>
          </cell>
          <cell r="AE300">
            <v>0.19081606757663094</v>
          </cell>
          <cell r="AF300">
            <v>9617.3701667594141</v>
          </cell>
          <cell r="AG300">
            <v>53940.227900699661</v>
          </cell>
          <cell r="AH300">
            <v>0.19081606757663097</v>
          </cell>
          <cell r="AI300">
            <v>10292.662172198781</v>
          </cell>
          <cell r="AJ300">
            <v>55523.666682395837</v>
          </cell>
          <cell r="AK300">
            <v>0.19081606757663094</v>
          </cell>
          <cell r="AL300">
            <v>10594.807733770376</v>
          </cell>
          <cell r="AM300">
            <v>48701.81643802295</v>
          </cell>
          <cell r="AN300">
            <v>0.19081606757663094</v>
          </cell>
          <cell r="AO300">
            <v>9293.0890965424624</v>
          </cell>
        </row>
        <row r="301">
          <cell r="A301" t="str">
            <v>Pièces[...]</v>
          </cell>
          <cell r="B301" t="str">
            <v>[...]</v>
          </cell>
          <cell r="C301">
            <v>0</v>
          </cell>
          <cell r="D301">
            <v>0</v>
          </cell>
          <cell r="E301">
            <v>0</v>
          </cell>
          <cell r="G301">
            <v>0</v>
          </cell>
          <cell r="J301">
            <v>0</v>
          </cell>
          <cell r="M301">
            <v>0</v>
          </cell>
          <cell r="P301">
            <v>0</v>
          </cell>
          <cell r="S301">
            <v>0</v>
          </cell>
          <cell r="V301">
            <v>0</v>
          </cell>
          <cell r="Y301">
            <v>0</v>
          </cell>
          <cell r="AB301">
            <v>0</v>
          </cell>
          <cell r="AE301">
            <v>0</v>
          </cell>
          <cell r="AH301">
            <v>0</v>
          </cell>
          <cell r="AK301">
            <v>0</v>
          </cell>
          <cell r="AN301">
            <v>0</v>
          </cell>
        </row>
        <row r="302">
          <cell r="A302" t="str">
            <v>PiècesEscomptes</v>
          </cell>
          <cell r="B302" t="str">
            <v>Escomptes</v>
          </cell>
          <cell r="C302">
            <v>0</v>
          </cell>
          <cell r="D302">
            <v>0</v>
          </cell>
          <cell r="E302">
            <v>120000.00000000001</v>
          </cell>
          <cell r="G302">
            <v>0</v>
          </cell>
          <cell r="H302">
            <v>9299.8945100890614</v>
          </cell>
          <cell r="J302">
            <v>0</v>
          </cell>
          <cell r="K302">
            <v>9490.3813998439782</v>
          </cell>
          <cell r="M302">
            <v>0</v>
          </cell>
          <cell r="N302">
            <v>8969.4594467607076</v>
          </cell>
          <cell r="P302">
            <v>0</v>
          </cell>
          <cell r="Q302">
            <v>9127.9645427277192</v>
          </cell>
          <cell r="S302">
            <v>0</v>
          </cell>
          <cell r="T302">
            <v>11117.747793097567</v>
          </cell>
          <cell r="V302">
            <v>0</v>
          </cell>
          <cell r="W302">
            <v>9711.6505853186191</v>
          </cell>
          <cell r="Y302">
            <v>0</v>
          </cell>
          <cell r="Z302">
            <v>10562.177689201206</v>
          </cell>
          <cell r="AB302">
            <v>0</v>
          </cell>
          <cell r="AC302">
            <v>11456.971757632731</v>
          </cell>
          <cell r="AE302">
            <v>0</v>
          </cell>
          <cell r="AF302">
            <v>9811.4571788389731</v>
          </cell>
          <cell r="AH302">
            <v>0</v>
          </cell>
          <cell r="AI302">
            <v>10825.96821907405</v>
          </cell>
          <cell r="AK302">
            <v>0</v>
          </cell>
          <cell r="AL302">
            <v>11367.587361020038</v>
          </cell>
          <cell r="AN302">
            <v>0</v>
          </cell>
          <cell r="AO302">
            <v>8258.7395163953588</v>
          </cell>
        </row>
        <row r="303">
          <cell r="A303" t="str">
            <v>PiècesRectif. Inventaire</v>
          </cell>
          <cell r="B303" t="str">
            <v>Rectif. Inventaire</v>
          </cell>
          <cell r="C303">
            <v>0</v>
          </cell>
          <cell r="D303">
            <v>0</v>
          </cell>
          <cell r="E303">
            <v>1200</v>
          </cell>
          <cell r="G303">
            <v>0</v>
          </cell>
          <cell r="H303">
            <v>100</v>
          </cell>
          <cell r="J303">
            <v>0</v>
          </cell>
          <cell r="K303">
            <v>100</v>
          </cell>
          <cell r="M303">
            <v>0</v>
          </cell>
          <cell r="N303">
            <v>100</v>
          </cell>
          <cell r="P303">
            <v>0</v>
          </cell>
          <cell r="Q303">
            <v>100</v>
          </cell>
          <cell r="S303">
            <v>0</v>
          </cell>
          <cell r="T303">
            <v>100</v>
          </cell>
          <cell r="V303">
            <v>0</v>
          </cell>
          <cell r="W303">
            <v>100</v>
          </cell>
          <cell r="Y303">
            <v>0</v>
          </cell>
          <cell r="Z303">
            <v>100</v>
          </cell>
          <cell r="AB303">
            <v>0</v>
          </cell>
          <cell r="AC303">
            <v>100</v>
          </cell>
          <cell r="AE303">
            <v>0</v>
          </cell>
          <cell r="AF303">
            <v>100</v>
          </cell>
          <cell r="AH303">
            <v>0</v>
          </cell>
          <cell r="AI303">
            <v>100</v>
          </cell>
          <cell r="AK303">
            <v>0</v>
          </cell>
          <cell r="AL303">
            <v>100</v>
          </cell>
          <cell r="AN303">
            <v>0</v>
          </cell>
          <cell r="AO303">
            <v>100</v>
          </cell>
        </row>
        <row r="304">
          <cell r="A304" t="str">
            <v>PiècesSous-total Pièces</v>
          </cell>
          <cell r="B304" t="str">
            <v>Sous-total Pièces</v>
          </cell>
          <cell r="C304">
            <v>3785213.5574134602</v>
          </cell>
          <cell r="D304">
            <v>0.31221170215300509</v>
          </cell>
          <cell r="E304">
            <v>1181787.967772688</v>
          </cell>
          <cell r="F304">
            <v>293350.72318420105</v>
          </cell>
          <cell r="G304">
            <v>0.30563414746951284</v>
          </cell>
          <cell r="H304">
            <v>89657.998189968348</v>
          </cell>
          <cell r="I304">
            <v>299359.33616428298</v>
          </cell>
          <cell r="J304">
            <v>0.305037756708259</v>
          </cell>
          <cell r="K304">
            <v>91315.900353226476</v>
          </cell>
          <cell r="L304">
            <v>282927.66250457388</v>
          </cell>
          <cell r="M304">
            <v>0.30649081527087174</v>
          </cell>
          <cell r="N304">
            <v>86714.729943708895</v>
          </cell>
          <cell r="O304">
            <v>287927.45948935265</v>
          </cell>
          <cell r="P304">
            <v>0.32528567294572774</v>
          </cell>
          <cell r="Q304">
            <v>93658.677419547836</v>
          </cell>
          <cell r="R304">
            <v>350692.08061947074</v>
          </cell>
          <cell r="S304">
            <v>0.31548716692668782</v>
          </cell>
          <cell r="T304">
            <v>110638.85097826243</v>
          </cell>
          <cell r="U304">
            <v>306338.92883675336</v>
          </cell>
          <cell r="V304">
            <v>0.31042884638651219</v>
          </cell>
          <cell r="W304">
            <v>95096.440282073207</v>
          </cell>
          <cell r="X304">
            <v>333167.48487478646</v>
          </cell>
          <cell r="Y304">
            <v>0.30917580612418194</v>
          </cell>
          <cell r="Z304">
            <v>103007.3257105283</v>
          </cell>
          <cell r="AA304">
            <v>361392.37353245443</v>
          </cell>
          <cell r="AB304">
            <v>0.31240339219551494</v>
          </cell>
          <cell r="AC304">
            <v>112900.20340512739</v>
          </cell>
          <cell r="AD304">
            <v>309487.17276102421</v>
          </cell>
          <cell r="AE304">
            <v>0.30741467199408357</v>
          </cell>
          <cell r="AF304">
            <v>95140.897700706526</v>
          </cell>
          <cell r="AG304">
            <v>341488.34729138622</v>
          </cell>
          <cell r="AH304">
            <v>0.31581461417737916</v>
          </cell>
          <cell r="AI304">
            <v>107847.01064590001</v>
          </cell>
          <cell r="AJ304">
            <v>358572.88161679124</v>
          </cell>
          <cell r="AK304">
            <v>0.32303744866001122</v>
          </cell>
          <cell r="AL304">
            <v>115832.46883615649</v>
          </cell>
          <cell r="AM304">
            <v>260509.10653838329</v>
          </cell>
          <cell r="AN304">
            <v>0.3070044858324304</v>
          </cell>
          <cell r="AO304">
            <v>79977.464307482194</v>
          </cell>
        </row>
        <row r="305">
          <cell r="A305" t="str">
            <v>Pièces</v>
          </cell>
        </row>
        <row r="306">
          <cell r="A306" t="str">
            <v>Pièces</v>
          </cell>
        </row>
        <row r="307">
          <cell r="A307" t="str">
            <v>PiècesVentes Pneus</v>
          </cell>
          <cell r="B307" t="str">
            <v>Ventes Pneus</v>
          </cell>
          <cell r="C307">
            <v>487093</v>
          </cell>
          <cell r="D307">
            <v>0.19500000000000001</v>
          </cell>
          <cell r="E307">
            <v>94983.135000000009</v>
          </cell>
          <cell r="F307">
            <v>44733.070931018294</v>
          </cell>
          <cell r="G307">
            <v>0.19499999999999998</v>
          </cell>
          <cell r="H307">
            <v>8722.9488315485669</v>
          </cell>
          <cell r="I307">
            <v>39790.081769045617</v>
          </cell>
          <cell r="J307">
            <v>0.19500000000000001</v>
          </cell>
          <cell r="K307">
            <v>7759.0659449638952</v>
          </cell>
          <cell r="L307">
            <v>26460.109588023632</v>
          </cell>
          <cell r="M307">
            <v>0.19500000000000001</v>
          </cell>
          <cell r="N307">
            <v>5159.7213696646086</v>
          </cell>
          <cell r="O307">
            <v>24486.258868781351</v>
          </cell>
          <cell r="P307">
            <v>0.19500000000000001</v>
          </cell>
          <cell r="Q307">
            <v>4774.820479412364</v>
          </cell>
          <cell r="R307">
            <v>39747.724268615071</v>
          </cell>
          <cell r="S307">
            <v>0.19500000000000001</v>
          </cell>
          <cell r="T307">
            <v>7750.8062323799395</v>
          </cell>
          <cell r="U307">
            <v>22830.049108010149</v>
          </cell>
          <cell r="V307">
            <v>0.19500000000000001</v>
          </cell>
          <cell r="W307">
            <v>4451.8595760619792</v>
          </cell>
          <cell r="X307">
            <v>18211.2175369998</v>
          </cell>
          <cell r="Y307">
            <v>0.19500000000000001</v>
          </cell>
          <cell r="Z307">
            <v>3551.1874197149614</v>
          </cell>
          <cell r="AA307">
            <v>28062.427708201438</v>
          </cell>
          <cell r="AB307">
            <v>0.19500000000000001</v>
          </cell>
          <cell r="AC307">
            <v>5472.1734030992802</v>
          </cell>
          <cell r="AD307">
            <v>33836.988060425458</v>
          </cell>
          <cell r="AE307">
            <v>0.19500000000000001</v>
          </cell>
          <cell r="AF307">
            <v>6598.2126717829642</v>
          </cell>
          <cell r="AG307">
            <v>77297.34137505063</v>
          </cell>
          <cell r="AH307">
            <v>0.19500000000000001</v>
          </cell>
          <cell r="AI307">
            <v>15072.981568134874</v>
          </cell>
          <cell r="AJ307">
            <v>100395.72511645118</v>
          </cell>
          <cell r="AK307">
            <v>0.19500000000000001</v>
          </cell>
          <cell r="AL307">
            <v>19577.166397707981</v>
          </cell>
          <cell r="AM307">
            <v>31242.005669377369</v>
          </cell>
          <cell r="AN307">
            <v>0.19500000000000001</v>
          </cell>
          <cell r="AO307">
            <v>6092.1911055285873</v>
          </cell>
        </row>
        <row r="308">
          <cell r="A308" t="str">
            <v>PiècesHuiles et Graisse</v>
          </cell>
          <cell r="B308" t="str">
            <v>Huiles et Graisse</v>
          </cell>
          <cell r="C308">
            <v>228340</v>
          </cell>
          <cell r="D308">
            <v>0.30006987567403653</v>
          </cell>
          <cell r="E308">
            <v>68517.955411409508</v>
          </cell>
          <cell r="F308">
            <v>13115.788065400957</v>
          </cell>
          <cell r="G308">
            <v>0.30006987567403659</v>
          </cell>
          <cell r="H308">
            <v>3935.6528941518782</v>
          </cell>
          <cell r="I308">
            <v>13802.65360619588</v>
          </cell>
          <cell r="J308">
            <v>0.30006987567403659</v>
          </cell>
          <cell r="K308">
            <v>4141.76055158299</v>
          </cell>
          <cell r="L308">
            <v>15129.102968859246</v>
          </cell>
          <cell r="M308">
            <v>0.30006987567403665</v>
          </cell>
          <cell r="N308">
            <v>4539.7880469252923</v>
          </cell>
          <cell r="O308">
            <v>22448.181251008446</v>
          </cell>
          <cell r="P308">
            <v>0.30006987567403659</v>
          </cell>
          <cell r="Q308">
            <v>6736.0229570983438</v>
          </cell>
          <cell r="R308">
            <v>22742.311918463936</v>
          </cell>
          <cell r="S308">
            <v>0.30006987567403659</v>
          </cell>
          <cell r="T308">
            <v>6824.2827099136339</v>
          </cell>
          <cell r="U308">
            <v>19208.182918302584</v>
          </cell>
          <cell r="V308">
            <v>0.30006987567403659</v>
          </cell>
          <cell r="W308">
            <v>5763.7970602192099</v>
          </cell>
          <cell r="X308">
            <v>18914.808314957238</v>
          </cell>
          <cell r="Y308">
            <v>0.30006987567403659</v>
          </cell>
          <cell r="Z308">
            <v>5675.7641794674519</v>
          </cell>
          <cell r="AA308">
            <v>18848.193513687947</v>
          </cell>
          <cell r="AB308">
            <v>0.30006987567403659</v>
          </cell>
          <cell r="AC308">
            <v>5655.7750843325257</v>
          </cell>
          <cell r="AD308">
            <v>15947.179207228528</v>
          </cell>
          <cell r="AE308">
            <v>0.30006987567403659</v>
          </cell>
          <cell r="AF308">
            <v>4785.2680820646456</v>
          </cell>
          <cell r="AG308">
            <v>23518.210778249882</v>
          </cell>
          <cell r="AH308">
            <v>0.30006987567403659</v>
          </cell>
          <cell r="AI308">
            <v>7057.1065843052293</v>
          </cell>
          <cell r="AJ308">
            <v>30363.710401764107</v>
          </cell>
          <cell r="AK308">
            <v>0.30006987567403659</v>
          </cell>
          <cell r="AL308">
            <v>9111.2348052598063</v>
          </cell>
          <cell r="AM308">
            <v>14301.677055881244</v>
          </cell>
          <cell r="AN308">
            <v>0.30006987567403659</v>
          </cell>
          <cell r="AO308">
            <v>4291.5024560885067</v>
          </cell>
        </row>
        <row r="309">
          <cell r="A309" t="str">
            <v>PiècesSous-total Pièces et Acc.</v>
          </cell>
          <cell r="B309" t="str">
            <v>Sous-total Pièces et Acc.</v>
          </cell>
          <cell r="C309">
            <v>4500646.5574134607</v>
          </cell>
          <cell r="D309">
            <v>0.29891017679851767</v>
          </cell>
          <cell r="E309">
            <v>1345289.0581840975</v>
          </cell>
          <cell r="F309">
            <v>351199.58218062029</v>
          </cell>
          <cell r="G309">
            <v>0.291334628818117</v>
          </cell>
          <cell r="H309">
            <v>102316.59991566879</v>
          </cell>
          <cell r="I309">
            <v>352952.07153952448</v>
          </cell>
          <cell r="J309">
            <v>0.29243836535526579</v>
          </cell>
          <cell r="K309">
            <v>103216.72684977336</v>
          </cell>
          <cell r="L309">
            <v>324516.87506145675</v>
          </cell>
          <cell r="M309">
            <v>0.29710084981571433</v>
          </cell>
          <cell r="N309">
            <v>96414.239360298787</v>
          </cell>
          <cell r="O309">
            <v>334861.89960914245</v>
          </cell>
          <cell r="P309">
            <v>0.31406833975084814</v>
          </cell>
          <cell r="Q309">
            <v>105169.52085605855</v>
          </cell>
          <cell r="R309">
            <v>413182.11680654972</v>
          </cell>
          <cell r="S309">
            <v>0.30304782038565498</v>
          </cell>
          <cell r="T309">
            <v>125213.939920556</v>
          </cell>
          <cell r="U309">
            <v>348377.16086306609</v>
          </cell>
          <cell r="V309">
            <v>0.30229334396507296</v>
          </cell>
          <cell r="W309">
            <v>105312.09691835439</v>
          </cell>
          <cell r="X309">
            <v>370293.51072674349</v>
          </cell>
          <cell r="Y309">
            <v>0.30309544741801731</v>
          </cell>
          <cell r="Z309">
            <v>112234.27730971071</v>
          </cell>
          <cell r="AA309">
            <v>408302.99475434382</v>
          </cell>
          <cell r="AB309">
            <v>0.3037649820990927</v>
          </cell>
          <cell r="AC309">
            <v>124028.1518925592</v>
          </cell>
          <cell r="AD309">
            <v>359271.34002867818</v>
          </cell>
          <cell r="AE309">
            <v>0.29650118611200943</v>
          </cell>
          <cell r="AF309">
            <v>106524.37845455414</v>
          </cell>
          <cell r="AG309">
            <v>442303.89944468671</v>
          </cell>
          <cell r="AH309">
            <v>0.29386378677991892</v>
          </cell>
          <cell r="AI309">
            <v>129977.09879834011</v>
          </cell>
          <cell r="AJ309">
            <v>489332.31713500648</v>
          </cell>
          <cell r="AK309">
            <v>0.29534299080281479</v>
          </cell>
          <cell r="AL309">
            <v>144520.87003912427</v>
          </cell>
          <cell r="AM309">
            <v>306052.78926364193</v>
          </cell>
          <cell r="AN309">
            <v>0.29524696731732714</v>
          </cell>
          <cell r="AO309">
            <v>90361.15786909929</v>
          </cell>
        </row>
        <row r="310">
          <cell r="A310" t="str">
            <v>Pièces</v>
          </cell>
        </row>
        <row r="311">
          <cell r="A311" t="str">
            <v>Pièces</v>
          </cell>
        </row>
        <row r="312">
          <cell r="A312" t="str">
            <v>PiècesAutostock</v>
          </cell>
          <cell r="B312" t="str">
            <v>Autostock</v>
          </cell>
          <cell r="C312">
            <v>0</v>
          </cell>
          <cell r="D312">
            <v>0</v>
          </cell>
          <cell r="E312">
            <v>0</v>
          </cell>
          <cell r="G312">
            <v>0</v>
          </cell>
          <cell r="J312">
            <v>0</v>
          </cell>
          <cell r="M312">
            <v>0</v>
          </cell>
          <cell r="P312">
            <v>0</v>
          </cell>
          <cell r="S312">
            <v>0</v>
          </cell>
          <cell r="V312">
            <v>0</v>
          </cell>
          <cell r="Y312">
            <v>0</v>
          </cell>
          <cell r="AB312">
            <v>0</v>
          </cell>
          <cell r="AE312">
            <v>0</v>
          </cell>
          <cell r="AH312">
            <v>0</v>
          </cell>
          <cell r="AK312">
            <v>0</v>
          </cell>
          <cell r="AN312">
            <v>0</v>
          </cell>
        </row>
        <row r="313">
          <cell r="A313" t="str">
            <v>Pièces</v>
          </cell>
        </row>
        <row r="314">
          <cell r="A314" t="str">
            <v>PiècesTotal Dépt. Pièces</v>
          </cell>
          <cell r="B314" t="str">
            <v>Total Dépt. Pièces</v>
          </cell>
          <cell r="C314">
            <v>4500646.5574134607</v>
          </cell>
          <cell r="D314">
            <v>0.29891017679851767</v>
          </cell>
          <cell r="E314">
            <v>1345289.0581840975</v>
          </cell>
          <cell r="F314">
            <v>351199.58218062029</v>
          </cell>
          <cell r="G314">
            <v>0.291334628818117</v>
          </cell>
          <cell r="H314">
            <v>102316.59991566879</v>
          </cell>
          <cell r="I314">
            <v>352952.07153952448</v>
          </cell>
          <cell r="J314">
            <v>0.29243836535526579</v>
          </cell>
          <cell r="K314">
            <v>103216.72684977336</v>
          </cell>
          <cell r="L314">
            <v>324516.87506145675</v>
          </cell>
          <cell r="M314">
            <v>0.29710084981571433</v>
          </cell>
          <cell r="N314">
            <v>96414.239360298787</v>
          </cell>
          <cell r="O314">
            <v>334861.89960914245</v>
          </cell>
          <cell r="P314">
            <v>0.31406833975084814</v>
          </cell>
          <cell r="Q314">
            <v>105169.52085605855</v>
          </cell>
          <cell r="R314">
            <v>413182.11680654972</v>
          </cell>
          <cell r="S314">
            <v>0.30304782038565498</v>
          </cell>
          <cell r="T314">
            <v>125213.939920556</v>
          </cell>
          <cell r="U314">
            <v>348377.16086306609</v>
          </cell>
          <cell r="V314">
            <v>0.30229334396507296</v>
          </cell>
          <cell r="W314">
            <v>105312.09691835439</v>
          </cell>
          <cell r="X314">
            <v>370293.51072674349</v>
          </cell>
          <cell r="Y314">
            <v>0.30309544741801731</v>
          </cell>
          <cell r="Z314">
            <v>112234.27730971071</v>
          </cell>
          <cell r="AA314">
            <v>408302.99475434382</v>
          </cell>
          <cell r="AB314">
            <v>0.3037649820990927</v>
          </cell>
          <cell r="AC314">
            <v>124028.1518925592</v>
          </cell>
          <cell r="AD314">
            <v>359271.34002867818</v>
          </cell>
          <cell r="AE314">
            <v>0.29650118611200943</v>
          </cell>
          <cell r="AF314">
            <v>106524.37845455414</v>
          </cell>
          <cell r="AG314">
            <v>442303.89944468671</v>
          </cell>
          <cell r="AH314">
            <v>0.29386378677991892</v>
          </cell>
          <cell r="AI314">
            <v>129977.09879834011</v>
          </cell>
          <cell r="AJ314">
            <v>489332.31713500648</v>
          </cell>
          <cell r="AK314">
            <v>0.29534299080281479</v>
          </cell>
          <cell r="AL314">
            <v>144520.87003912427</v>
          </cell>
          <cell r="AM314">
            <v>306052.78926364193</v>
          </cell>
          <cell r="AN314">
            <v>0.29524696731732714</v>
          </cell>
          <cell r="AO314">
            <v>90361.15786909929</v>
          </cell>
        </row>
        <row r="315">
          <cell r="A315" t="str">
            <v>Pièces</v>
          </cell>
        </row>
        <row r="316">
          <cell r="A316" t="str">
            <v>Pièces</v>
          </cell>
        </row>
        <row r="317">
          <cell r="A317" t="str">
            <v>PiècesDEPENSES</v>
          </cell>
          <cell r="B317" t="str">
            <v>DEPENSES</v>
          </cell>
        </row>
        <row r="318">
          <cell r="A318" t="str">
            <v>PiècesSalaires cadres</v>
          </cell>
          <cell r="B318" t="str">
            <v>Salaires cadres</v>
          </cell>
          <cell r="E318">
            <v>110586.87940728868</v>
          </cell>
          <cell r="H318">
            <v>8924.8553069292284</v>
          </cell>
          <cell r="K318">
            <v>8537.2313375805697</v>
          </cell>
          <cell r="N318">
            <v>9700.1032456265475</v>
          </cell>
          <cell r="Q318">
            <v>8924.8553069292284</v>
          </cell>
          <cell r="T318">
            <v>9312.4792762778889</v>
          </cell>
          <cell r="W318">
            <v>9312.4792762778889</v>
          </cell>
          <cell r="Z318">
            <v>9312.4792762778889</v>
          </cell>
          <cell r="AC318">
            <v>9312.4792762778889</v>
          </cell>
          <cell r="AF318">
            <v>9312.4792762778889</v>
          </cell>
          <cell r="AI318">
            <v>8924.8553069292284</v>
          </cell>
          <cell r="AL318">
            <v>9312.4792762778889</v>
          </cell>
          <cell r="AO318">
            <v>9700.1032456265475</v>
          </cell>
        </row>
        <row r="319">
          <cell r="A319" t="str">
            <v>PiècesSalaires commis</v>
          </cell>
          <cell r="B319" t="str">
            <v>Salaires commis</v>
          </cell>
          <cell r="E319">
            <v>52882.082847999998</v>
          </cell>
          <cell r="H319">
            <v>4254.8802291494258</v>
          </cell>
          <cell r="K319">
            <v>4052.2668849042147</v>
          </cell>
          <cell r="N319">
            <v>4660.1069176398478</v>
          </cell>
          <cell r="Q319">
            <v>4254.8802291494258</v>
          </cell>
          <cell r="T319">
            <v>4457.4935733946359</v>
          </cell>
          <cell r="W319">
            <v>4457.4935733946359</v>
          </cell>
          <cell r="Z319">
            <v>4457.4935733946359</v>
          </cell>
          <cell r="AC319">
            <v>4457.4935733946359</v>
          </cell>
          <cell r="AF319">
            <v>4457.4935733946359</v>
          </cell>
          <cell r="AI319">
            <v>4254.8802291494258</v>
          </cell>
          <cell r="AL319">
            <v>4457.4935733946359</v>
          </cell>
          <cell r="AO319">
            <v>4660.1069176398478</v>
          </cell>
        </row>
        <row r="320">
          <cell r="A320" t="str">
            <v>PiècesSalaires autres</v>
          </cell>
          <cell r="B320" t="str">
            <v>Salaires autres</v>
          </cell>
          <cell r="E320">
            <v>196540.96539519998</v>
          </cell>
          <cell r="H320">
            <v>15813.640893866666</v>
          </cell>
          <cell r="K320">
            <v>15060.610375111111</v>
          </cell>
          <cell r="N320">
            <v>17319.701931377778</v>
          </cell>
          <cell r="Q320">
            <v>15813.640893866666</v>
          </cell>
          <cell r="T320">
            <v>16566.671412622221</v>
          </cell>
          <cell r="W320">
            <v>16566.671412622221</v>
          </cell>
          <cell r="Z320">
            <v>16566.671412622221</v>
          </cell>
          <cell r="AC320">
            <v>16566.671412622221</v>
          </cell>
          <cell r="AF320">
            <v>16566.671412622221</v>
          </cell>
          <cell r="AI320">
            <v>15813.640893866666</v>
          </cell>
          <cell r="AL320">
            <v>16566.671412622221</v>
          </cell>
          <cell r="AO320">
            <v>17319.701931377778</v>
          </cell>
        </row>
        <row r="321">
          <cell r="A321" t="str">
            <v>PiècesSalaires spécialistes</v>
          </cell>
          <cell r="B321" t="str">
            <v>Salaires spécialistes</v>
          </cell>
          <cell r="E321">
            <v>0</v>
          </cell>
        </row>
        <row r="322">
          <cell r="A322" t="str">
            <v>Pièces[...]</v>
          </cell>
          <cell r="B322" t="str">
            <v>[...]</v>
          </cell>
          <cell r="E322">
            <v>0</v>
          </cell>
        </row>
        <row r="323">
          <cell r="A323" t="str">
            <v>Pièces[...]</v>
          </cell>
          <cell r="B323" t="str">
            <v>[...]</v>
          </cell>
          <cell r="E323">
            <v>0</v>
          </cell>
        </row>
        <row r="324">
          <cell r="A324" t="str">
            <v>Pièces[...]</v>
          </cell>
          <cell r="B324" t="str">
            <v>[...]</v>
          </cell>
          <cell r="E324">
            <v>0</v>
          </cell>
        </row>
        <row r="325">
          <cell r="A325" t="str">
            <v>PiècesSalaires en absences</v>
          </cell>
          <cell r="B325" t="str">
            <v>Salaires en absences</v>
          </cell>
          <cell r="E325">
            <v>43201.191318058627</v>
          </cell>
          <cell r="H325">
            <v>3479.2051715934381</v>
          </cell>
          <cell r="K325">
            <v>3318.0130317115072</v>
          </cell>
          <cell r="N325">
            <v>3801.5894513573007</v>
          </cell>
          <cell r="Q325">
            <v>3479.2051715934381</v>
          </cell>
          <cell r="T325">
            <v>3640.3973114753694</v>
          </cell>
          <cell r="W325">
            <v>3640.3973114753694</v>
          </cell>
          <cell r="Z325">
            <v>3640.3973114753694</v>
          </cell>
          <cell r="AC325">
            <v>3640.3973114753694</v>
          </cell>
          <cell r="AF325">
            <v>3640.3973114753694</v>
          </cell>
          <cell r="AI325">
            <v>3479.2051715934381</v>
          </cell>
          <cell r="AL325">
            <v>3640.3973114753694</v>
          </cell>
          <cell r="AO325">
            <v>3801.5894513573007</v>
          </cell>
        </row>
        <row r="326">
          <cell r="A326" t="str">
            <v>PiècesDéduction à la source</v>
          </cell>
          <cell r="B326" t="str">
            <v>Déduction à la source</v>
          </cell>
          <cell r="E326">
            <v>43201.191318058627</v>
          </cell>
          <cell r="H326">
            <v>3479.2051715934381</v>
          </cell>
          <cell r="K326">
            <v>3318.0130317115072</v>
          </cell>
          <cell r="N326">
            <v>3801.5894513573007</v>
          </cell>
          <cell r="Q326">
            <v>3479.2051715934381</v>
          </cell>
          <cell r="T326">
            <v>3640.3973114753694</v>
          </cell>
          <cell r="W326">
            <v>3640.3973114753694</v>
          </cell>
          <cell r="Z326">
            <v>3640.3973114753694</v>
          </cell>
          <cell r="AC326">
            <v>3640.3973114753694</v>
          </cell>
          <cell r="AF326">
            <v>3640.3973114753694</v>
          </cell>
          <cell r="AI326">
            <v>3479.2051715934381</v>
          </cell>
          <cell r="AL326">
            <v>3640.3973114753694</v>
          </cell>
          <cell r="AO326">
            <v>3801.5894513573007</v>
          </cell>
        </row>
        <row r="327">
          <cell r="A327" t="str">
            <v>PiècesBénéfices marginaux</v>
          </cell>
          <cell r="B327" t="str">
            <v>Bénéfices marginaux</v>
          </cell>
          <cell r="E327">
            <v>30960.853777942026</v>
          </cell>
          <cell r="H327">
            <v>2493.4303729752969</v>
          </cell>
          <cell r="K327">
            <v>2377.9093393932467</v>
          </cell>
          <cell r="N327">
            <v>2724.4724401393987</v>
          </cell>
          <cell r="Q327">
            <v>2493.4303729752969</v>
          </cell>
          <cell r="T327">
            <v>2608.951406557348</v>
          </cell>
          <cell r="W327">
            <v>2608.951406557348</v>
          </cell>
          <cell r="Z327">
            <v>2608.951406557348</v>
          </cell>
          <cell r="AC327">
            <v>2608.951406557348</v>
          </cell>
          <cell r="AF327">
            <v>2608.951406557348</v>
          </cell>
          <cell r="AI327">
            <v>2493.4303729752969</v>
          </cell>
          <cell r="AL327">
            <v>2608.951406557348</v>
          </cell>
          <cell r="AO327">
            <v>2724.4724401393987</v>
          </cell>
        </row>
        <row r="328">
          <cell r="A328" t="str">
            <v>PiècesCsst</v>
          </cell>
          <cell r="B328" t="str">
            <v>Csst</v>
          </cell>
          <cell r="E328">
            <v>7200.1985530097736</v>
          </cell>
          <cell r="H328">
            <v>579.86752859890635</v>
          </cell>
          <cell r="K328">
            <v>553.00217195191794</v>
          </cell>
          <cell r="N328">
            <v>633.59824189288349</v>
          </cell>
          <cell r="Q328">
            <v>579.86752859890635</v>
          </cell>
          <cell r="T328">
            <v>606.73288524589498</v>
          </cell>
          <cell r="W328">
            <v>606.73288524589498</v>
          </cell>
          <cell r="Z328">
            <v>606.73288524589498</v>
          </cell>
          <cell r="AC328">
            <v>606.73288524589498</v>
          </cell>
          <cell r="AF328">
            <v>606.73288524589498</v>
          </cell>
          <cell r="AI328">
            <v>579.86752859890635</v>
          </cell>
          <cell r="AL328">
            <v>606.73288524589498</v>
          </cell>
          <cell r="AO328">
            <v>633.59824189288349</v>
          </cell>
        </row>
        <row r="329">
          <cell r="A329" t="str">
            <v>Pièces[...]</v>
          </cell>
          <cell r="B329" t="str">
            <v>[...]</v>
          </cell>
          <cell r="E329">
            <v>0</v>
          </cell>
        </row>
        <row r="330">
          <cell r="A330" t="str">
            <v>PiècesTOTAL PERSONNEL</v>
          </cell>
          <cell r="B330" t="str">
            <v>TOTAL PERSONNEL</v>
          </cell>
          <cell r="C330" t="str">
            <v>% brut</v>
          </cell>
          <cell r="D330">
            <v>0.36020018126932968</v>
          </cell>
          <cell r="E330">
            <v>484573.36261755775</v>
          </cell>
          <cell r="F330" t="str">
            <v>% brut</v>
          </cell>
          <cell r="G330">
            <v>0.38141498746900881</v>
          </cell>
          <cell r="H330">
            <v>39025.084674706399</v>
          </cell>
          <cell r="I330" t="str">
            <v>% brut</v>
          </cell>
          <cell r="J330">
            <v>0.36057185020536037</v>
          </cell>
          <cell r="K330">
            <v>37217.046172364076</v>
          </cell>
          <cell r="L330" t="str">
            <v>% brut</v>
          </cell>
          <cell r="M330">
            <v>0.44227037377789785</v>
          </cell>
          <cell r="N330">
            <v>42641.161679391058</v>
          </cell>
          <cell r="O330" t="str">
            <v>% brut</v>
          </cell>
          <cell r="P330">
            <v>0.37106838898808453</v>
          </cell>
          <cell r="Q330">
            <v>39025.084674706399</v>
          </cell>
          <cell r="R330" t="str">
            <v>% brut</v>
          </cell>
          <cell r="S330">
            <v>0.32610684723247235</v>
          </cell>
          <cell r="T330">
            <v>40833.123177048728</v>
          </cell>
          <cell r="U330" t="str">
            <v>% brut</v>
          </cell>
          <cell r="V330">
            <v>0.38773440442179724</v>
          </cell>
          <cell r="W330">
            <v>40833.123177048728</v>
          </cell>
          <cell r="X330" t="str">
            <v>% brut</v>
          </cell>
          <cell r="Y330">
            <v>0.36382043129631103</v>
          </cell>
          <cell r="Z330">
            <v>40833.123177048728</v>
          </cell>
          <cell r="AA330" t="str">
            <v>% brut</v>
          </cell>
          <cell r="AB330">
            <v>0.32922463613277803</v>
          </cell>
          <cell r="AC330">
            <v>40833.123177048728</v>
          </cell>
          <cell r="AD330" t="str">
            <v>% brut</v>
          </cell>
          <cell r="AE330">
            <v>0.3833218627458983</v>
          </cell>
          <cell r="AF330">
            <v>40833.123177048728</v>
          </cell>
          <cell r="AG330" t="str">
            <v>% brut</v>
          </cell>
          <cell r="AH330">
            <v>0.30024585127303038</v>
          </cell>
          <cell r="AI330">
            <v>39025.084674706399</v>
          </cell>
          <cell r="AJ330" t="str">
            <v>% brut</v>
          </cell>
          <cell r="AK330">
            <v>0.28254136005404967</v>
          </cell>
          <cell r="AL330">
            <v>40833.123177048728</v>
          </cell>
          <cell r="AM330" t="str">
            <v>% brut</v>
          </cell>
          <cell r="AN330">
            <v>0.4718970261665163</v>
          </cell>
          <cell r="AO330">
            <v>42641.161679391058</v>
          </cell>
        </row>
        <row r="331">
          <cell r="A331" t="str">
            <v>PiècesPublicité 2</v>
          </cell>
          <cell r="B331" t="str">
            <v>Publicité 2</v>
          </cell>
          <cell r="E331">
            <v>45703.699999999983</v>
          </cell>
          <cell r="H331">
            <v>3808.6416666666664</v>
          </cell>
          <cell r="K331">
            <v>3808.6416666666664</v>
          </cell>
          <cell r="N331">
            <v>3808.6416666666664</v>
          </cell>
          <cell r="Q331">
            <v>3808.6416666666664</v>
          </cell>
          <cell r="T331">
            <v>3808.6416666666664</v>
          </cell>
          <cell r="W331">
            <v>3808.6416666666664</v>
          </cell>
          <cell r="Z331">
            <v>3808.6416666666664</v>
          </cell>
          <cell r="AC331">
            <v>3808.6416666666664</v>
          </cell>
          <cell r="AF331">
            <v>3808.6416666666664</v>
          </cell>
          <cell r="AI331">
            <v>3808.6416666666664</v>
          </cell>
          <cell r="AL331">
            <v>3808.6416666666664</v>
          </cell>
          <cell r="AO331">
            <v>3808.6416666666664</v>
          </cell>
        </row>
        <row r="332">
          <cell r="A332" t="str">
            <v>PiècesService gratuit 2</v>
          </cell>
          <cell r="B332" t="str">
            <v>Service gratuit 2</v>
          </cell>
          <cell r="E332">
            <v>24527.999999999996</v>
          </cell>
          <cell r="H332">
            <v>1652.6753978584377</v>
          </cell>
          <cell r="K332">
            <v>1727.5096033468692</v>
          </cell>
          <cell r="N332">
            <v>1728.4969010161922</v>
          </cell>
          <cell r="Q332">
            <v>2830.7432547726557</v>
          </cell>
          <cell r="T332">
            <v>2316.8335249374268</v>
          </cell>
          <cell r="W332">
            <v>1782.5831259687641</v>
          </cell>
          <cell r="Z332">
            <v>1772.5775029718116</v>
          </cell>
          <cell r="AC332">
            <v>2243.542254752278</v>
          </cell>
          <cell r="AF332">
            <v>1660.9170138477077</v>
          </cell>
          <cell r="AI332">
            <v>2095.5907420365202</v>
          </cell>
          <cell r="AL332">
            <v>3101.0421346892153</v>
          </cell>
          <cell r="AO332">
            <v>1615.4885438021217</v>
          </cell>
        </row>
        <row r="333">
          <cell r="A333" t="str">
            <v>PiècesFrais véhicules de cie</v>
          </cell>
          <cell r="B333" t="str">
            <v>Frais véhicules de cie</v>
          </cell>
          <cell r="E333">
            <v>3426</v>
          </cell>
          <cell r="H333">
            <v>285.5</v>
          </cell>
          <cell r="K333">
            <v>285.5</v>
          </cell>
          <cell r="N333">
            <v>285.5</v>
          </cell>
          <cell r="Q333">
            <v>285.5</v>
          </cell>
          <cell r="T333">
            <v>285.5</v>
          </cell>
          <cell r="W333">
            <v>285.5</v>
          </cell>
          <cell r="Z333">
            <v>285.5</v>
          </cell>
          <cell r="AC333">
            <v>285.5</v>
          </cell>
          <cell r="AF333">
            <v>285.5</v>
          </cell>
          <cell r="AI333">
            <v>285.5</v>
          </cell>
          <cell r="AL333">
            <v>285.5</v>
          </cell>
          <cell r="AO333">
            <v>285.5</v>
          </cell>
        </row>
        <row r="334">
          <cell r="A334" t="str">
            <v>PiècesInformatique</v>
          </cell>
          <cell r="B334" t="str">
            <v>Informatique</v>
          </cell>
          <cell r="E334">
            <v>51369.340000000018</v>
          </cell>
          <cell r="H334">
            <v>4280.7783333333336</v>
          </cell>
          <cell r="K334">
            <v>4280.7783333333336</v>
          </cell>
          <cell r="N334">
            <v>4280.7783333333336</v>
          </cell>
          <cell r="Q334">
            <v>4280.7783333333336</v>
          </cell>
          <cell r="T334">
            <v>4280.7783333333336</v>
          </cell>
          <cell r="W334">
            <v>4280.7783333333336</v>
          </cell>
          <cell r="Z334">
            <v>4280.7783333333336</v>
          </cell>
          <cell r="AC334">
            <v>4280.7783333333336</v>
          </cell>
          <cell r="AF334">
            <v>4280.7783333333336</v>
          </cell>
          <cell r="AI334">
            <v>4280.7783333333336</v>
          </cell>
          <cell r="AL334">
            <v>4280.7783333333336</v>
          </cell>
          <cell r="AO334">
            <v>4280.7783333333336</v>
          </cell>
        </row>
        <row r="335">
          <cell r="A335" t="str">
            <v>PiècesFrais de déplacement</v>
          </cell>
          <cell r="B335" t="str">
            <v>Frais de déplacement</v>
          </cell>
          <cell r="E335">
            <v>14967.157499999996</v>
          </cell>
          <cell r="H335">
            <v>1247.2631249999999</v>
          </cell>
          <cell r="K335">
            <v>1247.2631249999999</v>
          </cell>
          <cell r="N335">
            <v>1247.2631249999999</v>
          </cell>
          <cell r="Q335">
            <v>1247.2631249999999</v>
          </cell>
          <cell r="T335">
            <v>1247.2631249999999</v>
          </cell>
          <cell r="W335">
            <v>1247.2631249999999</v>
          </cell>
          <cell r="Z335">
            <v>1247.2631249999999</v>
          </cell>
          <cell r="AC335">
            <v>1247.2631249999999</v>
          </cell>
          <cell r="AF335">
            <v>1247.2631249999999</v>
          </cell>
          <cell r="AI335">
            <v>1247.2631249999999</v>
          </cell>
          <cell r="AL335">
            <v>1247.2631249999999</v>
          </cell>
          <cell r="AO335">
            <v>1247.2631249999999</v>
          </cell>
        </row>
        <row r="336">
          <cell r="A336" t="str">
            <v>PiècesServices extérieurs</v>
          </cell>
          <cell r="B336" t="str">
            <v>Services extérieurs</v>
          </cell>
          <cell r="E336">
            <v>91411.229099999997</v>
          </cell>
          <cell r="H336">
            <v>7272.824908333333</v>
          </cell>
          <cell r="K336">
            <v>7060.8431083333326</v>
          </cell>
          <cell r="N336">
            <v>7738.2632083333328</v>
          </cell>
          <cell r="Q336">
            <v>7507.6174083333326</v>
          </cell>
          <cell r="T336">
            <v>9198.8635083333338</v>
          </cell>
          <cell r="W336">
            <v>7507.8482083333329</v>
          </cell>
          <cell r="Z336">
            <v>7507.8482083333329</v>
          </cell>
          <cell r="AC336">
            <v>7120.7510083333327</v>
          </cell>
          <cell r="AF336">
            <v>7332.7328083333323</v>
          </cell>
          <cell r="AI336">
            <v>7867.0648083333326</v>
          </cell>
          <cell r="AL336">
            <v>8314.0699083333329</v>
          </cell>
          <cell r="AO336">
            <v>6982.5020083333329</v>
          </cell>
        </row>
        <row r="337">
          <cell r="A337" t="str">
            <v>PiècesFournitures autres</v>
          </cell>
          <cell r="B337" t="str">
            <v>Fournitures autres</v>
          </cell>
          <cell r="E337">
            <v>1494</v>
          </cell>
          <cell r="H337">
            <v>126</v>
          </cell>
          <cell r="K337">
            <v>120</v>
          </cell>
          <cell r="N337">
            <v>132</v>
          </cell>
          <cell r="Q337">
            <v>126</v>
          </cell>
          <cell r="T337">
            <v>120</v>
          </cell>
          <cell r="W337">
            <v>126</v>
          </cell>
          <cell r="Z337">
            <v>132</v>
          </cell>
          <cell r="AC337">
            <v>126</v>
          </cell>
          <cell r="AF337">
            <v>126</v>
          </cell>
          <cell r="AI337">
            <v>126</v>
          </cell>
          <cell r="AL337">
            <v>126</v>
          </cell>
          <cell r="AO337">
            <v>108</v>
          </cell>
        </row>
        <row r="338">
          <cell r="A338" t="str">
            <v>PiècesUniformes</v>
          </cell>
          <cell r="B338" t="str">
            <v>Uniformes</v>
          </cell>
          <cell r="E338">
            <v>2040</v>
          </cell>
          <cell r="H338">
            <v>170</v>
          </cell>
          <cell r="K338">
            <v>170</v>
          </cell>
          <cell r="N338">
            <v>170</v>
          </cell>
          <cell r="Q338">
            <v>170</v>
          </cell>
          <cell r="T338">
            <v>170</v>
          </cell>
          <cell r="W338">
            <v>170</v>
          </cell>
          <cell r="Z338">
            <v>170</v>
          </cell>
          <cell r="AC338">
            <v>170</v>
          </cell>
          <cell r="AF338">
            <v>170</v>
          </cell>
          <cell r="AI338">
            <v>170</v>
          </cell>
          <cell r="AL338">
            <v>170</v>
          </cell>
          <cell r="AO338">
            <v>170</v>
          </cell>
        </row>
        <row r="339">
          <cell r="A339" t="str">
            <v>PiècesPapeterie</v>
          </cell>
          <cell r="B339" t="str">
            <v>Papeterie</v>
          </cell>
          <cell r="E339">
            <v>6540</v>
          </cell>
          <cell r="H339">
            <v>545</v>
          </cell>
          <cell r="K339">
            <v>545</v>
          </cell>
          <cell r="N339">
            <v>545</v>
          </cell>
          <cell r="Q339">
            <v>545</v>
          </cell>
          <cell r="T339">
            <v>545</v>
          </cell>
          <cell r="W339">
            <v>545</v>
          </cell>
          <cell r="Z339">
            <v>545</v>
          </cell>
          <cell r="AC339">
            <v>545</v>
          </cell>
          <cell r="AF339">
            <v>545</v>
          </cell>
          <cell r="AI339">
            <v>545</v>
          </cell>
          <cell r="AL339">
            <v>545</v>
          </cell>
          <cell r="AO339">
            <v>545</v>
          </cell>
        </row>
        <row r="340">
          <cell r="A340" t="str">
            <v>PiècesTéléphone</v>
          </cell>
          <cell r="B340" t="str">
            <v>Téléphone</v>
          </cell>
          <cell r="E340">
            <v>5427.2999999999993</v>
          </cell>
          <cell r="H340">
            <v>452.27499999999998</v>
          </cell>
          <cell r="K340">
            <v>452.27499999999998</v>
          </cell>
          <cell r="N340">
            <v>452.27499999999998</v>
          </cell>
          <cell r="Q340">
            <v>452.27499999999998</v>
          </cell>
          <cell r="T340">
            <v>452.27499999999998</v>
          </cell>
          <cell r="W340">
            <v>452.27499999999998</v>
          </cell>
          <cell r="Z340">
            <v>452.27499999999998</v>
          </cell>
          <cell r="AC340">
            <v>452.27499999999998</v>
          </cell>
          <cell r="AF340">
            <v>452.27499999999998</v>
          </cell>
          <cell r="AI340">
            <v>452.27499999999998</v>
          </cell>
          <cell r="AL340">
            <v>452.27499999999998</v>
          </cell>
          <cell r="AO340">
            <v>452.27499999999998</v>
          </cell>
        </row>
        <row r="341">
          <cell r="A341" t="str">
            <v>PiècesFrais postaux</v>
          </cell>
          <cell r="B341" t="str">
            <v>Frais postaux</v>
          </cell>
          <cell r="E341">
            <v>2595</v>
          </cell>
          <cell r="H341">
            <v>216.25</v>
          </cell>
          <cell r="K341">
            <v>216.25</v>
          </cell>
          <cell r="N341">
            <v>216.25</v>
          </cell>
          <cell r="Q341">
            <v>216.25</v>
          </cell>
          <cell r="T341">
            <v>216.25</v>
          </cell>
          <cell r="W341">
            <v>216.25</v>
          </cell>
          <cell r="Z341">
            <v>216.25</v>
          </cell>
          <cell r="AC341">
            <v>216.25</v>
          </cell>
          <cell r="AF341">
            <v>216.25</v>
          </cell>
          <cell r="AI341">
            <v>216.25</v>
          </cell>
          <cell r="AL341">
            <v>216.25</v>
          </cell>
          <cell r="AO341">
            <v>216.25</v>
          </cell>
        </row>
        <row r="342">
          <cell r="A342" t="str">
            <v>PiècesDivers</v>
          </cell>
          <cell r="B342" t="str">
            <v>Divers</v>
          </cell>
          <cell r="E342">
            <v>10773</v>
          </cell>
          <cell r="H342">
            <v>897.75</v>
          </cell>
          <cell r="K342">
            <v>897.75</v>
          </cell>
          <cell r="N342">
            <v>897.75</v>
          </cell>
          <cell r="Q342">
            <v>897.75</v>
          </cell>
          <cell r="T342">
            <v>897.75</v>
          </cell>
          <cell r="W342">
            <v>897.75</v>
          </cell>
          <cell r="Z342">
            <v>897.75</v>
          </cell>
          <cell r="AC342">
            <v>897.75</v>
          </cell>
          <cell r="AF342">
            <v>897.75</v>
          </cell>
          <cell r="AI342">
            <v>897.75</v>
          </cell>
          <cell r="AL342">
            <v>897.75</v>
          </cell>
          <cell r="AO342">
            <v>897.75</v>
          </cell>
        </row>
        <row r="343">
          <cell r="A343" t="str">
            <v>PiècesFormation</v>
          </cell>
          <cell r="B343" t="str">
            <v>Formation</v>
          </cell>
          <cell r="E343">
            <v>2965.7500000000005</v>
          </cell>
          <cell r="H343">
            <v>247.14583333333334</v>
          </cell>
          <cell r="K343">
            <v>247.14583333333334</v>
          </cell>
          <cell r="N343">
            <v>247.14583333333334</v>
          </cell>
          <cell r="Q343">
            <v>247.14583333333334</v>
          </cell>
          <cell r="T343">
            <v>247.14583333333334</v>
          </cell>
          <cell r="W343">
            <v>247.14583333333334</v>
          </cell>
          <cell r="Z343">
            <v>247.14583333333334</v>
          </cell>
          <cell r="AC343">
            <v>247.14583333333334</v>
          </cell>
          <cell r="AF343">
            <v>247.14583333333334</v>
          </cell>
          <cell r="AI343">
            <v>247.14583333333334</v>
          </cell>
          <cell r="AL343">
            <v>247.14583333333334</v>
          </cell>
          <cell r="AO343">
            <v>247.14583333333334</v>
          </cell>
        </row>
        <row r="344">
          <cell r="A344" t="str">
            <v>PiècesFrais bancaires</v>
          </cell>
          <cell r="B344" t="str">
            <v>Frais bancaires</v>
          </cell>
          <cell r="E344">
            <v>26517.5</v>
          </cell>
          <cell r="H344">
            <v>1630.9951819211053</v>
          </cell>
          <cell r="K344">
            <v>1406.8338933847535</v>
          </cell>
          <cell r="N344">
            <v>1627.5891855146688</v>
          </cell>
          <cell r="Q344">
            <v>3128.8953456979134</v>
          </cell>
          <cell r="T344">
            <v>2867.7010940528189</v>
          </cell>
          <cell r="W344">
            <v>1895.4593382359283</v>
          </cell>
          <cell r="Z344">
            <v>1787.0140289781664</v>
          </cell>
          <cell r="AC344">
            <v>1969.6719311009003</v>
          </cell>
          <cell r="AF344">
            <v>1491.6343899182989</v>
          </cell>
          <cell r="AI344">
            <v>2796.126826179277</v>
          </cell>
          <cell r="AL344">
            <v>4068.8513498448642</v>
          </cell>
          <cell r="AO344">
            <v>1846.7274351713049</v>
          </cell>
        </row>
        <row r="345">
          <cell r="A345" t="str">
            <v>Pièces[...]</v>
          </cell>
          <cell r="B345" t="str">
            <v>[...]</v>
          </cell>
          <cell r="E345">
            <v>0</v>
          </cell>
        </row>
        <row r="346">
          <cell r="A346" t="str">
            <v>Pièces[...]</v>
          </cell>
          <cell r="B346" t="str">
            <v>[...]</v>
          </cell>
          <cell r="E346">
            <v>0</v>
          </cell>
        </row>
        <row r="347">
          <cell r="A347" t="str">
            <v>Pièces[...]</v>
          </cell>
          <cell r="B347" t="str">
            <v>[...]</v>
          </cell>
          <cell r="E347">
            <v>0</v>
          </cell>
        </row>
        <row r="348">
          <cell r="A348" t="str">
            <v>PiècesTOTAL SEMI-FIXES</v>
          </cell>
          <cell r="B348" t="str">
            <v>TOTAL SEMI-FIXES</v>
          </cell>
          <cell r="C348" t="str">
            <v>% brut</v>
          </cell>
          <cell r="D348">
            <v>0.2153871503207809</v>
          </cell>
          <cell r="E348">
            <v>289757.97659999999</v>
          </cell>
          <cell r="F348" t="str">
            <v>% brut</v>
          </cell>
          <cell r="G348">
            <v>0.2231612413358699</v>
          </cell>
          <cell r="H348">
            <v>22833.099446446209</v>
          </cell>
          <cell r="I348" t="str">
            <v>% brut</v>
          </cell>
          <cell r="J348">
            <v>0.21765649085245739</v>
          </cell>
          <cell r="K348">
            <v>22465.790563398288</v>
          </cell>
          <cell r="L348" t="str">
            <v>% brut</v>
          </cell>
          <cell r="M348">
            <v>0.24246370046895407</v>
          </cell>
          <cell r="N348">
            <v>23376.953253197527</v>
          </cell>
          <cell r="O348" t="str">
            <v>% brut</v>
          </cell>
          <cell r="P348">
            <v>0.24478441812406715</v>
          </cell>
          <cell r="Q348">
            <v>25743.859967137236</v>
          </cell>
          <cell r="R348" t="str">
            <v>% brut</v>
          </cell>
          <cell r="S348">
            <v>0.21286768951258919</v>
          </cell>
          <cell r="T348">
            <v>26654.002085656914</v>
          </cell>
          <cell r="U348" t="str">
            <v>% brut</v>
          </cell>
          <cell r="V348">
            <v>0.22279011924965458</v>
          </cell>
          <cell r="W348">
            <v>23462.494630871355</v>
          </cell>
          <cell r="X348" t="str">
            <v>% brut</v>
          </cell>
          <cell r="Y348">
            <v>0.20804734755124901</v>
          </cell>
          <cell r="Z348">
            <v>23350.043698616646</v>
          </cell>
          <cell r="AA348" t="str">
            <v>% brut</v>
          </cell>
          <cell r="AB348">
            <v>0.19036459700675676</v>
          </cell>
          <cell r="AC348">
            <v>23610.569152519845</v>
          </cell>
          <cell r="AD348" t="str">
            <v>% brut</v>
          </cell>
          <cell r="AE348">
            <v>0.21367773744057506</v>
          </cell>
          <cell r="AF348">
            <v>22761.88817043267</v>
          </cell>
          <cell r="AG348" t="str">
            <v>% brut</v>
          </cell>
          <cell r="AH348">
            <v>0.19261382633047489</v>
          </cell>
          <cell r="AI348">
            <v>25035.38633488246</v>
          </cell>
          <cell r="AJ348" t="str">
            <v>% brut</v>
          </cell>
          <cell r="AK348">
            <v>0.19208690996452957</v>
          </cell>
          <cell r="AL348">
            <v>27760.567351200745</v>
          </cell>
          <cell r="AM348" t="str">
            <v>% brut</v>
          </cell>
          <cell r="AN348">
            <v>0.25125089674624373</v>
          </cell>
          <cell r="AO348">
            <v>22703.321945640095</v>
          </cell>
        </row>
        <row r="349">
          <cell r="A349" t="str">
            <v>Pièces</v>
          </cell>
        </row>
        <row r="350">
          <cell r="A350" t="str">
            <v>PiècesTOTAL DES DÉPENSES</v>
          </cell>
          <cell r="B350" t="str">
            <v>TOTAL DES DÉPENSES</v>
          </cell>
          <cell r="C350" t="str">
            <v>% brut</v>
          </cell>
          <cell r="D350">
            <v>0.57558733159011066</v>
          </cell>
          <cell r="E350">
            <v>774331.3392175578</v>
          </cell>
          <cell r="F350" t="str">
            <v>% brut</v>
          </cell>
          <cell r="G350">
            <v>0.60457622880487871</v>
          </cell>
          <cell r="H350">
            <v>61858.184121152604</v>
          </cell>
          <cell r="I350" t="str">
            <v>% brut</v>
          </cell>
          <cell r="J350">
            <v>0.57822834105781773</v>
          </cell>
          <cell r="K350">
            <v>59682.836735762365</v>
          </cell>
          <cell r="L350" t="str">
            <v>% brut</v>
          </cell>
          <cell r="M350">
            <v>0.68473407424685206</v>
          </cell>
          <cell r="N350">
            <v>66018.114932588593</v>
          </cell>
          <cell r="O350" t="str">
            <v>% brut</v>
          </cell>
          <cell r="P350">
            <v>0.61585280711215162</v>
          </cell>
          <cell r="Q350">
            <v>64768.944641843635</v>
          </cell>
          <cell r="R350" t="str">
            <v>% brut</v>
          </cell>
          <cell r="S350">
            <v>0.53897453674506157</v>
          </cell>
          <cell r="T350">
            <v>67487.125262705638</v>
          </cell>
          <cell r="U350" t="str">
            <v>% brut</v>
          </cell>
          <cell r="V350">
            <v>0.61052452367145182</v>
          </cell>
          <cell r="W350">
            <v>64295.617807920084</v>
          </cell>
          <cell r="X350" t="str">
            <v>% brut</v>
          </cell>
          <cell r="Y350">
            <v>0.57186777884756002</v>
          </cell>
          <cell r="Z350">
            <v>64183.166875665374</v>
          </cell>
          <cell r="AA350" t="str">
            <v>% brut</v>
          </cell>
          <cell r="AB350">
            <v>0.51958923313953476</v>
          </cell>
          <cell r="AC350">
            <v>64443.69232956857</v>
          </cell>
          <cell r="AD350" t="str">
            <v>% brut</v>
          </cell>
          <cell r="AE350">
            <v>0.59699960018647336</v>
          </cell>
          <cell r="AF350">
            <v>63595.011347481399</v>
          </cell>
          <cell r="AG350" t="str">
            <v>% brut</v>
          </cell>
          <cell r="AH350">
            <v>0.49285967760350524</v>
          </cell>
          <cell r="AI350">
            <v>64060.471009588859</v>
          </cell>
          <cell r="AJ350" t="str">
            <v>% brut</v>
          </cell>
          <cell r="AK350">
            <v>0.47462827001857921</v>
          </cell>
          <cell r="AL350">
            <v>68593.69052824947</v>
          </cell>
          <cell r="AM350" t="str">
            <v>% brut</v>
          </cell>
          <cell r="AN350">
            <v>0.72314792291275998</v>
          </cell>
          <cell r="AO350">
            <v>65344.483625031149</v>
          </cell>
        </row>
        <row r="351">
          <cell r="A351" t="str">
            <v>Pièces</v>
          </cell>
        </row>
        <row r="352">
          <cell r="A352" t="str">
            <v>PiècesPROFIT DÉPARTEMENTAL</v>
          </cell>
          <cell r="B352" t="str">
            <v>PROFIT DÉPARTEMENTAL</v>
          </cell>
          <cell r="E352">
            <v>570957.71896653972</v>
          </cell>
          <cell r="H352">
            <v>40458.415794516186</v>
          </cell>
          <cell r="K352">
            <v>43533.890114010996</v>
          </cell>
          <cell r="N352">
            <v>30396.124427710194</v>
          </cell>
          <cell r="Q352">
            <v>40400.576214214911</v>
          </cell>
          <cell r="T352">
            <v>57726.814657850366</v>
          </cell>
          <cell r="W352">
            <v>41016.479110434309</v>
          </cell>
          <cell r="Z352">
            <v>48051.110434045338</v>
          </cell>
          <cell r="AC352">
            <v>59584.459562990625</v>
          </cell>
          <cell r="AF352">
            <v>42929.367107072743</v>
          </cell>
          <cell r="AI352">
            <v>65916.627788751255</v>
          </cell>
          <cell r="AL352">
            <v>75927.179510874805</v>
          </cell>
          <cell r="AO352">
            <v>25016.674244068141</v>
          </cell>
        </row>
        <row r="355">
          <cell r="B355" t="str">
            <v>Budget 2021</v>
          </cell>
          <cell r="C355" t="str">
            <v>Boutique</v>
          </cell>
        </row>
        <row r="357">
          <cell r="B357" t="str">
            <v>Mois</v>
          </cell>
          <cell r="C357">
            <v>2021</v>
          </cell>
          <cell r="F357" t="str">
            <v>Janvier</v>
          </cell>
          <cell r="I357" t="str">
            <v>Février</v>
          </cell>
          <cell r="L357" t="str">
            <v>Mars</v>
          </cell>
          <cell r="O357" t="str">
            <v>Avril</v>
          </cell>
          <cell r="R357" t="str">
            <v>Mai</v>
          </cell>
          <cell r="U357" t="str">
            <v>Juin</v>
          </cell>
          <cell r="X357" t="str">
            <v>Juillet</v>
          </cell>
          <cell r="AA357" t="str">
            <v>Août</v>
          </cell>
          <cell r="AD357" t="str">
            <v>Septembre</v>
          </cell>
          <cell r="AG357" t="str">
            <v>Octobre</v>
          </cell>
          <cell r="AJ357" t="str">
            <v>Novembre</v>
          </cell>
          <cell r="AM357" t="str">
            <v>Décembre</v>
          </cell>
        </row>
        <row r="358">
          <cell r="C358" t="str">
            <v>$VENTES</v>
          </cell>
          <cell r="D358" t="str">
            <v>% P. BRUT</v>
          </cell>
          <cell r="E358" t="str">
            <v>$PROFITS</v>
          </cell>
          <cell r="F358" t="str">
            <v>$VENTES</v>
          </cell>
          <cell r="G358" t="str">
            <v>% P. BRUT</v>
          </cell>
          <cell r="H358" t="str">
            <v>$PROFITS</v>
          </cell>
          <cell r="I358" t="str">
            <v>$VENTES</v>
          </cell>
          <cell r="J358" t="str">
            <v>% P. BRUT</v>
          </cell>
          <cell r="K358" t="str">
            <v>$PROFITS</v>
          </cell>
          <cell r="L358" t="str">
            <v>$VENTES</v>
          </cell>
          <cell r="M358" t="str">
            <v>% P. BRUT</v>
          </cell>
          <cell r="N358" t="str">
            <v>$PROFITS</v>
          </cell>
          <cell r="O358" t="str">
            <v>$VENTES</v>
          </cell>
          <cell r="P358" t="str">
            <v>% P. BRUT</v>
          </cell>
          <cell r="Q358" t="str">
            <v>$PROFITS</v>
          </cell>
          <cell r="R358" t="str">
            <v>$VENTES</v>
          </cell>
          <cell r="S358" t="str">
            <v>% P. BRUT</v>
          </cell>
          <cell r="T358" t="str">
            <v>$PROFITS</v>
          </cell>
          <cell r="U358" t="str">
            <v>$VENTES</v>
          </cell>
          <cell r="V358" t="str">
            <v>% P. BRUT</v>
          </cell>
          <cell r="W358" t="str">
            <v>$PROFITS</v>
          </cell>
          <cell r="X358" t="str">
            <v>$VENTES</v>
          </cell>
          <cell r="Y358" t="str">
            <v>% P. BRUT</v>
          </cell>
          <cell r="Z358" t="str">
            <v>$PROFITS</v>
          </cell>
          <cell r="AA358" t="str">
            <v>$VENTES</v>
          </cell>
          <cell r="AB358" t="str">
            <v>% P. BRUT</v>
          </cell>
          <cell r="AC358" t="str">
            <v>$PROFITS</v>
          </cell>
          <cell r="AD358" t="str">
            <v>$VENTES</v>
          </cell>
          <cell r="AE358" t="str">
            <v>% P. BRUT</v>
          </cell>
          <cell r="AF358" t="str">
            <v>$PROFITS</v>
          </cell>
          <cell r="AG358" t="str">
            <v>$VENTES</v>
          </cell>
          <cell r="AH358" t="str">
            <v>% P. BRUT</v>
          </cell>
          <cell r="AI358" t="str">
            <v>$PROFITS</v>
          </cell>
          <cell r="AJ358" t="str">
            <v>$VENTES</v>
          </cell>
          <cell r="AK358" t="str">
            <v>% P. BRUT</v>
          </cell>
          <cell r="AL358" t="str">
            <v>$PROFITS</v>
          </cell>
          <cell r="AM358" t="str">
            <v>$VENTES</v>
          </cell>
          <cell r="AN358" t="str">
            <v>% P. BRUT</v>
          </cell>
          <cell r="AO358" t="str">
            <v>$PROFITS</v>
          </cell>
        </row>
        <row r="359">
          <cell r="A359" t="str">
            <v>BoutiqueBoutique</v>
          </cell>
          <cell r="B359" t="str">
            <v>Boutique</v>
          </cell>
          <cell r="C359">
            <v>0</v>
          </cell>
          <cell r="D359">
            <v>0</v>
          </cell>
          <cell r="E359">
            <v>0</v>
          </cell>
          <cell r="G359">
            <v>0</v>
          </cell>
          <cell r="J359">
            <v>0</v>
          </cell>
          <cell r="M359">
            <v>0</v>
          </cell>
          <cell r="P359">
            <v>0</v>
          </cell>
          <cell r="S359">
            <v>0</v>
          </cell>
          <cell r="V359">
            <v>0</v>
          </cell>
          <cell r="Y359">
            <v>0</v>
          </cell>
          <cell r="AB359">
            <v>0</v>
          </cell>
          <cell r="AE359">
            <v>0</v>
          </cell>
          <cell r="AH359">
            <v>0</v>
          </cell>
          <cell r="AK359">
            <v>0</v>
          </cell>
          <cell r="AN359">
            <v>0</v>
          </cell>
        </row>
        <row r="360">
          <cell r="A360" t="str">
            <v>Boutique</v>
          </cell>
        </row>
        <row r="361">
          <cell r="A361" t="str">
            <v>BoutiqueTotal Dépt. Boutique</v>
          </cell>
          <cell r="B361" t="str">
            <v>Total Dépt. Boutique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</row>
        <row r="362">
          <cell r="A362" t="str">
            <v>Boutique</v>
          </cell>
        </row>
        <row r="363">
          <cell r="A363" t="str">
            <v>BoutiqueDEPENSES</v>
          </cell>
          <cell r="B363" t="str">
            <v>DEPENSES</v>
          </cell>
        </row>
        <row r="364">
          <cell r="A364" t="str">
            <v>BoutiqueSalaires cadres</v>
          </cell>
          <cell r="B364" t="str">
            <v>Salaires cadres</v>
          </cell>
          <cell r="E364">
            <v>0</v>
          </cell>
        </row>
        <row r="365">
          <cell r="A365" t="str">
            <v>BoutiqueSalaires commis</v>
          </cell>
          <cell r="B365" t="str">
            <v>Salaires commis</v>
          </cell>
          <cell r="E365">
            <v>0</v>
          </cell>
        </row>
        <row r="366">
          <cell r="A366" t="str">
            <v>BoutiqueSalaires autres</v>
          </cell>
          <cell r="B366" t="str">
            <v>Salaires autres</v>
          </cell>
          <cell r="E366">
            <v>0</v>
          </cell>
        </row>
        <row r="367">
          <cell r="A367" t="str">
            <v>BoutiqueSalaires spécialistes</v>
          </cell>
          <cell r="B367" t="str">
            <v>Salaires spécialistes</v>
          </cell>
          <cell r="E367">
            <v>0</v>
          </cell>
        </row>
        <row r="368">
          <cell r="A368" t="str">
            <v>Boutique[...]</v>
          </cell>
          <cell r="B368" t="str">
            <v>[...]</v>
          </cell>
          <cell r="E368">
            <v>0</v>
          </cell>
        </row>
        <row r="369">
          <cell r="A369" t="str">
            <v>Boutique[...]</v>
          </cell>
          <cell r="B369" t="str">
            <v>[...]</v>
          </cell>
          <cell r="E369">
            <v>0</v>
          </cell>
        </row>
        <row r="370">
          <cell r="A370" t="str">
            <v>Boutique[...]</v>
          </cell>
          <cell r="B370" t="str">
            <v>[...]</v>
          </cell>
          <cell r="E370">
            <v>0</v>
          </cell>
        </row>
        <row r="371">
          <cell r="A371" t="str">
            <v>BoutiqueSalaires en absences</v>
          </cell>
          <cell r="B371" t="str">
            <v>Salaires en absences</v>
          </cell>
          <cell r="E371">
            <v>0</v>
          </cell>
        </row>
        <row r="372">
          <cell r="A372" t="str">
            <v>BoutiqueDéduction à la source</v>
          </cell>
          <cell r="B372" t="str">
            <v>Déduction à la source</v>
          </cell>
          <cell r="E372">
            <v>0</v>
          </cell>
        </row>
        <row r="373">
          <cell r="A373" t="str">
            <v>BoutiqueBénéfices marginaux</v>
          </cell>
          <cell r="B373" t="str">
            <v>Bénéfices marginaux</v>
          </cell>
          <cell r="E373">
            <v>0</v>
          </cell>
        </row>
        <row r="374">
          <cell r="A374" t="str">
            <v>BoutiqueCsst</v>
          </cell>
          <cell r="B374" t="str">
            <v>Csst</v>
          </cell>
          <cell r="E374">
            <v>0</v>
          </cell>
        </row>
        <row r="375">
          <cell r="A375" t="str">
            <v>Boutique[...]</v>
          </cell>
          <cell r="B375" t="str">
            <v>[...]</v>
          </cell>
          <cell r="E375">
            <v>0</v>
          </cell>
        </row>
        <row r="376">
          <cell r="A376" t="str">
            <v>BoutiqueTOTAL PERSONNEL</v>
          </cell>
          <cell r="B376" t="str">
            <v>TOTAL PERSONNEL</v>
          </cell>
          <cell r="C376" t="str">
            <v>% brut</v>
          </cell>
          <cell r="D376">
            <v>0</v>
          </cell>
          <cell r="E376">
            <v>0</v>
          </cell>
          <cell r="F376" t="str">
            <v>% brut</v>
          </cell>
          <cell r="G376">
            <v>0</v>
          </cell>
          <cell r="H376">
            <v>0</v>
          </cell>
          <cell r="I376" t="str">
            <v>% brut</v>
          </cell>
          <cell r="J376">
            <v>0</v>
          </cell>
          <cell r="K376">
            <v>0</v>
          </cell>
          <cell r="L376" t="str">
            <v>% brut</v>
          </cell>
          <cell r="M376">
            <v>0</v>
          </cell>
          <cell r="N376">
            <v>0</v>
          </cell>
          <cell r="O376" t="str">
            <v>% brut</v>
          </cell>
          <cell r="P376">
            <v>0</v>
          </cell>
          <cell r="Q376">
            <v>0</v>
          </cell>
          <cell r="R376" t="str">
            <v>% brut</v>
          </cell>
          <cell r="S376">
            <v>0</v>
          </cell>
          <cell r="T376">
            <v>0</v>
          </cell>
          <cell r="U376" t="str">
            <v>% brut</v>
          </cell>
          <cell r="V376">
            <v>0</v>
          </cell>
          <cell r="W376">
            <v>0</v>
          </cell>
          <cell r="X376" t="str">
            <v>% brut</v>
          </cell>
          <cell r="Y376">
            <v>0</v>
          </cell>
          <cell r="Z376">
            <v>0</v>
          </cell>
          <cell r="AA376" t="str">
            <v>% brut</v>
          </cell>
          <cell r="AB376">
            <v>0</v>
          </cell>
          <cell r="AC376">
            <v>0</v>
          </cell>
          <cell r="AD376" t="str">
            <v>% brut</v>
          </cell>
          <cell r="AE376">
            <v>0</v>
          </cell>
          <cell r="AF376">
            <v>0</v>
          </cell>
          <cell r="AG376" t="str">
            <v>% brut</v>
          </cell>
          <cell r="AH376">
            <v>0</v>
          </cell>
          <cell r="AI376">
            <v>0</v>
          </cell>
          <cell r="AJ376" t="str">
            <v>% brut</v>
          </cell>
          <cell r="AK376">
            <v>0</v>
          </cell>
          <cell r="AL376">
            <v>0</v>
          </cell>
          <cell r="AM376" t="str">
            <v>% brut</v>
          </cell>
          <cell r="AN376">
            <v>0</v>
          </cell>
          <cell r="AO376">
            <v>0</v>
          </cell>
        </row>
        <row r="377">
          <cell r="A377" t="str">
            <v>BoutiquePublicité 2</v>
          </cell>
          <cell r="B377" t="str">
            <v>Publicité 2</v>
          </cell>
          <cell r="E377">
            <v>0</v>
          </cell>
        </row>
        <row r="378">
          <cell r="A378" t="str">
            <v>BoutiqueService gratuit 2</v>
          </cell>
          <cell r="B378" t="str">
            <v>Service gratuit 2</v>
          </cell>
          <cell r="E378">
            <v>0</v>
          </cell>
        </row>
        <row r="379">
          <cell r="A379" t="str">
            <v>BoutiqueFrais véhicules de cie</v>
          </cell>
          <cell r="B379" t="str">
            <v>Frais véhicules de cie</v>
          </cell>
          <cell r="E379">
            <v>0</v>
          </cell>
        </row>
        <row r="380">
          <cell r="A380" t="str">
            <v>BoutiqueInformatique</v>
          </cell>
          <cell r="B380" t="str">
            <v>Informatique</v>
          </cell>
          <cell r="E380">
            <v>0</v>
          </cell>
        </row>
        <row r="381">
          <cell r="A381" t="str">
            <v>BoutiqueFrais de déplacement</v>
          </cell>
          <cell r="B381" t="str">
            <v>Frais de déplacement</v>
          </cell>
          <cell r="E381">
            <v>0</v>
          </cell>
        </row>
        <row r="382">
          <cell r="A382" t="str">
            <v>BoutiqueServices extérieurs</v>
          </cell>
          <cell r="B382" t="str">
            <v>Services extérieurs</v>
          </cell>
          <cell r="E382">
            <v>0</v>
          </cell>
        </row>
        <row r="383">
          <cell r="A383" t="str">
            <v>BoutiqueFournitures autres</v>
          </cell>
          <cell r="B383" t="str">
            <v>Fournitures autres</v>
          </cell>
          <cell r="E383">
            <v>0</v>
          </cell>
        </row>
        <row r="384">
          <cell r="A384" t="str">
            <v>BoutiqueUniformes</v>
          </cell>
          <cell r="B384" t="str">
            <v>Uniformes</v>
          </cell>
          <cell r="E384">
            <v>0</v>
          </cell>
        </row>
        <row r="385">
          <cell r="A385" t="str">
            <v>BoutiquePapeterie</v>
          </cell>
          <cell r="B385" t="str">
            <v>Papeterie</v>
          </cell>
          <cell r="E385">
            <v>0</v>
          </cell>
        </row>
        <row r="386">
          <cell r="A386" t="str">
            <v>BoutiqueTéléphone</v>
          </cell>
          <cell r="B386" t="str">
            <v>Téléphone</v>
          </cell>
          <cell r="E386">
            <v>0</v>
          </cell>
        </row>
        <row r="387">
          <cell r="A387" t="str">
            <v>BoutiqueFrais postaux</v>
          </cell>
          <cell r="B387" t="str">
            <v>Frais postaux</v>
          </cell>
          <cell r="E387">
            <v>0</v>
          </cell>
        </row>
        <row r="388">
          <cell r="A388" t="str">
            <v>BoutiqueDivers</v>
          </cell>
          <cell r="B388" t="str">
            <v>Divers</v>
          </cell>
          <cell r="E388">
            <v>0</v>
          </cell>
        </row>
        <row r="389">
          <cell r="A389" t="str">
            <v>BoutiqueFormation</v>
          </cell>
          <cell r="B389" t="str">
            <v>Formation</v>
          </cell>
          <cell r="E389">
            <v>0</v>
          </cell>
        </row>
        <row r="390">
          <cell r="A390" t="str">
            <v>BoutiqueFrais bancaires</v>
          </cell>
          <cell r="B390" t="str">
            <v>Frais bancaires</v>
          </cell>
          <cell r="E390">
            <v>0</v>
          </cell>
        </row>
        <row r="391">
          <cell r="A391" t="str">
            <v>Boutique[...]</v>
          </cell>
          <cell r="B391" t="str">
            <v>[...]</v>
          </cell>
          <cell r="E391">
            <v>0</v>
          </cell>
        </row>
        <row r="392">
          <cell r="A392" t="str">
            <v>Boutique[...]</v>
          </cell>
          <cell r="B392" t="str">
            <v>[...]</v>
          </cell>
          <cell r="E392">
            <v>0</v>
          </cell>
        </row>
        <row r="393">
          <cell r="A393" t="str">
            <v>Boutique[...]</v>
          </cell>
          <cell r="B393" t="str">
            <v>[...]</v>
          </cell>
          <cell r="E393">
            <v>0</v>
          </cell>
        </row>
        <row r="394">
          <cell r="A394" t="str">
            <v>BoutiqueTOTAL SEMI-FIXES</v>
          </cell>
          <cell r="B394" t="str">
            <v>TOTAL SEMI-FIXES</v>
          </cell>
          <cell r="C394" t="str">
            <v>% brut</v>
          </cell>
          <cell r="D394">
            <v>0</v>
          </cell>
          <cell r="E394">
            <v>0</v>
          </cell>
          <cell r="F394" t="str">
            <v>% brut</v>
          </cell>
          <cell r="G394">
            <v>0</v>
          </cell>
          <cell r="H394">
            <v>0</v>
          </cell>
          <cell r="I394" t="str">
            <v>% brut</v>
          </cell>
          <cell r="J394">
            <v>0</v>
          </cell>
          <cell r="K394">
            <v>0</v>
          </cell>
          <cell r="L394" t="str">
            <v>% brut</v>
          </cell>
          <cell r="M394">
            <v>0</v>
          </cell>
          <cell r="N394">
            <v>0</v>
          </cell>
          <cell r="O394" t="str">
            <v>% brut</v>
          </cell>
          <cell r="P394">
            <v>0</v>
          </cell>
          <cell r="Q394">
            <v>0</v>
          </cell>
          <cell r="R394" t="str">
            <v>% brut</v>
          </cell>
          <cell r="S394">
            <v>0</v>
          </cell>
          <cell r="T394">
            <v>0</v>
          </cell>
          <cell r="U394" t="str">
            <v>% brut</v>
          </cell>
          <cell r="V394">
            <v>0</v>
          </cell>
          <cell r="W394">
            <v>0</v>
          </cell>
          <cell r="X394" t="str">
            <v>% brut</v>
          </cell>
          <cell r="Y394">
            <v>0</v>
          </cell>
          <cell r="Z394">
            <v>0</v>
          </cell>
          <cell r="AA394" t="str">
            <v>% brut</v>
          </cell>
          <cell r="AB394">
            <v>0</v>
          </cell>
          <cell r="AC394">
            <v>0</v>
          </cell>
          <cell r="AD394" t="str">
            <v>% brut</v>
          </cell>
          <cell r="AE394">
            <v>0</v>
          </cell>
          <cell r="AF394">
            <v>0</v>
          </cell>
          <cell r="AG394" t="str">
            <v>% brut</v>
          </cell>
          <cell r="AH394">
            <v>0</v>
          </cell>
          <cell r="AI394">
            <v>0</v>
          </cell>
          <cell r="AJ394" t="str">
            <v>% brut</v>
          </cell>
          <cell r="AK394">
            <v>0</v>
          </cell>
          <cell r="AL394">
            <v>0</v>
          </cell>
          <cell r="AM394" t="str">
            <v>% brut</v>
          </cell>
          <cell r="AN394">
            <v>0</v>
          </cell>
          <cell r="AO394">
            <v>0</v>
          </cell>
        </row>
        <row r="395">
          <cell r="A395" t="str">
            <v>Boutique</v>
          </cell>
        </row>
        <row r="396">
          <cell r="A396" t="str">
            <v>BoutiqueTOTAL DES DÉPENSES</v>
          </cell>
          <cell r="B396" t="str">
            <v>TOTAL DES DÉPENSES</v>
          </cell>
          <cell r="C396" t="str">
            <v>% brut</v>
          </cell>
          <cell r="D396">
            <v>0</v>
          </cell>
          <cell r="E396">
            <v>0</v>
          </cell>
          <cell r="F396" t="str">
            <v>% brut</v>
          </cell>
          <cell r="G396">
            <v>0</v>
          </cell>
          <cell r="H396">
            <v>0</v>
          </cell>
          <cell r="I396" t="str">
            <v>% brut</v>
          </cell>
          <cell r="J396">
            <v>0</v>
          </cell>
          <cell r="K396">
            <v>0</v>
          </cell>
          <cell r="L396" t="str">
            <v>% brut</v>
          </cell>
          <cell r="M396">
            <v>0</v>
          </cell>
          <cell r="N396">
            <v>0</v>
          </cell>
          <cell r="O396" t="str">
            <v>% brut</v>
          </cell>
          <cell r="P396">
            <v>0</v>
          </cell>
          <cell r="Q396">
            <v>0</v>
          </cell>
          <cell r="R396" t="str">
            <v>% brut</v>
          </cell>
          <cell r="S396">
            <v>0</v>
          </cell>
          <cell r="T396">
            <v>0</v>
          </cell>
          <cell r="U396" t="str">
            <v>% brut</v>
          </cell>
          <cell r="V396">
            <v>0</v>
          </cell>
          <cell r="W396">
            <v>0</v>
          </cell>
          <cell r="X396" t="str">
            <v>% brut</v>
          </cell>
          <cell r="Y396">
            <v>0</v>
          </cell>
          <cell r="Z396">
            <v>0</v>
          </cell>
          <cell r="AA396" t="str">
            <v>% brut</v>
          </cell>
          <cell r="AB396">
            <v>0</v>
          </cell>
          <cell r="AC396">
            <v>0</v>
          </cell>
          <cell r="AD396" t="str">
            <v>% brut</v>
          </cell>
          <cell r="AE396">
            <v>0</v>
          </cell>
          <cell r="AF396">
            <v>0</v>
          </cell>
          <cell r="AG396" t="str">
            <v>% brut</v>
          </cell>
          <cell r="AH396">
            <v>0</v>
          </cell>
          <cell r="AI396">
            <v>0</v>
          </cell>
          <cell r="AJ396" t="str">
            <v>% brut</v>
          </cell>
          <cell r="AK396">
            <v>0</v>
          </cell>
          <cell r="AL396">
            <v>0</v>
          </cell>
          <cell r="AM396" t="str">
            <v>% brut</v>
          </cell>
          <cell r="AN396">
            <v>0</v>
          </cell>
          <cell r="AO396">
            <v>0</v>
          </cell>
        </row>
        <row r="397">
          <cell r="A397" t="str">
            <v>Boutique</v>
          </cell>
        </row>
        <row r="398">
          <cell r="A398" t="str">
            <v>BoutiquePROFIT DÉPARTEMENTAL</v>
          </cell>
          <cell r="B398" t="str">
            <v>PROFIT DÉPARTEMENTAL</v>
          </cell>
          <cell r="E398">
            <v>0</v>
          </cell>
          <cell r="H398">
            <v>0</v>
          </cell>
          <cell r="K398">
            <v>0</v>
          </cell>
          <cell r="N398">
            <v>0</v>
          </cell>
          <cell r="Q398">
            <v>0</v>
          </cell>
          <cell r="T398">
            <v>0</v>
          </cell>
          <cell r="W398">
            <v>0</v>
          </cell>
          <cell r="Z398">
            <v>0</v>
          </cell>
          <cell r="AC398">
            <v>0</v>
          </cell>
          <cell r="AF398">
            <v>0</v>
          </cell>
          <cell r="AI398">
            <v>0</v>
          </cell>
          <cell r="AL398">
            <v>0</v>
          </cell>
          <cell r="AO398">
            <v>0</v>
          </cell>
        </row>
        <row r="401">
          <cell r="B401" t="str">
            <v>Budget 2021</v>
          </cell>
          <cell r="C401" t="str">
            <v>TOTAL  DES  REVENUS  ET  DÉPENSES</v>
          </cell>
        </row>
        <row r="403">
          <cell r="B403" t="str">
            <v>Mois</v>
          </cell>
          <cell r="C403">
            <v>2021</v>
          </cell>
          <cell r="F403" t="str">
            <v>Janvier</v>
          </cell>
          <cell r="I403" t="str">
            <v>Février</v>
          </cell>
          <cell r="L403" t="str">
            <v>Mars</v>
          </cell>
          <cell r="O403" t="str">
            <v>Avril</v>
          </cell>
          <cell r="R403" t="str">
            <v>Mai</v>
          </cell>
          <cell r="U403" t="str">
            <v>Juin</v>
          </cell>
          <cell r="X403" t="str">
            <v>Juillet</v>
          </cell>
          <cell r="AA403" t="str">
            <v>Août</v>
          </cell>
          <cell r="AD403" t="str">
            <v>Septembre</v>
          </cell>
          <cell r="AG403" t="str">
            <v>Octobre</v>
          </cell>
          <cell r="AJ403" t="str">
            <v>Novembre</v>
          </cell>
          <cell r="AM403" t="str">
            <v>Décembre</v>
          </cell>
        </row>
        <row r="404">
          <cell r="C404" t="str">
            <v>%P.Brut</v>
          </cell>
          <cell r="D404" t="str">
            <v>$/Unite</v>
          </cell>
          <cell r="E404" t="str">
            <v>$TOTAL</v>
          </cell>
          <cell r="F404" t="str">
            <v>%P.Brut</v>
          </cell>
          <cell r="G404" t="str">
            <v>$/Unite</v>
          </cell>
          <cell r="H404" t="str">
            <v>$TOTAL</v>
          </cell>
          <cell r="I404" t="str">
            <v>%P.Brut</v>
          </cell>
          <cell r="J404" t="str">
            <v>$/Unite</v>
          </cell>
          <cell r="K404" t="str">
            <v>$TOTAL</v>
          </cell>
          <cell r="L404" t="str">
            <v>%P.Brut</v>
          </cell>
          <cell r="M404" t="str">
            <v>$/Unite</v>
          </cell>
          <cell r="N404" t="str">
            <v>$TOTAL</v>
          </cell>
          <cell r="O404" t="str">
            <v>%P.Brut</v>
          </cell>
          <cell r="P404" t="str">
            <v>$/Unite</v>
          </cell>
          <cell r="Q404" t="str">
            <v>$TOTAL</v>
          </cell>
          <cell r="R404" t="str">
            <v>%P.Brut</v>
          </cell>
          <cell r="S404" t="str">
            <v>$/Unite</v>
          </cell>
          <cell r="T404" t="str">
            <v>$TOTAL</v>
          </cell>
          <cell r="U404" t="str">
            <v>%P.Brut</v>
          </cell>
          <cell r="V404" t="str">
            <v>$/Unite</v>
          </cell>
          <cell r="W404" t="str">
            <v>$TOTAL</v>
          </cell>
          <cell r="X404" t="str">
            <v>%P.Brut</v>
          </cell>
          <cell r="Y404" t="str">
            <v>$/Unite</v>
          </cell>
          <cell r="Z404" t="str">
            <v>$TOTAL</v>
          </cell>
          <cell r="AA404" t="str">
            <v>%P.Brut</v>
          </cell>
          <cell r="AB404" t="str">
            <v>$/Unite</v>
          </cell>
          <cell r="AC404" t="str">
            <v>$TOTAL</v>
          </cell>
          <cell r="AD404" t="str">
            <v>%P.Brut</v>
          </cell>
          <cell r="AE404" t="str">
            <v>$/Unite</v>
          </cell>
          <cell r="AF404" t="str">
            <v>$TOTAL</v>
          </cell>
          <cell r="AG404" t="str">
            <v>%P.Brut</v>
          </cell>
          <cell r="AH404" t="str">
            <v>$/Unite</v>
          </cell>
          <cell r="AI404" t="str">
            <v>$TOTAL</v>
          </cell>
          <cell r="AJ404" t="str">
            <v>%P.Brut</v>
          </cell>
          <cell r="AK404" t="str">
            <v>$/Unite</v>
          </cell>
          <cell r="AL404" t="str">
            <v>$TOTAL</v>
          </cell>
          <cell r="AM404" t="str">
            <v>%P.Brut</v>
          </cell>
          <cell r="AN404" t="str">
            <v>$/Unite</v>
          </cell>
          <cell r="AO404" t="str">
            <v>$TOTAL</v>
          </cell>
        </row>
        <row r="405">
          <cell r="A405" t="str">
            <v>Ventes nettes</v>
          </cell>
          <cell r="B405" t="str">
            <v>Ventes nettes</v>
          </cell>
          <cell r="E405">
            <v>30117652.361918017</v>
          </cell>
          <cell r="H405">
            <v>3142112.5184201845</v>
          </cell>
          <cell r="K405">
            <v>1871330.684261441</v>
          </cell>
          <cell r="N405">
            <v>2073370.7942468133</v>
          </cell>
          <cell r="Q405">
            <v>2470120.3212222802</v>
          </cell>
          <cell r="T405">
            <v>3070578.4158225493</v>
          </cell>
          <cell r="W405">
            <v>2497685.4862042968</v>
          </cell>
          <cell r="Z405">
            <v>2556311.2097828956</v>
          </cell>
          <cell r="AC405">
            <v>2664975.7924504215</v>
          </cell>
          <cell r="AF405">
            <v>2396490.2737884186</v>
          </cell>
          <cell r="AI405">
            <v>3094315.6808709064</v>
          </cell>
          <cell r="AL405">
            <v>2702219.2067021132</v>
          </cell>
          <cell r="AO405">
            <v>1578141.9781456995</v>
          </cell>
        </row>
        <row r="406">
          <cell r="A406" t="str">
            <v>Profit brut</v>
          </cell>
          <cell r="B406" t="str">
            <v>Profit brut</v>
          </cell>
          <cell r="E406">
            <v>6409689.7560462104</v>
          </cell>
          <cell r="H406">
            <v>436087.54440335213</v>
          </cell>
          <cell r="K406">
            <v>412111.16434611491</v>
          </cell>
          <cell r="N406">
            <v>473086.52530044882</v>
          </cell>
          <cell r="Q406">
            <v>574246.67272441753</v>
          </cell>
          <cell r="T406">
            <v>677748.24056670244</v>
          </cell>
          <cell r="W406">
            <v>526121.23533606844</v>
          </cell>
          <cell r="Z406">
            <v>541778.88628652471</v>
          </cell>
          <cell r="AC406">
            <v>571692.64661406144</v>
          </cell>
          <cell r="AF406">
            <v>514390.26114581869</v>
          </cell>
          <cell r="AI406">
            <v>658666.37929565902</v>
          </cell>
          <cell r="AL406">
            <v>650606.4466700668</v>
          </cell>
          <cell r="AO406">
            <v>373153.7533569755</v>
          </cell>
        </row>
        <row r="407">
          <cell r="A407" t="str">
            <v>DÉPENSES</v>
          </cell>
          <cell r="B407" t="str">
            <v>DÉPENSES</v>
          </cell>
        </row>
        <row r="408">
          <cell r="A408" t="str">
            <v>Comm. vendeurs</v>
          </cell>
          <cell r="B408" t="str">
            <v>Comm. vendeurs</v>
          </cell>
          <cell r="C408">
            <v>0.34812127889722178</v>
          </cell>
          <cell r="D408">
            <v>394.03872588510313</v>
          </cell>
          <cell r="E408">
            <v>468512.04507738759</v>
          </cell>
          <cell r="G408">
            <v>456.11129234208704</v>
          </cell>
          <cell r="H408">
            <v>34506.994087163024</v>
          </cell>
          <cell r="J408">
            <v>477.2534335426426</v>
          </cell>
          <cell r="K408">
            <v>30445.173484575535</v>
          </cell>
          <cell r="M408">
            <v>452.80294477850862</v>
          </cell>
          <cell r="N408">
            <v>37113.507144412062</v>
          </cell>
          <cell r="P408">
            <v>425.69385735300864</v>
          </cell>
          <cell r="Q408">
            <v>40734.191053869705</v>
          </cell>
          <cell r="S408">
            <v>395.82995977745099</v>
          </cell>
          <cell r="T408">
            <v>48745.562816749392</v>
          </cell>
          <cell r="V408">
            <v>424.2504446165907</v>
          </cell>
          <cell r="W408">
            <v>40220.503050962827</v>
          </cell>
          <cell r="Y408">
            <v>427.42441289987647</v>
          </cell>
          <cell r="Z408">
            <v>40677.672039713987</v>
          </cell>
          <cell r="AB408">
            <v>418.2163713500853</v>
          </cell>
          <cell r="AC408">
            <v>41703.976110795105</v>
          </cell>
          <cell r="AE408">
            <v>423.55003033919439</v>
          </cell>
          <cell r="AF408">
            <v>41680.703972187861</v>
          </cell>
          <cell r="AH408">
            <v>396.87069813380037</v>
          </cell>
          <cell r="AI408">
            <v>49753.075453797763</v>
          </cell>
          <cell r="AK408">
            <v>433.90776200818794</v>
          </cell>
          <cell r="AL408">
            <v>37370.360821779926</v>
          </cell>
          <cell r="AN408">
            <v>509.5351354727398</v>
          </cell>
          <cell r="AO408">
            <v>25560.325041380347</v>
          </cell>
        </row>
        <row r="409">
          <cell r="A409" t="str">
            <v>Comm. F&amp;I</v>
          </cell>
          <cell r="B409" t="str">
            <v>Comm. F&amp;I</v>
          </cell>
          <cell r="C409">
            <v>0.29999999999999988</v>
          </cell>
          <cell r="D409">
            <v>362.82161060142704</v>
          </cell>
          <cell r="E409">
            <v>395475.5555555555</v>
          </cell>
          <cell r="G409">
            <v>344.22484213127683</v>
          </cell>
          <cell r="H409">
            <v>26042.250633798994</v>
          </cell>
          <cell r="J409">
            <v>375.49396967266023</v>
          </cell>
          <cell r="K409">
            <v>23953.686334400438</v>
          </cell>
          <cell r="M409">
            <v>350.01315813268997</v>
          </cell>
          <cell r="N409">
            <v>28688.45265869475</v>
          </cell>
          <cell r="P409">
            <v>358.44743114823154</v>
          </cell>
          <cell r="Q409">
            <v>34299.452272934417</v>
          </cell>
          <cell r="S409">
            <v>356.04867802944312</v>
          </cell>
          <cell r="T409">
            <v>43846.588091671518</v>
          </cell>
          <cell r="V409">
            <v>369.49825965435014</v>
          </cell>
          <cell r="W409">
            <v>35029.794472422989</v>
          </cell>
          <cell r="Y409">
            <v>370.69098729715341</v>
          </cell>
          <cell r="Z409">
            <v>35278.392984266873</v>
          </cell>
          <cell r="AB409">
            <v>369.17047188359857</v>
          </cell>
          <cell r="AC409">
            <v>36813.184741055476</v>
          </cell>
          <cell r="AE409">
            <v>353.11418581275245</v>
          </cell>
          <cell r="AF409">
            <v>34749.254616874234</v>
          </cell>
          <cell r="AH409">
            <v>357.36825814417273</v>
          </cell>
          <cell r="AI409">
            <v>44800.913738017822</v>
          </cell>
          <cell r="AK409">
            <v>381.59675555713682</v>
          </cell>
          <cell r="AL409">
            <v>32865.068782341026</v>
          </cell>
          <cell r="AN409">
            <v>380.92083687132947</v>
          </cell>
          <cell r="AO409">
            <v>19108.516229077009</v>
          </cell>
        </row>
        <row r="410">
          <cell r="A410" t="str">
            <v>Frais de livraison</v>
          </cell>
          <cell r="B410" t="str">
            <v>Frais de livraison</v>
          </cell>
          <cell r="D410">
            <v>160.5211009174312</v>
          </cell>
          <cell r="E410">
            <v>174968</v>
          </cell>
          <cell r="G410">
            <v>173.57097440486746</v>
          </cell>
          <cell r="H410">
            <v>13131.471831659408</v>
          </cell>
          <cell r="J410">
            <v>151.62855149776189</v>
          </cell>
          <cell r="K410">
            <v>9672.7592325467995</v>
          </cell>
          <cell r="M410">
            <v>169.50915088724997</v>
          </cell>
          <cell r="N410">
            <v>13893.63553184155</v>
          </cell>
          <cell r="P410">
            <v>163.5905851973032</v>
          </cell>
          <cell r="Q410">
            <v>15653.808569089519</v>
          </cell>
          <cell r="S410">
            <v>165.27385747001162</v>
          </cell>
          <cell r="T410">
            <v>20353.101129082042</v>
          </cell>
          <cell r="V410">
            <v>155.83590920788714</v>
          </cell>
          <cell r="W410">
            <v>14773.817544044792</v>
          </cell>
          <cell r="Y410">
            <v>154.998938802597</v>
          </cell>
          <cell r="Z410">
            <v>14751.136829876572</v>
          </cell>
          <cell r="AB410">
            <v>156.06592707071658</v>
          </cell>
          <cell r="AC410">
            <v>15562.685107843346</v>
          </cell>
          <cell r="AE410">
            <v>167.33307287827708</v>
          </cell>
          <cell r="AF410">
            <v>16466.910106960731</v>
          </cell>
          <cell r="AH410">
            <v>164.34787113096576</v>
          </cell>
          <cell r="AI410">
            <v>20603.214274824724</v>
          </cell>
          <cell r="AK410">
            <v>147.34605565225181</v>
          </cell>
          <cell r="AL410">
            <v>12690.197658383464</v>
          </cell>
          <cell r="AN410">
            <v>147.8203667322515</v>
          </cell>
          <cell r="AO410">
            <v>7415.2621838470568</v>
          </cell>
        </row>
        <row r="411">
          <cell r="A411" t="str">
            <v>Service gratuit 1</v>
          </cell>
          <cell r="B411" t="str">
            <v>Service gratuit 1</v>
          </cell>
          <cell r="D411">
            <v>40.92110091743119</v>
          </cell>
          <cell r="E411">
            <v>44604</v>
          </cell>
          <cell r="G411">
            <v>33.070810983891086</v>
          </cell>
          <cell r="H411">
            <v>2501.9645385646932</v>
          </cell>
          <cell r="J411">
            <v>46.270508423944278</v>
          </cell>
          <cell r="K411">
            <v>2951.7098404712233</v>
          </cell>
          <cell r="M411">
            <v>35.514244041143918</v>
          </cell>
          <cell r="N411">
            <v>2910.8868772797505</v>
          </cell>
          <cell r="P411">
            <v>39.074620063295917</v>
          </cell>
          <cell r="Q411">
            <v>3739.0087066625533</v>
          </cell>
          <cell r="S411">
            <v>38.062029758066345</v>
          </cell>
          <cell r="T411">
            <v>4687.2527373823632</v>
          </cell>
          <cell r="V411">
            <v>43.739527728200578</v>
          </cell>
          <cell r="W411">
            <v>4146.6681550083831</v>
          </cell>
          <cell r="Y411">
            <v>44.243016160762487</v>
          </cell>
          <cell r="Z411">
            <v>4210.5758284256917</v>
          </cell>
          <cell r="AB411">
            <v>43.601158040950928</v>
          </cell>
          <cell r="AC411">
            <v>4347.8490511331547</v>
          </cell>
          <cell r="AE411">
            <v>36.823286868638313</v>
          </cell>
          <cell r="AF411">
            <v>3623.7053696478915</v>
          </cell>
          <cell r="AH411">
            <v>38.619066670570199</v>
          </cell>
          <cell r="AI411">
            <v>4841.4189988103926</v>
          </cell>
          <cell r="AK411">
            <v>48.846689262693531</v>
          </cell>
          <cell r="AL411">
            <v>4206.9272839184068</v>
          </cell>
          <cell r="AN411">
            <v>48.56136239724362</v>
          </cell>
          <cell r="AO411">
            <v>2436.0326126954965</v>
          </cell>
        </row>
        <row r="412">
          <cell r="A412" t="str">
            <v>Entretien stock</v>
          </cell>
          <cell r="B412" t="str">
            <v>Entretien stock</v>
          </cell>
          <cell r="D412">
            <v>45.721100917431194</v>
          </cell>
          <cell r="E412">
            <v>49836</v>
          </cell>
          <cell r="G412">
            <v>43.849286804193831</v>
          </cell>
          <cell r="H412">
            <v>3317.407628100972</v>
          </cell>
          <cell r="J412">
            <v>46.996607497814729</v>
          </cell>
          <cell r="K412">
            <v>2998.0294910327325</v>
          </cell>
          <cell r="M412">
            <v>44.431896175317277</v>
          </cell>
          <cell r="N412">
            <v>3641.8126585926752</v>
          </cell>
          <cell r="P412">
            <v>45.280828143832579</v>
          </cell>
          <cell r="Q412">
            <v>4332.8741367267949</v>
          </cell>
          <cell r="S412">
            <v>45.03938727473065</v>
          </cell>
          <cell r="T412">
            <v>5546.4985087603118</v>
          </cell>
          <cell r="V412">
            <v>46.393123368345393</v>
          </cell>
          <cell r="W412">
            <v>4398.2387847974005</v>
          </cell>
          <cell r="Y412">
            <v>46.513174571791346</v>
          </cell>
          <cell r="Z412">
            <v>4426.6251614422918</v>
          </cell>
          <cell r="AB412">
            <v>46.360130659078493</v>
          </cell>
          <cell r="AC412">
            <v>4622.9701033896526</v>
          </cell>
          <cell r="AE412">
            <v>44.744022843259486</v>
          </cell>
          <cell r="AF412">
            <v>4403.1690168011082</v>
          </cell>
          <cell r="AH412">
            <v>45.172206516216761</v>
          </cell>
          <cell r="AI412">
            <v>5662.9431444146667</v>
          </cell>
          <cell r="AK412">
            <v>47.610869097455804</v>
          </cell>
          <cell r="AL412">
            <v>4100.4921160568692</v>
          </cell>
          <cell r="AN412">
            <v>47.542836087445174</v>
          </cell>
          <cell r="AO412">
            <v>2384.9392498845255</v>
          </cell>
        </row>
        <row r="413">
          <cell r="A413" t="str">
            <v>Publicité 1</v>
          </cell>
          <cell r="B413" t="str">
            <v>Publicité 1</v>
          </cell>
          <cell r="D413">
            <v>139.50550458715594</v>
          </cell>
          <cell r="E413">
            <v>152060.99999999997</v>
          </cell>
          <cell r="G413">
            <v>153.23823239807243</v>
          </cell>
          <cell r="H413">
            <v>11593.202948638496</v>
          </cell>
          <cell r="J413">
            <v>130.14763909957006</v>
          </cell>
          <cell r="K413">
            <v>8302.4388563991306</v>
          </cell>
          <cell r="M413">
            <v>148.96386783529545</v>
          </cell>
          <cell r="N413">
            <v>12209.663468219773</v>
          </cell>
          <cell r="P413">
            <v>142.73560426405712</v>
          </cell>
          <cell r="Q413">
            <v>13658.217692956216</v>
          </cell>
          <cell r="S413">
            <v>144.50695629862071</v>
          </cell>
          <cell r="T413">
            <v>17795.704296036842</v>
          </cell>
          <cell r="V413">
            <v>134.57515315109993</v>
          </cell>
          <cell r="W413">
            <v>12758.219647334074</v>
          </cell>
          <cell r="Y413">
            <v>133.69438700630104</v>
          </cell>
          <cell r="Z413">
            <v>12723.598053971813</v>
          </cell>
          <cell r="AB413">
            <v>134.81720704571632</v>
          </cell>
          <cell r="AC413">
            <v>13443.791221774522</v>
          </cell>
          <cell r="AE413">
            <v>146.67392326063609</v>
          </cell>
          <cell r="AF413">
            <v>14433.884872986739</v>
          </cell>
          <cell r="AH413">
            <v>143.53251632700056</v>
          </cell>
          <cell r="AI413">
            <v>17993.729817975</v>
          </cell>
          <cell r="AK413">
            <v>125.64105519633218</v>
          </cell>
          <cell r="AL413">
            <v>10820.851751961747</v>
          </cell>
          <cell r="AN413">
            <v>126.14018531936431</v>
          </cell>
          <cell r="AO413">
            <v>6327.6973717456221</v>
          </cell>
        </row>
        <row r="414">
          <cell r="A414" t="str">
            <v>Intérêt de gros</v>
          </cell>
          <cell r="B414" t="str">
            <v>Intérêt de gros</v>
          </cell>
          <cell r="D414">
            <v>175.29739161328627</v>
          </cell>
          <cell r="E414">
            <v>191074.15685848202</v>
          </cell>
          <cell r="G414">
            <v>197.5665300473496</v>
          </cell>
          <cell r="H414">
            <v>14946.850031180735</v>
          </cell>
          <cell r="J414">
            <v>237.01502745777583</v>
          </cell>
          <cell r="K414">
            <v>15119.773106375509</v>
          </cell>
          <cell r="M414">
            <v>194.75319368656079</v>
          </cell>
          <cell r="N414">
            <v>15962.736392579887</v>
          </cell>
          <cell r="P414">
            <v>176.61268649918139</v>
          </cell>
          <cell r="Q414">
            <v>16899.879549892226</v>
          </cell>
          <cell r="S414">
            <v>136.35495432098273</v>
          </cell>
          <cell r="T414">
            <v>16791.803720378964</v>
          </cell>
          <cell r="V414">
            <v>168.84403684973969</v>
          </cell>
          <cell r="W414">
            <v>16007.035903967248</v>
          </cell>
          <cell r="Y414">
            <v>169.39272086157467</v>
          </cell>
          <cell r="Z414">
            <v>16120.982651349028</v>
          </cell>
          <cell r="AB414">
            <v>163.8889795761709</v>
          </cell>
          <cell r="AC414">
            <v>16342.789420230149</v>
          </cell>
          <cell r="AE414">
            <v>173.22567218257592</v>
          </cell>
          <cell r="AF414">
            <v>17046.788916159512</v>
          </cell>
          <cell r="AH414">
            <v>131.97830558178427</v>
          </cell>
          <cell r="AI414">
            <v>16545.254227010555</v>
          </cell>
          <cell r="AK414">
            <v>170.29827029164238</v>
          </cell>
          <cell r="AL414">
            <v>14666.960043926545</v>
          </cell>
          <cell r="AN414">
            <v>291.50985403432441</v>
          </cell>
          <cell r="AO414">
            <v>14623.302895431645</v>
          </cell>
        </row>
        <row r="415">
          <cell r="A415" t="str">
            <v>[...]</v>
          </cell>
          <cell r="B415" t="str">
            <v>[...]</v>
          </cell>
          <cell r="E415">
            <v>0</v>
          </cell>
          <cell r="H415">
            <v>0</v>
          </cell>
          <cell r="K415">
            <v>0</v>
          </cell>
          <cell r="N415">
            <v>0</v>
          </cell>
          <cell r="Q415">
            <v>0</v>
          </cell>
          <cell r="T415">
            <v>0</v>
          </cell>
          <cell r="W415">
            <v>0</v>
          </cell>
          <cell r="Z415">
            <v>0</v>
          </cell>
          <cell r="AC415">
            <v>0</v>
          </cell>
          <cell r="AF415">
            <v>0</v>
          </cell>
          <cell r="AI415">
            <v>0</v>
          </cell>
          <cell r="AL415">
            <v>0</v>
          </cell>
          <cell r="AO415">
            <v>0</v>
          </cell>
        </row>
        <row r="416">
          <cell r="A416" t="str">
            <v>[...]</v>
          </cell>
          <cell r="B416" t="str">
            <v>[...]</v>
          </cell>
          <cell r="E416">
            <v>0</v>
          </cell>
          <cell r="H416">
            <v>0</v>
          </cell>
          <cell r="K416">
            <v>0</v>
          </cell>
          <cell r="N416">
            <v>0</v>
          </cell>
          <cell r="Q416">
            <v>0</v>
          </cell>
          <cell r="T416">
            <v>0</v>
          </cell>
          <cell r="W416">
            <v>0</v>
          </cell>
          <cell r="Z416">
            <v>0</v>
          </cell>
          <cell r="AC416">
            <v>0</v>
          </cell>
          <cell r="AF416">
            <v>0</v>
          </cell>
          <cell r="AI416">
            <v>0</v>
          </cell>
          <cell r="AL416">
            <v>0</v>
          </cell>
          <cell r="AO416">
            <v>0</v>
          </cell>
        </row>
        <row r="417">
          <cell r="A417" t="str">
            <v>[...]</v>
          </cell>
          <cell r="B417" t="str">
            <v>[...]</v>
          </cell>
          <cell r="E417">
            <v>0</v>
          </cell>
          <cell r="H417">
            <v>0</v>
          </cell>
          <cell r="K417">
            <v>0</v>
          </cell>
          <cell r="N417">
            <v>0</v>
          </cell>
          <cell r="Q417">
            <v>0</v>
          </cell>
          <cell r="T417">
            <v>0</v>
          </cell>
          <cell r="W417">
            <v>0</v>
          </cell>
          <cell r="Z417">
            <v>0</v>
          </cell>
          <cell r="AC417">
            <v>0</v>
          </cell>
          <cell r="AF417">
            <v>0</v>
          </cell>
          <cell r="AI417">
            <v>0</v>
          </cell>
          <cell r="AL417">
            <v>0</v>
          </cell>
          <cell r="AO417">
            <v>0</v>
          </cell>
        </row>
        <row r="418">
          <cell r="A418" t="str">
            <v>TOTAL VARIABLES</v>
          </cell>
          <cell r="B418" t="str">
            <v>TOTAL VARIABLES</v>
          </cell>
          <cell r="C418">
            <v>0.23035916147090038</v>
          </cell>
          <cell r="D418">
            <v>1318.8265354392659</v>
          </cell>
          <cell r="E418">
            <v>1476530.7574914251</v>
          </cell>
          <cell r="F418">
            <v>0.2431625095924001</v>
          </cell>
          <cell r="H418">
            <v>106040.14169910632</v>
          </cell>
          <cell r="I418">
            <v>0.22674360325584875</v>
          </cell>
          <cell r="K418">
            <v>93443.57034580136</v>
          </cell>
          <cell r="L418">
            <v>0.24185997404799031</v>
          </cell>
          <cell r="N418">
            <v>114420.69473162046</v>
          </cell>
          <cell r="O418">
            <v>0.22519491731420307</v>
          </cell>
          <cell r="Q418">
            <v>129317.43198213144</v>
          </cell>
          <cell r="R418">
            <v>0.23278040702568878</v>
          </cell>
          <cell r="T418">
            <v>157766.51130006142</v>
          </cell>
          <cell r="U418">
            <v>0.24202459244436483</v>
          </cell>
          <cell r="W418">
            <v>127334.27755853772</v>
          </cell>
          <cell r="X418">
            <v>0.23660756591620358</v>
          </cell>
          <cell r="Z418">
            <v>128188.98354904626</v>
          </cell>
          <cell r="AA418">
            <v>0.23235780019730989</v>
          </cell>
          <cell r="AC418">
            <v>132837.24575622138</v>
          </cell>
          <cell r="AD418">
            <v>0.2574007069587273</v>
          </cell>
          <cell r="AF418">
            <v>132404.41687161807</v>
          </cell>
          <cell r="AG418">
            <v>0.24321956409276638</v>
          </cell>
          <cell r="AI418">
            <v>160200.54965485091</v>
          </cell>
          <cell r="AJ418">
            <v>0.17940316923659236</v>
          </cell>
          <cell r="AL418">
            <v>116720.85845836799</v>
          </cell>
          <cell r="AM418">
            <v>0.20864342079813175</v>
          </cell>
          <cell r="AO418">
            <v>77856.075584061706</v>
          </cell>
        </row>
        <row r="419">
          <cell r="A419" t="str">
            <v>Salaires propriétaire</v>
          </cell>
          <cell r="B419" t="str">
            <v>Salaires propriétaire</v>
          </cell>
          <cell r="E419">
            <v>0</v>
          </cell>
          <cell r="H419">
            <v>0</v>
          </cell>
          <cell r="K419">
            <v>0</v>
          </cell>
          <cell r="N419">
            <v>0</v>
          </cell>
          <cell r="Q419">
            <v>0</v>
          </cell>
          <cell r="T419">
            <v>0</v>
          </cell>
          <cell r="W419">
            <v>0</v>
          </cell>
          <cell r="Z419">
            <v>0</v>
          </cell>
          <cell r="AC419">
            <v>0</v>
          </cell>
          <cell r="AF419">
            <v>0</v>
          </cell>
          <cell r="AI419">
            <v>0</v>
          </cell>
          <cell r="AL419">
            <v>0</v>
          </cell>
          <cell r="AO419">
            <v>0</v>
          </cell>
        </row>
        <row r="420">
          <cell r="A420" t="str">
            <v>Salaires cadres</v>
          </cell>
          <cell r="B420" t="str">
            <v>Salaires cadres</v>
          </cell>
          <cell r="E420">
            <v>640297.24116728886</v>
          </cell>
          <cell r="H420">
            <v>51976.551080722333</v>
          </cell>
          <cell r="K420">
            <v>50134.481280875589</v>
          </cell>
          <cell r="N420">
            <v>55660.690680415813</v>
          </cell>
          <cell r="Q420">
            <v>51976.551080722333</v>
          </cell>
          <cell r="T420">
            <v>53818.620880569077</v>
          </cell>
          <cell r="W420">
            <v>53818.620880569077</v>
          </cell>
          <cell r="Z420">
            <v>53818.620880569077</v>
          </cell>
          <cell r="AC420">
            <v>53818.620880569077</v>
          </cell>
          <cell r="AF420">
            <v>53818.620880569077</v>
          </cell>
          <cell r="AI420">
            <v>51976.551080722333</v>
          </cell>
          <cell r="AL420">
            <v>53818.620880569077</v>
          </cell>
          <cell r="AO420">
            <v>55660.690680415813</v>
          </cell>
        </row>
        <row r="421">
          <cell r="A421" t="str">
            <v>Salaires commis</v>
          </cell>
          <cell r="B421" t="str">
            <v>Salaires commis</v>
          </cell>
          <cell r="E421">
            <v>313618.80464000005</v>
          </cell>
          <cell r="H421">
            <v>25233.696925057473</v>
          </cell>
          <cell r="K421">
            <v>24032.09230957854</v>
          </cell>
          <cell r="N421">
            <v>27636.906156015328</v>
          </cell>
          <cell r="Q421">
            <v>25233.696925057473</v>
          </cell>
          <cell r="T421">
            <v>26435.301540536399</v>
          </cell>
          <cell r="W421">
            <v>26435.301540536399</v>
          </cell>
          <cell r="Z421">
            <v>26435.301540536399</v>
          </cell>
          <cell r="AC421">
            <v>26435.301540536399</v>
          </cell>
          <cell r="AF421">
            <v>26435.301540536399</v>
          </cell>
          <cell r="AI421">
            <v>25233.696925057473</v>
          </cell>
          <cell r="AL421">
            <v>26435.301540536399</v>
          </cell>
          <cell r="AO421">
            <v>27636.906156015328</v>
          </cell>
        </row>
        <row r="422">
          <cell r="A422" t="str">
            <v>Salaires autres</v>
          </cell>
          <cell r="B422" t="str">
            <v>Salaires autres</v>
          </cell>
          <cell r="E422">
            <v>542710.2658559999</v>
          </cell>
          <cell r="H422">
            <v>43666.343229793099</v>
          </cell>
          <cell r="K422">
            <v>41586.993552183907</v>
          </cell>
          <cell r="N422">
            <v>47825.042585011499</v>
          </cell>
          <cell r="Q422">
            <v>43666.343229793099</v>
          </cell>
          <cell r="T422">
            <v>45745.692907402299</v>
          </cell>
          <cell r="W422">
            <v>45745.692907402299</v>
          </cell>
          <cell r="Z422">
            <v>45745.692907402299</v>
          </cell>
          <cell r="AC422">
            <v>45745.692907402299</v>
          </cell>
          <cell r="AF422">
            <v>45745.692907402299</v>
          </cell>
          <cell r="AI422">
            <v>43666.343229793099</v>
          </cell>
          <cell r="AL422">
            <v>45745.692907402299</v>
          </cell>
          <cell r="AO422">
            <v>47825.042585011499</v>
          </cell>
        </row>
        <row r="423">
          <cell r="A423" t="str">
            <v>Salaires spécialistes</v>
          </cell>
          <cell r="B423" t="str">
            <v>Salaires spécialistes</v>
          </cell>
          <cell r="E423">
            <v>414307.39319999999</v>
          </cell>
          <cell r="H423">
            <v>33973.008648275863</v>
          </cell>
          <cell r="K423">
            <v>33236.19871264368</v>
          </cell>
          <cell r="N423">
            <v>35446.628519540238</v>
          </cell>
          <cell r="Q423">
            <v>33973.008648275863</v>
          </cell>
          <cell r="T423">
            <v>34709.818583908047</v>
          </cell>
          <cell r="W423">
            <v>34709.818583908047</v>
          </cell>
          <cell r="Z423">
            <v>34709.818583908047</v>
          </cell>
          <cell r="AC423">
            <v>34709.818583908047</v>
          </cell>
          <cell r="AF423">
            <v>34709.818583908047</v>
          </cell>
          <cell r="AI423">
            <v>33973.008648275863</v>
          </cell>
          <cell r="AL423">
            <v>34709.818583908047</v>
          </cell>
          <cell r="AO423">
            <v>35446.628519540238</v>
          </cell>
        </row>
        <row r="424">
          <cell r="A424" t="str">
            <v>[...]</v>
          </cell>
          <cell r="B424" t="str">
            <v>[...]</v>
          </cell>
          <cell r="E424">
            <v>0</v>
          </cell>
          <cell r="H424">
            <v>0</v>
          </cell>
          <cell r="K424">
            <v>0</v>
          </cell>
          <cell r="N424">
            <v>0</v>
          </cell>
          <cell r="Q424">
            <v>0</v>
          </cell>
          <cell r="T424">
            <v>0</v>
          </cell>
          <cell r="W424">
            <v>0</v>
          </cell>
          <cell r="Z424">
            <v>0</v>
          </cell>
          <cell r="AC424">
            <v>0</v>
          </cell>
          <cell r="AF424">
            <v>0</v>
          </cell>
          <cell r="AI424">
            <v>0</v>
          </cell>
          <cell r="AL424">
            <v>0</v>
          </cell>
          <cell r="AO424">
            <v>0</v>
          </cell>
        </row>
        <row r="425">
          <cell r="A425" t="str">
            <v>[...]</v>
          </cell>
          <cell r="B425" t="str">
            <v>[...]</v>
          </cell>
          <cell r="E425">
            <v>0</v>
          </cell>
          <cell r="H425">
            <v>0</v>
          </cell>
          <cell r="K425">
            <v>0</v>
          </cell>
          <cell r="N425">
            <v>0</v>
          </cell>
          <cell r="Q425">
            <v>0</v>
          </cell>
          <cell r="T425">
            <v>0</v>
          </cell>
          <cell r="W425">
            <v>0</v>
          </cell>
          <cell r="Z425">
            <v>0</v>
          </cell>
          <cell r="AC425">
            <v>0</v>
          </cell>
          <cell r="AF425">
            <v>0</v>
          </cell>
          <cell r="AI425">
            <v>0</v>
          </cell>
          <cell r="AL425">
            <v>0</v>
          </cell>
          <cell r="AO425">
            <v>0</v>
          </cell>
        </row>
        <row r="426">
          <cell r="A426" t="str">
            <v>[...]</v>
          </cell>
          <cell r="B426" t="str">
            <v>[...]</v>
          </cell>
          <cell r="E426">
            <v>0</v>
          </cell>
          <cell r="H426">
            <v>0</v>
          </cell>
          <cell r="K426">
            <v>0</v>
          </cell>
          <cell r="N426">
            <v>0</v>
          </cell>
          <cell r="Q426">
            <v>0</v>
          </cell>
          <cell r="T426">
            <v>0</v>
          </cell>
          <cell r="W426">
            <v>0</v>
          </cell>
          <cell r="Z426">
            <v>0</v>
          </cell>
          <cell r="AC426">
            <v>0</v>
          </cell>
          <cell r="AF426">
            <v>0</v>
          </cell>
          <cell r="AI426">
            <v>0</v>
          </cell>
          <cell r="AL426">
            <v>0</v>
          </cell>
          <cell r="AO426">
            <v>0</v>
          </cell>
        </row>
        <row r="427">
          <cell r="A427" t="str">
            <v>Salaires en absences</v>
          </cell>
          <cell r="B427" t="str">
            <v>Salaires en absences</v>
          </cell>
          <cell r="E427">
            <v>440888.4318595478</v>
          </cell>
          <cell r="H427">
            <v>34947.682152577298</v>
          </cell>
          <cell r="K427">
            <v>33073.13108091092</v>
          </cell>
          <cell r="N427">
            <v>37417.692929290759</v>
          </cell>
          <cell r="Q427">
            <v>36685.809985278342</v>
          </cell>
          <cell r="T427">
            <v>39062.686178500408</v>
          </cell>
          <cell r="W427">
            <v>37414.988572296192</v>
          </cell>
          <cell r="Z427">
            <v>37933.0054723676</v>
          </cell>
          <cell r="AC427">
            <v>37807.012171711969</v>
          </cell>
          <cell r="AF427">
            <v>37556.547900177349</v>
          </cell>
          <cell r="AI427">
            <v>39028.251489079717</v>
          </cell>
          <cell r="AL427">
            <v>36813.20442198441</v>
          </cell>
          <cell r="AO427">
            <v>33148.419505372825</v>
          </cell>
        </row>
        <row r="428">
          <cell r="A428" t="str">
            <v>Déduction à la source</v>
          </cell>
          <cell r="B428" t="str">
            <v>Déduction à la source</v>
          </cell>
          <cell r="E428">
            <v>440888.4318595478</v>
          </cell>
          <cell r="H428">
            <v>34947.682152577298</v>
          </cell>
          <cell r="K428">
            <v>33073.13108091092</v>
          </cell>
          <cell r="N428">
            <v>37417.692929290759</v>
          </cell>
          <cell r="Q428">
            <v>36685.809985278342</v>
          </cell>
          <cell r="T428">
            <v>39062.686178500408</v>
          </cell>
          <cell r="W428">
            <v>37414.988572296192</v>
          </cell>
          <cell r="Z428">
            <v>37933.0054723676</v>
          </cell>
          <cell r="AC428">
            <v>37807.012171711969</v>
          </cell>
          <cell r="AF428">
            <v>37556.547900177349</v>
          </cell>
          <cell r="AI428">
            <v>39028.251489079717</v>
          </cell>
          <cell r="AL428">
            <v>36813.20442198441</v>
          </cell>
          <cell r="AO428">
            <v>33148.419505372825</v>
          </cell>
        </row>
        <row r="429">
          <cell r="A429" t="str">
            <v>Bénéfices marginaux</v>
          </cell>
          <cell r="B429" t="str">
            <v>Bénéfices marginaux</v>
          </cell>
          <cell r="E429">
            <v>315970.04283267586</v>
          </cell>
          <cell r="H429">
            <v>25045.838876013724</v>
          </cell>
          <cell r="K429">
            <v>23702.410607986159</v>
          </cell>
          <cell r="N429">
            <v>26816.013265991711</v>
          </cell>
          <cell r="Q429">
            <v>26291.497156116147</v>
          </cell>
          <cell r="T429">
            <v>27994.925094591956</v>
          </cell>
          <cell r="W429">
            <v>26814.075143478938</v>
          </cell>
          <cell r="Z429">
            <v>27185.320588530114</v>
          </cell>
          <cell r="AC429">
            <v>27095.02538972691</v>
          </cell>
          <cell r="AF429">
            <v>26915.5259951271</v>
          </cell>
          <cell r="AI429">
            <v>27970.246900507133</v>
          </cell>
          <cell r="AL429">
            <v>26382.796502422163</v>
          </cell>
          <cell r="AO429">
            <v>23756.367312183855</v>
          </cell>
        </row>
        <row r="430">
          <cell r="A430" t="str">
            <v>Csst</v>
          </cell>
          <cell r="B430" t="str">
            <v>Csst</v>
          </cell>
          <cell r="E430">
            <v>73481.405309924623</v>
          </cell>
          <cell r="H430">
            <v>5824.6136920962153</v>
          </cell>
          <cell r="K430">
            <v>5512.1885134851536</v>
          </cell>
          <cell r="N430">
            <v>6236.2821548817947</v>
          </cell>
          <cell r="Q430">
            <v>6114.3016642130569</v>
          </cell>
          <cell r="T430">
            <v>6510.4476964167343</v>
          </cell>
          <cell r="W430">
            <v>6235.831428716032</v>
          </cell>
          <cell r="Z430">
            <v>6322.1675787279346</v>
          </cell>
          <cell r="AC430">
            <v>6301.1686952853279</v>
          </cell>
          <cell r="AF430">
            <v>6259.4246500295585</v>
          </cell>
          <cell r="AI430">
            <v>6504.7085815132868</v>
          </cell>
          <cell r="AL430">
            <v>6135.5340703307356</v>
          </cell>
          <cell r="AO430">
            <v>5524.7365842288045</v>
          </cell>
        </row>
        <row r="431">
          <cell r="A431" t="str">
            <v>[...]</v>
          </cell>
          <cell r="B431" t="str">
            <v>[...]</v>
          </cell>
          <cell r="E431">
            <v>0</v>
          </cell>
          <cell r="H431">
            <v>0</v>
          </cell>
          <cell r="K431">
            <v>0</v>
          </cell>
          <cell r="N431">
            <v>0</v>
          </cell>
          <cell r="Q431">
            <v>0</v>
          </cell>
          <cell r="T431">
            <v>0</v>
          </cell>
          <cell r="W431">
            <v>0</v>
          </cell>
          <cell r="Z431">
            <v>0</v>
          </cell>
          <cell r="AC431">
            <v>0</v>
          </cell>
          <cell r="AF431">
            <v>0</v>
          </cell>
          <cell r="AI431">
            <v>0</v>
          </cell>
          <cell r="AL431">
            <v>0</v>
          </cell>
          <cell r="AO431">
            <v>0</v>
          </cell>
        </row>
        <row r="432">
          <cell r="A432" t="str">
            <v>TOTAL PERSONNEL</v>
          </cell>
          <cell r="B432" t="str">
            <v>TOTAL PERSONNEL</v>
          </cell>
          <cell r="C432">
            <v>0.49646116081098568</v>
          </cell>
          <cell r="E432">
            <v>3182162.0167249851</v>
          </cell>
          <cell r="F432">
            <v>0.58615619739115032</v>
          </cell>
          <cell r="H432">
            <v>255615.4167571133</v>
          </cell>
          <cell r="I432">
            <v>0.59292406583131285</v>
          </cell>
          <cell r="K432">
            <v>244350.62713857484</v>
          </cell>
          <cell r="L432">
            <v>0.58014112544451613</v>
          </cell>
          <cell r="N432">
            <v>274456.94922043791</v>
          </cell>
          <cell r="O432">
            <v>0.45385899658457451</v>
          </cell>
          <cell r="Q432">
            <v>260627.01867473469</v>
          </cell>
          <cell r="R432">
            <v>0.40330636466406861</v>
          </cell>
          <cell r="T432">
            <v>273340.17906042538</v>
          </cell>
          <cell r="U432">
            <v>0.51050841439167038</v>
          </cell>
          <cell r="W432">
            <v>268589.31762920314</v>
          </cell>
          <cell r="X432">
            <v>0.49851136664925927</v>
          </cell>
          <cell r="Z432">
            <v>270082.93302440905</v>
          </cell>
          <cell r="AA432">
            <v>0.47179136191152465</v>
          </cell>
          <cell r="AC432">
            <v>269719.65234085202</v>
          </cell>
          <cell r="AD432">
            <v>0.52294434921595867</v>
          </cell>
          <cell r="AF432">
            <v>268997.48035792721</v>
          </cell>
          <cell r="AG432">
            <v>0.40594307945389735</v>
          </cell>
          <cell r="AI432">
            <v>267381.0583440286</v>
          </cell>
          <cell r="AJ432">
            <v>0.41016220281085486</v>
          </cell>
          <cell r="AL432">
            <v>266854.17332913756</v>
          </cell>
          <cell r="AM432">
            <v>0.70251795269324135</v>
          </cell>
          <cell r="AO432">
            <v>262147.21084814117</v>
          </cell>
        </row>
        <row r="433">
          <cell r="A433" t="str">
            <v>Publicité 2</v>
          </cell>
          <cell r="B433" t="str">
            <v>Publicité 2</v>
          </cell>
          <cell r="E433">
            <v>130581.99999999996</v>
          </cell>
          <cell r="H433">
            <v>10881.833333333332</v>
          </cell>
          <cell r="K433">
            <v>10881.833333333332</v>
          </cell>
          <cell r="N433">
            <v>10881.833333333332</v>
          </cell>
          <cell r="Q433">
            <v>10881.833333333332</v>
          </cell>
          <cell r="T433">
            <v>10881.833333333332</v>
          </cell>
          <cell r="W433">
            <v>10881.833333333332</v>
          </cell>
          <cell r="Z433">
            <v>10881.833333333332</v>
          </cell>
          <cell r="AC433">
            <v>10881.833333333332</v>
          </cell>
          <cell r="AF433">
            <v>10881.833333333332</v>
          </cell>
          <cell r="AI433">
            <v>10881.833333333332</v>
          </cell>
          <cell r="AL433">
            <v>10881.833333333332</v>
          </cell>
          <cell r="AO433">
            <v>10881.833333333332</v>
          </cell>
        </row>
        <row r="434">
          <cell r="A434" t="str">
            <v>Service gratuit 2</v>
          </cell>
          <cell r="B434" t="str">
            <v>Service gratuit 2</v>
          </cell>
          <cell r="E434">
            <v>69461</v>
          </cell>
          <cell r="H434">
            <v>4410.3140789863637</v>
          </cell>
          <cell r="K434">
            <v>4313.6270872097948</v>
          </cell>
          <cell r="N434">
            <v>5093.9266179776569</v>
          </cell>
          <cell r="Q434">
            <v>7916.2334333176977</v>
          </cell>
          <cell r="T434">
            <v>7325.5878886441906</v>
          </cell>
          <cell r="W434">
            <v>5083.1928547194548</v>
          </cell>
          <cell r="Z434">
            <v>5179.8550445119354</v>
          </cell>
          <cell r="AC434">
            <v>5610.7561688627393</v>
          </cell>
          <cell r="AF434">
            <v>4179.058045142312</v>
          </cell>
          <cell r="AI434">
            <v>6201.391673512564</v>
          </cell>
          <cell r="AL434">
            <v>9794.4333370412642</v>
          </cell>
          <cell r="AO434">
            <v>4352.6237700740267</v>
          </cell>
        </row>
        <row r="435">
          <cell r="A435" t="str">
            <v>Frais véhicules de cie</v>
          </cell>
          <cell r="B435" t="str">
            <v>Frais véhicules de cie</v>
          </cell>
          <cell r="E435">
            <v>343049.25000000006</v>
          </cell>
          <cell r="H435">
            <v>26652.437500000004</v>
          </cell>
          <cell r="K435">
            <v>26652.437500000004</v>
          </cell>
          <cell r="N435">
            <v>26652.437500000004</v>
          </cell>
          <cell r="Q435">
            <v>30952.437500000004</v>
          </cell>
          <cell r="T435">
            <v>30952.437500000004</v>
          </cell>
          <cell r="W435">
            <v>26652.437500000004</v>
          </cell>
          <cell r="Z435">
            <v>26652.437500000004</v>
          </cell>
          <cell r="AC435">
            <v>26652.437500000004</v>
          </cell>
          <cell r="AF435">
            <v>26652.437500000004</v>
          </cell>
          <cell r="AI435">
            <v>32672.437500000004</v>
          </cell>
          <cell r="AL435">
            <v>30952.437500000004</v>
          </cell>
          <cell r="AO435">
            <v>30952.437500000004</v>
          </cell>
        </row>
        <row r="436">
          <cell r="A436" t="str">
            <v>Informatique</v>
          </cell>
          <cell r="B436" t="str">
            <v>Informatique</v>
          </cell>
          <cell r="E436">
            <v>233797.36000000007</v>
          </cell>
          <cell r="H436">
            <v>19483.113333333335</v>
          </cell>
          <cell r="K436">
            <v>19483.113333333335</v>
          </cell>
          <cell r="N436">
            <v>19483.113333333335</v>
          </cell>
          <cell r="Q436">
            <v>19483.113333333335</v>
          </cell>
          <cell r="T436">
            <v>19483.113333333335</v>
          </cell>
          <cell r="W436">
            <v>19483.113333333335</v>
          </cell>
          <cell r="Z436">
            <v>19483.113333333335</v>
          </cell>
          <cell r="AC436">
            <v>19483.113333333335</v>
          </cell>
          <cell r="AF436">
            <v>19483.113333333335</v>
          </cell>
          <cell r="AI436">
            <v>19483.113333333335</v>
          </cell>
          <cell r="AL436">
            <v>19483.113333333335</v>
          </cell>
          <cell r="AO436">
            <v>19483.113333333335</v>
          </cell>
        </row>
        <row r="437">
          <cell r="A437" t="str">
            <v>Frais de déplacement</v>
          </cell>
          <cell r="B437" t="str">
            <v>Frais de déplacement</v>
          </cell>
          <cell r="E437">
            <v>59868.629999999983</v>
          </cell>
          <cell r="H437">
            <v>4989.0524999999998</v>
          </cell>
          <cell r="K437">
            <v>4989.0524999999998</v>
          </cell>
          <cell r="N437">
            <v>4989.0524999999998</v>
          </cell>
          <cell r="Q437">
            <v>4989.0524999999998</v>
          </cell>
          <cell r="T437">
            <v>4989.0524999999998</v>
          </cell>
          <cell r="W437">
            <v>4989.0524999999998</v>
          </cell>
          <cell r="Z437">
            <v>4989.0524999999998</v>
          </cell>
          <cell r="AC437">
            <v>4989.0524999999998</v>
          </cell>
          <cell r="AF437">
            <v>4989.0524999999998</v>
          </cell>
          <cell r="AI437">
            <v>4989.0524999999998</v>
          </cell>
          <cell r="AL437">
            <v>4989.0524999999998</v>
          </cell>
          <cell r="AO437">
            <v>4989.0524999999998</v>
          </cell>
        </row>
        <row r="438">
          <cell r="A438" t="str">
            <v>Services extérieurs</v>
          </cell>
          <cell r="B438" t="str">
            <v>Services extérieurs</v>
          </cell>
          <cell r="E438">
            <v>296188.26659999997</v>
          </cell>
          <cell r="H438">
            <v>23987.578033333331</v>
          </cell>
          <cell r="K438">
            <v>23775.59623333333</v>
          </cell>
          <cell r="N438">
            <v>24453.016333333333</v>
          </cell>
          <cell r="Q438">
            <v>25272.370533333331</v>
          </cell>
          <cell r="T438">
            <v>26963.616633333331</v>
          </cell>
          <cell r="W438">
            <v>24222.601333333332</v>
          </cell>
          <cell r="Z438">
            <v>24222.601333333332</v>
          </cell>
          <cell r="AC438">
            <v>23835.504133333332</v>
          </cell>
          <cell r="AF438">
            <v>24047.48593333333</v>
          </cell>
          <cell r="AI438">
            <v>25631.817933333332</v>
          </cell>
          <cell r="AL438">
            <v>26078.823033333334</v>
          </cell>
          <cell r="AO438">
            <v>23697.255133333332</v>
          </cell>
        </row>
        <row r="439">
          <cell r="A439" t="str">
            <v>Fournitures autres</v>
          </cell>
          <cell r="B439" t="str">
            <v>Fournitures autres</v>
          </cell>
          <cell r="E439">
            <v>12624</v>
          </cell>
          <cell r="H439">
            <v>997.68078981366978</v>
          </cell>
          <cell r="K439">
            <v>911.0471334825437</v>
          </cell>
          <cell r="N439">
            <v>1055.9918945244963</v>
          </cell>
          <cell r="Q439">
            <v>1081.48976835963</v>
          </cell>
          <cell r="T439">
            <v>1167.5250043170377</v>
          </cell>
          <cell r="W439">
            <v>1075.8272153679354</v>
          </cell>
          <cell r="Z439">
            <v>1109.1814527032375</v>
          </cell>
          <cell r="AC439">
            <v>1096.82161779648</v>
          </cell>
          <cell r="AF439">
            <v>1094.0645289423428</v>
          </cell>
          <cell r="AI439">
            <v>1208.7204223834849</v>
          </cell>
          <cell r="AL439">
            <v>1036.9958587064084</v>
          </cell>
          <cell r="AO439">
            <v>788.65431360273351</v>
          </cell>
        </row>
        <row r="440">
          <cell r="A440" t="str">
            <v>Uniformes</v>
          </cell>
          <cell r="B440" t="str">
            <v>Uniformes</v>
          </cell>
          <cell r="E440">
            <v>18180</v>
          </cell>
          <cell r="H440">
            <v>1515</v>
          </cell>
          <cell r="K440">
            <v>1515</v>
          </cell>
          <cell r="N440">
            <v>1515</v>
          </cell>
          <cell r="Q440">
            <v>1515</v>
          </cell>
          <cell r="T440">
            <v>1515</v>
          </cell>
          <cell r="W440">
            <v>1515</v>
          </cell>
          <cell r="Z440">
            <v>1515</v>
          </cell>
          <cell r="AC440">
            <v>1515</v>
          </cell>
          <cell r="AF440">
            <v>1515</v>
          </cell>
          <cell r="AI440">
            <v>1515</v>
          </cell>
          <cell r="AL440">
            <v>1515</v>
          </cell>
          <cell r="AO440">
            <v>1515</v>
          </cell>
        </row>
        <row r="441">
          <cell r="A441" t="str">
            <v>Papeterie</v>
          </cell>
          <cell r="B441" t="str">
            <v>Papeterie</v>
          </cell>
          <cell r="E441">
            <v>26160</v>
          </cell>
          <cell r="H441">
            <v>2180</v>
          </cell>
          <cell r="K441">
            <v>2180</v>
          </cell>
          <cell r="N441">
            <v>2180</v>
          </cell>
          <cell r="Q441">
            <v>2180</v>
          </cell>
          <cell r="T441">
            <v>2180</v>
          </cell>
          <cell r="W441">
            <v>2180</v>
          </cell>
          <cell r="Z441">
            <v>2180</v>
          </cell>
          <cell r="AC441">
            <v>2180</v>
          </cell>
          <cell r="AF441">
            <v>2180</v>
          </cell>
          <cell r="AI441">
            <v>2180</v>
          </cell>
          <cell r="AL441">
            <v>2180</v>
          </cell>
          <cell r="AO441">
            <v>2180</v>
          </cell>
        </row>
        <row r="442">
          <cell r="A442" t="str">
            <v>Téléphone</v>
          </cell>
          <cell r="B442" t="str">
            <v>Téléphone</v>
          </cell>
          <cell r="E442">
            <v>23389.199999999997</v>
          </cell>
          <cell r="H442">
            <v>1949.1</v>
          </cell>
          <cell r="K442">
            <v>1949.1</v>
          </cell>
          <cell r="N442">
            <v>1949.1</v>
          </cell>
          <cell r="Q442">
            <v>1949.1</v>
          </cell>
          <cell r="T442">
            <v>1949.1</v>
          </cell>
          <cell r="W442">
            <v>1949.1</v>
          </cell>
          <cell r="Z442">
            <v>1949.1</v>
          </cell>
          <cell r="AC442">
            <v>1949.1</v>
          </cell>
          <cell r="AF442">
            <v>1949.1</v>
          </cell>
          <cell r="AI442">
            <v>1949.1</v>
          </cell>
          <cell r="AL442">
            <v>1949.1</v>
          </cell>
          <cell r="AO442">
            <v>1949.1</v>
          </cell>
        </row>
        <row r="443">
          <cell r="A443" t="str">
            <v>Frais postaux</v>
          </cell>
          <cell r="B443" t="str">
            <v>Frais postaux</v>
          </cell>
          <cell r="E443">
            <v>10380</v>
          </cell>
          <cell r="H443">
            <v>865</v>
          </cell>
          <cell r="K443">
            <v>865</v>
          </cell>
          <cell r="N443">
            <v>865</v>
          </cell>
          <cell r="Q443">
            <v>865</v>
          </cell>
          <cell r="T443">
            <v>865</v>
          </cell>
          <cell r="W443">
            <v>865</v>
          </cell>
          <cell r="Z443">
            <v>865</v>
          </cell>
          <cell r="AC443">
            <v>865</v>
          </cell>
          <cell r="AF443">
            <v>865</v>
          </cell>
          <cell r="AI443">
            <v>865</v>
          </cell>
          <cell r="AL443">
            <v>865</v>
          </cell>
          <cell r="AO443">
            <v>865</v>
          </cell>
        </row>
        <row r="444">
          <cell r="A444" t="str">
            <v>Divers</v>
          </cell>
          <cell r="B444" t="str">
            <v>Divers</v>
          </cell>
          <cell r="E444">
            <v>46692</v>
          </cell>
          <cell r="H444">
            <v>3891</v>
          </cell>
          <cell r="K444">
            <v>3891</v>
          </cell>
          <cell r="N444">
            <v>3891</v>
          </cell>
          <cell r="Q444">
            <v>3891</v>
          </cell>
          <cell r="T444">
            <v>3891</v>
          </cell>
          <cell r="W444">
            <v>3891</v>
          </cell>
          <cell r="Z444">
            <v>3891</v>
          </cell>
          <cell r="AC444">
            <v>3891</v>
          </cell>
          <cell r="AF444">
            <v>3891</v>
          </cell>
          <cell r="AI444">
            <v>3891</v>
          </cell>
          <cell r="AL444">
            <v>3891</v>
          </cell>
          <cell r="AO444">
            <v>3891</v>
          </cell>
        </row>
        <row r="445">
          <cell r="A445" t="str">
            <v>Formation</v>
          </cell>
          <cell r="B445" t="str">
            <v>Formation</v>
          </cell>
          <cell r="E445">
            <v>38263</v>
          </cell>
          <cell r="H445">
            <v>3188.5833333333335</v>
          </cell>
          <cell r="K445">
            <v>3188.5833333333335</v>
          </cell>
          <cell r="N445">
            <v>3188.5833333333335</v>
          </cell>
          <cell r="Q445">
            <v>3188.5833333333335</v>
          </cell>
          <cell r="T445">
            <v>3188.5833333333335</v>
          </cell>
          <cell r="W445">
            <v>3188.5833333333335</v>
          </cell>
          <cell r="Z445">
            <v>3188.5833333333335</v>
          </cell>
          <cell r="AC445">
            <v>3188.5833333333335</v>
          </cell>
          <cell r="AF445">
            <v>3188.5833333333335</v>
          </cell>
          <cell r="AI445">
            <v>3188.5833333333335</v>
          </cell>
          <cell r="AL445">
            <v>3188.5833333333335</v>
          </cell>
          <cell r="AO445">
            <v>3188.5833333333335</v>
          </cell>
        </row>
        <row r="446">
          <cell r="A446" t="str">
            <v>Frais bancaires</v>
          </cell>
          <cell r="B446" t="str">
            <v>Frais bancaires</v>
          </cell>
          <cell r="E446">
            <v>106070</v>
          </cell>
          <cell r="H446">
            <v>6523.9807276844222</v>
          </cell>
          <cell r="K446">
            <v>5627.3355735390151</v>
          </cell>
          <cell r="N446">
            <v>6510.3567420586751</v>
          </cell>
          <cell r="Q446">
            <v>12515.581382791654</v>
          </cell>
          <cell r="T446">
            <v>11470.804376211276</v>
          </cell>
          <cell r="W446">
            <v>7581.8373529437131</v>
          </cell>
          <cell r="Z446">
            <v>7148.0561159126655</v>
          </cell>
          <cell r="AC446">
            <v>7878.6877244036023</v>
          </cell>
          <cell r="AF446">
            <v>5966.5375596731956</v>
          </cell>
          <cell r="AI446">
            <v>11184.507304717108</v>
          </cell>
          <cell r="AL446">
            <v>16275.405399379457</v>
          </cell>
          <cell r="AO446">
            <v>7386.9097406852206</v>
          </cell>
        </row>
        <row r="447">
          <cell r="A447" t="str">
            <v>[...]</v>
          </cell>
          <cell r="B447" t="str">
            <v>[...]</v>
          </cell>
          <cell r="E447">
            <v>0</v>
          </cell>
          <cell r="H447">
            <v>0</v>
          </cell>
          <cell r="K447">
            <v>0</v>
          </cell>
          <cell r="N447">
            <v>0</v>
          </cell>
          <cell r="Q447">
            <v>0</v>
          </cell>
          <cell r="T447">
            <v>0</v>
          </cell>
          <cell r="W447">
            <v>0</v>
          </cell>
          <cell r="Z447">
            <v>0</v>
          </cell>
          <cell r="AC447">
            <v>0</v>
          </cell>
          <cell r="AF447">
            <v>0</v>
          </cell>
          <cell r="AI447">
            <v>0</v>
          </cell>
          <cell r="AL447">
            <v>0</v>
          </cell>
          <cell r="AO447">
            <v>0</v>
          </cell>
        </row>
        <row r="448">
          <cell r="A448" t="str">
            <v>[...]</v>
          </cell>
          <cell r="B448" t="str">
            <v>[...]</v>
          </cell>
          <cell r="E448">
            <v>0</v>
          </cell>
          <cell r="H448">
            <v>0</v>
          </cell>
          <cell r="K448">
            <v>0</v>
          </cell>
          <cell r="N448">
            <v>0</v>
          </cell>
          <cell r="Q448">
            <v>0</v>
          </cell>
          <cell r="T448">
            <v>0</v>
          </cell>
          <cell r="W448">
            <v>0</v>
          </cell>
          <cell r="Z448">
            <v>0</v>
          </cell>
          <cell r="AC448">
            <v>0</v>
          </cell>
          <cell r="AF448">
            <v>0</v>
          </cell>
          <cell r="AI448">
            <v>0</v>
          </cell>
          <cell r="AL448">
            <v>0</v>
          </cell>
          <cell r="AO448">
            <v>0</v>
          </cell>
        </row>
        <row r="449">
          <cell r="A449" t="str">
            <v>[...]</v>
          </cell>
          <cell r="B449" t="str">
            <v>[...]</v>
          </cell>
          <cell r="E449">
            <v>0</v>
          </cell>
          <cell r="H449">
            <v>0</v>
          </cell>
          <cell r="K449">
            <v>0</v>
          </cell>
          <cell r="N449">
            <v>0</v>
          </cell>
          <cell r="Q449">
            <v>0</v>
          </cell>
          <cell r="T449">
            <v>0</v>
          </cell>
          <cell r="W449">
            <v>0</v>
          </cell>
          <cell r="Z449">
            <v>0</v>
          </cell>
          <cell r="AC449">
            <v>0</v>
          </cell>
          <cell r="AF449">
            <v>0</v>
          </cell>
          <cell r="AI449">
            <v>0</v>
          </cell>
          <cell r="AL449">
            <v>0</v>
          </cell>
          <cell r="AO449">
            <v>0</v>
          </cell>
        </row>
        <row r="450">
          <cell r="A450" t="str">
            <v>TOTAL SEMI-FIXES</v>
          </cell>
          <cell r="B450" t="str">
            <v>TOTAL SEMI-FIXES</v>
          </cell>
          <cell r="C450">
            <v>0.22071344486923411</v>
          </cell>
          <cell r="E450">
            <v>1414704.7065999999</v>
          </cell>
          <cell r="F450">
            <v>0.25571625482307764</v>
          </cell>
          <cell r="H450">
            <v>111514.67362981779</v>
          </cell>
          <cell r="I450">
            <v>0.26745872367338547</v>
          </cell>
          <cell r="K450">
            <v>110222.7260275647</v>
          </cell>
          <cell r="L450">
            <v>0.23824058720825977</v>
          </cell>
          <cell r="N450">
            <v>112708.41158789417</v>
          </cell>
          <cell r="O450">
            <v>0.22060344645409338</v>
          </cell>
          <cell r="Q450">
            <v>126680.79511780234</v>
          </cell>
          <cell r="R450">
            <v>0.18712354575271561</v>
          </cell>
          <cell r="T450">
            <v>126822.65390250584</v>
          </cell>
          <cell r="U450">
            <v>0.21584108591212264</v>
          </cell>
          <cell r="W450">
            <v>113558.57875636444</v>
          </cell>
          <cell r="X450">
            <v>0.2090425020486408</v>
          </cell>
          <cell r="Z450">
            <v>113254.81394646117</v>
          </cell>
          <cell r="AA450">
            <v>0.19943739056235707</v>
          </cell>
          <cell r="AC450">
            <v>114016.88964439616</v>
          </cell>
          <cell r="AD450">
            <v>0.21556058588686697</v>
          </cell>
          <cell r="AF450">
            <v>110882.26606709117</v>
          </cell>
          <cell r="AG450">
            <v>0.19105507930815357</v>
          </cell>
          <cell r="AI450">
            <v>125841.55733394649</v>
          </cell>
          <cell r="AJ450">
            <v>0.20454881489354179</v>
          </cell>
          <cell r="AL450">
            <v>133080.77762846046</v>
          </cell>
          <cell r="AM450">
            <v>0.31118690864837484</v>
          </cell>
          <cell r="AO450">
            <v>116120.56295769534</v>
          </cell>
        </row>
        <row r="451">
          <cell r="A451" t="str">
            <v>Loyer</v>
          </cell>
          <cell r="B451" t="str">
            <v>Loyer</v>
          </cell>
          <cell r="E451">
            <v>312000</v>
          </cell>
          <cell r="H451">
            <v>26000</v>
          </cell>
          <cell r="K451">
            <v>26000</v>
          </cell>
          <cell r="N451">
            <v>26000</v>
          </cell>
          <cell r="Q451">
            <v>26000</v>
          </cell>
          <cell r="T451">
            <v>26000</v>
          </cell>
          <cell r="W451">
            <v>26000</v>
          </cell>
          <cell r="Z451">
            <v>26000</v>
          </cell>
          <cell r="AC451">
            <v>26000</v>
          </cell>
          <cell r="AF451">
            <v>26000</v>
          </cell>
          <cell r="AI451">
            <v>26000</v>
          </cell>
          <cell r="AL451">
            <v>26000</v>
          </cell>
          <cell r="AO451">
            <v>26000</v>
          </cell>
        </row>
        <row r="452">
          <cell r="A452" t="str">
            <v>Taxes foncières</v>
          </cell>
          <cell r="B452" t="str">
            <v>Taxes foncières</v>
          </cell>
          <cell r="E452">
            <v>57720</v>
          </cell>
          <cell r="H452">
            <v>4810</v>
          </cell>
          <cell r="K452">
            <v>4810</v>
          </cell>
          <cell r="N452">
            <v>4810</v>
          </cell>
          <cell r="Q452">
            <v>4810</v>
          </cell>
          <cell r="T452">
            <v>4810</v>
          </cell>
          <cell r="W452">
            <v>4810</v>
          </cell>
          <cell r="Z452">
            <v>4810</v>
          </cell>
          <cell r="AC452">
            <v>4810</v>
          </cell>
          <cell r="AF452">
            <v>4810</v>
          </cell>
          <cell r="AI452">
            <v>4810</v>
          </cell>
          <cell r="AL452">
            <v>4810</v>
          </cell>
          <cell r="AO452">
            <v>4810</v>
          </cell>
        </row>
        <row r="453">
          <cell r="A453" t="str">
            <v>Taxes d`affaires</v>
          </cell>
          <cell r="B453" t="str">
            <v>Taxes d`affaires</v>
          </cell>
          <cell r="E453">
            <v>38400</v>
          </cell>
          <cell r="H453">
            <v>3200</v>
          </cell>
          <cell r="K453">
            <v>3200</v>
          </cell>
          <cell r="N453">
            <v>3200</v>
          </cell>
          <cell r="Q453">
            <v>3200</v>
          </cell>
          <cell r="T453">
            <v>3200</v>
          </cell>
          <cell r="W453">
            <v>3200</v>
          </cell>
          <cell r="Z453">
            <v>3200</v>
          </cell>
          <cell r="AC453">
            <v>3200</v>
          </cell>
          <cell r="AF453">
            <v>3200</v>
          </cell>
          <cell r="AI453">
            <v>3200</v>
          </cell>
          <cell r="AL453">
            <v>3200</v>
          </cell>
          <cell r="AO453">
            <v>3200</v>
          </cell>
        </row>
        <row r="454">
          <cell r="A454" t="str">
            <v>Taxe sur le capital</v>
          </cell>
          <cell r="B454" t="str">
            <v>Taxe sur le capital</v>
          </cell>
          <cell r="E454">
            <v>0</v>
          </cell>
        </row>
        <row r="455">
          <cell r="A455" t="str">
            <v>Assurances</v>
          </cell>
          <cell r="B455" t="str">
            <v>Assurances</v>
          </cell>
          <cell r="E455">
            <v>44497.000000000022</v>
          </cell>
          <cell r="H455">
            <v>3708.0833333333339</v>
          </cell>
          <cell r="K455">
            <v>3708.0833333333339</v>
          </cell>
          <cell r="N455">
            <v>3708.0833333333339</v>
          </cell>
          <cell r="Q455">
            <v>3708.0833333333339</v>
          </cell>
          <cell r="T455">
            <v>3708.0833333333339</v>
          </cell>
          <cell r="W455">
            <v>3708.0833333333339</v>
          </cell>
          <cell r="Z455">
            <v>3708.0833333333339</v>
          </cell>
          <cell r="AC455">
            <v>3708.0833333333339</v>
          </cell>
          <cell r="AF455">
            <v>3708.0833333333339</v>
          </cell>
          <cell r="AI455">
            <v>3708.0833333333339</v>
          </cell>
          <cell r="AL455">
            <v>3708.0833333333339</v>
          </cell>
          <cell r="AO455">
            <v>3708.0833333333339</v>
          </cell>
        </row>
        <row r="456">
          <cell r="A456" t="str">
            <v>Chauffage, éclairage</v>
          </cell>
          <cell r="B456" t="str">
            <v>Chauffage, éclairage</v>
          </cell>
          <cell r="E456">
            <v>45720</v>
          </cell>
          <cell r="H456">
            <v>3810</v>
          </cell>
          <cell r="K456">
            <v>3810</v>
          </cell>
          <cell r="N456">
            <v>3810</v>
          </cell>
          <cell r="Q456">
            <v>3810</v>
          </cell>
          <cell r="T456">
            <v>3810</v>
          </cell>
          <cell r="W456">
            <v>3810</v>
          </cell>
          <cell r="Z456">
            <v>3810</v>
          </cell>
          <cell r="AC456">
            <v>3810</v>
          </cell>
          <cell r="AF456">
            <v>3810</v>
          </cell>
          <cell r="AI456">
            <v>3810</v>
          </cell>
          <cell r="AL456">
            <v>3810</v>
          </cell>
          <cell r="AO456">
            <v>3810</v>
          </cell>
        </row>
        <row r="457">
          <cell r="A457" t="str">
            <v>Honoraires</v>
          </cell>
          <cell r="B457" t="str">
            <v>Honoraires</v>
          </cell>
          <cell r="E457">
            <v>74606.000000000029</v>
          </cell>
          <cell r="H457">
            <v>6217.1666666666679</v>
          </cell>
          <cell r="K457">
            <v>6217.1666666666679</v>
          </cell>
          <cell r="N457">
            <v>6217.1666666666679</v>
          </cell>
          <cell r="Q457">
            <v>6217.1666666666679</v>
          </cell>
          <cell r="T457">
            <v>6217.1666666666679</v>
          </cell>
          <cell r="W457">
            <v>6217.1666666666679</v>
          </cell>
          <cell r="Z457">
            <v>6217.1666666666679</v>
          </cell>
          <cell r="AC457">
            <v>6217.1666666666679</v>
          </cell>
          <cell r="AF457">
            <v>6217.1666666666679</v>
          </cell>
          <cell r="AI457">
            <v>6217.1666666666679</v>
          </cell>
          <cell r="AL457">
            <v>6217.1666666666679</v>
          </cell>
          <cell r="AO457">
            <v>6217.1666666666679</v>
          </cell>
        </row>
        <row r="458">
          <cell r="A458" t="str">
            <v>Réparation équipement</v>
          </cell>
          <cell r="B458" t="str">
            <v>Réparation équipement</v>
          </cell>
          <cell r="E458">
            <v>12000</v>
          </cell>
          <cell r="H458">
            <v>1000</v>
          </cell>
          <cell r="K458">
            <v>1000</v>
          </cell>
          <cell r="N458">
            <v>1000</v>
          </cell>
          <cell r="Q458">
            <v>1000</v>
          </cell>
          <cell r="T458">
            <v>1000</v>
          </cell>
          <cell r="W458">
            <v>1000</v>
          </cell>
          <cell r="Z458">
            <v>1000</v>
          </cell>
          <cell r="AC458">
            <v>1000</v>
          </cell>
          <cell r="AF458">
            <v>1000</v>
          </cell>
          <cell r="AI458">
            <v>1000</v>
          </cell>
          <cell r="AL458">
            <v>1000</v>
          </cell>
          <cell r="AO458">
            <v>1000</v>
          </cell>
        </row>
        <row r="459">
          <cell r="A459" t="str">
            <v>Location équipement</v>
          </cell>
          <cell r="B459" t="str">
            <v>Location équipement</v>
          </cell>
          <cell r="E459">
            <v>10800</v>
          </cell>
          <cell r="H459">
            <v>900</v>
          </cell>
          <cell r="K459">
            <v>900</v>
          </cell>
          <cell r="N459">
            <v>900</v>
          </cell>
          <cell r="Q459">
            <v>900</v>
          </cell>
          <cell r="T459">
            <v>900</v>
          </cell>
          <cell r="W459">
            <v>900</v>
          </cell>
          <cell r="Z459">
            <v>900</v>
          </cell>
          <cell r="AC459">
            <v>900</v>
          </cell>
          <cell r="AF459">
            <v>900</v>
          </cell>
          <cell r="AI459">
            <v>900</v>
          </cell>
          <cell r="AL459">
            <v>900</v>
          </cell>
          <cell r="AO459">
            <v>900</v>
          </cell>
        </row>
        <row r="460">
          <cell r="A460" t="str">
            <v>Dons</v>
          </cell>
          <cell r="B460" t="str">
            <v>Dons</v>
          </cell>
          <cell r="E460">
            <v>0</v>
          </cell>
        </row>
        <row r="461">
          <cell r="A461" t="str">
            <v>[...]</v>
          </cell>
          <cell r="B461" t="str">
            <v>[...]</v>
          </cell>
          <cell r="E461">
            <v>0</v>
          </cell>
        </row>
        <row r="462">
          <cell r="A462" t="str">
            <v>[...]</v>
          </cell>
          <cell r="B462" t="str">
            <v>[...]</v>
          </cell>
          <cell r="E462">
            <v>0</v>
          </cell>
        </row>
        <row r="463">
          <cell r="A463" t="str">
            <v>[...]</v>
          </cell>
          <cell r="B463" t="str">
            <v>[...]</v>
          </cell>
          <cell r="E463">
            <v>0</v>
          </cell>
        </row>
        <row r="464">
          <cell r="A464" t="str">
            <v>TOTAL DÉPENSES FIXES</v>
          </cell>
          <cell r="B464" t="str">
            <v>TOTAL DÉPENSES FIXES</v>
          </cell>
          <cell r="C464">
            <v>9.294412407995882E-2</v>
          </cell>
          <cell r="E464">
            <v>595743</v>
          </cell>
          <cell r="F464">
            <v>0.11384239388887803</v>
          </cell>
          <cell r="H464">
            <v>49645.25</v>
          </cell>
          <cell r="I464">
            <v>0.1204656759997529</v>
          </cell>
          <cell r="K464">
            <v>49645.25</v>
          </cell>
          <cell r="L464">
            <v>0.10493904887371541</v>
          </cell>
          <cell r="N464">
            <v>49645.25</v>
          </cell>
          <cell r="O464">
            <v>8.6452830043344253E-2</v>
          </cell>
          <cell r="Q464">
            <v>49645.25</v>
          </cell>
          <cell r="R464">
            <v>7.3250282374010864E-2</v>
          </cell>
          <cell r="T464">
            <v>49645.25</v>
          </cell>
          <cell r="U464">
            <v>9.436085576034256E-2</v>
          </cell>
          <cell r="W464">
            <v>49645.25</v>
          </cell>
          <cell r="X464">
            <v>9.1633785030420425E-2</v>
          </cell>
          <cell r="Z464">
            <v>49645.25</v>
          </cell>
          <cell r="AA464">
            <v>8.6839056430114525E-2</v>
          </cell>
          <cell r="AC464">
            <v>49645.25</v>
          </cell>
          <cell r="AD464">
            <v>9.6512810894618842E-2</v>
          </cell>
          <cell r="AF464">
            <v>49645.25</v>
          </cell>
          <cell r="AG464">
            <v>7.5372376001774752E-2</v>
          </cell>
          <cell r="AI464">
            <v>49645.25</v>
          </cell>
          <cell r="AJ464">
            <v>7.6306114478413581E-2</v>
          </cell>
          <cell r="AL464">
            <v>49645.25</v>
          </cell>
          <cell r="AM464">
            <v>0.13304234394905615</v>
          </cell>
          <cell r="AO464">
            <v>49645.25</v>
          </cell>
        </row>
        <row r="465">
          <cell r="A465">
            <v>0</v>
          </cell>
        </row>
        <row r="466">
          <cell r="A466" t="str">
            <v>TOTAL DES DÉPENSES</v>
          </cell>
          <cell r="B466" t="str">
            <v>TOTAL DES DÉPENSES</v>
          </cell>
          <cell r="C466">
            <v>1.040477891231079</v>
          </cell>
          <cell r="E466">
            <v>6669140.4808164099</v>
          </cell>
          <cell r="F466">
            <v>1.1988773556955061</v>
          </cell>
          <cell r="H466">
            <v>522815.4820860374</v>
          </cell>
          <cell r="I466">
            <v>1.2075920687602999</v>
          </cell>
          <cell r="K466">
            <v>497662.17351194087</v>
          </cell>
          <cell r="L466">
            <v>1.1651807355744817</v>
          </cell>
          <cell r="N466">
            <v>551231.30553995259</v>
          </cell>
          <cell r="O466">
            <v>0.98611019039621517</v>
          </cell>
          <cell r="Q466">
            <v>566270.49577466841</v>
          </cell>
          <cell r="R466">
            <v>0.89646059981648374</v>
          </cell>
          <cell r="T466">
            <v>607574.59426299261</v>
          </cell>
          <cell r="U466">
            <v>1.0627349485085003</v>
          </cell>
          <cell r="W466">
            <v>559127.42394410528</v>
          </cell>
          <cell r="X466">
            <v>1.0357952196445241</v>
          </cell>
          <cell r="Z466">
            <v>561171.98051991651</v>
          </cell>
          <cell r="AA466">
            <v>0.99042560910130617</v>
          </cell>
          <cell r="AC466">
            <v>566219.03774146957</v>
          </cell>
          <cell r="AD466">
            <v>1.0924184529561718</v>
          </cell>
          <cell r="AF466">
            <v>561929.41329663643</v>
          </cell>
          <cell r="AG466">
            <v>0.91559009885659204</v>
          </cell>
          <cell r="AI466">
            <v>603068.41533282597</v>
          </cell>
          <cell r="AJ466">
            <v>0.87042030141940263</v>
          </cell>
          <cell r="AL466">
            <v>566301.05941596604</v>
          </cell>
          <cell r="AM466">
            <v>1.3553906260888042</v>
          </cell>
          <cell r="AO466">
            <v>505769.09938989824</v>
          </cell>
        </row>
        <row r="467">
          <cell r="A467" t="str">
            <v>Revenus autres</v>
          </cell>
          <cell r="B467" t="str">
            <v>Revenus autres</v>
          </cell>
          <cell r="E467">
            <v>0</v>
          </cell>
        </row>
        <row r="468">
          <cell r="A468" t="str">
            <v>Holdbacks</v>
          </cell>
          <cell r="B468" t="str">
            <v>Holdbacks</v>
          </cell>
          <cell r="E468">
            <v>739261.69357707503</v>
          </cell>
          <cell r="H468">
            <v>36963.084678853753</v>
          </cell>
          <cell r="K468">
            <v>36963.084678853753</v>
          </cell>
          <cell r="N468">
            <v>73926.169357707506</v>
          </cell>
          <cell r="Q468">
            <v>73926.169357707506</v>
          </cell>
          <cell r="T468">
            <v>81318.786293478261</v>
          </cell>
          <cell r="W468">
            <v>59140.935486166003</v>
          </cell>
          <cell r="Z468">
            <v>51748.318550395255</v>
          </cell>
          <cell r="AC468">
            <v>73926.169357707506</v>
          </cell>
          <cell r="AF468">
            <v>73926.169357707506</v>
          </cell>
          <cell r="AI468">
            <v>81318.786293478261</v>
          </cell>
          <cell r="AL468">
            <v>73926.169357707506</v>
          </cell>
          <cell r="AO468">
            <v>22177.85080731225</v>
          </cell>
        </row>
        <row r="469">
          <cell r="A469" t="str">
            <v>Programme neuf 1</v>
          </cell>
          <cell r="B469" t="str">
            <v>Programme neuf 1</v>
          </cell>
          <cell r="E469">
            <v>84157.371389625943</v>
          </cell>
          <cell r="H469">
            <v>19827.767250000001</v>
          </cell>
          <cell r="K469">
            <v>1201.2880890289925</v>
          </cell>
          <cell r="N469">
            <v>758.49607159347272</v>
          </cell>
          <cell r="Q469">
            <v>7158.5199510629927</v>
          </cell>
          <cell r="T469">
            <v>9354.2258593001643</v>
          </cell>
          <cell r="W469">
            <v>6590.4401189808532</v>
          </cell>
          <cell r="Z469">
            <v>6561.4807420660518</v>
          </cell>
          <cell r="AC469">
            <v>6947.771060843972</v>
          </cell>
          <cell r="AF469">
            <v>7613.3408501427211</v>
          </cell>
          <cell r="AI469">
            <v>9443.285860908014</v>
          </cell>
          <cell r="AL469">
            <v>5488.0002772516173</v>
          </cell>
          <cell r="AO469">
            <v>3212.7552584470782</v>
          </cell>
        </row>
        <row r="470">
          <cell r="A470" t="str">
            <v>Programme neuf 2</v>
          </cell>
          <cell r="B470" t="str">
            <v>Programme neuf 2</v>
          </cell>
          <cell r="E470">
            <v>0</v>
          </cell>
          <cell r="H470">
            <v>0</v>
          </cell>
          <cell r="K470">
            <v>0</v>
          </cell>
          <cell r="N470">
            <v>0</v>
          </cell>
          <cell r="Q470">
            <v>0</v>
          </cell>
          <cell r="T470">
            <v>0</v>
          </cell>
          <cell r="W470">
            <v>0</v>
          </cell>
          <cell r="Z470">
            <v>0</v>
          </cell>
          <cell r="AC470">
            <v>0</v>
          </cell>
          <cell r="AF470">
            <v>0</v>
          </cell>
          <cell r="AI470">
            <v>0</v>
          </cell>
          <cell r="AL470">
            <v>0</v>
          </cell>
          <cell r="AO470">
            <v>0</v>
          </cell>
        </row>
        <row r="471">
          <cell r="A471" t="str">
            <v>Programme neuf 3</v>
          </cell>
          <cell r="B471" t="str">
            <v>Programme neuf 3</v>
          </cell>
          <cell r="E471">
            <v>0</v>
          </cell>
          <cell r="H471">
            <v>0</v>
          </cell>
          <cell r="K471">
            <v>0</v>
          </cell>
          <cell r="N471">
            <v>0</v>
          </cell>
          <cell r="Q471">
            <v>0</v>
          </cell>
          <cell r="T471">
            <v>0</v>
          </cell>
          <cell r="W471">
            <v>0</v>
          </cell>
          <cell r="Z471">
            <v>0</v>
          </cell>
          <cell r="AC471">
            <v>0</v>
          </cell>
          <cell r="AF471">
            <v>0</v>
          </cell>
          <cell r="AI471">
            <v>0</v>
          </cell>
          <cell r="AL471">
            <v>0</v>
          </cell>
          <cell r="AO471">
            <v>0</v>
          </cell>
        </row>
        <row r="472">
          <cell r="A472" t="str">
            <v>Programme used 1</v>
          </cell>
          <cell r="B472" t="str">
            <v>Programme used 1</v>
          </cell>
          <cell r="E472">
            <v>34000</v>
          </cell>
          <cell r="H472">
            <v>0</v>
          </cell>
          <cell r="K472">
            <v>0</v>
          </cell>
          <cell r="N472">
            <v>8500</v>
          </cell>
          <cell r="Q472">
            <v>0</v>
          </cell>
          <cell r="T472">
            <v>0</v>
          </cell>
          <cell r="W472">
            <v>8500</v>
          </cell>
          <cell r="Z472">
            <v>0</v>
          </cell>
          <cell r="AC472">
            <v>0</v>
          </cell>
          <cell r="AF472">
            <v>8500</v>
          </cell>
          <cell r="AI472">
            <v>0</v>
          </cell>
          <cell r="AL472">
            <v>0</v>
          </cell>
          <cell r="AO472">
            <v>8500</v>
          </cell>
        </row>
        <row r="473">
          <cell r="A473" t="str">
            <v>Programme used 2</v>
          </cell>
          <cell r="B473" t="str">
            <v>Programme used 2</v>
          </cell>
          <cell r="E473">
            <v>0</v>
          </cell>
          <cell r="H473">
            <v>0</v>
          </cell>
          <cell r="K473">
            <v>0</v>
          </cell>
          <cell r="N473">
            <v>0</v>
          </cell>
          <cell r="Q473">
            <v>0</v>
          </cell>
          <cell r="T473">
            <v>0</v>
          </cell>
          <cell r="W473">
            <v>0</v>
          </cell>
          <cell r="Z473">
            <v>0</v>
          </cell>
          <cell r="AC473">
            <v>0</v>
          </cell>
          <cell r="AF473">
            <v>0</v>
          </cell>
          <cell r="AI473">
            <v>0</v>
          </cell>
          <cell r="AL473">
            <v>0</v>
          </cell>
          <cell r="AO473">
            <v>0</v>
          </cell>
        </row>
        <row r="474">
          <cell r="A474" t="str">
            <v>Programme used 3</v>
          </cell>
          <cell r="B474" t="str">
            <v>Programme used 3</v>
          </cell>
          <cell r="E474">
            <v>0</v>
          </cell>
          <cell r="H474">
            <v>0</v>
          </cell>
          <cell r="K474">
            <v>0</v>
          </cell>
          <cell r="N474">
            <v>0</v>
          </cell>
          <cell r="Q474">
            <v>0</v>
          </cell>
          <cell r="T474">
            <v>0</v>
          </cell>
          <cell r="W474">
            <v>0</v>
          </cell>
          <cell r="Z474">
            <v>0</v>
          </cell>
          <cell r="AC474">
            <v>0</v>
          </cell>
          <cell r="AF474">
            <v>0</v>
          </cell>
          <cell r="AI474">
            <v>0</v>
          </cell>
          <cell r="AL474">
            <v>0</v>
          </cell>
          <cell r="AO474">
            <v>0</v>
          </cell>
        </row>
        <row r="475">
          <cell r="A475" t="str">
            <v>[...]</v>
          </cell>
          <cell r="B475" t="str">
            <v>[...]</v>
          </cell>
          <cell r="E475">
            <v>0</v>
          </cell>
        </row>
        <row r="476">
          <cell r="A476" t="str">
            <v>[...]</v>
          </cell>
          <cell r="B476" t="str">
            <v>[...]</v>
          </cell>
          <cell r="E476">
            <v>0</v>
          </cell>
        </row>
        <row r="477">
          <cell r="A477" t="str">
            <v>[...]</v>
          </cell>
          <cell r="B477" t="str">
            <v>[...]</v>
          </cell>
          <cell r="E477">
            <v>0</v>
          </cell>
        </row>
        <row r="478">
          <cell r="A478" t="str">
            <v>Frais administration</v>
          </cell>
          <cell r="B478" t="str">
            <v>Frais administration</v>
          </cell>
          <cell r="E478">
            <v>365612.4</v>
          </cell>
          <cell r="H478">
            <v>25574.084020118418</v>
          </cell>
          <cell r="K478">
            <v>21283.976156716744</v>
          </cell>
          <cell r="N478">
            <v>27640.163517536083</v>
          </cell>
          <cell r="Q478">
            <v>32155.184060439962</v>
          </cell>
          <cell r="T478">
            <v>41423.900963995366</v>
          </cell>
          <cell r="W478">
            <v>31710.532086767125</v>
          </cell>
          <cell r="Z478">
            <v>31816.87357352172</v>
          </cell>
          <cell r="AC478">
            <v>33359.117537468592</v>
          </cell>
          <cell r="AF478">
            <v>33142.617135197477</v>
          </cell>
          <cell r="AI478">
            <v>42145.971167663149</v>
          </cell>
          <cell r="AL478">
            <v>28661.299804920716</v>
          </cell>
          <cell r="AO478">
            <v>16698.679975654657</v>
          </cell>
        </row>
        <row r="479">
          <cell r="A479" t="str">
            <v>TOTAL AUTRES REVENUS</v>
          </cell>
          <cell r="B479" t="str">
            <v>TOTAL AUTRES REVENUS</v>
          </cell>
          <cell r="C479">
            <v>0.19080977574819824</v>
          </cell>
          <cell r="E479">
            <v>1223031.4649667009</v>
          </cell>
          <cell r="F479">
            <v>0.18887247986333233</v>
          </cell>
          <cell r="H479">
            <v>82364.935948972168</v>
          </cell>
          <cell r="I479">
            <v>0.14425318716838087</v>
          </cell>
          <cell r="K479">
            <v>59448.348924599486</v>
          </cell>
          <cell r="L479">
            <v>0.23425911121956855</v>
          </cell>
          <cell r="N479">
            <v>110824.82894683706</v>
          </cell>
          <cell r="O479">
            <v>0.19719726512643559</v>
          </cell>
          <cell r="Q479">
            <v>113239.87336921046</v>
          </cell>
          <cell r="R479">
            <v>0.19490557881245155</v>
          </cell>
          <cell r="T479">
            <v>132096.91311677379</v>
          </cell>
          <cell r="U479">
            <v>0.20136405941539667</v>
          </cell>
          <cell r="W479">
            <v>105941.90769191398</v>
          </cell>
          <cell r="X479">
            <v>0.16635323957294029</v>
          </cell>
          <cell r="Z479">
            <v>90126.672865983026</v>
          </cell>
          <cell r="AA479">
            <v>0.19981551036659839</v>
          </cell>
          <cell r="AC479">
            <v>114233.05795602006</v>
          </cell>
          <cell r="AD479">
            <v>0.23947212194230907</v>
          </cell>
          <cell r="AF479">
            <v>123182.1273430477</v>
          </cell>
          <cell r="AG479">
            <v>0.20178355461861264</v>
          </cell>
          <cell r="AI479">
            <v>132908.04332204943</v>
          </cell>
          <cell r="AJ479">
            <v>0.16611496856975763</v>
          </cell>
          <cell r="AL479">
            <v>108075.46943987985</v>
          </cell>
          <cell r="AM479">
            <v>0.13557222883677664</v>
          </cell>
          <cell r="AO479">
            <v>50589.286041413987</v>
          </cell>
        </row>
        <row r="480">
          <cell r="A480">
            <v>0</v>
          </cell>
        </row>
        <row r="481">
          <cell r="A481" t="str">
            <v>BAIIA OPÉRATIONNEL</v>
          </cell>
          <cell r="B481" t="str">
            <v>BAIIA OPÉRATIONNEL</v>
          </cell>
          <cell r="C481" t="str">
            <v>%vte</v>
          </cell>
          <cell r="D481">
            <v>3.1993886130875594E-2</v>
          </cell>
          <cell r="E481">
            <v>963580.74019650137</v>
          </cell>
          <cell r="F481" t="str">
            <v>%vte</v>
          </cell>
          <cell r="G481">
            <v>-1.3885568095144993E-3</v>
          </cell>
          <cell r="H481">
            <v>-4363.0017337130994</v>
          </cell>
          <cell r="I481" t="str">
            <v>%vte</v>
          </cell>
          <cell r="J481">
            <v>-1.3948715991651912E-2</v>
          </cell>
          <cell r="K481">
            <v>-26102.660241226477</v>
          </cell>
          <cell r="L481" t="str">
            <v>%vte</v>
          </cell>
          <cell r="M481">
            <v>1.5761796586512094E-2</v>
          </cell>
          <cell r="N481">
            <v>32680.048707333292</v>
          </cell>
          <cell r="O481" t="str">
            <v>%vte</v>
          </cell>
          <cell r="P481">
            <v>4.9072933523731634E-2</v>
          </cell>
          <cell r="Q481">
            <v>121216.05031895958</v>
          </cell>
          <cell r="R481" t="str">
            <v>%vte</v>
          </cell>
          <cell r="S481">
            <v>6.5873764492772033E-2</v>
          </cell>
          <cell r="T481">
            <v>202270.55942048362</v>
          </cell>
          <cell r="U481" t="str">
            <v>%vte</v>
          </cell>
          <cell r="V481">
            <v>2.9201322378950397E-2</v>
          </cell>
          <cell r="W481">
            <v>72935.719083877135</v>
          </cell>
          <cell r="X481" t="str">
            <v>%vte</v>
          </cell>
          <cell r="Y481">
            <v>2.7670175040463298E-2</v>
          </cell>
          <cell r="Z481">
            <v>70733.57863259122</v>
          </cell>
          <cell r="AA481" t="str">
            <v>%vte</v>
          </cell>
          <cell r="AB481">
            <v>4.4918481874292267E-2</v>
          </cell>
          <cell r="AC481">
            <v>119706.66682861192</v>
          </cell>
          <cell r="AD481" t="str">
            <v>%vte</v>
          </cell>
          <cell r="AE481">
            <v>3.1564065174632262E-2</v>
          </cell>
          <cell r="AF481">
            <v>75642.975192229962</v>
          </cell>
          <cell r="AG481" t="str">
            <v>%vte</v>
          </cell>
          <cell r="AH481">
            <v>6.092009566128908E-2</v>
          </cell>
          <cell r="AI481">
            <v>188506.00728488248</v>
          </cell>
          <cell r="AJ481" t="str">
            <v>%vte</v>
          </cell>
          <cell r="AK481">
            <v>7.1193653059985915E-2</v>
          </cell>
          <cell r="AL481">
            <v>192380.8566939806</v>
          </cell>
          <cell r="AM481" t="str">
            <v>%vte</v>
          </cell>
          <cell r="AN481">
            <v>-5.1976350117679856E-2</v>
          </cell>
          <cell r="AO481">
            <v>-82026.059991508751</v>
          </cell>
        </row>
        <row r="483">
          <cell r="B483" t="str">
            <v>Budget 2021</v>
          </cell>
          <cell r="C483" t="str">
            <v>CALCUL DU PROFIT NET</v>
          </cell>
        </row>
        <row r="487">
          <cell r="B487" t="str">
            <v>BAIIA OPÉRATIONNEL</v>
          </cell>
          <cell r="C487" t="str">
            <v>%vte</v>
          </cell>
          <cell r="D487">
            <v>3.1993886130875594E-2</v>
          </cell>
          <cell r="E487">
            <v>963580.74019650137</v>
          </cell>
          <cell r="F487" t="str">
            <v>%vte</v>
          </cell>
          <cell r="G487">
            <v>-1.3885568095144993E-3</v>
          </cell>
          <cell r="H487">
            <v>-4363.0017337130994</v>
          </cell>
          <cell r="I487" t="str">
            <v>%vte</v>
          </cell>
          <cell r="J487">
            <v>-1.3948715991651912E-2</v>
          </cell>
          <cell r="K487">
            <v>-26102.660241226477</v>
          </cell>
          <cell r="L487" t="str">
            <v>%vte</v>
          </cell>
          <cell r="M487">
            <v>1.5761796586512094E-2</v>
          </cell>
          <cell r="N487">
            <v>32680.048707333292</v>
          </cell>
          <cell r="O487" t="str">
            <v>%vte</v>
          </cell>
          <cell r="P487">
            <v>4.9072933523731634E-2</v>
          </cell>
          <cell r="Q487">
            <v>121216.05031895958</v>
          </cell>
          <cell r="R487" t="str">
            <v>%vte</v>
          </cell>
          <cell r="S487">
            <v>6.5873764492772033E-2</v>
          </cell>
          <cell r="T487">
            <v>202270.55942048362</v>
          </cell>
          <cell r="U487" t="str">
            <v>%vte</v>
          </cell>
          <cell r="V487">
            <v>2.9201322378950397E-2</v>
          </cell>
          <cell r="W487">
            <v>72935.719083877135</v>
          </cell>
          <cell r="X487" t="str">
            <v>%vte</v>
          </cell>
          <cell r="Y487">
            <v>2.7670175040463298E-2</v>
          </cell>
          <cell r="Z487">
            <v>70733.57863259122</v>
          </cell>
          <cell r="AA487" t="str">
            <v>%vte</v>
          </cell>
          <cell r="AB487">
            <v>4.4918481874292267E-2</v>
          </cell>
          <cell r="AC487">
            <v>119706.66682861192</v>
          </cell>
          <cell r="AD487" t="str">
            <v>%vte</v>
          </cell>
          <cell r="AE487">
            <v>3.1564065174632262E-2</v>
          </cell>
          <cell r="AF487">
            <v>75642.975192229962</v>
          </cell>
          <cell r="AG487" t="str">
            <v>%vte</v>
          </cell>
          <cell r="AH487">
            <v>6.092009566128908E-2</v>
          </cell>
          <cell r="AI487">
            <v>188506.00728488248</v>
          </cell>
          <cell r="AJ487" t="str">
            <v>%vte</v>
          </cell>
          <cell r="AK487">
            <v>7.1193653059985915E-2</v>
          </cell>
          <cell r="AL487">
            <v>192380.8566939806</v>
          </cell>
          <cell r="AM487" t="str">
            <v>%vte</v>
          </cell>
          <cell r="AN487">
            <v>-5.1976350117679856E-2</v>
          </cell>
          <cell r="AO487">
            <v>-82026.059991508751</v>
          </cell>
        </row>
        <row r="489">
          <cell r="A489" t="str">
            <v>Amortissement</v>
          </cell>
          <cell r="B489" t="str">
            <v>Amortissement</v>
          </cell>
          <cell r="E489">
            <v>110004</v>
          </cell>
          <cell r="H489">
            <v>9167</v>
          </cell>
          <cell r="K489">
            <v>9167</v>
          </cell>
          <cell r="N489">
            <v>9167</v>
          </cell>
          <cell r="Q489">
            <v>9167</v>
          </cell>
          <cell r="T489">
            <v>9167</v>
          </cell>
          <cell r="W489">
            <v>9167</v>
          </cell>
          <cell r="Z489">
            <v>9167</v>
          </cell>
          <cell r="AC489">
            <v>9167</v>
          </cell>
          <cell r="AF489">
            <v>9167</v>
          </cell>
          <cell r="AI489">
            <v>9167</v>
          </cell>
          <cell r="AL489">
            <v>9167</v>
          </cell>
          <cell r="AO489">
            <v>9167</v>
          </cell>
        </row>
        <row r="490">
          <cell r="A490" t="str">
            <v>Intérêts sur marge</v>
          </cell>
          <cell r="B490" t="str">
            <v>Intérêts sur marge</v>
          </cell>
          <cell r="E490">
            <v>5475</v>
          </cell>
          <cell r="H490">
            <v>456.25</v>
          </cell>
          <cell r="K490">
            <v>456.25</v>
          </cell>
          <cell r="N490">
            <v>456.25</v>
          </cell>
          <cell r="Q490">
            <v>456.25</v>
          </cell>
          <cell r="T490">
            <v>456.25</v>
          </cell>
          <cell r="W490">
            <v>456.25</v>
          </cell>
          <cell r="Z490">
            <v>456.25</v>
          </cell>
          <cell r="AC490">
            <v>456.25</v>
          </cell>
          <cell r="AF490">
            <v>456.25</v>
          </cell>
          <cell r="AI490">
            <v>456.25</v>
          </cell>
          <cell r="AL490">
            <v>456.25</v>
          </cell>
          <cell r="AO490">
            <v>456.25</v>
          </cell>
        </row>
        <row r="491">
          <cell r="A491" t="str">
            <v>Intérêts sur prêt</v>
          </cell>
          <cell r="B491" t="str">
            <v>Intérêts sur prêt</v>
          </cell>
          <cell r="E491">
            <v>6842.9621701559172</v>
          </cell>
          <cell r="H491">
            <v>594.88319947675336</v>
          </cell>
          <cell r="K491">
            <v>572.34312279002734</v>
          </cell>
          <cell r="N491">
            <v>587.16228670116425</v>
          </cell>
          <cell r="Q491">
            <v>577.32435191616423</v>
          </cell>
          <cell r="T491">
            <v>579.44137392557525</v>
          </cell>
          <cell r="W491">
            <v>569.85250084301356</v>
          </cell>
          <cell r="Z491">
            <v>571.72046114998614</v>
          </cell>
          <cell r="AC491">
            <v>567.86000476219169</v>
          </cell>
          <cell r="AF491">
            <v>558.64472423328755</v>
          </cell>
          <cell r="AI491">
            <v>560.13909198660258</v>
          </cell>
          <cell r="AL491">
            <v>551.17287316013676</v>
          </cell>
          <cell r="AO491">
            <v>552.41817921101347</v>
          </cell>
        </row>
        <row r="492">
          <cell r="A492" t="str">
            <v>Intérêts sur avance</v>
          </cell>
          <cell r="B492" t="str">
            <v>Intérêts sur avance</v>
          </cell>
          <cell r="E492">
            <v>0</v>
          </cell>
        </row>
        <row r="493">
          <cell r="A493" t="str">
            <v>[...]</v>
          </cell>
          <cell r="B493" t="str">
            <v>[...]</v>
          </cell>
        </row>
        <row r="494">
          <cell r="A494" t="str">
            <v>[...]</v>
          </cell>
          <cell r="B494" t="str">
            <v>[...]</v>
          </cell>
        </row>
        <row r="495">
          <cell r="A495" t="str">
            <v>[...]</v>
          </cell>
          <cell r="B495" t="str">
            <v>[...]</v>
          </cell>
        </row>
        <row r="496">
          <cell r="B496" t="str">
            <v>Profit Net</v>
          </cell>
          <cell r="C496" t="str">
            <v>%vte</v>
          </cell>
          <cell r="D496">
            <v>2.7932415445835586E-2</v>
          </cell>
          <cell r="E496">
            <v>841258.77802634542</v>
          </cell>
          <cell r="F496" t="str">
            <v>%vte</v>
          </cell>
          <cell r="G496">
            <v>-4.6405514913008487E-3</v>
          </cell>
          <cell r="H496">
            <v>-14581.134933189853</v>
          </cell>
          <cell r="I496" t="str">
            <v>%vte</v>
          </cell>
          <cell r="J496">
            <v>-1.9397027831210042E-2</v>
          </cell>
          <cell r="K496">
            <v>-36298.253364016506</v>
          </cell>
          <cell r="L496" t="str">
            <v>%vte</v>
          </cell>
          <cell r="M496">
            <v>1.0837249411914572E-2</v>
          </cell>
          <cell r="N496">
            <v>22469.636420632127</v>
          </cell>
          <cell r="O496" t="str">
            <v>%vte</v>
          </cell>
          <cell r="P496">
            <v>4.4943347501432661E-2</v>
          </cell>
          <cell r="Q496">
            <v>111015.47596704341</v>
          </cell>
          <cell r="R496" t="str">
            <v>%vte</v>
          </cell>
          <cell r="S496">
            <v>6.2551038285438718E-2</v>
          </cell>
          <cell r="T496">
            <v>192067.86804655805</v>
          </cell>
          <cell r="U496" t="str">
            <v>%vte</v>
          </cell>
          <cell r="V496">
            <v>2.5120303148489419E-2</v>
          </cell>
          <cell r="W496">
            <v>62742.61658303412</v>
          </cell>
          <cell r="X496" t="str">
            <v>%vte</v>
          </cell>
          <cell r="Y496">
            <v>2.3682018034331079E-2</v>
          </cell>
          <cell r="Z496">
            <v>60538.608171441236</v>
          </cell>
          <cell r="AA496" t="str">
            <v>%vte</v>
          </cell>
          <cell r="AB496">
            <v>4.1094390851164599E-2</v>
          </cell>
          <cell r="AC496">
            <v>109515.55682384974</v>
          </cell>
          <cell r="AD496" t="str">
            <v>%vte</v>
          </cell>
          <cell r="AE496">
            <v>2.7315395845322801E-2</v>
          </cell>
          <cell r="AF496">
            <v>65461.080467996675</v>
          </cell>
          <cell r="AG496" t="str">
            <v>%vte</v>
          </cell>
          <cell r="AH496">
            <v>5.7629096893794078E-2</v>
          </cell>
          <cell r="AI496">
            <v>178322.61819289587</v>
          </cell>
          <cell r="AJ496" t="str">
            <v>%vte</v>
          </cell>
          <cell r="AK496">
            <v>6.742844302523919E-2</v>
          </cell>
          <cell r="AL496">
            <v>182206.43382082047</v>
          </cell>
          <cell r="AM496" t="str">
            <v>%vte</v>
          </cell>
          <cell r="AN496">
            <v>-5.8424228901797444E-2</v>
          </cell>
          <cell r="AO496">
            <v>-92201.728170719769</v>
          </cell>
        </row>
      </sheetData>
      <sheetData sheetId="3"/>
      <sheetData sheetId="4">
        <row r="2">
          <cell r="B2" t="str">
            <v>Mois</v>
          </cell>
          <cell r="F2" t="str">
            <v/>
          </cell>
          <cell r="G2" t="str">
            <v/>
          </cell>
          <cell r="H2" t="str">
            <v/>
          </cell>
          <cell r="I2" t="str">
            <v/>
          </cell>
          <cell r="J2" t="str">
            <v/>
          </cell>
          <cell r="K2" t="str">
            <v/>
          </cell>
          <cell r="L2" t="str">
            <v/>
          </cell>
          <cell r="M2" t="str">
            <v/>
          </cell>
          <cell r="N2" t="str">
            <v/>
          </cell>
          <cell r="O2" t="str">
            <v/>
          </cell>
          <cell r="P2" t="str">
            <v/>
          </cell>
          <cell r="Q2" t="str">
            <v/>
          </cell>
          <cell r="R2" t="str">
            <v/>
          </cell>
          <cell r="S2" t="str">
            <v/>
          </cell>
          <cell r="T2" t="str">
            <v/>
          </cell>
          <cell r="U2" t="str">
            <v/>
          </cell>
          <cell r="V2" t="str">
            <v/>
          </cell>
          <cell r="W2" t="str">
            <v/>
          </cell>
          <cell r="X2" t="str">
            <v>X</v>
          </cell>
          <cell r="Y2" t="str">
            <v>O</v>
          </cell>
          <cell r="Z2" t="str">
            <v>U</v>
          </cell>
          <cell r="AA2" t="str">
            <v/>
          </cell>
          <cell r="AB2" t="str">
            <v/>
          </cell>
          <cell r="AC2" t="str">
            <v/>
          </cell>
          <cell r="AD2" t="str">
            <v/>
          </cell>
          <cell r="AE2" t="str">
            <v/>
          </cell>
          <cell r="AF2" t="str">
            <v/>
          </cell>
          <cell r="AG2" t="str">
            <v/>
          </cell>
          <cell r="AH2" t="str">
            <v/>
          </cell>
          <cell r="AI2" t="str">
            <v/>
          </cell>
          <cell r="AJ2" t="str">
            <v/>
          </cell>
          <cell r="AK2" t="str">
            <v/>
          </cell>
          <cell r="AL2" t="str">
            <v/>
          </cell>
          <cell r="AM2" t="str">
            <v/>
          </cell>
          <cell r="AN2" t="str">
            <v/>
          </cell>
          <cell r="AO2" t="str">
            <v/>
          </cell>
        </row>
        <row r="3">
          <cell r="B3" t="str">
            <v>YTD</v>
          </cell>
          <cell r="F3" t="str">
            <v>X</v>
          </cell>
          <cell r="G3" t="str">
            <v>O</v>
          </cell>
          <cell r="H3" t="str">
            <v>U</v>
          </cell>
          <cell r="I3" t="str">
            <v>X</v>
          </cell>
          <cell r="J3" t="str">
            <v>O</v>
          </cell>
          <cell r="K3" t="str">
            <v>U</v>
          </cell>
          <cell r="L3" t="str">
            <v>X</v>
          </cell>
          <cell r="M3" t="str">
            <v>O</v>
          </cell>
          <cell r="N3" t="str">
            <v>U</v>
          </cell>
          <cell r="O3" t="str">
            <v>X</v>
          </cell>
          <cell r="P3" t="str">
            <v>O</v>
          </cell>
          <cell r="Q3" t="str">
            <v>U</v>
          </cell>
          <cell r="R3" t="str">
            <v>X</v>
          </cell>
          <cell r="S3" t="str">
            <v>O</v>
          </cell>
          <cell r="T3" t="str">
            <v>U</v>
          </cell>
          <cell r="U3" t="str">
            <v>X</v>
          </cell>
          <cell r="V3" t="str">
            <v>O</v>
          </cell>
          <cell r="W3" t="str">
            <v>U</v>
          </cell>
          <cell r="X3" t="str">
            <v>X</v>
          </cell>
          <cell r="Y3" t="str">
            <v>O</v>
          </cell>
          <cell r="Z3" t="str">
            <v>U</v>
          </cell>
          <cell r="AA3" t="str">
            <v/>
          </cell>
          <cell r="AB3" t="str">
            <v/>
          </cell>
          <cell r="AC3" t="str">
            <v/>
          </cell>
          <cell r="AD3" t="str">
            <v/>
          </cell>
          <cell r="AE3" t="str">
            <v/>
          </cell>
          <cell r="AF3" t="str">
            <v/>
          </cell>
          <cell r="AG3" t="str">
            <v/>
          </cell>
          <cell r="AH3" t="str">
            <v/>
          </cell>
          <cell r="AI3" t="str">
            <v/>
          </cell>
          <cell r="AJ3" t="str">
            <v/>
          </cell>
          <cell r="AK3" t="str">
            <v/>
          </cell>
          <cell r="AL3" t="str">
            <v/>
          </cell>
          <cell r="AM3" t="str">
            <v/>
          </cell>
          <cell r="AN3" t="str">
            <v/>
          </cell>
          <cell r="AO3" t="str">
            <v/>
          </cell>
        </row>
        <row r="4">
          <cell r="B4" t="str">
            <v>Budget 2021</v>
          </cell>
          <cell r="C4" t="str">
            <v>Véhicules neufs</v>
          </cell>
        </row>
        <row r="6">
          <cell r="B6" t="str">
            <v>Mois</v>
          </cell>
          <cell r="C6">
            <v>2021</v>
          </cell>
          <cell r="F6" t="str">
            <v>Janvier</v>
          </cell>
          <cell r="I6" t="str">
            <v>Février</v>
          </cell>
          <cell r="L6" t="str">
            <v>Mars</v>
          </cell>
          <cell r="O6" t="str">
            <v>Avril</v>
          </cell>
          <cell r="R6" t="str">
            <v>Mai</v>
          </cell>
          <cell r="U6" t="str">
            <v>Juin</v>
          </cell>
          <cell r="X6" t="str">
            <v>Juillet</v>
          </cell>
          <cell r="AA6" t="str">
            <v>Août</v>
          </cell>
          <cell r="AD6" t="str">
            <v>Septembre</v>
          </cell>
          <cell r="AG6" t="str">
            <v>Octobre</v>
          </cell>
          <cell r="AJ6" t="str">
            <v>Novembre</v>
          </cell>
          <cell r="AM6" t="str">
            <v>Décembre</v>
          </cell>
        </row>
        <row r="7">
          <cell r="C7" t="str">
            <v>UNITE</v>
          </cell>
          <cell r="D7" t="str">
            <v>$P/UNITE</v>
          </cell>
          <cell r="E7" t="str">
            <v>$PROFITS</v>
          </cell>
          <cell r="F7" t="str">
            <v>UNITE</v>
          </cell>
          <cell r="G7" t="str">
            <v>$P/UNITE</v>
          </cell>
          <cell r="H7" t="str">
            <v>$PROFITS</v>
          </cell>
          <cell r="I7" t="str">
            <v>UNITE</v>
          </cell>
          <cell r="J7" t="str">
            <v>$P/UNITE</v>
          </cell>
          <cell r="K7" t="str">
            <v>$PROFITS</v>
          </cell>
          <cell r="L7" t="str">
            <v>UNITE</v>
          </cell>
          <cell r="M7" t="str">
            <v>$P/UNITE</v>
          </cell>
          <cell r="N7" t="str">
            <v>$PROFITS</v>
          </cell>
          <cell r="O7" t="str">
            <v>UNITE</v>
          </cell>
          <cell r="P7" t="str">
            <v>$P/UNITE</v>
          </cell>
          <cell r="Q7" t="str">
            <v>$PROFITS</v>
          </cell>
          <cell r="R7" t="str">
            <v>UNITE</v>
          </cell>
          <cell r="S7" t="str">
            <v>$P/UNITE</v>
          </cell>
          <cell r="T7" t="str">
            <v>$PROFITS</v>
          </cell>
          <cell r="U7" t="str">
            <v>UNITE</v>
          </cell>
          <cell r="V7" t="str">
            <v>$P/UNITE</v>
          </cell>
          <cell r="W7" t="str">
            <v>$PROFITS</v>
          </cell>
          <cell r="X7" t="str">
            <v>UNITE</v>
          </cell>
          <cell r="Y7" t="str">
            <v>$P/UNITE</v>
          </cell>
          <cell r="Z7" t="str">
            <v>$PROFITS</v>
          </cell>
          <cell r="AA7" t="str">
            <v>UNITE</v>
          </cell>
          <cell r="AB7" t="str">
            <v>$P/UNITE</v>
          </cell>
          <cell r="AC7" t="str">
            <v>$PROFITS</v>
          </cell>
          <cell r="AD7" t="str">
            <v>UNITE</v>
          </cell>
          <cell r="AE7" t="str">
            <v>$P/UNITE</v>
          </cell>
          <cell r="AF7" t="str">
            <v>$PROFITS</v>
          </cell>
          <cell r="AG7" t="str">
            <v>UNITE</v>
          </cell>
          <cell r="AH7" t="str">
            <v>$P/UNITE</v>
          </cell>
          <cell r="AI7" t="str">
            <v>$PROFITS</v>
          </cell>
          <cell r="AJ7" t="str">
            <v>UNITE</v>
          </cell>
          <cell r="AK7" t="str">
            <v>$P/UNITE</v>
          </cell>
          <cell r="AL7" t="str">
            <v>$PROFITS</v>
          </cell>
          <cell r="AM7" t="str">
            <v>UNITE</v>
          </cell>
          <cell r="AN7" t="str">
            <v>$P/UNITE</v>
          </cell>
          <cell r="AO7" t="str">
            <v>$PROFITS</v>
          </cell>
        </row>
        <row r="8">
          <cell r="A8" t="str">
            <v>Véhicules neufsVentes nettes</v>
          </cell>
          <cell r="B8" t="str">
            <v>Ventes nettes</v>
          </cell>
          <cell r="E8">
            <v>9553310.0954870339</v>
          </cell>
          <cell r="H8">
            <v>1882577.9033123129</v>
          </cell>
          <cell r="K8">
            <v>446219.11410022038</v>
          </cell>
          <cell r="N8">
            <v>678330.08198413614</v>
          </cell>
          <cell r="Q8">
            <v>751340.65797524713</v>
          </cell>
          <cell r="T8">
            <v>981796.55292181112</v>
          </cell>
          <cell r="W8">
            <v>691716.39517554897</v>
          </cell>
          <cell r="Z8">
            <v>688676.8901585252</v>
          </cell>
          <cell r="AC8">
            <v>729220.9724917697</v>
          </cell>
          <cell r="AF8">
            <v>799077.54156453046</v>
          </cell>
          <cell r="AI8">
            <v>991144.07177553454</v>
          </cell>
          <cell r="AL8">
            <v>576007.01925350889</v>
          </cell>
          <cell r="AO8">
            <v>337202.89477388666</v>
          </cell>
        </row>
        <row r="9">
          <cell r="A9" t="str">
            <v>Véhicules neufsAutos détail</v>
          </cell>
          <cell r="B9" t="str">
            <v>Autos détail</v>
          </cell>
          <cell r="C9">
            <v>303</v>
          </cell>
          <cell r="D9">
            <v>955.05621789951283</v>
          </cell>
          <cell r="E9">
            <v>289382.03402355238</v>
          </cell>
          <cell r="F9">
            <v>23.607095531789504</v>
          </cell>
          <cell r="G9">
            <v>955.05621789951272</v>
          </cell>
          <cell r="H9">
            <v>22546.103374183371</v>
          </cell>
          <cell r="I9">
            <v>16.252745004560932</v>
          </cell>
          <cell r="J9">
            <v>955.05621789951272</v>
          </cell>
          <cell r="K9">
            <v>15522.285174541163</v>
          </cell>
          <cell r="L9">
            <v>24.706978036209659</v>
          </cell>
          <cell r="M9">
            <v>955.05621789951272</v>
          </cell>
          <cell r="N9">
            <v>23596.552998988725</v>
          </cell>
          <cell r="O9">
            <v>27.366259623939069</v>
          </cell>
          <cell r="P9">
            <v>955.05621789951272</v>
          </cell>
          <cell r="Q9">
            <v>26136.316414495388</v>
          </cell>
          <cell r="R9">
            <v>35.760209540040471</v>
          </cell>
          <cell r="S9">
            <v>955.0562178995126</v>
          </cell>
          <cell r="T9">
            <v>34153.010474605122</v>
          </cell>
          <cell r="U9">
            <v>25.194550907869203</v>
          </cell>
          <cell r="V9">
            <v>955.05621789951272</v>
          </cell>
          <cell r="W9">
            <v>24062.212501746297</v>
          </cell>
          <cell r="X9">
            <v>25.083842293153349</v>
          </cell>
          <cell r="Y9">
            <v>955.05621789951272</v>
          </cell>
          <cell r="Z9">
            <v>23956.479550886877</v>
          </cell>
          <cell r="AA9">
            <v>26.560589054517198</v>
          </cell>
          <cell r="AB9">
            <v>955.05621789951283</v>
          </cell>
          <cell r="AC9">
            <v>25366.855727590391</v>
          </cell>
          <cell r="AD9">
            <v>29.104991497524331</v>
          </cell>
          <cell r="AE9">
            <v>955.05621789951272</v>
          </cell>
          <cell r="AF9">
            <v>27796.903101623062</v>
          </cell>
          <cell r="AG9">
            <v>36.100676444200857</v>
          </cell>
          <cell r="AH9">
            <v>955.05621789951283</v>
          </cell>
          <cell r="AI9">
            <v>34478.175508412503</v>
          </cell>
          <cell r="AJ9">
            <v>20.980040766836964</v>
          </cell>
          <cell r="AK9">
            <v>955.0562178995126</v>
          </cell>
          <cell r="AL9">
            <v>20037.118386152903</v>
          </cell>
          <cell r="AM9">
            <v>12.282021299358465</v>
          </cell>
          <cell r="AN9">
            <v>955.0562178995126</v>
          </cell>
          <cell r="AO9">
            <v>11730.020810326554</v>
          </cell>
        </row>
        <row r="10">
          <cell r="A10" t="str">
            <v>Véhicules neufsCamions détail</v>
          </cell>
          <cell r="B10" t="str">
            <v>Camions détail</v>
          </cell>
          <cell r="C10">
            <v>407.00000000000006</v>
          </cell>
          <cell r="D10">
            <v>1702.6668817908312</v>
          </cell>
          <cell r="E10">
            <v>692985.42088886839</v>
          </cell>
          <cell r="F10">
            <v>31.709860994845965</v>
          </cell>
          <cell r="G10">
            <v>1702.6668817908317</v>
          </cell>
          <cell r="H10">
            <v>53991.330142115097</v>
          </cell>
          <cell r="I10">
            <v>21.831244940119799</v>
          </cell>
          <cell r="J10">
            <v>1702.6668817908317</v>
          </cell>
          <cell r="K10">
            <v>37171.33774780565</v>
          </cell>
          <cell r="L10">
            <v>33.187260926525845</v>
          </cell>
          <cell r="M10">
            <v>1702.6668817908317</v>
          </cell>
          <cell r="N10">
            <v>56506.850076946466</v>
          </cell>
          <cell r="O10">
            <v>36.759299230835644</v>
          </cell>
          <cell r="P10">
            <v>1702.6668817908317</v>
          </cell>
          <cell r="Q10">
            <v>62588.841398183045</v>
          </cell>
          <cell r="R10">
            <v>48.03434086731508</v>
          </cell>
          <cell r="S10">
            <v>1702.6668817908319</v>
          </cell>
          <cell r="T10">
            <v>81786.481383429287</v>
          </cell>
          <cell r="U10">
            <v>33.84218554291342</v>
          </cell>
          <cell r="V10">
            <v>1702.6668817908317</v>
          </cell>
          <cell r="W10">
            <v>57621.968531339153</v>
          </cell>
          <cell r="X10">
            <v>33.693477931727436</v>
          </cell>
          <cell r="Y10">
            <v>1702.6668817908317</v>
          </cell>
          <cell r="Z10">
            <v>57368.769006702554</v>
          </cell>
          <cell r="AA10">
            <v>35.677094868608911</v>
          </cell>
          <cell r="AB10">
            <v>1702.6668817908317</v>
          </cell>
          <cell r="AC10">
            <v>60746.207871290018</v>
          </cell>
          <cell r="AD10">
            <v>39.094823562681199</v>
          </cell>
          <cell r="AE10">
            <v>1702.6668817908319</v>
          </cell>
          <cell r="AF10">
            <v>66565.461329633137</v>
          </cell>
          <cell r="AG10">
            <v>48.491667698976073</v>
          </cell>
          <cell r="AH10">
            <v>1702.6668817908314</v>
          </cell>
          <cell r="AI10">
            <v>82565.156633852777</v>
          </cell>
          <cell r="AJ10">
            <v>28.181110865025232</v>
          </cell>
          <cell r="AK10">
            <v>1702.6668817908317</v>
          </cell>
          <cell r="AL10">
            <v>47983.04416195424</v>
          </cell>
          <cell r="AM10">
            <v>16.497632570425399</v>
          </cell>
          <cell r="AN10">
            <v>1702.6668817908317</v>
          </cell>
          <cell r="AO10">
            <v>28089.972605617077</v>
          </cell>
        </row>
        <row r="11">
          <cell r="A11" t="str">
            <v>Véhicules neufsSprinter</v>
          </cell>
          <cell r="B11" t="str">
            <v>Sprinter</v>
          </cell>
          <cell r="C11">
            <v>0</v>
          </cell>
          <cell r="D11">
            <v>0</v>
          </cell>
          <cell r="E11">
            <v>0</v>
          </cell>
          <cell r="G11">
            <v>0</v>
          </cell>
          <cell r="J11">
            <v>0</v>
          </cell>
          <cell r="M11">
            <v>0</v>
          </cell>
          <cell r="P11">
            <v>0</v>
          </cell>
          <cell r="S11">
            <v>0</v>
          </cell>
          <cell r="V11">
            <v>0</v>
          </cell>
          <cell r="Y11">
            <v>0</v>
          </cell>
          <cell r="AB11">
            <v>0</v>
          </cell>
          <cell r="AE11">
            <v>0</v>
          </cell>
          <cell r="AH11">
            <v>0</v>
          </cell>
          <cell r="AK11">
            <v>0</v>
          </cell>
          <cell r="AN11">
            <v>0</v>
          </cell>
        </row>
        <row r="12">
          <cell r="A12" t="str">
            <v>Véhicules neufsMoto détail</v>
          </cell>
          <cell r="B12" t="str">
            <v>Moto détail</v>
          </cell>
          <cell r="C12">
            <v>0</v>
          </cell>
          <cell r="D12">
            <v>0</v>
          </cell>
          <cell r="E12">
            <v>0</v>
          </cell>
          <cell r="G12">
            <v>0</v>
          </cell>
          <cell r="J12">
            <v>0</v>
          </cell>
          <cell r="M12">
            <v>0</v>
          </cell>
          <cell r="P12">
            <v>0</v>
          </cell>
          <cell r="S12">
            <v>0</v>
          </cell>
          <cell r="V12">
            <v>0</v>
          </cell>
          <cell r="Y12">
            <v>0</v>
          </cell>
          <cell r="AB12">
            <v>0</v>
          </cell>
          <cell r="AE12">
            <v>0</v>
          </cell>
          <cell r="AH12">
            <v>0</v>
          </cell>
          <cell r="AK12">
            <v>0</v>
          </cell>
          <cell r="AN12">
            <v>0</v>
          </cell>
        </row>
        <row r="13">
          <cell r="A13" t="str">
            <v>Véhicules neufs[...]</v>
          </cell>
          <cell r="B13" t="str">
            <v>[...]</v>
          </cell>
          <cell r="C13">
            <v>0</v>
          </cell>
          <cell r="D13">
            <v>0</v>
          </cell>
          <cell r="E13">
            <v>0</v>
          </cell>
          <cell r="G13">
            <v>0</v>
          </cell>
          <cell r="J13">
            <v>0</v>
          </cell>
          <cell r="M13">
            <v>0</v>
          </cell>
          <cell r="P13">
            <v>0</v>
          </cell>
          <cell r="S13">
            <v>0</v>
          </cell>
          <cell r="V13">
            <v>0</v>
          </cell>
          <cell r="Y13">
            <v>0</v>
          </cell>
          <cell r="AB13">
            <v>0</v>
          </cell>
          <cell r="AE13">
            <v>0</v>
          </cell>
          <cell r="AH13">
            <v>0</v>
          </cell>
          <cell r="AK13">
            <v>0</v>
          </cell>
          <cell r="AN13">
            <v>0</v>
          </cell>
        </row>
        <row r="14">
          <cell r="A14" t="str">
            <v>Véhicules neufs[...]</v>
          </cell>
          <cell r="B14" t="str">
            <v>[...]</v>
          </cell>
          <cell r="C14">
            <v>0</v>
          </cell>
          <cell r="D14">
            <v>0</v>
          </cell>
          <cell r="E14">
            <v>0</v>
          </cell>
          <cell r="G14">
            <v>0</v>
          </cell>
          <cell r="J14">
            <v>0</v>
          </cell>
          <cell r="M14">
            <v>0</v>
          </cell>
          <cell r="P14">
            <v>0</v>
          </cell>
          <cell r="S14">
            <v>0</v>
          </cell>
          <cell r="V14">
            <v>0</v>
          </cell>
          <cell r="Y14">
            <v>0</v>
          </cell>
          <cell r="AB14">
            <v>0</v>
          </cell>
          <cell r="AE14">
            <v>0</v>
          </cell>
          <cell r="AH14">
            <v>0</v>
          </cell>
          <cell r="AK14">
            <v>0</v>
          </cell>
          <cell r="AN14">
            <v>0</v>
          </cell>
        </row>
        <row r="15">
          <cell r="A15" t="str">
            <v>Véhicules neufs[...]</v>
          </cell>
          <cell r="B15" t="str">
            <v>[...]</v>
          </cell>
          <cell r="C15">
            <v>0</v>
          </cell>
          <cell r="D15">
            <v>0</v>
          </cell>
          <cell r="E15">
            <v>0</v>
          </cell>
          <cell r="G15">
            <v>0</v>
          </cell>
          <cell r="J15">
            <v>0</v>
          </cell>
          <cell r="M15">
            <v>0</v>
          </cell>
          <cell r="P15">
            <v>0</v>
          </cell>
          <cell r="S15">
            <v>0</v>
          </cell>
          <cell r="V15">
            <v>0</v>
          </cell>
          <cell r="Y15">
            <v>0</v>
          </cell>
          <cell r="AB15">
            <v>0</v>
          </cell>
          <cell r="AE15">
            <v>0</v>
          </cell>
          <cell r="AH15">
            <v>0</v>
          </cell>
          <cell r="AK15">
            <v>0</v>
          </cell>
          <cell r="AN15">
            <v>0</v>
          </cell>
        </row>
        <row r="16">
          <cell r="A16" t="str">
            <v>Véhicules neufsTotal Neufs</v>
          </cell>
          <cell r="B16" t="str">
            <v>Total Neufs</v>
          </cell>
          <cell r="C16">
            <v>710</v>
          </cell>
          <cell r="D16">
            <v>1383.616133679466</v>
          </cell>
          <cell r="E16">
            <v>982367.45491242083</v>
          </cell>
          <cell r="F16">
            <v>55.316956526635465</v>
          </cell>
          <cell r="G16">
            <v>1383.616133679466</v>
          </cell>
          <cell r="H16">
            <v>76537.433516298464</v>
          </cell>
          <cell r="I16">
            <v>38.083989944680731</v>
          </cell>
          <cell r="J16">
            <v>1383.616133679466</v>
          </cell>
          <cell r="K16">
            <v>52693.622922346811</v>
          </cell>
          <cell r="L16">
            <v>57.8942389627355</v>
          </cell>
          <cell r="M16">
            <v>1383.616133679466</v>
          </cell>
          <cell r="N16">
            <v>80103.403075935188</v>
          </cell>
          <cell r="O16">
            <v>64.12555885477471</v>
          </cell>
          <cell r="P16">
            <v>1383.616133679466</v>
          </cell>
          <cell r="Q16">
            <v>88725.15781267843</v>
          </cell>
          <cell r="R16">
            <v>83.794550407355558</v>
          </cell>
          <cell r="S16">
            <v>1383.616133679466</v>
          </cell>
          <cell r="T16">
            <v>115939.49185803441</v>
          </cell>
          <cell r="U16">
            <v>59.036736450782627</v>
          </cell>
          <cell r="V16">
            <v>1383.6161336794657</v>
          </cell>
          <cell r="W16">
            <v>81684.18103308545</v>
          </cell>
          <cell r="X16">
            <v>58.777320224880782</v>
          </cell>
          <cell r="Y16">
            <v>1383.616133679466</v>
          </cell>
          <cell r="Z16">
            <v>81325.248557589424</v>
          </cell>
          <cell r="AA16">
            <v>62.237683923126113</v>
          </cell>
          <cell r="AB16">
            <v>1383.616133679466</v>
          </cell>
          <cell r="AC16">
            <v>86113.063598880413</v>
          </cell>
          <cell r="AD16">
            <v>68.199815060205538</v>
          </cell>
          <cell r="AE16">
            <v>1383.616133679466</v>
          </cell>
          <cell r="AF16">
            <v>94362.364431256196</v>
          </cell>
          <cell r="AG16">
            <v>84.592344143176931</v>
          </cell>
          <cell r="AH16">
            <v>1383.616133679466</v>
          </cell>
          <cell r="AI16">
            <v>117043.33214226528</v>
          </cell>
          <cell r="AJ16">
            <v>49.161151631862197</v>
          </cell>
          <cell r="AK16">
            <v>1383.616133679466</v>
          </cell>
          <cell r="AL16">
            <v>68020.162548107139</v>
          </cell>
          <cell r="AM16">
            <v>28.779653869783864</v>
          </cell>
          <cell r="AN16">
            <v>1383.616133679466</v>
          </cell>
          <cell r="AO16">
            <v>39819.993415943631</v>
          </cell>
        </row>
        <row r="17">
          <cell r="A17" t="str">
            <v>Véhicules neufs</v>
          </cell>
        </row>
        <row r="18">
          <cell r="A18" t="str">
            <v>Véhicules neufsEx-Démos et courtoisies</v>
          </cell>
          <cell r="B18" t="str">
            <v>Ex-Démos et courtoisies</v>
          </cell>
          <cell r="C18">
            <v>74.000000000000014</v>
          </cell>
          <cell r="D18">
            <v>790.03378359300473</v>
          </cell>
          <cell r="E18">
            <v>58462.499985882358</v>
          </cell>
          <cell r="F18">
            <v>5.7654292717901754</v>
          </cell>
          <cell r="G18">
            <v>790.03378359300473</v>
          </cell>
          <cell r="H18">
            <v>4554.8839016302545</v>
          </cell>
          <cell r="I18">
            <v>3.9693172618399633</v>
          </cell>
          <cell r="J18">
            <v>790.03378359300473</v>
          </cell>
          <cell r="K18">
            <v>3135.8947346524515</v>
          </cell>
          <cell r="L18">
            <v>6.0340474411865177</v>
          </cell>
          <cell r="M18">
            <v>790.03378359300473</v>
          </cell>
          <cell r="N18">
            <v>4767.1013303402733</v>
          </cell>
          <cell r="O18">
            <v>6.683508951061027</v>
          </cell>
          <cell r="P18">
            <v>790.03378359300484</v>
          </cell>
          <cell r="Q18">
            <v>5280.1978642844579</v>
          </cell>
          <cell r="R18">
            <v>8.7335165213300154</v>
          </cell>
          <cell r="S18">
            <v>790.03378359300473</v>
          </cell>
          <cell r="T18">
            <v>6899.7731014183692</v>
          </cell>
          <cell r="U18">
            <v>6.1531246441660761</v>
          </cell>
          <cell r="V18">
            <v>790.03378359300473</v>
          </cell>
          <cell r="W18">
            <v>4861.176343549886</v>
          </cell>
          <cell r="X18">
            <v>6.1260868966777151</v>
          </cell>
          <cell r="Y18">
            <v>790.03378359300473</v>
          </cell>
          <cell r="Z18">
            <v>4839.8156096018238</v>
          </cell>
          <cell r="AA18">
            <v>6.4867445215652566</v>
          </cell>
          <cell r="AB18">
            <v>790.03378359300473</v>
          </cell>
          <cell r="AC18">
            <v>5124.7473175733949</v>
          </cell>
          <cell r="AD18">
            <v>7.1081497386693089</v>
          </cell>
          <cell r="AE18">
            <v>790.03378359300473</v>
          </cell>
          <cell r="AF18">
            <v>5615.6784323865422</v>
          </cell>
          <cell r="AG18">
            <v>8.8166668543592852</v>
          </cell>
          <cell r="AH18">
            <v>790.03378359300473</v>
          </cell>
          <cell r="AI18">
            <v>6965.4646736285013</v>
          </cell>
          <cell r="AJ18">
            <v>5.1238383390954967</v>
          </cell>
          <cell r="AK18">
            <v>790.03378359300473</v>
          </cell>
          <cell r="AL18">
            <v>4048.0053895545125</v>
          </cell>
          <cell r="AM18">
            <v>2.999569558259163</v>
          </cell>
          <cell r="AN18">
            <v>790.03378359300473</v>
          </cell>
          <cell r="AO18">
            <v>2369.7612872618843</v>
          </cell>
        </row>
        <row r="19">
          <cell r="A19" t="str">
            <v>Véhicules neufs</v>
          </cell>
        </row>
        <row r="20">
          <cell r="A20" t="str">
            <v>Véhicules neufsFlottes</v>
          </cell>
          <cell r="B20" t="str">
            <v>Flottes</v>
          </cell>
          <cell r="C20">
            <v>25.000000000000004</v>
          </cell>
          <cell r="D20">
            <v>800</v>
          </cell>
          <cell r="E20">
            <v>20000.000000000004</v>
          </cell>
          <cell r="F20">
            <v>0</v>
          </cell>
          <cell r="G20">
            <v>0</v>
          </cell>
          <cell r="H20">
            <v>0</v>
          </cell>
          <cell r="I20">
            <v>1.4542911384503485</v>
          </cell>
          <cell r="J20">
            <v>800.00000000000011</v>
          </cell>
          <cell r="K20">
            <v>1163.4329107602789</v>
          </cell>
          <cell r="L20">
            <v>2.210773577378093</v>
          </cell>
          <cell r="M20">
            <v>800</v>
          </cell>
          <cell r="N20">
            <v>1768.6188619024745</v>
          </cell>
          <cell r="O20">
            <v>2.4487253600827237</v>
          </cell>
          <cell r="P20">
            <v>800</v>
          </cell>
          <cell r="Q20">
            <v>1958.9802880661789</v>
          </cell>
          <cell r="R20">
            <v>3.1998136824649825</v>
          </cell>
          <cell r="S20">
            <v>800.00000000000011</v>
          </cell>
          <cell r="T20">
            <v>2559.8509459719862</v>
          </cell>
          <cell r="U20">
            <v>2.2544014634000713</v>
          </cell>
          <cell r="V20">
            <v>800</v>
          </cell>
          <cell r="W20">
            <v>1803.5211707200569</v>
          </cell>
          <cell r="X20">
            <v>2.2444952871027013</v>
          </cell>
          <cell r="Y20">
            <v>800</v>
          </cell>
          <cell r="Z20">
            <v>1795.596229682161</v>
          </cell>
          <cell r="AA20">
            <v>2.3766341798364534</v>
          </cell>
          <cell r="AB20">
            <v>800</v>
          </cell>
          <cell r="AC20">
            <v>1901.3073438691627</v>
          </cell>
          <cell r="AD20">
            <v>2.6043066083694977</v>
          </cell>
          <cell r="AE20">
            <v>800</v>
          </cell>
          <cell r="AF20">
            <v>2083.445286695598</v>
          </cell>
          <cell r="AG20">
            <v>3.2302785671055241</v>
          </cell>
          <cell r="AH20">
            <v>799.99999999999989</v>
          </cell>
          <cell r="AI20">
            <v>2584.2228536844191</v>
          </cell>
          <cell r="AJ20">
            <v>1.8772882588741699</v>
          </cell>
          <cell r="AK20">
            <v>800</v>
          </cell>
          <cell r="AL20">
            <v>1501.830607099336</v>
          </cell>
          <cell r="AM20">
            <v>1.0989918769354361</v>
          </cell>
          <cell r="AN20">
            <v>800</v>
          </cell>
          <cell r="AO20">
            <v>879.19350154834888</v>
          </cell>
        </row>
        <row r="21">
          <cell r="A21" t="str">
            <v>Véhicules neufs</v>
          </cell>
        </row>
        <row r="22">
          <cell r="A22" t="str">
            <v>Véhicules neufsRachat bail</v>
          </cell>
          <cell r="B22" t="str">
            <v>Rachat bail</v>
          </cell>
          <cell r="E22">
            <v>60000</v>
          </cell>
          <cell r="H22">
            <v>5000</v>
          </cell>
          <cell r="K22">
            <v>5000</v>
          </cell>
          <cell r="N22">
            <v>5000</v>
          </cell>
          <cell r="Q22">
            <v>5000</v>
          </cell>
          <cell r="T22">
            <v>5000</v>
          </cell>
          <cell r="W22">
            <v>5000</v>
          </cell>
          <cell r="Z22">
            <v>5000</v>
          </cell>
          <cell r="AC22">
            <v>5000</v>
          </cell>
          <cell r="AF22">
            <v>5000</v>
          </cell>
          <cell r="AI22">
            <v>5000</v>
          </cell>
          <cell r="AL22">
            <v>5000</v>
          </cell>
          <cell r="AO22">
            <v>5000</v>
          </cell>
        </row>
        <row r="23">
          <cell r="A23" t="str">
            <v>Véhicules neufs</v>
          </cell>
        </row>
        <row r="24">
          <cell r="A24" t="str">
            <v>Véhicules neufsRev. Finances</v>
          </cell>
          <cell r="B24" t="str">
            <v>Rev. Finances</v>
          </cell>
          <cell r="D24">
            <v>94.079794079794112</v>
          </cell>
          <cell r="E24">
            <v>73758.55855855858</v>
          </cell>
          <cell r="G24">
            <v>94.079794079794084</v>
          </cell>
          <cell r="H24">
            <v>5746.6182778184229</v>
          </cell>
          <cell r="J24">
            <v>94.079794079794084</v>
          </cell>
          <cell r="K24">
            <v>3956.3664823637873</v>
          </cell>
          <cell r="M24">
            <v>94.079794079794084</v>
          </cell>
          <cell r="N24">
            <v>6014.3600207550835</v>
          </cell>
          <cell r="P24">
            <v>94.079794079794084</v>
          </cell>
          <cell r="Q24">
            <v>6661.7025181552026</v>
          </cell>
          <cell r="S24">
            <v>94.07979407979407</v>
          </cell>
          <cell r="T24">
            <v>8705.0214832521433</v>
          </cell>
          <cell r="V24">
            <v>94.079794079794084</v>
          </cell>
          <cell r="W24">
            <v>6133.0487079031527</v>
          </cell>
          <cell r="Y24">
            <v>94.079794079794084</v>
          </cell>
          <cell r="Z24">
            <v>6106.0991770732644</v>
          </cell>
          <cell r="AB24">
            <v>94.079794079794084</v>
          </cell>
          <cell r="AC24">
            <v>6465.5800763281077</v>
          </cell>
          <cell r="AE24">
            <v>94.079794079794084</v>
          </cell>
          <cell r="AF24">
            <v>7084.9578208465273</v>
          </cell>
          <cell r="AH24">
            <v>94.079794079794098</v>
          </cell>
          <cell r="AI24">
            <v>8787.9005198454288</v>
          </cell>
          <cell r="AK24">
            <v>94.079794079794084</v>
          </cell>
          <cell r="AL24">
            <v>5107.1206780913872</v>
          </cell>
          <cell r="AN24">
            <v>94.079794079794084</v>
          </cell>
          <cell r="AO24">
            <v>2989.7827961260559</v>
          </cell>
        </row>
        <row r="25">
          <cell r="A25" t="str">
            <v>Véhicules neufsRev. Protections</v>
          </cell>
          <cell r="B25" t="str">
            <v>Rev. Protections</v>
          </cell>
          <cell r="D25">
            <v>737.3230373230374</v>
          </cell>
          <cell r="E25">
            <v>578061.2612612613</v>
          </cell>
          <cell r="G25">
            <v>737.32303732303728</v>
          </cell>
          <cell r="H25">
            <v>45037.450223832748</v>
          </cell>
          <cell r="J25">
            <v>737.32303732303728</v>
          </cell>
          <cell r="K25">
            <v>31006.872198990608</v>
          </cell>
          <cell r="M25">
            <v>737.32303732303728</v>
          </cell>
          <cell r="N25">
            <v>47135.79830219681</v>
          </cell>
          <cell r="P25">
            <v>737.32303732303728</v>
          </cell>
          <cell r="Q25">
            <v>52209.156944611699</v>
          </cell>
          <cell r="S25">
            <v>737.32303732303728</v>
          </cell>
          <cell r="T25">
            <v>68223.075345487727</v>
          </cell>
          <cell r="V25">
            <v>737.32303732303728</v>
          </cell>
          <cell r="W25">
            <v>48065.986385194476</v>
          </cell>
          <cell r="Y25">
            <v>737.32303732303728</v>
          </cell>
          <cell r="Z25">
            <v>47854.777271481165</v>
          </cell>
          <cell r="AB25">
            <v>737.32303732303728</v>
          </cell>
          <cell r="AC25">
            <v>50672.104319129583</v>
          </cell>
          <cell r="AE25">
            <v>737.32303732303728</v>
          </cell>
          <cell r="AF25">
            <v>55526.297340122779</v>
          </cell>
          <cell r="AH25">
            <v>737.32303732303728</v>
          </cell>
          <cell r="AI25">
            <v>68872.615702044393</v>
          </cell>
          <cell r="AK25">
            <v>737.32303732303728</v>
          </cell>
          <cell r="AL25">
            <v>40025.573686437143</v>
          </cell>
          <cell r="AN25">
            <v>737.32303732303728</v>
          </cell>
          <cell r="AO25">
            <v>23431.553541732112</v>
          </cell>
        </row>
        <row r="26">
          <cell r="A26" t="str">
            <v>Véhicules neufsRev. Autres</v>
          </cell>
          <cell r="B26" t="str">
            <v>Rev. Autres</v>
          </cell>
          <cell r="D26">
            <v>18.597168597168597</v>
          </cell>
          <cell r="E26">
            <v>14580.180180180181</v>
          </cell>
          <cell r="G26">
            <v>18.597168597168597</v>
          </cell>
          <cell r="H26">
            <v>1135.9594270106184</v>
          </cell>
          <cell r="J26">
            <v>18.597168597168597</v>
          </cell>
          <cell r="K26">
            <v>782.0724441881905</v>
          </cell>
          <cell r="M26">
            <v>18.597168597168597</v>
          </cell>
          <cell r="N26">
            <v>1188.8851203818188</v>
          </cell>
          <cell r="P26">
            <v>18.597168597168597</v>
          </cell>
          <cell r="Q26">
            <v>1316.8481721934702</v>
          </cell>
          <cell r="S26">
            <v>18.597168597168597</v>
          </cell>
          <cell r="T26">
            <v>1720.7600606428655</v>
          </cell>
          <cell r="V26">
            <v>18.597168597168597</v>
          </cell>
          <cell r="W26">
            <v>1212.3468376087628</v>
          </cell>
          <cell r="Y26">
            <v>18.597168597168597</v>
          </cell>
          <cell r="Z26">
            <v>1207.0196047702964</v>
          </cell>
          <cell r="AB26">
            <v>18.597168597168597</v>
          </cell>
          <cell r="AC26">
            <v>1278.0797825299746</v>
          </cell>
          <cell r="AE26">
            <v>18.597168597168597</v>
          </cell>
          <cell r="AF26">
            <v>1400.5149180743135</v>
          </cell>
          <cell r="AH26">
            <v>18.597168597168597</v>
          </cell>
          <cell r="AI26">
            <v>1737.1431260159566</v>
          </cell>
          <cell r="AK26">
            <v>18.597168597168597</v>
          </cell>
          <cell r="AL26">
            <v>1009.5471107855067</v>
          </cell>
          <cell r="AN26">
            <v>18.597168597168597</v>
          </cell>
          <cell r="AO26">
            <v>591.00357597840639</v>
          </cell>
        </row>
        <row r="27">
          <cell r="A27" t="str">
            <v>Véhicules neufsTotal F&amp;I</v>
          </cell>
          <cell r="B27" t="str">
            <v>Total F&amp;I</v>
          </cell>
          <cell r="C27">
            <v>784</v>
          </cell>
          <cell r="D27">
            <v>850.00000000000011</v>
          </cell>
          <cell r="E27">
            <v>666400.00000000012</v>
          </cell>
          <cell r="F27">
            <v>61.082385798425641</v>
          </cell>
          <cell r="G27">
            <v>849.99999999999989</v>
          </cell>
          <cell r="H27">
            <v>51920.027928661788</v>
          </cell>
          <cell r="I27">
            <v>42.053307206520692</v>
          </cell>
          <cell r="J27">
            <v>849.99999999999989</v>
          </cell>
          <cell r="K27">
            <v>35745.311125542583</v>
          </cell>
          <cell r="L27">
            <v>63.928286403922016</v>
          </cell>
          <cell r="M27">
            <v>850</v>
          </cell>
          <cell r="N27">
            <v>54339.043443333714</v>
          </cell>
          <cell r="O27">
            <v>70.809067805835738</v>
          </cell>
          <cell r="P27">
            <v>850</v>
          </cell>
          <cell r="Q27">
            <v>60187.707634960374</v>
          </cell>
          <cell r="R27">
            <v>92.528066928685575</v>
          </cell>
          <cell r="S27">
            <v>849.99999999999989</v>
          </cell>
          <cell r="T27">
            <v>78648.856889382732</v>
          </cell>
          <cell r="U27">
            <v>65.189861094948697</v>
          </cell>
          <cell r="V27">
            <v>850</v>
          </cell>
          <cell r="W27">
            <v>55411.38193070639</v>
          </cell>
          <cell r="X27">
            <v>64.903407121558502</v>
          </cell>
          <cell r="Y27">
            <v>850.00000000000011</v>
          </cell>
          <cell r="Z27">
            <v>55167.89605332473</v>
          </cell>
          <cell r="AA27">
            <v>68.72442844469137</v>
          </cell>
          <cell r="AB27">
            <v>850</v>
          </cell>
          <cell r="AC27">
            <v>58415.764177987665</v>
          </cell>
          <cell r="AD27">
            <v>75.307964798874849</v>
          </cell>
          <cell r="AE27">
            <v>849.99999999999989</v>
          </cell>
          <cell r="AF27">
            <v>64011.770079043614</v>
          </cell>
          <cell r="AG27">
            <v>93.409010997536214</v>
          </cell>
          <cell r="AH27">
            <v>850</v>
          </cell>
          <cell r="AI27">
            <v>79397.659347905777</v>
          </cell>
          <cell r="AJ27">
            <v>54.284989970957696</v>
          </cell>
          <cell r="AK27">
            <v>849.99999999999989</v>
          </cell>
          <cell r="AL27">
            <v>46142.241475314033</v>
          </cell>
          <cell r="AM27">
            <v>31.779223428043029</v>
          </cell>
          <cell r="AN27">
            <v>850</v>
          </cell>
          <cell r="AO27">
            <v>27012.339913836575</v>
          </cell>
        </row>
        <row r="28">
          <cell r="A28" t="str">
            <v>Véhicules neufs</v>
          </cell>
        </row>
        <row r="29">
          <cell r="A29" t="str">
            <v>Véhicules neufs</v>
          </cell>
        </row>
        <row r="30">
          <cell r="A30" t="str">
            <v>Véhicules neufsTotal Dépt. Neufs</v>
          </cell>
          <cell r="B30" t="str">
            <v>Total Dépt. Neufs</v>
          </cell>
          <cell r="C30">
            <v>809</v>
          </cell>
          <cell r="D30">
            <v>2209.1841222475937</v>
          </cell>
          <cell r="E30">
            <v>1787229.9548983031</v>
          </cell>
          <cell r="F30">
            <v>61.082385798425641</v>
          </cell>
          <cell r="G30">
            <v>2259.4458867739204</v>
          </cell>
          <cell r="H30">
            <v>138012.34534659053</v>
          </cell>
          <cell r="I30">
            <v>43.507598344971044</v>
          </cell>
          <cell r="J30">
            <v>2246.4641904234068</v>
          </cell>
          <cell r="K30">
            <v>97738.261693302135</v>
          </cell>
          <cell r="L30">
            <v>66.139059981300107</v>
          </cell>
          <cell r="M30">
            <v>2207.1400281888637</v>
          </cell>
          <cell r="N30">
            <v>145978.16671151167</v>
          </cell>
          <cell r="O30">
            <v>73.257793165918457</v>
          </cell>
          <cell r="P30">
            <v>2199.7938599515692</v>
          </cell>
          <cell r="Q30">
            <v>161152.04359998944</v>
          </cell>
          <cell r="R30">
            <v>95.727880611150553</v>
          </cell>
          <cell r="S30">
            <v>2183.7731229417527</v>
          </cell>
          <cell r="T30">
            <v>209047.97279480749</v>
          </cell>
          <cell r="U30">
            <v>67.444262558348768</v>
          </cell>
          <cell r="V30">
            <v>2205.6770262609548</v>
          </cell>
          <cell r="W30">
            <v>148760.26047806177</v>
          </cell>
          <cell r="X30">
            <v>67.147902408661196</v>
          </cell>
          <cell r="Y30">
            <v>2206.0042255481017</v>
          </cell>
          <cell r="Z30">
            <v>148128.55645019814</v>
          </cell>
          <cell r="AA30">
            <v>71.101062624527827</v>
          </cell>
          <cell r="AB30">
            <v>2201.864172762781</v>
          </cell>
          <cell r="AC30">
            <v>156554.88243831065</v>
          </cell>
          <cell r="AD30">
            <v>77.912271407244347</v>
          </cell>
          <cell r="AE30">
            <v>2195.7164787968873</v>
          </cell>
          <cell r="AF30">
            <v>171073.25822938196</v>
          </cell>
          <cell r="AG30">
            <v>96.639289564641743</v>
          </cell>
          <cell r="AH30">
            <v>2183.280526667706</v>
          </cell>
          <cell r="AI30">
            <v>210990.67901748398</v>
          </cell>
          <cell r="AJ30">
            <v>56.162278229831863</v>
          </cell>
          <cell r="AK30">
            <v>2220.5694631851902</v>
          </cell>
          <cell r="AL30">
            <v>124712.24002007503</v>
          </cell>
          <cell r="AM30">
            <v>32.878215304978468</v>
          </cell>
          <cell r="AN30">
            <v>2283.6181168027542</v>
          </cell>
          <cell r="AO30">
            <v>75081.288118590426</v>
          </cell>
        </row>
        <row r="31">
          <cell r="A31" t="str">
            <v>Véhicules neufs</v>
          </cell>
        </row>
        <row r="32">
          <cell r="A32" t="str">
            <v>Véhicules neufs</v>
          </cell>
        </row>
        <row r="33">
          <cell r="A33" t="str">
            <v>Véhicules neufsDEPENSES</v>
          </cell>
          <cell r="B33" t="str">
            <v>DEPENSES</v>
          </cell>
        </row>
        <row r="34">
          <cell r="A34" t="str">
            <v>Véhicules neufsComm. vendeurs</v>
          </cell>
          <cell r="B34" t="str">
            <v>Comm. vendeurs</v>
          </cell>
          <cell r="C34">
            <v>0.29080739236310865</v>
          </cell>
          <cell r="D34">
            <v>386.0727615783004</v>
          </cell>
          <cell r="E34">
            <v>302681.04507738753</v>
          </cell>
          <cell r="F34">
            <v>0.2918655242276833</v>
          </cell>
          <cell r="G34">
            <v>387.47752604371072</v>
          </cell>
          <cell r="H34">
            <v>23668.051734021457</v>
          </cell>
          <cell r="I34">
            <v>0.32814705329239158</v>
          </cell>
          <cell r="J34">
            <v>435.64449321215687</v>
          </cell>
          <cell r="K34">
            <v>18320.291705879852</v>
          </cell>
          <cell r="L34">
            <v>0.2961800815962965</v>
          </cell>
          <cell r="M34">
            <v>393.2054859306748</v>
          </cell>
          <cell r="N34">
            <v>25136.952920169508</v>
          </cell>
          <cell r="O34">
            <v>0.28622244399772345</v>
          </cell>
          <cell r="P34">
            <v>379.98583351662325</v>
          </cell>
          <cell r="Q34">
            <v>26906.442650735586</v>
          </cell>
          <cell r="R34">
            <v>0.26854424395609855</v>
          </cell>
          <cell r="S34">
            <v>356.51644556763387</v>
          </cell>
          <cell r="T34">
            <v>32987.777536659116</v>
          </cell>
          <cell r="U34">
            <v>0.29202669340860354</v>
          </cell>
          <cell r="V34">
            <v>387.69149251221614</v>
          </cell>
          <cell r="W34">
            <v>25273.554544564715</v>
          </cell>
          <cell r="X34">
            <v>0.29501879892928684</v>
          </cell>
          <cell r="Y34">
            <v>391.66377957107289</v>
          </cell>
          <cell r="Z34">
            <v>25420.313740269692</v>
          </cell>
          <cell r="AA34">
            <v>0.2882649855957134</v>
          </cell>
          <cell r="AB34">
            <v>382.6974897402377</v>
          </cell>
          <cell r="AC34">
            <v>26300.666249615977</v>
          </cell>
          <cell r="AD34">
            <v>0.28219975690705984</v>
          </cell>
          <cell r="AE34">
            <v>374.64535746669287</v>
          </cell>
          <cell r="AF34">
            <v>28213.779392163589</v>
          </cell>
          <cell r="AG34">
            <v>0.26993062086302611</v>
          </cell>
          <cell r="AH34">
            <v>358.35698461547764</v>
          </cell>
          <cell r="AI34">
            <v>33473.771516991066</v>
          </cell>
          <cell r="AJ34">
            <v>0.30671936291654434</v>
          </cell>
          <cell r="AK34">
            <v>407.1973222842642</v>
          </cell>
          <cell r="AL34">
            <v>22104.70255640211</v>
          </cell>
          <cell r="AM34">
            <v>0.35256759927984815</v>
          </cell>
          <cell r="AN34">
            <v>468.06494701153997</v>
          </cell>
          <cell r="AO34">
            <v>14874.74052991485</v>
          </cell>
        </row>
        <row r="35">
          <cell r="A35" t="str">
            <v>Véhicules neufsComm. F&amp;I</v>
          </cell>
          <cell r="B35" t="str">
            <v>Comm. F&amp;I</v>
          </cell>
          <cell r="C35">
            <v>0.29999999999999993</v>
          </cell>
          <cell r="D35">
            <v>255</v>
          </cell>
          <cell r="E35">
            <v>199920</v>
          </cell>
          <cell r="F35">
            <v>0.3</v>
          </cell>
          <cell r="G35">
            <v>254.99999999999994</v>
          </cell>
          <cell r="H35">
            <v>15576.008378598535</v>
          </cell>
          <cell r="I35">
            <v>0.3</v>
          </cell>
          <cell r="J35">
            <v>254.99999999999994</v>
          </cell>
          <cell r="K35">
            <v>10723.593337662775</v>
          </cell>
          <cell r="L35">
            <v>0.3</v>
          </cell>
          <cell r="M35">
            <v>254.99999999999997</v>
          </cell>
          <cell r="N35">
            <v>16301.713033000113</v>
          </cell>
          <cell r="O35">
            <v>0.3</v>
          </cell>
          <cell r="P35">
            <v>255</v>
          </cell>
          <cell r="Q35">
            <v>18056.312290488113</v>
          </cell>
          <cell r="R35">
            <v>0.3</v>
          </cell>
          <cell r="S35">
            <v>254.99999999999997</v>
          </cell>
          <cell r="T35">
            <v>23594.65706681482</v>
          </cell>
          <cell r="U35">
            <v>0.3</v>
          </cell>
          <cell r="V35">
            <v>254.99999999999997</v>
          </cell>
          <cell r="W35">
            <v>16623.414579211916</v>
          </cell>
          <cell r="X35">
            <v>0.3</v>
          </cell>
          <cell r="Y35">
            <v>255.00000000000003</v>
          </cell>
          <cell r="Z35">
            <v>16550.368815997419</v>
          </cell>
          <cell r="AA35">
            <v>0.3</v>
          </cell>
          <cell r="AB35">
            <v>254.99999999999997</v>
          </cell>
          <cell r="AC35">
            <v>17524.729253396297</v>
          </cell>
          <cell r="AD35">
            <v>0.3</v>
          </cell>
          <cell r="AE35">
            <v>254.99999999999997</v>
          </cell>
          <cell r="AF35">
            <v>19203.531023713083</v>
          </cell>
          <cell r="AG35">
            <v>0.3</v>
          </cell>
          <cell r="AH35">
            <v>255</v>
          </cell>
          <cell r="AI35">
            <v>23819.297804371734</v>
          </cell>
          <cell r="AJ35">
            <v>0.3</v>
          </cell>
          <cell r="AK35">
            <v>254.99999999999997</v>
          </cell>
          <cell r="AL35">
            <v>13842.67244259421</v>
          </cell>
          <cell r="AM35">
            <v>0.3</v>
          </cell>
          <cell r="AN35">
            <v>255</v>
          </cell>
          <cell r="AO35">
            <v>8103.7019741509721</v>
          </cell>
        </row>
        <row r="36">
          <cell r="A36" t="str">
            <v>Véhicules neufsFrais de livraison</v>
          </cell>
          <cell r="B36" t="str">
            <v>Frais de livraison</v>
          </cell>
          <cell r="D36">
            <v>197.00000000000003</v>
          </cell>
          <cell r="E36">
            <v>154448.00000000003</v>
          </cell>
          <cell r="G36">
            <v>197</v>
          </cell>
          <cell r="H36">
            <v>12033.230002289851</v>
          </cell>
          <cell r="J36">
            <v>197</v>
          </cell>
          <cell r="K36">
            <v>8284.5015196845761</v>
          </cell>
          <cell r="M36">
            <v>197</v>
          </cell>
          <cell r="N36">
            <v>12593.872421572638</v>
          </cell>
          <cell r="P36">
            <v>197</v>
          </cell>
          <cell r="Q36">
            <v>13949.386357749641</v>
          </cell>
          <cell r="S36">
            <v>197</v>
          </cell>
          <cell r="T36">
            <v>18228.029184951058</v>
          </cell>
          <cell r="V36">
            <v>197</v>
          </cell>
          <cell r="W36">
            <v>12842.402635704893</v>
          </cell>
          <cell r="Y36">
            <v>197</v>
          </cell>
          <cell r="Z36">
            <v>12785.971202947025</v>
          </cell>
          <cell r="AB36">
            <v>197</v>
          </cell>
          <cell r="AC36">
            <v>13538.712403604201</v>
          </cell>
          <cell r="AE36">
            <v>197</v>
          </cell>
          <cell r="AF36">
            <v>14835.669065378344</v>
          </cell>
          <cell r="AH36">
            <v>197</v>
          </cell>
          <cell r="AI36">
            <v>18401.575166514634</v>
          </cell>
          <cell r="AK36">
            <v>197</v>
          </cell>
          <cell r="AL36">
            <v>10694.143024278666</v>
          </cell>
          <cell r="AN36">
            <v>197</v>
          </cell>
          <cell r="AO36">
            <v>6260.5070153244769</v>
          </cell>
        </row>
        <row r="37">
          <cell r="A37" t="str">
            <v>Véhicules neufsService gratuit 1</v>
          </cell>
          <cell r="B37" t="str">
            <v>Service gratuit 1</v>
          </cell>
          <cell r="D37">
            <v>6</v>
          </cell>
          <cell r="E37">
            <v>4704</v>
          </cell>
          <cell r="G37">
            <v>6</v>
          </cell>
          <cell r="H37">
            <v>366.49431479055386</v>
          </cell>
          <cell r="J37">
            <v>6</v>
          </cell>
          <cell r="K37">
            <v>252.31984323912417</v>
          </cell>
          <cell r="M37">
            <v>6</v>
          </cell>
          <cell r="N37">
            <v>383.56971842353209</v>
          </cell>
          <cell r="P37">
            <v>6</v>
          </cell>
          <cell r="Q37">
            <v>424.8544068350144</v>
          </cell>
          <cell r="S37">
            <v>6</v>
          </cell>
          <cell r="T37">
            <v>555.16840157211345</v>
          </cell>
          <cell r="V37">
            <v>6</v>
          </cell>
          <cell r="W37">
            <v>391.13916656969218</v>
          </cell>
          <cell r="Y37">
            <v>6</v>
          </cell>
          <cell r="Z37">
            <v>389.42044272935101</v>
          </cell>
          <cell r="AB37">
            <v>6</v>
          </cell>
          <cell r="AC37">
            <v>412.34657066814822</v>
          </cell>
          <cell r="AE37">
            <v>6</v>
          </cell>
          <cell r="AF37">
            <v>451.84778879324909</v>
          </cell>
          <cell r="AH37">
            <v>6</v>
          </cell>
          <cell r="AI37">
            <v>560.45406598521731</v>
          </cell>
          <cell r="AK37">
            <v>6</v>
          </cell>
          <cell r="AL37">
            <v>325.70993982574618</v>
          </cell>
          <cell r="AN37">
            <v>6</v>
          </cell>
          <cell r="AO37">
            <v>190.67534056825818</v>
          </cell>
        </row>
        <row r="38">
          <cell r="A38" t="str">
            <v>Véhicules neufsEntretien stock</v>
          </cell>
          <cell r="B38" t="str">
            <v>Entretien stock</v>
          </cell>
          <cell r="D38">
            <v>34</v>
          </cell>
          <cell r="E38">
            <v>26656</v>
          </cell>
          <cell r="G38">
            <v>34</v>
          </cell>
          <cell r="H38">
            <v>2076.8011171464718</v>
          </cell>
          <cell r="J38">
            <v>34</v>
          </cell>
          <cell r="K38">
            <v>1429.8124450217035</v>
          </cell>
          <cell r="M38">
            <v>33.999999999999993</v>
          </cell>
          <cell r="N38">
            <v>2173.5617377333483</v>
          </cell>
          <cell r="P38">
            <v>34</v>
          </cell>
          <cell r="Q38">
            <v>2407.5083053984149</v>
          </cell>
          <cell r="S38">
            <v>34</v>
          </cell>
          <cell r="T38">
            <v>3145.9542755753096</v>
          </cell>
          <cell r="V38">
            <v>34</v>
          </cell>
          <cell r="W38">
            <v>2216.4552772282559</v>
          </cell>
          <cell r="Y38">
            <v>34</v>
          </cell>
          <cell r="Z38">
            <v>2206.7158421329891</v>
          </cell>
          <cell r="AB38">
            <v>34</v>
          </cell>
          <cell r="AC38">
            <v>2336.6305671195064</v>
          </cell>
          <cell r="AE38">
            <v>34</v>
          </cell>
          <cell r="AF38">
            <v>2560.4708031617447</v>
          </cell>
          <cell r="AH38">
            <v>34</v>
          </cell>
          <cell r="AI38">
            <v>3175.9063739162311</v>
          </cell>
          <cell r="AK38">
            <v>34</v>
          </cell>
          <cell r="AL38">
            <v>1845.6896590125616</v>
          </cell>
          <cell r="AN38">
            <v>34</v>
          </cell>
          <cell r="AO38">
            <v>1080.493596553463</v>
          </cell>
        </row>
        <row r="39">
          <cell r="A39" t="str">
            <v>Véhicules neufsPublicité 1</v>
          </cell>
          <cell r="B39" t="str">
            <v>Publicité 1</v>
          </cell>
          <cell r="D39">
            <v>180.66964285714283</v>
          </cell>
          <cell r="E39">
            <v>141644.99999999997</v>
          </cell>
          <cell r="G39">
            <v>180.66964285714283</v>
          </cell>
          <cell r="H39">
            <v>11035.732827063774</v>
          </cell>
          <cell r="J39">
            <v>180.66964285714283</v>
          </cell>
          <cell r="K39">
            <v>7597.7559939638049</v>
          </cell>
          <cell r="M39">
            <v>180.6696428571428</v>
          </cell>
          <cell r="N39">
            <v>11549.900673065729</v>
          </cell>
          <cell r="P39">
            <v>180.66964285714283</v>
          </cell>
          <cell r="Q39">
            <v>12793.048991527554</v>
          </cell>
          <cell r="S39">
            <v>180.6696428571428</v>
          </cell>
          <cell r="T39">
            <v>16717.01280626743</v>
          </cell>
          <cell r="V39">
            <v>180.66964285714283</v>
          </cell>
          <cell r="W39">
            <v>11777.828921931132</v>
          </cell>
          <cell r="Y39">
            <v>180.66964285714283</v>
          </cell>
          <cell r="Z39">
            <v>11726.075384863716</v>
          </cell>
          <cell r="AB39">
            <v>180.66964285714283</v>
          </cell>
          <cell r="AC39">
            <v>12416.417942663658</v>
          </cell>
          <cell r="AE39">
            <v>180.6696428571428</v>
          </cell>
          <cell r="AF39">
            <v>13605.863104511001</v>
          </cell>
          <cell r="AH39">
            <v>180.66964285714283</v>
          </cell>
          <cell r="AI39">
            <v>16876.172656563795</v>
          </cell>
          <cell r="AK39">
            <v>180.6696428571428</v>
          </cell>
          <cell r="AL39">
            <v>9807.6497505565058</v>
          </cell>
          <cell r="AN39">
            <v>180.66964285714283</v>
          </cell>
          <cell r="AO39">
            <v>5741.5409470218801</v>
          </cell>
        </row>
        <row r="40">
          <cell r="A40" t="str">
            <v>Véhicules neufsIntérêt de gros</v>
          </cell>
          <cell r="B40" t="str">
            <v>Intérêt de gros</v>
          </cell>
          <cell r="D40">
            <v>224.43135547793509</v>
          </cell>
          <cell r="E40">
            <v>175954.1826947011</v>
          </cell>
          <cell r="G40">
            <v>226.99495080223429</v>
          </cell>
          <cell r="H40">
            <v>13865.393159196723</v>
          </cell>
          <cell r="J40">
            <v>332.88053349025813</v>
          </cell>
          <cell r="K40">
            <v>13998.727337936325</v>
          </cell>
          <cell r="M40">
            <v>231.24629321245661</v>
          </cell>
          <cell r="N40">
            <v>14783.179262331254</v>
          </cell>
          <cell r="P40">
            <v>219.7935456700142</v>
          </cell>
          <cell r="Q40">
            <v>15563.376078633089</v>
          </cell>
          <cell r="S40">
            <v>166.54498091281118</v>
          </cell>
          <cell r="T40">
            <v>15410.085140537256</v>
          </cell>
          <cell r="V40">
            <v>224.82774459193394</v>
          </cell>
          <cell r="W40">
            <v>14656.489440238776</v>
          </cell>
          <cell r="Y40">
            <v>227.30566005107409</v>
          </cell>
          <cell r="Z40">
            <v>14752.911795329437</v>
          </cell>
          <cell r="AB40">
            <v>218.7976906991731</v>
          </cell>
          <cell r="AC40">
            <v>15036.746238319036</v>
          </cell>
          <cell r="AE40">
            <v>208.61189393808104</v>
          </cell>
          <cell r="AF40">
            <v>15710.13716531562</v>
          </cell>
          <cell r="AH40">
            <v>162.04683113668221</v>
          </cell>
          <cell r="AI40">
            <v>15136.634231762244</v>
          </cell>
          <cell r="AK40">
            <v>247.86565921516913</v>
          </cell>
          <cell r="AL40">
            <v>13455.384824640274</v>
          </cell>
          <cell r="AN40">
            <v>427.48426660650051</v>
          </cell>
          <cell r="AO40">
            <v>13585.118020461094</v>
          </cell>
        </row>
        <row r="41">
          <cell r="A41" t="str">
            <v>Véhicules neufs[...]</v>
          </cell>
          <cell r="B41" t="str">
            <v>[...]</v>
          </cell>
          <cell r="D41">
            <v>0</v>
          </cell>
          <cell r="E41">
            <v>0</v>
          </cell>
          <cell r="G41">
            <v>0</v>
          </cell>
          <cell r="J41">
            <v>0</v>
          </cell>
          <cell r="M41">
            <v>0</v>
          </cell>
          <cell r="P41">
            <v>0</v>
          </cell>
          <cell r="S41">
            <v>0</v>
          </cell>
          <cell r="V41">
            <v>0</v>
          </cell>
          <cell r="Y41">
            <v>0</v>
          </cell>
          <cell r="AB41">
            <v>0</v>
          </cell>
          <cell r="AE41">
            <v>0</v>
          </cell>
          <cell r="AH41">
            <v>0</v>
          </cell>
          <cell r="AK41">
            <v>0</v>
          </cell>
          <cell r="AN41">
            <v>0</v>
          </cell>
        </row>
        <row r="42">
          <cell r="A42" t="str">
            <v>Véhicules neufs[...]</v>
          </cell>
          <cell r="B42" t="str">
            <v>[...]</v>
          </cell>
          <cell r="D42">
            <v>0</v>
          </cell>
          <cell r="E42">
            <v>0</v>
          </cell>
          <cell r="G42">
            <v>0</v>
          </cell>
          <cell r="J42">
            <v>0</v>
          </cell>
          <cell r="M42">
            <v>0</v>
          </cell>
          <cell r="P42">
            <v>0</v>
          </cell>
          <cell r="S42">
            <v>0</v>
          </cell>
          <cell r="V42">
            <v>0</v>
          </cell>
          <cell r="Y42">
            <v>0</v>
          </cell>
          <cell r="AB42">
            <v>0</v>
          </cell>
          <cell r="AE42">
            <v>0</v>
          </cell>
          <cell r="AH42">
            <v>0</v>
          </cell>
          <cell r="AK42">
            <v>0</v>
          </cell>
          <cell r="AN42">
            <v>0</v>
          </cell>
        </row>
        <row r="43">
          <cell r="A43" t="str">
            <v>Véhicules neufs[...]</v>
          </cell>
          <cell r="B43" t="str">
            <v>[...]</v>
          </cell>
          <cell r="D43">
            <v>0</v>
          </cell>
          <cell r="E43">
            <v>0</v>
          </cell>
          <cell r="G43">
            <v>0</v>
          </cell>
          <cell r="J43">
            <v>0</v>
          </cell>
          <cell r="M43">
            <v>0</v>
          </cell>
          <cell r="P43">
            <v>0</v>
          </cell>
          <cell r="S43">
            <v>0</v>
          </cell>
          <cell r="V43">
            <v>0</v>
          </cell>
          <cell r="Y43">
            <v>0</v>
          </cell>
          <cell r="AB43">
            <v>0</v>
          </cell>
          <cell r="AE43">
            <v>0</v>
          </cell>
          <cell r="AH43">
            <v>0</v>
          </cell>
          <cell r="AK43">
            <v>0</v>
          </cell>
          <cell r="AN43">
            <v>0</v>
          </cell>
        </row>
        <row r="44">
          <cell r="A44" t="str">
            <v>Véhicules neufsTOTAL VARIABLES</v>
          </cell>
          <cell r="B44" t="str">
            <v>TOTAL VARIABLES</v>
          </cell>
          <cell r="C44" t="str">
            <v>% brut</v>
          </cell>
          <cell r="D44">
            <v>0.56288684341648276</v>
          </cell>
          <cell r="E44">
            <v>1006008.2277720887</v>
          </cell>
          <cell r="F44" t="str">
            <v>% brut</v>
          </cell>
          <cell r="G44">
            <v>0.56967158507207871</v>
          </cell>
          <cell r="H44">
            <v>78621.711533107358</v>
          </cell>
          <cell r="I44" t="str">
            <v>% brut</v>
          </cell>
          <cell r="J44">
            <v>0.62009494678317434</v>
          </cell>
          <cell r="K44">
            <v>60607.002183388155</v>
          </cell>
          <cell r="L44" t="str">
            <v>% brut</v>
          </cell>
          <cell r="M44">
            <v>0.56804898728569198</v>
          </cell>
          <cell r="N44">
            <v>82922.749766296125</v>
          </cell>
          <cell r="O44" t="str">
            <v>% brut</v>
          </cell>
          <cell r="P44">
            <v>0.55910509769901129</v>
          </cell>
          <cell r="Q44">
            <v>90100.929081367416</v>
          </cell>
          <cell r="R44" t="str">
            <v>% brut</v>
          </cell>
          <cell r="S44">
            <v>0.52925021435618169</v>
          </cell>
          <cell r="T44">
            <v>110638.6844123771</v>
          </cell>
          <cell r="U44" t="str">
            <v>% brut</v>
          </cell>
          <cell r="V44">
            <v>0.56319667830781261</v>
          </cell>
          <cell r="W44">
            <v>83781.284565449372</v>
          </cell>
          <cell r="X44" t="str">
            <v>% brut</v>
          </cell>
          <cell r="Y44">
            <v>0.56593933832369758</v>
          </cell>
          <cell r="Z44">
            <v>83831.777224269623</v>
          </cell>
          <cell r="AA44" t="str">
            <v>% brut</v>
          </cell>
          <cell r="AB44">
            <v>0.55933259864885843</v>
          </cell>
          <cell r="AC44">
            <v>87566.249225386826</v>
          </cell>
          <cell r="AD44" t="str">
            <v>% brut</v>
          </cell>
          <cell r="AE44">
            <v>0.55287015236605952</v>
          </cell>
          <cell r="AF44">
            <v>94581.298343036644</v>
          </cell>
          <cell r="AG44" t="str">
            <v>% brut</v>
          </cell>
          <cell r="AH44">
            <v>0.52819305731922883</v>
          </cell>
          <cell r="AI44">
            <v>111443.81181610494</v>
          </cell>
          <cell r="AJ44" t="str">
            <v>% brut</v>
          </cell>
          <cell r="AK44">
            <v>0.57793807717436518</v>
          </cell>
          <cell r="AL44">
            <v>72075.952197310078</v>
          </cell>
          <cell r="AM44" t="str">
            <v>% brut</v>
          </cell>
          <cell r="AN44">
            <v>0.66377094310473361</v>
          </cell>
          <cell r="AO44">
            <v>49836.777423995001</v>
          </cell>
        </row>
        <row r="45">
          <cell r="A45" t="str">
            <v>Véhicules neufsSalaires cadres</v>
          </cell>
          <cell r="B45" t="str">
            <v>Salaires cadres</v>
          </cell>
          <cell r="E45">
            <v>299404.59999999998</v>
          </cell>
          <cell r="H45">
            <v>24368.631609195403</v>
          </cell>
          <cell r="K45">
            <v>23592.962643678162</v>
          </cell>
          <cell r="N45">
            <v>25919.969540229882</v>
          </cell>
          <cell r="Q45">
            <v>24368.631609195403</v>
          </cell>
          <cell r="T45">
            <v>25144.300574712641</v>
          </cell>
          <cell r="W45">
            <v>25144.300574712641</v>
          </cell>
          <cell r="Z45">
            <v>25144.300574712641</v>
          </cell>
          <cell r="AC45">
            <v>25144.300574712641</v>
          </cell>
          <cell r="AF45">
            <v>25144.300574712641</v>
          </cell>
          <cell r="AI45">
            <v>24368.631609195403</v>
          </cell>
          <cell r="AL45">
            <v>25144.300574712641</v>
          </cell>
          <cell r="AO45">
            <v>25919.969540229882</v>
          </cell>
        </row>
        <row r="46">
          <cell r="A46" t="str">
            <v>Véhicules neufsSalaires commis</v>
          </cell>
          <cell r="B46" t="str">
            <v>Salaires commis</v>
          </cell>
          <cell r="E46">
            <v>118984.68640800001</v>
          </cell>
          <cell r="H46">
            <v>9573.4805155862086</v>
          </cell>
          <cell r="K46">
            <v>9117.6004910344818</v>
          </cell>
          <cell r="N46">
            <v>10485.240564689655</v>
          </cell>
          <cell r="Q46">
            <v>9573.4805155862086</v>
          </cell>
          <cell r="T46">
            <v>10029.360540137932</v>
          </cell>
          <cell r="W46">
            <v>10029.360540137932</v>
          </cell>
          <cell r="Z46">
            <v>10029.360540137932</v>
          </cell>
          <cell r="AC46">
            <v>10029.360540137932</v>
          </cell>
          <cell r="AF46">
            <v>10029.360540137932</v>
          </cell>
          <cell r="AI46">
            <v>9573.4805155862086</v>
          </cell>
          <cell r="AL46">
            <v>10029.360540137932</v>
          </cell>
          <cell r="AO46">
            <v>10485.240564689655</v>
          </cell>
        </row>
        <row r="47">
          <cell r="A47" t="str">
            <v>Véhicules neufsSalaires autres</v>
          </cell>
          <cell r="B47" t="str">
            <v>Salaires autres</v>
          </cell>
          <cell r="E47">
            <v>74977.435795199985</v>
          </cell>
          <cell r="H47">
            <v>6032.6672478896544</v>
          </cell>
          <cell r="K47">
            <v>5745.3973789425281</v>
          </cell>
          <cell r="N47">
            <v>6607.2069857839078</v>
          </cell>
          <cell r="Q47">
            <v>6032.6672478896544</v>
          </cell>
          <cell r="T47">
            <v>6319.9371168367816</v>
          </cell>
          <cell r="W47">
            <v>6319.9371168367816</v>
          </cell>
          <cell r="Z47">
            <v>6319.9371168367816</v>
          </cell>
          <cell r="AC47">
            <v>6319.9371168367816</v>
          </cell>
          <cell r="AF47">
            <v>6319.9371168367816</v>
          </cell>
          <cell r="AI47">
            <v>6032.6672478896544</v>
          </cell>
          <cell r="AL47">
            <v>6319.9371168367816</v>
          </cell>
          <cell r="AO47">
            <v>6607.2069857839078</v>
          </cell>
        </row>
        <row r="48">
          <cell r="A48" t="str">
            <v>Véhicules neufsSalaires spécialistes</v>
          </cell>
          <cell r="B48" t="str">
            <v>Salaires spécialistes</v>
          </cell>
          <cell r="E48">
            <v>0</v>
          </cell>
        </row>
        <row r="49">
          <cell r="A49" t="str">
            <v>Véhicules neufs[...]</v>
          </cell>
          <cell r="B49" t="str">
            <v>[...]</v>
          </cell>
          <cell r="E49">
            <v>0</v>
          </cell>
        </row>
        <row r="50">
          <cell r="A50" t="str">
            <v>Véhicules neufs[...]</v>
          </cell>
          <cell r="B50" t="str">
            <v>[...]</v>
          </cell>
          <cell r="E50">
            <v>0</v>
          </cell>
        </row>
        <row r="51">
          <cell r="A51" t="str">
            <v>Véhicules neufs[...]</v>
          </cell>
          <cell r="B51" t="str">
            <v>[...]</v>
          </cell>
          <cell r="E51">
            <v>0</v>
          </cell>
        </row>
        <row r="52">
          <cell r="A52" t="str">
            <v>Véhicules neufsSalaires en absences</v>
          </cell>
          <cell r="B52" t="str">
            <v>Salaires en absences</v>
          </cell>
          <cell r="E52">
            <v>119516.13207367051</v>
          </cell>
          <cell r="H52">
            <v>9506.2607382349506</v>
          </cell>
          <cell r="K52">
            <v>8099.9814668637355</v>
          </cell>
          <cell r="N52">
            <v>10134.129965264767</v>
          </cell>
          <cell r="Q52">
            <v>10192.504117667397</v>
          </cell>
          <cell r="T52">
            <v>11769.123940219353</v>
          </cell>
          <cell r="W52">
            <v>10006.868082655677</v>
          </cell>
          <cell r="Z52">
            <v>10015.713694554535</v>
          </cell>
          <cell r="AC52">
            <v>10238.279248163955</v>
          </cell>
          <cell r="AF52">
            <v>10669.309037707684</v>
          </cell>
          <cell r="AI52">
            <v>11672.141843284087</v>
          </cell>
          <cell r="AL52">
            <v>9292.9167876820411</v>
          </cell>
          <cell r="AO52">
            <v>7918.9031513723121</v>
          </cell>
        </row>
        <row r="53">
          <cell r="A53" t="str">
            <v>Véhicules neufsDéduction à la source</v>
          </cell>
          <cell r="B53" t="str">
            <v>Déduction à la source</v>
          </cell>
          <cell r="E53">
            <v>119516.13207367051</v>
          </cell>
          <cell r="H53">
            <v>9506.2607382349506</v>
          </cell>
          <cell r="K53">
            <v>8099.9814668637355</v>
          </cell>
          <cell r="N53">
            <v>10134.129965264767</v>
          </cell>
          <cell r="Q53">
            <v>10192.504117667397</v>
          </cell>
          <cell r="T53">
            <v>11769.123940219353</v>
          </cell>
          <cell r="W53">
            <v>10006.868082655677</v>
          </cell>
          <cell r="Z53">
            <v>10015.713694554535</v>
          </cell>
          <cell r="AC53">
            <v>10238.279248163955</v>
          </cell>
          <cell r="AF53">
            <v>10669.309037707684</v>
          </cell>
          <cell r="AI53">
            <v>11672.141843284087</v>
          </cell>
          <cell r="AL53">
            <v>9292.9167876820411</v>
          </cell>
          <cell r="AO53">
            <v>7918.9031513723121</v>
          </cell>
        </row>
        <row r="54">
          <cell r="A54" t="str">
            <v>Véhicules neufsBénéfices marginaux</v>
          </cell>
          <cell r="B54" t="str">
            <v>Bénéfices marginaux</v>
          </cell>
          <cell r="E54">
            <v>85653.2279861305</v>
          </cell>
          <cell r="H54">
            <v>6812.8201957350475</v>
          </cell>
          <cell r="K54">
            <v>5804.9867179190105</v>
          </cell>
          <cell r="N54">
            <v>7262.7931417730824</v>
          </cell>
          <cell r="Q54">
            <v>7304.6279509949663</v>
          </cell>
          <cell r="T54">
            <v>8434.5388238238702</v>
          </cell>
          <cell r="W54">
            <v>7171.5887925699017</v>
          </cell>
          <cell r="Z54">
            <v>7177.9281477640843</v>
          </cell>
          <cell r="AC54">
            <v>7337.4334611841678</v>
          </cell>
          <cell r="AF54">
            <v>7646.3381436905065</v>
          </cell>
          <cell r="AI54">
            <v>8365.0349876869295</v>
          </cell>
          <cell r="AL54">
            <v>6659.9236978387962</v>
          </cell>
          <cell r="AO54">
            <v>5675.2139251501567</v>
          </cell>
        </row>
        <row r="55">
          <cell r="A55" t="str">
            <v>Véhicules neufsCsst</v>
          </cell>
          <cell r="B55" t="str">
            <v>Csst</v>
          </cell>
          <cell r="E55">
            <v>19919.355345611748</v>
          </cell>
          <cell r="H55">
            <v>1584.3767897058253</v>
          </cell>
          <cell r="K55">
            <v>1349.9969111439559</v>
          </cell>
          <cell r="N55">
            <v>1689.0216608774613</v>
          </cell>
          <cell r="Q55">
            <v>1698.7506862778994</v>
          </cell>
          <cell r="T55">
            <v>1961.5206567032258</v>
          </cell>
          <cell r="W55">
            <v>1667.8113471092797</v>
          </cell>
          <cell r="Z55">
            <v>1669.2856157590895</v>
          </cell>
          <cell r="AC55">
            <v>1706.3798746939926</v>
          </cell>
          <cell r="AF55">
            <v>1778.2181729512808</v>
          </cell>
          <cell r="AI55">
            <v>1945.3569738806814</v>
          </cell>
          <cell r="AL55">
            <v>1548.8194646136737</v>
          </cell>
          <cell r="AO55">
            <v>1319.8171918953853</v>
          </cell>
        </row>
        <row r="56">
          <cell r="A56" t="str">
            <v>Véhicules neufs[...]</v>
          </cell>
          <cell r="B56" t="str">
            <v>[...]</v>
          </cell>
          <cell r="E56">
            <v>0</v>
          </cell>
        </row>
        <row r="57">
          <cell r="A57" t="str">
            <v>Véhicules neufsTOTAL PERSONNEL</v>
          </cell>
          <cell r="B57" t="str">
            <v>TOTAL PERSONNEL</v>
          </cell>
          <cell r="C57" t="str">
            <v>% brut</v>
          </cell>
          <cell r="D57">
            <v>0.46886611730383931</v>
          </cell>
          <cell r="E57">
            <v>837971.56968228321</v>
          </cell>
          <cell r="F57" t="str">
            <v>% brut</v>
          </cell>
          <cell r="G57">
            <v>0.48824978421574755</v>
          </cell>
          <cell r="H57">
            <v>67384.497834582056</v>
          </cell>
          <cell r="I57" t="str">
            <v>% brut</v>
          </cell>
          <cell r="J57">
            <v>0.63241258853574867</v>
          </cell>
          <cell r="K57">
            <v>61810.907076445605</v>
          </cell>
          <cell r="L57" t="str">
            <v>% brut</v>
          </cell>
          <cell r="M57">
            <v>0.49481709115194245</v>
          </cell>
          <cell r="N57">
            <v>72232.491823883523</v>
          </cell>
          <cell r="O57" t="str">
            <v>% brut</v>
          </cell>
          <cell r="P57">
            <v>0.430420643112983</v>
          </cell>
          <cell r="Q57">
            <v>69363.166245278931</v>
          </cell>
          <cell r="R57" t="str">
            <v>% brut</v>
          </cell>
          <cell r="S57">
            <v>0.36081624989824679</v>
          </cell>
          <cell r="T57">
            <v>75427.905592653158</v>
          </cell>
          <cell r="U57" t="str">
            <v>% brut</v>
          </cell>
          <cell r="V57">
            <v>0.47288660500196017</v>
          </cell>
          <cell r="W57">
            <v>70346.734536677905</v>
          </cell>
          <cell r="X57" t="str">
            <v>% brut</v>
          </cell>
          <cell r="Y57">
            <v>0.47507544170241911</v>
          </cell>
          <cell r="Z57">
            <v>70372.239384319604</v>
          </cell>
          <cell r="AA57" t="str">
            <v>% brut</v>
          </cell>
          <cell r="AB57">
            <v>0.45360431407737134</v>
          </cell>
          <cell r="AC57">
            <v>71013.970063893415</v>
          </cell>
          <cell r="AD57" t="str">
            <v>% brut</v>
          </cell>
          <cell r="AE57">
            <v>0.42237327663953012</v>
          </cell>
          <cell r="AF57">
            <v>72256.772623744517</v>
          </cell>
          <cell r="AG57" t="str">
            <v>% brut</v>
          </cell>
          <cell r="AH57">
            <v>0.34897017898456867</v>
          </cell>
          <cell r="AI57">
            <v>73629.455020807058</v>
          </cell>
          <cell r="AJ57" t="str">
            <v>% brut</v>
          </cell>
          <cell r="AK57">
            <v>0.54756594026786387</v>
          </cell>
          <cell r="AL57">
            <v>68288.174969503903</v>
          </cell>
          <cell r="AM57" t="str">
            <v>% brut</v>
          </cell>
          <cell r="AN57">
            <v>0.87698621268313126</v>
          </cell>
          <cell r="AO57">
            <v>65845.2545104936</v>
          </cell>
        </row>
        <row r="58">
          <cell r="A58" t="str">
            <v>Véhicules neufsPublicité 2</v>
          </cell>
          <cell r="B58" t="str">
            <v>Publicité 2</v>
          </cell>
          <cell r="E58">
            <v>0</v>
          </cell>
          <cell r="H58">
            <v>0</v>
          </cell>
          <cell r="K58">
            <v>0</v>
          </cell>
          <cell r="N58">
            <v>0</v>
          </cell>
          <cell r="Q58">
            <v>0</v>
          </cell>
          <cell r="T58">
            <v>0</v>
          </cell>
          <cell r="W58">
            <v>0</v>
          </cell>
          <cell r="Z58">
            <v>0</v>
          </cell>
          <cell r="AC58">
            <v>0</v>
          </cell>
          <cell r="AF58">
            <v>0</v>
          </cell>
          <cell r="AI58">
            <v>0</v>
          </cell>
          <cell r="AL58">
            <v>0</v>
          </cell>
          <cell r="AO58">
            <v>0</v>
          </cell>
        </row>
        <row r="59">
          <cell r="A59" t="str">
            <v>Véhicules neufsService gratuit 2</v>
          </cell>
          <cell r="B59" t="str">
            <v>Service gratuit 2</v>
          </cell>
          <cell r="E59">
            <v>0</v>
          </cell>
          <cell r="H59">
            <v>0</v>
          </cell>
          <cell r="K59">
            <v>0</v>
          </cell>
          <cell r="N59">
            <v>0</v>
          </cell>
          <cell r="Q59">
            <v>0</v>
          </cell>
          <cell r="T59">
            <v>0</v>
          </cell>
          <cell r="W59">
            <v>0</v>
          </cell>
          <cell r="Z59">
            <v>0</v>
          </cell>
          <cell r="AC59">
            <v>0</v>
          </cell>
          <cell r="AF59">
            <v>0</v>
          </cell>
          <cell r="AI59">
            <v>0</v>
          </cell>
          <cell r="AL59">
            <v>0</v>
          </cell>
          <cell r="AO59">
            <v>0</v>
          </cell>
        </row>
        <row r="60">
          <cell r="A60" t="str">
            <v>Véhicules neufsFrais véhicules de cie</v>
          </cell>
          <cell r="B60" t="str">
            <v>Frais véhicules de cie</v>
          </cell>
          <cell r="E60">
            <v>109066.53000000001</v>
          </cell>
          <cell r="H60">
            <v>9088.8775000000005</v>
          </cell>
          <cell r="K60">
            <v>9088.8775000000005</v>
          </cell>
          <cell r="N60">
            <v>9088.8775000000005</v>
          </cell>
          <cell r="Q60">
            <v>9088.8775000000005</v>
          </cell>
          <cell r="T60">
            <v>9088.8775000000005</v>
          </cell>
          <cell r="W60">
            <v>9088.8775000000005</v>
          </cell>
          <cell r="Z60">
            <v>9088.8775000000005</v>
          </cell>
          <cell r="AC60">
            <v>9088.8775000000005</v>
          </cell>
          <cell r="AF60">
            <v>9088.8775000000005</v>
          </cell>
          <cell r="AI60">
            <v>9088.8775000000005</v>
          </cell>
          <cell r="AL60">
            <v>9088.8775000000005</v>
          </cell>
          <cell r="AO60">
            <v>9088.8775000000005</v>
          </cell>
        </row>
        <row r="61">
          <cell r="A61" t="str">
            <v>Véhicules neufsInformatique</v>
          </cell>
          <cell r="B61" t="str">
            <v>Informatique</v>
          </cell>
          <cell r="E61">
            <v>80128.755200000014</v>
          </cell>
          <cell r="H61">
            <v>6677.3962666666675</v>
          </cell>
          <cell r="K61">
            <v>6677.3962666666675</v>
          </cell>
          <cell r="N61">
            <v>6677.3962666666675</v>
          </cell>
          <cell r="Q61">
            <v>6677.3962666666675</v>
          </cell>
          <cell r="T61">
            <v>6677.3962666666675</v>
          </cell>
          <cell r="W61">
            <v>6677.3962666666675</v>
          </cell>
          <cell r="Z61">
            <v>6677.3962666666675</v>
          </cell>
          <cell r="AC61">
            <v>6677.3962666666675</v>
          </cell>
          <cell r="AF61">
            <v>6677.3962666666675</v>
          </cell>
          <cell r="AI61">
            <v>6677.3962666666675</v>
          </cell>
          <cell r="AL61">
            <v>6677.3962666666675</v>
          </cell>
          <cell r="AO61">
            <v>6677.3962666666675</v>
          </cell>
        </row>
        <row r="62">
          <cell r="A62" t="str">
            <v>Véhicules neufsFrais de déplacement</v>
          </cell>
          <cell r="B62" t="str">
            <v>Frais de déplacement</v>
          </cell>
          <cell r="E62">
            <v>19157.961600000002</v>
          </cell>
          <cell r="H62">
            <v>1596.4967999999999</v>
          </cell>
          <cell r="K62">
            <v>1596.4967999999999</v>
          </cell>
          <cell r="N62">
            <v>1596.4967999999999</v>
          </cell>
          <cell r="Q62">
            <v>1596.4967999999999</v>
          </cell>
          <cell r="T62">
            <v>1596.4967999999999</v>
          </cell>
          <cell r="W62">
            <v>1596.4967999999999</v>
          </cell>
          <cell r="Z62">
            <v>1596.4967999999999</v>
          </cell>
          <cell r="AC62">
            <v>1596.4967999999999</v>
          </cell>
          <cell r="AF62">
            <v>1596.4967999999999</v>
          </cell>
          <cell r="AI62">
            <v>1596.4967999999999</v>
          </cell>
          <cell r="AL62">
            <v>1596.4967999999999</v>
          </cell>
          <cell r="AO62">
            <v>1596.4967999999999</v>
          </cell>
        </row>
        <row r="63">
          <cell r="A63" t="str">
            <v>Véhicules neufsServices extérieurs</v>
          </cell>
          <cell r="B63" t="str">
            <v>Services extérieurs</v>
          </cell>
          <cell r="E63">
            <v>114710.73599999998</v>
          </cell>
          <cell r="H63">
            <v>9409.894666666667</v>
          </cell>
          <cell r="K63">
            <v>9409.894666666667</v>
          </cell>
          <cell r="N63">
            <v>9409.894666666667</v>
          </cell>
          <cell r="Q63">
            <v>9857.894666666667</v>
          </cell>
          <cell r="T63">
            <v>9857.894666666667</v>
          </cell>
          <cell r="W63">
            <v>9409.894666666667</v>
          </cell>
          <cell r="Z63">
            <v>9409.894666666667</v>
          </cell>
          <cell r="AC63">
            <v>9409.894666666667</v>
          </cell>
          <cell r="AF63">
            <v>9409.894666666667</v>
          </cell>
          <cell r="AI63">
            <v>9857.894666666667</v>
          </cell>
          <cell r="AL63">
            <v>9857.894666666667</v>
          </cell>
          <cell r="AO63">
            <v>9409.894666666667</v>
          </cell>
        </row>
        <row r="64">
          <cell r="A64" t="str">
            <v>Véhicules neufsFournitures autres</v>
          </cell>
          <cell r="B64" t="str">
            <v>Fournitures autres</v>
          </cell>
          <cell r="E64">
            <v>3136.0000000000005</v>
          </cell>
          <cell r="H64">
            <v>244.32954319370256</v>
          </cell>
          <cell r="K64">
            <v>168.21322882608277</v>
          </cell>
          <cell r="N64">
            <v>255.71314561568806</v>
          </cell>
          <cell r="Q64">
            <v>283.23627122334295</v>
          </cell>
          <cell r="T64">
            <v>370.1122677147423</v>
          </cell>
          <cell r="W64">
            <v>260.75944437979479</v>
          </cell>
          <cell r="Z64">
            <v>259.61362848623401</v>
          </cell>
          <cell r="AC64">
            <v>274.89771377876548</v>
          </cell>
          <cell r="AF64">
            <v>301.2318591954994</v>
          </cell>
          <cell r="AI64">
            <v>373.63604399014486</v>
          </cell>
          <cell r="AL64">
            <v>217.13995988383078</v>
          </cell>
          <cell r="AO64">
            <v>127.11689371217211</v>
          </cell>
        </row>
        <row r="65">
          <cell r="A65" t="str">
            <v>Véhicules neufsUniformes</v>
          </cell>
          <cell r="B65" t="str">
            <v>Uniformes</v>
          </cell>
          <cell r="E65">
            <v>420</v>
          </cell>
          <cell r="H65">
            <v>35</v>
          </cell>
          <cell r="K65">
            <v>35</v>
          </cell>
          <cell r="N65">
            <v>35</v>
          </cell>
          <cell r="Q65">
            <v>35</v>
          </cell>
          <cell r="T65">
            <v>35</v>
          </cell>
          <cell r="W65">
            <v>35</v>
          </cell>
          <cell r="Z65">
            <v>35</v>
          </cell>
          <cell r="AC65">
            <v>35</v>
          </cell>
          <cell r="AF65">
            <v>35</v>
          </cell>
          <cell r="AI65">
            <v>35</v>
          </cell>
          <cell r="AL65">
            <v>35</v>
          </cell>
          <cell r="AO65">
            <v>35</v>
          </cell>
        </row>
        <row r="66">
          <cell r="A66" t="str">
            <v>Véhicules neufsPapeterie</v>
          </cell>
          <cell r="B66" t="str">
            <v>Papeterie</v>
          </cell>
          <cell r="E66">
            <v>8371.2000000000025</v>
          </cell>
          <cell r="H66">
            <v>697.6</v>
          </cell>
          <cell r="K66">
            <v>697.6</v>
          </cell>
          <cell r="N66">
            <v>697.6</v>
          </cell>
          <cell r="Q66">
            <v>697.6</v>
          </cell>
          <cell r="T66">
            <v>697.6</v>
          </cell>
          <cell r="W66">
            <v>697.6</v>
          </cell>
          <cell r="Z66">
            <v>697.6</v>
          </cell>
          <cell r="AC66">
            <v>697.6</v>
          </cell>
          <cell r="AF66">
            <v>697.6</v>
          </cell>
          <cell r="AI66">
            <v>697.6</v>
          </cell>
          <cell r="AL66">
            <v>697.6</v>
          </cell>
          <cell r="AO66">
            <v>697.6</v>
          </cell>
        </row>
        <row r="67">
          <cell r="A67" t="str">
            <v>Véhicules neufsTéléphone</v>
          </cell>
          <cell r="B67" t="str">
            <v>Téléphone</v>
          </cell>
          <cell r="E67">
            <v>7078.9440000000022</v>
          </cell>
          <cell r="H67">
            <v>589.91200000000003</v>
          </cell>
          <cell r="K67">
            <v>589.91200000000003</v>
          </cell>
          <cell r="N67">
            <v>589.91200000000003</v>
          </cell>
          <cell r="Q67">
            <v>589.91200000000003</v>
          </cell>
          <cell r="T67">
            <v>589.91200000000003</v>
          </cell>
          <cell r="W67">
            <v>589.91200000000003</v>
          </cell>
          <cell r="Z67">
            <v>589.91200000000003</v>
          </cell>
          <cell r="AC67">
            <v>589.91200000000003</v>
          </cell>
          <cell r="AF67">
            <v>589.91200000000003</v>
          </cell>
          <cell r="AI67">
            <v>589.91200000000003</v>
          </cell>
          <cell r="AL67">
            <v>589.91200000000003</v>
          </cell>
          <cell r="AO67">
            <v>589.91200000000003</v>
          </cell>
        </row>
        <row r="68">
          <cell r="A68" t="str">
            <v>Véhicules neufsFrais postaux</v>
          </cell>
          <cell r="B68" t="str">
            <v>Frais postaux</v>
          </cell>
          <cell r="E68">
            <v>3321.6000000000008</v>
          </cell>
          <cell r="H68">
            <v>276.8</v>
          </cell>
          <cell r="K68">
            <v>276.8</v>
          </cell>
          <cell r="N68">
            <v>276.8</v>
          </cell>
          <cell r="Q68">
            <v>276.8</v>
          </cell>
          <cell r="T68">
            <v>276.8</v>
          </cell>
          <cell r="W68">
            <v>276.8</v>
          </cell>
          <cell r="Z68">
            <v>276.8</v>
          </cell>
          <cell r="AC68">
            <v>276.8</v>
          </cell>
          <cell r="AF68">
            <v>276.8</v>
          </cell>
          <cell r="AI68">
            <v>276.8</v>
          </cell>
          <cell r="AL68">
            <v>276.8</v>
          </cell>
          <cell r="AO68">
            <v>276.8</v>
          </cell>
        </row>
        <row r="69">
          <cell r="A69" t="str">
            <v>Véhicules neufsDivers</v>
          </cell>
          <cell r="B69" t="str">
            <v>Divers</v>
          </cell>
          <cell r="E69">
            <v>16189.440000000004</v>
          </cell>
          <cell r="H69">
            <v>1349.1200000000001</v>
          </cell>
          <cell r="K69">
            <v>1349.1200000000001</v>
          </cell>
          <cell r="N69">
            <v>1349.1200000000001</v>
          </cell>
          <cell r="Q69">
            <v>1349.1200000000001</v>
          </cell>
          <cell r="T69">
            <v>1349.1200000000001</v>
          </cell>
          <cell r="W69">
            <v>1349.1200000000001</v>
          </cell>
          <cell r="Z69">
            <v>1349.1200000000001</v>
          </cell>
          <cell r="AC69">
            <v>1349.1200000000001</v>
          </cell>
          <cell r="AF69">
            <v>1349.1200000000001</v>
          </cell>
          <cell r="AI69">
            <v>1349.1200000000001</v>
          </cell>
          <cell r="AL69">
            <v>1349.1200000000001</v>
          </cell>
          <cell r="AO69">
            <v>1349.1200000000001</v>
          </cell>
        </row>
        <row r="70">
          <cell r="A70" t="str">
            <v>Véhicules neufsFormation</v>
          </cell>
          <cell r="B70" t="str">
            <v>Formation</v>
          </cell>
          <cell r="E70">
            <v>17260.16</v>
          </cell>
          <cell r="H70">
            <v>1438.3466666666668</v>
          </cell>
          <cell r="K70">
            <v>1438.3466666666668</v>
          </cell>
          <cell r="N70">
            <v>1438.3466666666668</v>
          </cell>
          <cell r="Q70">
            <v>1438.3466666666668</v>
          </cell>
          <cell r="T70">
            <v>1438.3466666666668</v>
          </cell>
          <cell r="W70">
            <v>1438.3466666666668</v>
          </cell>
          <cell r="Z70">
            <v>1438.3466666666668</v>
          </cell>
          <cell r="AC70">
            <v>1438.3466666666668</v>
          </cell>
          <cell r="AF70">
            <v>1438.3466666666668</v>
          </cell>
          <cell r="AI70">
            <v>1438.3466666666668</v>
          </cell>
          <cell r="AL70">
            <v>1438.3466666666668</v>
          </cell>
          <cell r="AO70">
            <v>1438.3466666666668</v>
          </cell>
        </row>
        <row r="71">
          <cell r="A71" t="str">
            <v>Véhicules neufsFrais bancaires</v>
          </cell>
          <cell r="B71" t="str">
            <v>Frais bancaires</v>
          </cell>
          <cell r="E71">
            <v>33942.400000000001</v>
          </cell>
          <cell r="H71">
            <v>2087.673832859015</v>
          </cell>
          <cell r="K71">
            <v>1800.7473835324845</v>
          </cell>
          <cell r="N71">
            <v>2083.3141574587762</v>
          </cell>
          <cell r="Q71">
            <v>4004.986042493329</v>
          </cell>
          <cell r="T71">
            <v>3670.657400387608</v>
          </cell>
          <cell r="W71">
            <v>2426.1879529419884</v>
          </cell>
          <cell r="Z71">
            <v>2287.3779570920533</v>
          </cell>
          <cell r="AC71">
            <v>2521.1800718091527</v>
          </cell>
          <cell r="AF71">
            <v>1909.2920190954228</v>
          </cell>
          <cell r="AI71">
            <v>3579.0423375094747</v>
          </cell>
          <cell r="AL71">
            <v>5208.1297278014263</v>
          </cell>
          <cell r="AO71">
            <v>2363.8111170192706</v>
          </cell>
        </row>
        <row r="72">
          <cell r="A72" t="str">
            <v>Véhicules neufs[...]</v>
          </cell>
          <cell r="B72" t="str">
            <v>[...]</v>
          </cell>
          <cell r="E72">
            <v>0</v>
          </cell>
        </row>
        <row r="73">
          <cell r="A73" t="str">
            <v>Véhicules neufs[...]</v>
          </cell>
          <cell r="B73" t="str">
            <v>[...]</v>
          </cell>
          <cell r="E73">
            <v>0</v>
          </cell>
        </row>
        <row r="74">
          <cell r="A74" t="str">
            <v>Véhicules neufs[...]</v>
          </cell>
          <cell r="B74" t="str">
            <v>[...]</v>
          </cell>
          <cell r="E74">
            <v>0</v>
          </cell>
        </row>
        <row r="75">
          <cell r="A75" t="str">
            <v>Véhicules neufsTOTAL SEMI-FIXES</v>
          </cell>
          <cell r="B75" t="str">
            <v>TOTAL SEMI-FIXES</v>
          </cell>
          <cell r="C75" t="str">
            <v>% brut</v>
          </cell>
          <cell r="D75">
            <v>0.23096285157300209</v>
          </cell>
          <cell r="E75">
            <v>412783.7268</v>
          </cell>
          <cell r="F75" t="str">
            <v>% brut</v>
          </cell>
          <cell r="G75">
            <v>0.24266993790987043</v>
          </cell>
          <cell r="H75">
            <v>33491.447276052721</v>
          </cell>
          <cell r="I75" t="str">
            <v>% brut</v>
          </cell>
          <cell r="J75">
            <v>0.33895021190691804</v>
          </cell>
          <cell r="K75">
            <v>33128.404512358567</v>
          </cell>
          <cell r="L75" t="str">
            <v>% brut</v>
          </cell>
          <cell r="M75">
            <v>0.22947590011371763</v>
          </cell>
          <cell r="N75">
            <v>33498.47120307447</v>
          </cell>
          <cell r="O75" t="str">
            <v>% brut</v>
          </cell>
          <cell r="P75">
            <v>0.22274409564930289</v>
          </cell>
          <cell r="Q75">
            <v>35895.666213716679</v>
          </cell>
          <cell r="R75" t="str">
            <v>% brut</v>
          </cell>
          <cell r="S75">
            <v>0.17052647338079238</v>
          </cell>
          <cell r="T75">
            <v>35648.21356810235</v>
          </cell>
          <cell r="U75" t="str">
            <v>% brut</v>
          </cell>
          <cell r="V75">
            <v>0.22752307093676563</v>
          </cell>
          <cell r="W75">
            <v>33846.391297321781</v>
          </cell>
          <cell r="X75" t="str">
            <v>% brut</v>
          </cell>
          <cell r="Y75">
            <v>0.2275485314468087</v>
          </cell>
          <cell r="Z75">
            <v>33706.435485578288</v>
          </cell>
          <cell r="AA75" t="str">
            <v>% brut</v>
          </cell>
          <cell r="AB75">
            <v>0.21689212854136217</v>
          </cell>
          <cell r="AC75">
            <v>33955.521685587919</v>
          </cell>
          <cell r="AD75" t="str">
            <v>% brut</v>
          </cell>
          <cell r="AE75">
            <v>0.19506244356173494</v>
          </cell>
          <cell r="AF75">
            <v>33369.967778290928</v>
          </cell>
          <cell r="AG75" t="str">
            <v>% brut</v>
          </cell>
          <cell r="AH75">
            <v>0.16853883046915494</v>
          </cell>
          <cell r="AI75">
            <v>35560.122281499622</v>
          </cell>
          <cell r="AJ75" t="str">
            <v>% brut</v>
          </cell>
          <cell r="AK75">
            <v>0.29694530049114726</v>
          </cell>
          <cell r="AL75">
            <v>37032.713587685263</v>
          </cell>
          <cell r="AM75" t="str">
            <v>% brut</v>
          </cell>
          <cell r="AN75">
            <v>0.44818586300198915</v>
          </cell>
          <cell r="AO75">
            <v>33650.371910731446</v>
          </cell>
        </row>
        <row r="76">
          <cell r="A76" t="str">
            <v>Véhicules neufs</v>
          </cell>
        </row>
        <row r="77">
          <cell r="A77" t="str">
            <v>Véhicules neufsTOTAL DES DÉPENSES</v>
          </cell>
          <cell r="B77" t="str">
            <v>TOTAL DES DÉPENSES</v>
          </cell>
          <cell r="C77" t="str">
            <v>% brut</v>
          </cell>
          <cell r="D77">
            <v>1.2627158122933242</v>
          </cell>
          <cell r="E77">
            <v>2256763.5242543719</v>
          </cell>
          <cell r="F77" t="str">
            <v>% brut</v>
          </cell>
          <cell r="G77">
            <v>1.3005913071976967</v>
          </cell>
          <cell r="H77">
            <v>179497.65664374214</v>
          </cell>
          <cell r="I77" t="str">
            <v>% brut</v>
          </cell>
          <cell r="J77">
            <v>1.5914577472258411</v>
          </cell>
          <cell r="K77">
            <v>155546.31377219234</v>
          </cell>
          <cell r="L77" t="str">
            <v>% brut</v>
          </cell>
          <cell r="M77">
            <v>1.2923419785513521</v>
          </cell>
          <cell r="N77">
            <v>188653.71279325412</v>
          </cell>
          <cell r="O77" t="str">
            <v>% brut</v>
          </cell>
          <cell r="P77">
            <v>1.2122698364612972</v>
          </cell>
          <cell r="Q77">
            <v>195359.76154036302</v>
          </cell>
          <cell r="R77" t="str">
            <v>% brut</v>
          </cell>
          <cell r="S77">
            <v>1.0605929376352208</v>
          </cell>
          <cell r="T77">
            <v>221714.80357313261</v>
          </cell>
          <cell r="U77" t="str">
            <v>% brut</v>
          </cell>
          <cell r="V77">
            <v>1.2636063542465386</v>
          </cell>
          <cell r="W77">
            <v>187974.41039944906</v>
          </cell>
          <cell r="X77" t="str">
            <v>% brut</v>
          </cell>
          <cell r="Y77">
            <v>1.2685633114729253</v>
          </cell>
          <cell r="Z77">
            <v>187910.4520941675</v>
          </cell>
          <cell r="AA77" t="str">
            <v>% brut</v>
          </cell>
          <cell r="AB77">
            <v>1.2298290412675918</v>
          </cell>
          <cell r="AC77">
            <v>192535.74097486815</v>
          </cell>
          <cell r="AD77" t="str">
            <v>% brut</v>
          </cell>
          <cell r="AE77">
            <v>1.1703058725673245</v>
          </cell>
          <cell r="AF77">
            <v>200208.03874507209</v>
          </cell>
          <cell r="AG77" t="str">
            <v>% brut</v>
          </cell>
          <cell r="AH77">
            <v>1.0457020667729524</v>
          </cell>
          <cell r="AI77">
            <v>220633.38911841161</v>
          </cell>
          <cell r="AJ77" t="str">
            <v>% brut</v>
          </cell>
          <cell r="AK77">
            <v>1.4224493179333764</v>
          </cell>
          <cell r="AL77">
            <v>177396.84075449925</v>
          </cell>
          <cell r="AM77" t="str">
            <v>% brut</v>
          </cell>
          <cell r="AN77">
            <v>1.988943018789854</v>
          </cell>
          <cell r="AO77">
            <v>149332.40384522005</v>
          </cell>
        </row>
        <row r="78">
          <cell r="A78" t="str">
            <v>Véhicules neufsProgramme neuf 1</v>
          </cell>
          <cell r="B78" t="str">
            <v>Programme neuf 1</v>
          </cell>
          <cell r="E78">
            <v>84157.371389625943</v>
          </cell>
          <cell r="H78">
            <v>19827.767250000001</v>
          </cell>
          <cell r="K78">
            <v>1201.2880890289925</v>
          </cell>
          <cell r="N78">
            <v>758.49607159347272</v>
          </cell>
          <cell r="Q78">
            <v>7158.5199510629927</v>
          </cell>
          <cell r="T78">
            <v>9354.2258593001643</v>
          </cell>
          <cell r="W78">
            <v>6590.4401189808532</v>
          </cell>
          <cell r="Z78">
            <v>6561.4807420660518</v>
          </cell>
          <cell r="AC78">
            <v>6947.771060843972</v>
          </cell>
          <cell r="AF78">
            <v>7613.3408501427211</v>
          </cell>
          <cell r="AI78">
            <v>9443.285860908014</v>
          </cell>
          <cell r="AL78">
            <v>5488.0002772516173</v>
          </cell>
          <cell r="AO78">
            <v>3212.7552584470782</v>
          </cell>
        </row>
        <row r="79">
          <cell r="A79" t="str">
            <v>Véhicules neufsProgramme neuf 2</v>
          </cell>
          <cell r="B79" t="str">
            <v>Programme neuf 2</v>
          </cell>
          <cell r="E79">
            <v>0</v>
          </cell>
        </row>
        <row r="80">
          <cell r="A80" t="str">
            <v>Véhicules neufsProgramme neuf 3</v>
          </cell>
          <cell r="B80" t="str">
            <v>Programme neuf 3</v>
          </cell>
          <cell r="E80">
            <v>0</v>
          </cell>
        </row>
        <row r="81">
          <cell r="A81" t="str">
            <v>Véhicules neufsHoldbacks</v>
          </cell>
          <cell r="B81" t="str">
            <v>Holdbacks</v>
          </cell>
          <cell r="E81">
            <v>739261.69357707503</v>
          </cell>
          <cell r="H81">
            <v>36963.084678853753</v>
          </cell>
          <cell r="K81">
            <v>36963.084678853753</v>
          </cell>
          <cell r="N81">
            <v>73926.169357707506</v>
          </cell>
          <cell r="Q81">
            <v>73926.169357707506</v>
          </cell>
          <cell r="T81">
            <v>81318.786293478261</v>
          </cell>
          <cell r="W81">
            <v>59140.935486166003</v>
          </cell>
          <cell r="Z81">
            <v>51748.318550395255</v>
          </cell>
          <cell r="AC81">
            <v>73926.169357707506</v>
          </cell>
          <cell r="AF81">
            <v>73926.169357707506</v>
          </cell>
          <cell r="AI81">
            <v>81318.786293478261</v>
          </cell>
          <cell r="AL81">
            <v>73926.169357707506</v>
          </cell>
          <cell r="AO81">
            <v>22177.85080731225</v>
          </cell>
        </row>
        <row r="82">
          <cell r="A82" t="str">
            <v>Véhicules neufs[...]</v>
          </cell>
          <cell r="B82" t="str">
            <v>[...]</v>
          </cell>
          <cell r="E82">
            <v>0</v>
          </cell>
        </row>
        <row r="83">
          <cell r="A83" t="str">
            <v>Véhicules neufs[...]</v>
          </cell>
          <cell r="B83" t="str">
            <v>[...]</v>
          </cell>
          <cell r="E83">
            <v>0</v>
          </cell>
        </row>
        <row r="84">
          <cell r="A84" t="str">
            <v>Véhicules neufs[...]</v>
          </cell>
          <cell r="B84" t="str">
            <v>[...]</v>
          </cell>
          <cell r="E84">
            <v>0</v>
          </cell>
        </row>
        <row r="85">
          <cell r="A85" t="str">
            <v>Véhicules neufsFrais administration</v>
          </cell>
          <cell r="B85" t="str">
            <v>Frais administration</v>
          </cell>
          <cell r="E85">
            <v>246254.40000000002</v>
          </cell>
          <cell r="H85">
            <v>19185.977379285494</v>
          </cell>
          <cell r="K85">
            <v>13208.943793568151</v>
          </cell>
          <cell r="N85">
            <v>20079.87475947191</v>
          </cell>
          <cell r="Q85">
            <v>22241.12819781301</v>
          </cell>
          <cell r="T85">
            <v>29063.065822300134</v>
          </cell>
          <cell r="W85">
            <v>20476.135369923384</v>
          </cell>
          <cell r="Z85">
            <v>20386.160176881524</v>
          </cell>
          <cell r="AC85">
            <v>21586.342974477557</v>
          </cell>
          <cell r="AF85">
            <v>23654.231743326585</v>
          </cell>
          <cell r="AI85">
            <v>29339.770354326123</v>
          </cell>
          <cell r="AL85">
            <v>17050.915349877814</v>
          </cell>
          <cell r="AO85">
            <v>9981.854078748318</v>
          </cell>
        </row>
        <row r="86">
          <cell r="A86" t="str">
            <v>Véhicules neufsAUTRES REVENUS</v>
          </cell>
          <cell r="B86" t="str">
            <v>AUTRES REVENUS</v>
          </cell>
          <cell r="E86">
            <v>1069673.4649667009</v>
          </cell>
          <cell r="H86">
            <v>75976.829308139248</v>
          </cell>
          <cell r="K86">
            <v>51373.316561450891</v>
          </cell>
          <cell r="N86">
            <v>94764.540188772895</v>
          </cell>
          <cell r="Q86">
            <v>103325.81750658351</v>
          </cell>
          <cell r="T86">
            <v>119736.07797507856</v>
          </cell>
          <cell r="W86">
            <v>86207.51097507024</v>
          </cell>
          <cell r="Z86">
            <v>78695.959469342837</v>
          </cell>
          <cell r="AC86">
            <v>102460.28339302904</v>
          </cell>
          <cell r="AF86">
            <v>105193.74195117681</v>
          </cell>
          <cell r="AI86">
            <v>120101.84250871241</v>
          </cell>
          <cell r="AL86">
            <v>96465.08498483694</v>
          </cell>
          <cell r="AO86">
            <v>35372.460144507648</v>
          </cell>
        </row>
        <row r="87">
          <cell r="A87" t="str">
            <v>Véhicules neufs</v>
          </cell>
        </row>
        <row r="88">
          <cell r="A88" t="str">
            <v>Véhicules neufsPROFIT DÉPARTEMENTAL</v>
          </cell>
          <cell r="B88" t="str">
            <v>PROFIT DÉPARTEMENTAL</v>
          </cell>
          <cell r="E88">
            <v>600139.89561063214</v>
          </cell>
          <cell r="H88">
            <v>34491.518010987638</v>
          </cell>
          <cell r="K88">
            <v>-6434.735517439316</v>
          </cell>
          <cell r="N88">
            <v>52088.994107030449</v>
          </cell>
          <cell r="Q88">
            <v>69118.09956620993</v>
          </cell>
          <cell r="T88">
            <v>107069.24719675344</v>
          </cell>
          <cell r="W88">
            <v>46993.361053682951</v>
          </cell>
          <cell r="Z88">
            <v>38914.06382537348</v>
          </cell>
          <cell r="AC88">
            <v>66479.424856471538</v>
          </cell>
          <cell r="AF88">
            <v>76058.961435486679</v>
          </cell>
          <cell r="AI88">
            <v>110459.13240778478</v>
          </cell>
          <cell r="AL88">
            <v>43780.484250412715</v>
          </cell>
          <cell r="AO88">
            <v>-38878.655582121974</v>
          </cell>
        </row>
        <row r="92">
          <cell r="B92" t="str">
            <v>Budget 2021</v>
          </cell>
          <cell r="C92" t="str">
            <v>Véhicules usagés</v>
          </cell>
        </row>
        <row r="94">
          <cell r="B94" t="str">
            <v>Mois</v>
          </cell>
          <cell r="C94">
            <v>2021</v>
          </cell>
          <cell r="F94" t="str">
            <v>Janvier</v>
          </cell>
          <cell r="I94" t="str">
            <v>Février</v>
          </cell>
          <cell r="L94" t="str">
            <v>Mars</v>
          </cell>
          <cell r="O94" t="str">
            <v>Avril</v>
          </cell>
          <cell r="R94" t="str">
            <v>Mai</v>
          </cell>
          <cell r="U94" t="str">
            <v>Juin</v>
          </cell>
          <cell r="X94" t="str">
            <v>Juillet</v>
          </cell>
          <cell r="AA94" t="str">
            <v>Août</v>
          </cell>
          <cell r="AD94" t="str">
            <v>Septembre</v>
          </cell>
          <cell r="AG94" t="str">
            <v>Octobre</v>
          </cell>
          <cell r="AJ94" t="str">
            <v>Novembre</v>
          </cell>
          <cell r="AM94" t="str">
            <v>Décembre</v>
          </cell>
        </row>
        <row r="95">
          <cell r="C95" t="str">
            <v>UNITE</v>
          </cell>
          <cell r="D95" t="str">
            <v>$P/UNITE</v>
          </cell>
          <cell r="E95" t="str">
            <v>$PROFITS</v>
          </cell>
          <cell r="F95" t="str">
            <v>UNITE</v>
          </cell>
          <cell r="G95" t="str">
            <v>$P/UNITE</v>
          </cell>
          <cell r="H95" t="str">
            <v>$PROFITS</v>
          </cell>
          <cell r="I95" t="str">
            <v>UNITE</v>
          </cell>
          <cell r="J95" t="str">
            <v>$P/UNITE</v>
          </cell>
          <cell r="K95" t="str">
            <v>$PROFITS</v>
          </cell>
          <cell r="L95" t="str">
            <v>UNITE</v>
          </cell>
          <cell r="M95" t="str">
            <v>$P/UNITE</v>
          </cell>
          <cell r="N95" t="str">
            <v>$PROFITS</v>
          </cell>
          <cell r="O95" t="str">
            <v>UNITE</v>
          </cell>
          <cell r="P95" t="str">
            <v>$P/UNITE</v>
          </cell>
          <cell r="Q95" t="str">
            <v>$PROFITS</v>
          </cell>
          <cell r="R95" t="str">
            <v>UNITE</v>
          </cell>
          <cell r="S95" t="str">
            <v>$P/UNITE</v>
          </cell>
          <cell r="T95" t="str">
            <v>$PROFITS</v>
          </cell>
          <cell r="U95" t="str">
            <v>UNITE</v>
          </cell>
          <cell r="V95" t="str">
            <v>$P/UNITE</v>
          </cell>
          <cell r="W95" t="str">
            <v>$PROFITS</v>
          </cell>
          <cell r="X95" t="str">
            <v>UNITE</v>
          </cell>
          <cell r="Y95" t="str">
            <v>$P/UNITE</v>
          </cell>
          <cell r="Z95" t="str">
            <v>$PROFITS</v>
          </cell>
          <cell r="AA95" t="str">
            <v>UNITE</v>
          </cell>
          <cell r="AB95" t="str">
            <v>$P/UNITE</v>
          </cell>
          <cell r="AC95" t="str">
            <v>$PROFITS</v>
          </cell>
          <cell r="AD95" t="str">
            <v>UNITE</v>
          </cell>
          <cell r="AE95" t="str">
            <v>$P/UNITE</v>
          </cell>
          <cell r="AF95" t="str">
            <v>$PROFITS</v>
          </cell>
          <cell r="AG95" t="str">
            <v>UNITE</v>
          </cell>
          <cell r="AH95" t="str">
            <v>$P/UNITE</v>
          </cell>
          <cell r="AI95" t="str">
            <v>$PROFITS</v>
          </cell>
          <cell r="AJ95" t="str">
            <v>UNITE</v>
          </cell>
          <cell r="AK95" t="str">
            <v>$P/UNITE</v>
          </cell>
          <cell r="AL95" t="str">
            <v>$PROFITS</v>
          </cell>
          <cell r="AM95" t="str">
            <v>UNITE</v>
          </cell>
          <cell r="AN95" t="str">
            <v>$P/UNITE</v>
          </cell>
          <cell r="AO95" t="str">
            <v>$PROFITS</v>
          </cell>
        </row>
        <row r="96">
          <cell r="A96" t="str">
            <v>Véhicules usagésVentes nettes</v>
          </cell>
          <cell r="B96" t="str">
            <v>Ventes nettes</v>
          </cell>
          <cell r="E96">
            <v>11978226.000000004</v>
          </cell>
          <cell r="H96">
            <v>641081.32723401533</v>
          </cell>
          <cell r="K96">
            <v>810373.52002469823</v>
          </cell>
          <cell r="N96">
            <v>758716.19304405223</v>
          </cell>
          <cell r="Q96">
            <v>994929.55394000048</v>
          </cell>
          <cell r="T96">
            <v>1240477.1936189239</v>
          </cell>
          <cell r="W96">
            <v>1127432.9567185473</v>
          </cell>
          <cell r="Z96">
            <v>1147134.4057891713</v>
          </cell>
          <cell r="AC96">
            <v>1181462.1086358507</v>
          </cell>
          <cell r="AF96">
            <v>952211.20158621995</v>
          </cell>
          <cell r="AI96">
            <v>1285172.0667532524</v>
          </cell>
          <cell r="AL96">
            <v>1165165.3760065578</v>
          </cell>
          <cell r="AO96">
            <v>674070.09664871078</v>
          </cell>
        </row>
        <row r="97">
          <cell r="A97" t="str">
            <v>Véhicules usagésCertifié</v>
          </cell>
          <cell r="B97" t="str">
            <v>Certifié</v>
          </cell>
          <cell r="C97">
            <v>359.49640287769785</v>
          </cell>
          <cell r="D97">
            <v>750.00000000000011</v>
          </cell>
          <cell r="E97">
            <v>269622.30215827341</v>
          </cell>
          <cell r="F97">
            <v>19.24044771677282</v>
          </cell>
          <cell r="G97">
            <v>750</v>
          </cell>
          <cell r="H97">
            <v>14430.335787579615</v>
          </cell>
          <cell r="I97">
            <v>24.321328169648581</v>
          </cell>
          <cell r="J97">
            <v>750</v>
          </cell>
          <cell r="K97">
            <v>18240.996127236434</v>
          </cell>
          <cell r="L97">
            <v>22.770963096237939</v>
          </cell>
          <cell r="M97">
            <v>750</v>
          </cell>
          <cell r="N97">
            <v>17078.222322178455</v>
          </cell>
          <cell r="O97">
            <v>29.860314520542744</v>
          </cell>
          <cell r="P97">
            <v>750</v>
          </cell>
          <cell r="Q97">
            <v>22395.235890407057</v>
          </cell>
          <cell r="R97">
            <v>37.229810905039251</v>
          </cell>
          <cell r="S97">
            <v>750</v>
          </cell>
          <cell r="T97">
            <v>27922.358178779439</v>
          </cell>
          <cell r="U97">
            <v>33.83707173550448</v>
          </cell>
          <cell r="V97">
            <v>750</v>
          </cell>
          <cell r="W97">
            <v>25377.803801628361</v>
          </cell>
          <cell r="X97">
            <v>34.428361303122216</v>
          </cell>
          <cell r="Y97">
            <v>750</v>
          </cell>
          <cell r="Z97">
            <v>25821.270977341661</v>
          </cell>
          <cell r="AA97">
            <v>35.458621184045796</v>
          </cell>
          <cell r="AB97">
            <v>750</v>
          </cell>
          <cell r="AC97">
            <v>26593.965888034349</v>
          </cell>
          <cell r="AD97">
            <v>28.578230344802019</v>
          </cell>
          <cell r="AE97">
            <v>750</v>
          </cell>
          <cell r="AF97">
            <v>21433.672758601515</v>
          </cell>
          <cell r="AG97">
            <v>38.571215393388869</v>
          </cell>
          <cell r="AH97">
            <v>750</v>
          </cell>
          <cell r="AI97">
            <v>28928.41154504165</v>
          </cell>
          <cell r="AJ97">
            <v>34.969515638793077</v>
          </cell>
          <cell r="AK97">
            <v>750</v>
          </cell>
          <cell r="AL97">
            <v>26227.136729094807</v>
          </cell>
          <cell r="AM97">
            <v>20.230522869800058</v>
          </cell>
          <cell r="AN97">
            <v>750</v>
          </cell>
          <cell r="AO97">
            <v>15172.892152350043</v>
          </cell>
        </row>
        <row r="98">
          <cell r="A98" t="str">
            <v>Véhicules usagésNon Certifié</v>
          </cell>
          <cell r="B98" t="str">
            <v>Non Certifié</v>
          </cell>
          <cell r="C98">
            <v>20.50359712230216</v>
          </cell>
          <cell r="D98">
            <v>750</v>
          </cell>
          <cell r="E98">
            <v>15377.69784172662</v>
          </cell>
          <cell r="F98">
            <v>1.0973639382189821</v>
          </cell>
          <cell r="G98">
            <v>750</v>
          </cell>
          <cell r="H98">
            <v>823.02295366423664</v>
          </cell>
          <cell r="I98">
            <v>1.3871479944666489</v>
          </cell>
          <cell r="J98">
            <v>750</v>
          </cell>
          <cell r="K98">
            <v>1040.3609958499867</v>
          </cell>
          <cell r="L98">
            <v>1.2987241309641409</v>
          </cell>
          <cell r="M98">
            <v>750</v>
          </cell>
          <cell r="N98">
            <v>974.04309822310563</v>
          </cell>
          <cell r="O98">
            <v>1.7030597635290536</v>
          </cell>
          <cell r="P98">
            <v>750</v>
          </cell>
          <cell r="Q98">
            <v>1277.2948226467902</v>
          </cell>
          <cell r="R98">
            <v>2.1233732455345575</v>
          </cell>
          <cell r="S98">
            <v>750</v>
          </cell>
          <cell r="T98">
            <v>1592.5299341509181</v>
          </cell>
          <cell r="U98">
            <v>1.9298710115306736</v>
          </cell>
          <cell r="V98">
            <v>750</v>
          </cell>
          <cell r="W98">
            <v>1447.4032586480052</v>
          </cell>
          <cell r="X98">
            <v>1.9635947511286436</v>
          </cell>
          <cell r="Y98">
            <v>750.00000000000011</v>
          </cell>
          <cell r="Z98">
            <v>1472.6960633464828</v>
          </cell>
          <cell r="AA98">
            <v>2.0223548203828403</v>
          </cell>
          <cell r="AB98">
            <v>750</v>
          </cell>
          <cell r="AC98">
            <v>1516.7661152871303</v>
          </cell>
          <cell r="AD98">
            <v>1.6299370919088603</v>
          </cell>
          <cell r="AE98">
            <v>750</v>
          </cell>
          <cell r="AF98">
            <v>1222.4528189316452</v>
          </cell>
          <cell r="AG98">
            <v>2.1998792049461331</v>
          </cell>
          <cell r="AH98">
            <v>750</v>
          </cell>
          <cell r="AI98">
            <v>1649.9094037095999</v>
          </cell>
          <cell r="AJ98">
            <v>1.994459066851316</v>
          </cell>
          <cell r="AK98">
            <v>750</v>
          </cell>
          <cell r="AL98">
            <v>1495.8443001384869</v>
          </cell>
          <cell r="AM98">
            <v>1.1538321028403073</v>
          </cell>
          <cell r="AN98">
            <v>750</v>
          </cell>
          <cell r="AO98">
            <v>865.37407713023049</v>
          </cell>
        </row>
        <row r="99">
          <cell r="A99" t="str">
            <v>Véhicules usagésTotal Usagés</v>
          </cell>
          <cell r="B99" t="str">
            <v>Total Usagés</v>
          </cell>
          <cell r="C99">
            <v>380</v>
          </cell>
          <cell r="D99">
            <v>750</v>
          </cell>
          <cell r="E99">
            <v>285000</v>
          </cell>
          <cell r="F99">
            <v>20.337811654991803</v>
          </cell>
          <cell r="G99">
            <v>750</v>
          </cell>
          <cell r="H99">
            <v>15253.358741243852</v>
          </cell>
          <cell r="I99">
            <v>25.708476164115229</v>
          </cell>
          <cell r="J99">
            <v>750</v>
          </cell>
          <cell r="K99">
            <v>19281.357123086422</v>
          </cell>
          <cell r="L99">
            <v>24.069687227202081</v>
          </cell>
          <cell r="M99">
            <v>750</v>
          </cell>
          <cell r="N99">
            <v>18052.26542040156</v>
          </cell>
          <cell r="O99">
            <v>31.563374284071799</v>
          </cell>
          <cell r="P99">
            <v>749.99999999999989</v>
          </cell>
          <cell r="Q99">
            <v>23672.530713053846</v>
          </cell>
          <cell r="R99">
            <v>39.35318415057381</v>
          </cell>
          <cell r="S99">
            <v>750</v>
          </cell>
          <cell r="T99">
            <v>29514.888112930355</v>
          </cell>
          <cell r="U99">
            <v>35.766942747035152</v>
          </cell>
          <cell r="V99">
            <v>750.00000000000011</v>
          </cell>
          <cell r="W99">
            <v>26825.207060276367</v>
          </cell>
          <cell r="X99">
            <v>36.391956054250862</v>
          </cell>
          <cell r="Y99">
            <v>750</v>
          </cell>
          <cell r="Z99">
            <v>27293.967040688145</v>
          </cell>
          <cell r="AA99">
            <v>37.480976004428634</v>
          </cell>
          <cell r="AB99">
            <v>750.00000000000011</v>
          </cell>
          <cell r="AC99">
            <v>28110.732003321478</v>
          </cell>
          <cell r="AD99">
            <v>30.20816743671088</v>
          </cell>
          <cell r="AE99">
            <v>750</v>
          </cell>
          <cell r="AF99">
            <v>22656.125577533159</v>
          </cell>
          <cell r="AG99">
            <v>40.771094598335004</v>
          </cell>
          <cell r="AH99">
            <v>749.99999999999989</v>
          </cell>
          <cell r="AI99">
            <v>30578.32094875125</v>
          </cell>
          <cell r="AJ99">
            <v>36.963974705644389</v>
          </cell>
          <cell r="AK99">
            <v>750.00000000000011</v>
          </cell>
          <cell r="AL99">
            <v>27722.981029233295</v>
          </cell>
          <cell r="AM99">
            <v>21.384354972640367</v>
          </cell>
          <cell r="AN99">
            <v>750</v>
          </cell>
          <cell r="AO99">
            <v>16038.266229480274</v>
          </cell>
        </row>
        <row r="100">
          <cell r="A100" t="str">
            <v>Véhicules usagés</v>
          </cell>
        </row>
        <row r="101">
          <cell r="A101" t="str">
            <v>Véhicules usagés</v>
          </cell>
        </row>
        <row r="102">
          <cell r="A102" t="str">
            <v>Véhicules usagésVentes au Gros</v>
          </cell>
          <cell r="B102" t="str">
            <v>Ventes au Gros</v>
          </cell>
          <cell r="C102">
            <v>321.99999999999994</v>
          </cell>
          <cell r="D102">
            <v>120.00000000000001</v>
          </cell>
          <cell r="E102">
            <v>38640</v>
          </cell>
          <cell r="F102">
            <v>17.233619349756211</v>
          </cell>
          <cell r="G102">
            <v>120</v>
          </cell>
          <cell r="H102">
            <v>2068.0343219707452</v>
          </cell>
          <cell r="I102">
            <v>21.784550854855535</v>
          </cell>
          <cell r="J102">
            <v>120</v>
          </cell>
          <cell r="K102">
            <v>2614.1461025826643</v>
          </cell>
          <cell r="L102">
            <v>20.395892860944919</v>
          </cell>
          <cell r="M102">
            <v>120</v>
          </cell>
          <cell r="N102">
            <v>2447.5071433133903</v>
          </cell>
          <cell r="O102">
            <v>26.745806630187154</v>
          </cell>
          <cell r="P102">
            <v>120</v>
          </cell>
          <cell r="Q102">
            <v>3209.4967956224586</v>
          </cell>
          <cell r="R102">
            <v>33.34664551706517</v>
          </cell>
          <cell r="S102">
            <v>120</v>
          </cell>
          <cell r="T102">
            <v>4001.5974620478205</v>
          </cell>
          <cell r="U102">
            <v>30.307777801435051</v>
          </cell>
          <cell r="V102">
            <v>120</v>
          </cell>
          <cell r="W102">
            <v>3636.9333361722061</v>
          </cell>
          <cell r="X102">
            <v>30.837394340707309</v>
          </cell>
          <cell r="Y102">
            <v>120</v>
          </cell>
          <cell r="Z102">
            <v>3700.4873208848771</v>
          </cell>
          <cell r="AA102">
            <v>31.760195456384267</v>
          </cell>
          <cell r="AB102">
            <v>120</v>
          </cell>
          <cell r="AC102">
            <v>3811.2234547661119</v>
          </cell>
          <cell r="AD102">
            <v>25.597447143739217</v>
          </cell>
          <cell r="AE102">
            <v>120</v>
          </cell>
          <cell r="AF102">
            <v>3071.6936572487061</v>
          </cell>
          <cell r="AG102">
            <v>34.548138054378612</v>
          </cell>
          <cell r="AH102">
            <v>120.00000000000001</v>
          </cell>
          <cell r="AI102">
            <v>4145.7765665254337</v>
          </cell>
          <cell r="AJ102">
            <v>31.322104882151301</v>
          </cell>
          <cell r="AK102">
            <v>120</v>
          </cell>
          <cell r="AL102">
            <v>3758.6525858581563</v>
          </cell>
          <cell r="AM102">
            <v>18.120427108395255</v>
          </cell>
          <cell r="AN102">
            <v>120.00000000000001</v>
          </cell>
          <cell r="AO102">
            <v>2174.4512530074308</v>
          </cell>
        </row>
        <row r="103">
          <cell r="A103" t="str">
            <v>Véhicules usagés</v>
          </cell>
        </row>
        <row r="104">
          <cell r="A104" t="str">
            <v>Véhicules usagésRev. Finances</v>
          </cell>
          <cell r="B104" t="str">
            <v>Rev. Finances</v>
          </cell>
          <cell r="D104">
            <v>804.09356725146199</v>
          </cell>
          <cell r="E104">
            <v>305555.55555555556</v>
          </cell>
          <cell r="G104">
            <v>804.09356725146199</v>
          </cell>
          <cell r="H104">
            <v>16353.50352375072</v>
          </cell>
          <cell r="J104">
            <v>804.09356725146199</v>
          </cell>
          <cell r="K104">
            <v>20672.020307402596</v>
          </cell>
          <cell r="M104">
            <v>804.09356725146199</v>
          </cell>
          <cell r="N104">
            <v>19354.280665147871</v>
          </cell>
          <cell r="P104">
            <v>804.09356725146199</v>
          </cell>
          <cell r="Q104">
            <v>25379.906222572354</v>
          </cell>
          <cell r="S104">
            <v>804.09356725146199</v>
          </cell>
          <cell r="T104">
            <v>31643.64222633859</v>
          </cell>
          <cell r="V104">
            <v>804.09356725146199</v>
          </cell>
          <cell r="W104">
            <v>28759.968583142301</v>
          </cell>
          <cell r="Y104">
            <v>804.09356725146199</v>
          </cell>
          <cell r="Z104">
            <v>29262.537762921016</v>
          </cell>
          <cell r="AB104">
            <v>804.09356725146199</v>
          </cell>
          <cell r="AC104">
            <v>30138.211699467469</v>
          </cell>
          <cell r="AE104">
            <v>804.09356725146199</v>
          </cell>
          <cell r="AF104">
            <v>24290.193114314305</v>
          </cell>
          <cell r="AH104">
            <v>804.09356725146199</v>
          </cell>
          <cell r="AI104">
            <v>32783.774896322007</v>
          </cell>
          <cell r="AK104">
            <v>804.09356725146199</v>
          </cell>
          <cell r="AL104">
            <v>29722.494280854407</v>
          </cell>
          <cell r="AN104">
            <v>804.09356725146188</v>
          </cell>
          <cell r="AO104">
            <v>17195.022273321931</v>
          </cell>
        </row>
        <row r="105">
          <cell r="A105" t="str">
            <v>Véhicules usagésRev. Protections</v>
          </cell>
          <cell r="B105" t="str">
            <v>Rev. Protections</v>
          </cell>
          <cell r="D105">
            <v>911.30604288499023</v>
          </cell>
          <cell r="E105">
            <v>346296.29629629629</v>
          </cell>
          <cell r="G105">
            <v>911.30604288499035</v>
          </cell>
          <cell r="H105">
            <v>18533.970660250816</v>
          </cell>
          <cell r="J105">
            <v>911.30604288499023</v>
          </cell>
          <cell r="K105">
            <v>23428.289681722941</v>
          </cell>
          <cell r="M105">
            <v>911.30604288499035</v>
          </cell>
          <cell r="N105">
            <v>21934.851420500923</v>
          </cell>
          <cell r="P105">
            <v>911.30604288499023</v>
          </cell>
          <cell r="Q105">
            <v>28763.893718915333</v>
          </cell>
          <cell r="S105">
            <v>911.30604288499023</v>
          </cell>
          <cell r="T105">
            <v>35862.794523183737</v>
          </cell>
          <cell r="V105">
            <v>911.30604288499023</v>
          </cell>
          <cell r="W105">
            <v>32594.631060894608</v>
          </cell>
          <cell r="Y105">
            <v>911.30604288499012</v>
          </cell>
          <cell r="Z105">
            <v>33164.209464643813</v>
          </cell>
          <cell r="AB105">
            <v>911.30604288499023</v>
          </cell>
          <cell r="AC105">
            <v>34156.63992606313</v>
          </cell>
          <cell r="AE105">
            <v>911.30604288499023</v>
          </cell>
          <cell r="AF105">
            <v>27528.88552955621</v>
          </cell>
          <cell r="AH105">
            <v>911.30604288499035</v>
          </cell>
          <cell r="AI105">
            <v>37154.944882498276</v>
          </cell>
          <cell r="AK105">
            <v>911.30604288499012</v>
          </cell>
          <cell r="AL105">
            <v>33685.493518301657</v>
          </cell>
          <cell r="AN105">
            <v>911.30604288499023</v>
          </cell>
          <cell r="AO105">
            <v>19487.691909764857</v>
          </cell>
        </row>
        <row r="106">
          <cell r="A106" t="str">
            <v>Véhicules usagésRev. Autres</v>
          </cell>
          <cell r="B106" t="str">
            <v>Rev. Autres</v>
          </cell>
          <cell r="D106">
            <v>0</v>
          </cell>
          <cell r="E106">
            <v>0</v>
          </cell>
          <cell r="G106">
            <v>0</v>
          </cell>
          <cell r="H106">
            <v>0</v>
          </cell>
          <cell r="J106">
            <v>0</v>
          </cell>
          <cell r="K106">
            <v>0</v>
          </cell>
          <cell r="M106">
            <v>0</v>
          </cell>
          <cell r="N106">
            <v>0</v>
          </cell>
          <cell r="P106">
            <v>0</v>
          </cell>
          <cell r="Q106">
            <v>0</v>
          </cell>
          <cell r="S106">
            <v>0</v>
          </cell>
          <cell r="T106">
            <v>0</v>
          </cell>
          <cell r="V106">
            <v>0</v>
          </cell>
          <cell r="W106">
            <v>0</v>
          </cell>
          <cell r="Y106">
            <v>0</v>
          </cell>
          <cell r="Z106">
            <v>0</v>
          </cell>
          <cell r="AB106">
            <v>0</v>
          </cell>
          <cell r="AC106">
            <v>0</v>
          </cell>
          <cell r="AE106">
            <v>0</v>
          </cell>
          <cell r="AF106">
            <v>0</v>
          </cell>
          <cell r="AH106">
            <v>0</v>
          </cell>
          <cell r="AI106">
            <v>0</v>
          </cell>
          <cell r="AK106">
            <v>0</v>
          </cell>
          <cell r="AL106">
            <v>0</v>
          </cell>
          <cell r="AN106">
            <v>0</v>
          </cell>
          <cell r="AO106">
            <v>0</v>
          </cell>
        </row>
        <row r="107">
          <cell r="A107" t="str">
            <v>Véhicules usagésTotal F&amp;I</v>
          </cell>
          <cell r="B107" t="str">
            <v>Total F&amp;I</v>
          </cell>
          <cell r="C107">
            <v>380</v>
          </cell>
          <cell r="D107">
            <v>1715.3996101364523</v>
          </cell>
          <cell r="E107">
            <v>651851.85185185191</v>
          </cell>
          <cell r="F107">
            <v>20.337811654991803</v>
          </cell>
          <cell r="G107">
            <v>1715.3996101364523</v>
          </cell>
          <cell r="H107">
            <v>34887.474184001534</v>
          </cell>
          <cell r="I107">
            <v>25.708476164115229</v>
          </cell>
          <cell r="J107">
            <v>1715.3996101364523</v>
          </cell>
          <cell r="K107">
            <v>44100.309989125541</v>
          </cell>
          <cell r="L107">
            <v>24.069687227202081</v>
          </cell>
          <cell r="M107">
            <v>1715.3996101364523</v>
          </cell>
          <cell r="N107">
            <v>41289.132085648795</v>
          </cell>
          <cell r="O107">
            <v>31.563374284071799</v>
          </cell>
          <cell r="P107">
            <v>1715.3996101364521</v>
          </cell>
          <cell r="Q107">
            <v>54143.799941487683</v>
          </cell>
          <cell r="R107">
            <v>39.35318415057381</v>
          </cell>
          <cell r="S107">
            <v>1715.3996101364523</v>
          </cell>
          <cell r="T107">
            <v>67506.436749522327</v>
          </cell>
          <cell r="U107">
            <v>35.766942747035152</v>
          </cell>
          <cell r="V107">
            <v>1715.3996101364521</v>
          </cell>
          <cell r="W107">
            <v>61354.599644036905</v>
          </cell>
          <cell r="X107">
            <v>36.391956054250862</v>
          </cell>
          <cell r="Y107">
            <v>1715.3996101364523</v>
          </cell>
          <cell r="Z107">
            <v>62426.747227564832</v>
          </cell>
          <cell r="AA107">
            <v>37.480976004428634</v>
          </cell>
          <cell r="AB107">
            <v>1715.3996101364523</v>
          </cell>
          <cell r="AC107">
            <v>64294.851625530602</v>
          </cell>
          <cell r="AD107">
            <v>30.20816743671088</v>
          </cell>
          <cell r="AE107">
            <v>1715.3996101364521</v>
          </cell>
          <cell r="AF107">
            <v>51819.078643870511</v>
          </cell>
          <cell r="AG107">
            <v>40.771094598335004</v>
          </cell>
          <cell r="AH107">
            <v>1715.3996101364526</v>
          </cell>
          <cell r="AI107">
            <v>69938.71977882029</v>
          </cell>
          <cell r="AJ107">
            <v>36.963974705644389</v>
          </cell>
          <cell r="AK107">
            <v>1715.3996101364521</v>
          </cell>
          <cell r="AL107">
            <v>63407.987799156064</v>
          </cell>
          <cell r="AM107">
            <v>21.384354972640367</v>
          </cell>
          <cell r="AN107">
            <v>1715.3996101364523</v>
          </cell>
          <cell r="AO107">
            <v>36682.714183086791</v>
          </cell>
        </row>
        <row r="108">
          <cell r="A108" t="str">
            <v>Véhicules usagés</v>
          </cell>
        </row>
        <row r="109">
          <cell r="A109" t="str">
            <v>Véhicules usagés</v>
          </cell>
        </row>
        <row r="110">
          <cell r="A110" t="str">
            <v>Véhicules usagésTotal Dépt. Usagés</v>
          </cell>
          <cell r="B110" t="str">
            <v>Total Dépt. Usagés</v>
          </cell>
          <cell r="C110">
            <v>702</v>
          </cell>
          <cell r="D110">
            <v>1389.5895325524957</v>
          </cell>
          <cell r="E110">
            <v>975491.85185185191</v>
          </cell>
          <cell r="F110">
            <v>37.571431004748014</v>
          </cell>
          <cell r="G110">
            <v>1389.5895325524955</v>
          </cell>
          <cell r="H110">
            <v>52208.867247216127</v>
          </cell>
          <cell r="I110">
            <v>47.493027018970764</v>
          </cell>
          <cell r="J110">
            <v>1389.5895325524953</v>
          </cell>
          <cell r="K110">
            <v>65995.813214794616</v>
          </cell>
          <cell r="L110">
            <v>44.465580088147</v>
          </cell>
          <cell r="M110">
            <v>1389.5895325524957</v>
          </cell>
          <cell r="N110">
            <v>61788.904649363751</v>
          </cell>
          <cell r="O110">
            <v>58.309180914258953</v>
          </cell>
          <cell r="P110">
            <v>1389.5895325524955</v>
          </cell>
          <cell r="Q110">
            <v>81025.827450163983</v>
          </cell>
          <cell r="R110">
            <v>72.69982966763898</v>
          </cell>
          <cell r="S110">
            <v>1389.5895325524957</v>
          </cell>
          <cell r="T110">
            <v>101022.92232450051</v>
          </cell>
          <cell r="U110">
            <v>66.074720548470196</v>
          </cell>
          <cell r="V110">
            <v>1389.5895325524957</v>
          </cell>
          <cell r="W110">
            <v>91816.740040485485</v>
          </cell>
          <cell r="X110">
            <v>67.229350394958175</v>
          </cell>
          <cell r="Y110">
            <v>1389.5895325524955</v>
          </cell>
          <cell r="Z110">
            <v>93421.201589137854</v>
          </cell>
          <cell r="AA110">
            <v>69.241171460812893</v>
          </cell>
          <cell r="AB110">
            <v>1389.5895325524955</v>
          </cell>
          <cell r="AC110">
            <v>96216.807083618187</v>
          </cell>
          <cell r="AD110">
            <v>55.805614580450097</v>
          </cell>
          <cell r="AE110">
            <v>1389.5895325524953</v>
          </cell>
          <cell r="AF110">
            <v>77546.897878652366</v>
          </cell>
          <cell r="AG110">
            <v>75.319232652713623</v>
          </cell>
          <cell r="AH110">
            <v>1389.5895325524955</v>
          </cell>
          <cell r="AI110">
            <v>104662.81729409698</v>
          </cell>
          <cell r="AJ110">
            <v>68.286079587795683</v>
          </cell>
          <cell r="AK110">
            <v>1389.5895325524957</v>
          </cell>
          <cell r="AL110">
            <v>94889.621414247522</v>
          </cell>
          <cell r="AM110">
            <v>39.504782081035621</v>
          </cell>
          <cell r="AN110">
            <v>1389.5895325524955</v>
          </cell>
          <cell r="AO110">
            <v>54895.431665574491</v>
          </cell>
        </row>
        <row r="111">
          <cell r="A111" t="str">
            <v>Véhicules usagés</v>
          </cell>
        </row>
        <row r="112">
          <cell r="A112" t="str">
            <v>Véhicules usagés</v>
          </cell>
        </row>
        <row r="113">
          <cell r="A113" t="str">
            <v>Véhicules usagésDEPENSES</v>
          </cell>
          <cell r="B113" t="str">
            <v>DEPENSES</v>
          </cell>
        </row>
        <row r="114">
          <cell r="A114" t="str">
            <v>Véhicules usagésComm. vendeurs</v>
          </cell>
          <cell r="B114" t="str">
            <v>Comm. vendeurs</v>
          </cell>
          <cell r="C114">
            <v>0.58186315789473686</v>
          </cell>
          <cell r="D114">
            <v>436.39736842105265</v>
          </cell>
          <cell r="E114">
            <v>165831</v>
          </cell>
          <cell r="G114">
            <v>532.94535995376907</v>
          </cell>
          <cell r="H114">
            <v>10838.942353141567</v>
          </cell>
          <cell r="J114">
            <v>471.62973415048248</v>
          </cell>
          <cell r="K114">
            <v>12124.881778695681</v>
          </cell>
          <cell r="M114">
            <v>497.57830715421136</v>
          </cell>
          <cell r="N114">
            <v>11976.554224242554</v>
          </cell>
          <cell r="P114">
            <v>438.0947448356996</v>
          </cell>
          <cell r="Q114">
            <v>13827.748403134117</v>
          </cell>
          <cell r="S114">
            <v>400.41957519365081</v>
          </cell>
          <cell r="T114">
            <v>15757.785280090277</v>
          </cell>
          <cell r="V114">
            <v>417.89841005175413</v>
          </cell>
          <cell r="W114">
            <v>14946.948506398108</v>
          </cell>
          <cell r="Y114">
            <v>419.25084424424927</v>
          </cell>
          <cell r="Z114">
            <v>15257.358299444291</v>
          </cell>
          <cell r="AB114">
            <v>410.9634140626199</v>
          </cell>
          <cell r="AC114">
            <v>15403.309861179125</v>
          </cell>
          <cell r="AE114">
            <v>445.80408951449374</v>
          </cell>
          <cell r="AF114">
            <v>13466.924580024272</v>
          </cell>
          <cell r="AH114">
            <v>399.28542751146796</v>
          </cell>
          <cell r="AI114">
            <v>16279.303936806695</v>
          </cell>
          <cell r="AK114">
            <v>412.98746649793475</v>
          </cell>
          <cell r="AL114">
            <v>15265.658265377819</v>
          </cell>
          <cell r="AN114">
            <v>499.69169166602779</v>
          </cell>
          <cell r="AO114">
            <v>10685.584511465499</v>
          </cell>
        </row>
        <row r="115">
          <cell r="A115" t="str">
            <v>Véhicules usagésComm. F&amp;I</v>
          </cell>
          <cell r="B115" t="str">
            <v>Comm. F&amp;I</v>
          </cell>
          <cell r="D115">
            <v>514.61988304093563</v>
          </cell>
          <cell r="E115">
            <v>195555.55555555556</v>
          </cell>
          <cell r="G115">
            <v>514.61988304093563</v>
          </cell>
          <cell r="H115">
            <v>10466.242255200459</v>
          </cell>
          <cell r="J115">
            <v>514.61988304093563</v>
          </cell>
          <cell r="K115">
            <v>13230.092996737661</v>
          </cell>
          <cell r="M115">
            <v>514.61988304093563</v>
          </cell>
          <cell r="N115">
            <v>12386.739625694638</v>
          </cell>
          <cell r="P115">
            <v>514.61988304093563</v>
          </cell>
          <cell r="Q115">
            <v>16243.139982446304</v>
          </cell>
          <cell r="S115">
            <v>514.61988304093563</v>
          </cell>
          <cell r="T115">
            <v>20251.931024856698</v>
          </cell>
          <cell r="V115">
            <v>514.61988304093563</v>
          </cell>
          <cell r="W115">
            <v>18406.379893211069</v>
          </cell>
          <cell r="Y115">
            <v>514.61988304093575</v>
          </cell>
          <cell r="Z115">
            <v>18728.02416826945</v>
          </cell>
          <cell r="AB115">
            <v>514.61988304093563</v>
          </cell>
          <cell r="AC115">
            <v>19288.455487659179</v>
          </cell>
          <cell r="AE115">
            <v>514.61988304093563</v>
          </cell>
          <cell r="AF115">
            <v>15545.723593161152</v>
          </cell>
          <cell r="AH115">
            <v>514.61988304093575</v>
          </cell>
          <cell r="AI115">
            <v>20981.615933646088</v>
          </cell>
          <cell r="AK115">
            <v>514.61988304093563</v>
          </cell>
          <cell r="AL115">
            <v>19022.396339746818</v>
          </cell>
          <cell r="AN115">
            <v>514.61988304093575</v>
          </cell>
          <cell r="AO115">
            <v>11004.814254926037</v>
          </cell>
        </row>
        <row r="116">
          <cell r="A116" t="str">
            <v>Véhicules usagésFrais de livraison</v>
          </cell>
          <cell r="B116" t="str">
            <v>Frais de livraison</v>
          </cell>
          <cell r="D116">
            <v>54</v>
          </cell>
          <cell r="E116">
            <v>20520</v>
          </cell>
          <cell r="G116">
            <v>54</v>
          </cell>
          <cell r="H116">
            <v>1098.2418293695573</v>
          </cell>
          <cell r="J116">
            <v>54</v>
          </cell>
          <cell r="K116">
            <v>1388.2577128622224</v>
          </cell>
          <cell r="M116">
            <v>54</v>
          </cell>
          <cell r="N116">
            <v>1299.7631102689124</v>
          </cell>
          <cell r="P116">
            <v>54</v>
          </cell>
          <cell r="Q116">
            <v>1704.4222113398771</v>
          </cell>
          <cell r="S116">
            <v>54</v>
          </cell>
          <cell r="T116">
            <v>2125.0719441309857</v>
          </cell>
          <cell r="V116">
            <v>54</v>
          </cell>
          <cell r="W116">
            <v>1931.4149083398981</v>
          </cell>
          <cell r="Y116">
            <v>54</v>
          </cell>
          <cell r="Z116">
            <v>1965.1656269295465</v>
          </cell>
          <cell r="AB116">
            <v>54</v>
          </cell>
          <cell r="AC116">
            <v>2023.9727042391462</v>
          </cell>
          <cell r="AE116">
            <v>53.999999999999993</v>
          </cell>
          <cell r="AF116">
            <v>1631.2410415823874</v>
          </cell>
          <cell r="AH116">
            <v>54</v>
          </cell>
          <cell r="AI116">
            <v>2201.6391083100903</v>
          </cell>
          <cell r="AK116">
            <v>54</v>
          </cell>
          <cell r="AL116">
            <v>1996.0546341047971</v>
          </cell>
          <cell r="AN116">
            <v>54.000000000000007</v>
          </cell>
          <cell r="AO116">
            <v>1154.7551685225799</v>
          </cell>
        </row>
        <row r="117">
          <cell r="A117" t="str">
            <v>Véhicules usagésService gratuit 1</v>
          </cell>
          <cell r="B117" t="str">
            <v>Service gratuit 1</v>
          </cell>
          <cell r="D117">
            <v>105</v>
          </cell>
          <cell r="E117">
            <v>39900</v>
          </cell>
          <cell r="G117">
            <v>105</v>
          </cell>
          <cell r="H117">
            <v>2135.4702237741394</v>
          </cell>
          <cell r="J117">
            <v>105</v>
          </cell>
          <cell r="K117">
            <v>2699.3899972320992</v>
          </cell>
          <cell r="M117">
            <v>105</v>
          </cell>
          <cell r="N117">
            <v>2527.3171588562186</v>
          </cell>
          <cell r="P117">
            <v>105</v>
          </cell>
          <cell r="Q117">
            <v>3314.154299827539</v>
          </cell>
          <cell r="S117">
            <v>105</v>
          </cell>
          <cell r="T117">
            <v>4132.0843358102502</v>
          </cell>
          <cell r="V117">
            <v>105</v>
          </cell>
          <cell r="W117">
            <v>3755.5289884386912</v>
          </cell>
          <cell r="Y117">
            <v>105</v>
          </cell>
          <cell r="Z117">
            <v>3821.1553856963405</v>
          </cell>
          <cell r="AB117">
            <v>105</v>
          </cell>
          <cell r="AC117">
            <v>3935.5024804650066</v>
          </cell>
          <cell r="AE117">
            <v>105</v>
          </cell>
          <cell r="AF117">
            <v>3171.8575808546425</v>
          </cell>
          <cell r="AH117">
            <v>105</v>
          </cell>
          <cell r="AI117">
            <v>4280.9649328251753</v>
          </cell>
          <cell r="AK117">
            <v>105</v>
          </cell>
          <cell r="AL117">
            <v>3881.2173440926608</v>
          </cell>
          <cell r="AN117">
            <v>105</v>
          </cell>
          <cell r="AO117">
            <v>2245.3572721272385</v>
          </cell>
        </row>
        <row r="118">
          <cell r="A118" t="str">
            <v>Véhicules usagésEntretien stock</v>
          </cell>
          <cell r="B118" t="str">
            <v>Entretien stock</v>
          </cell>
          <cell r="D118">
            <v>61</v>
          </cell>
          <cell r="E118">
            <v>23180</v>
          </cell>
          <cell r="G118">
            <v>61</v>
          </cell>
          <cell r="H118">
            <v>1240.6065109545</v>
          </cell>
          <cell r="J118">
            <v>61</v>
          </cell>
          <cell r="K118">
            <v>1568.217046011029</v>
          </cell>
          <cell r="M118">
            <v>61</v>
          </cell>
          <cell r="N118">
            <v>1468.2509208593269</v>
          </cell>
          <cell r="P118">
            <v>61</v>
          </cell>
          <cell r="Q118">
            <v>1925.3658313283797</v>
          </cell>
          <cell r="S118">
            <v>60.999999999999993</v>
          </cell>
          <cell r="T118">
            <v>2400.5442331850022</v>
          </cell>
          <cell r="V118">
            <v>60.999999999999993</v>
          </cell>
          <cell r="W118">
            <v>2181.7835075691441</v>
          </cell>
          <cell r="Y118">
            <v>61</v>
          </cell>
          <cell r="Z118">
            <v>2219.9093193093026</v>
          </cell>
          <cell r="AB118">
            <v>61</v>
          </cell>
          <cell r="AC118">
            <v>2286.3395362701467</v>
          </cell>
          <cell r="AE118">
            <v>61</v>
          </cell>
          <cell r="AF118">
            <v>1842.6982136393638</v>
          </cell>
          <cell r="AH118">
            <v>60.999999999999993</v>
          </cell>
          <cell r="AI118">
            <v>2487.0367704984351</v>
          </cell>
          <cell r="AK118">
            <v>61</v>
          </cell>
          <cell r="AL118">
            <v>2254.8024570443076</v>
          </cell>
          <cell r="AN118">
            <v>61</v>
          </cell>
          <cell r="AO118">
            <v>1304.4456533310624</v>
          </cell>
        </row>
        <row r="119">
          <cell r="A119" t="str">
            <v>Véhicules usagésPublicité 1</v>
          </cell>
          <cell r="B119" t="str">
            <v>Publicité 1</v>
          </cell>
          <cell r="D119">
            <v>27.410526315789454</v>
          </cell>
          <cell r="E119">
            <v>10415.999999999993</v>
          </cell>
          <cell r="G119">
            <v>27.410526315789443</v>
          </cell>
          <cell r="H119">
            <v>557.47012157472204</v>
          </cell>
          <cell r="J119">
            <v>27.410526315789461</v>
          </cell>
          <cell r="K119">
            <v>704.68286243532657</v>
          </cell>
          <cell r="M119">
            <v>27.410526315789454</v>
          </cell>
          <cell r="N119">
            <v>659.76279515404394</v>
          </cell>
          <cell r="P119">
            <v>27.410526315789454</v>
          </cell>
          <cell r="Q119">
            <v>865.16870142866219</v>
          </cell>
          <cell r="S119">
            <v>27.410526315789454</v>
          </cell>
          <cell r="T119">
            <v>1078.6914897694119</v>
          </cell>
          <cell r="V119">
            <v>27.410526315789468</v>
          </cell>
          <cell r="W119">
            <v>980.39072540294228</v>
          </cell>
          <cell r="Y119">
            <v>27.410526315789454</v>
          </cell>
          <cell r="Z119">
            <v>997.52266910809658</v>
          </cell>
          <cell r="AB119">
            <v>27.410526315789443</v>
          </cell>
          <cell r="AC119">
            <v>1027.3732791108637</v>
          </cell>
          <cell r="AE119">
            <v>27.41052631578944</v>
          </cell>
          <cell r="AF119">
            <v>828.02176847573719</v>
          </cell>
          <cell r="AH119">
            <v>27.410526315789461</v>
          </cell>
          <cell r="AI119">
            <v>1117.5571614112032</v>
          </cell>
          <cell r="AK119">
            <v>27.410526315789443</v>
          </cell>
          <cell r="AL119">
            <v>1013.2020014052409</v>
          </cell>
          <cell r="AN119">
            <v>27.41052631578944</v>
          </cell>
          <cell r="AO119">
            <v>586.15642472374157</v>
          </cell>
        </row>
        <row r="120">
          <cell r="A120" t="str">
            <v>Véhicules usagésIntérêt de gros</v>
          </cell>
          <cell r="B120" t="str">
            <v>Intérêt de gros</v>
          </cell>
          <cell r="D120">
            <v>39.789405694160209</v>
          </cell>
          <cell r="E120">
            <v>15119.974163780878</v>
          </cell>
          <cell r="G120">
            <v>53.174692062731076</v>
          </cell>
          <cell r="H120">
            <v>1081.4568719840122</v>
          </cell>
          <cell r="J120">
            <v>43.606076116015728</v>
          </cell>
          <cell r="K120">
            <v>1121.0457684391847</v>
          </cell>
          <cell r="M120">
            <v>49.005918486367769</v>
          </cell>
          <cell r="N120">
            <v>1179.5571302486326</v>
          </cell>
          <cell r="P120">
            <v>42.343491517432383</v>
          </cell>
          <cell r="Q120">
            <v>1336.5034712591375</v>
          </cell>
          <cell r="S120">
            <v>35.110718730025852</v>
          </cell>
          <cell r="T120">
            <v>1381.7185798417083</v>
          </cell>
          <cell r="V120">
            <v>37.759628304838067</v>
          </cell>
          <cell r="W120">
            <v>1350.5464637284711</v>
          </cell>
          <cell r="Y120">
            <v>37.592671687670652</v>
          </cell>
          <cell r="Z120">
            <v>1368.070856019591</v>
          </cell>
          <cell r="AB120">
            <v>34.845495532368076</v>
          </cell>
          <cell r="AC120">
            <v>1306.0431819111132</v>
          </cell>
          <cell r="AE120">
            <v>44.248025096004639</v>
          </cell>
          <cell r="AF120">
            <v>1336.6517508438931</v>
          </cell>
          <cell r="AH120">
            <v>34.549477003882934</v>
          </cell>
          <cell r="AI120">
            <v>1408.6199952483109</v>
          </cell>
          <cell r="AK120">
            <v>32.777189924363412</v>
          </cell>
          <cell r="AL120">
            <v>1211.5752192862712</v>
          </cell>
          <cell r="AN120">
            <v>48.548804782694084</v>
          </cell>
          <cell r="AO120">
            <v>1038.1848749705507</v>
          </cell>
        </row>
        <row r="121">
          <cell r="A121" t="str">
            <v>Véhicules usagés[...]</v>
          </cell>
          <cell r="B121" t="str">
            <v>[...]</v>
          </cell>
          <cell r="D121">
            <v>0</v>
          </cell>
          <cell r="E121">
            <v>0</v>
          </cell>
          <cell r="G121">
            <v>0</v>
          </cell>
          <cell r="J121">
            <v>0</v>
          </cell>
          <cell r="M121">
            <v>0</v>
          </cell>
          <cell r="P121">
            <v>0</v>
          </cell>
          <cell r="S121">
            <v>0</v>
          </cell>
          <cell r="V121">
            <v>0</v>
          </cell>
          <cell r="Y121">
            <v>0</v>
          </cell>
          <cell r="AB121">
            <v>0</v>
          </cell>
          <cell r="AE121">
            <v>0</v>
          </cell>
          <cell r="AH121">
            <v>0</v>
          </cell>
          <cell r="AK121">
            <v>0</v>
          </cell>
          <cell r="AN121">
            <v>0</v>
          </cell>
        </row>
        <row r="122">
          <cell r="A122" t="str">
            <v>Véhicules usagés[...]</v>
          </cell>
          <cell r="B122" t="str">
            <v>[...]</v>
          </cell>
          <cell r="D122">
            <v>0</v>
          </cell>
          <cell r="E122">
            <v>0</v>
          </cell>
          <cell r="G122">
            <v>0</v>
          </cell>
          <cell r="J122">
            <v>0</v>
          </cell>
          <cell r="M122">
            <v>0</v>
          </cell>
          <cell r="P122">
            <v>0</v>
          </cell>
          <cell r="S122">
            <v>0</v>
          </cell>
          <cell r="V122">
            <v>0</v>
          </cell>
          <cell r="Y122">
            <v>0</v>
          </cell>
          <cell r="AB122">
            <v>0</v>
          </cell>
          <cell r="AE122">
            <v>0</v>
          </cell>
          <cell r="AH122">
            <v>0</v>
          </cell>
          <cell r="AK122">
            <v>0</v>
          </cell>
          <cell r="AN122">
            <v>0</v>
          </cell>
        </row>
        <row r="123">
          <cell r="A123" t="str">
            <v>Véhicules usagés[...]</v>
          </cell>
          <cell r="B123" t="str">
            <v>[...]</v>
          </cell>
          <cell r="D123">
            <v>0</v>
          </cell>
          <cell r="E123">
            <v>0</v>
          </cell>
          <cell r="G123">
            <v>0</v>
          </cell>
          <cell r="J123">
            <v>0</v>
          </cell>
          <cell r="M123">
            <v>0</v>
          </cell>
          <cell r="P123">
            <v>0</v>
          </cell>
          <cell r="S123">
            <v>0</v>
          </cell>
          <cell r="V123">
            <v>0</v>
          </cell>
          <cell r="Y123">
            <v>0</v>
          </cell>
          <cell r="AB123">
            <v>0</v>
          </cell>
          <cell r="AE123">
            <v>0</v>
          </cell>
          <cell r="AH123">
            <v>0</v>
          </cell>
          <cell r="AK123">
            <v>0</v>
          </cell>
          <cell r="AN123">
            <v>0</v>
          </cell>
        </row>
        <row r="124">
          <cell r="A124" t="str">
            <v>Véhicules usagésTOTAL VARIABLES</v>
          </cell>
          <cell r="B124" t="str">
            <v>TOTAL VARIABLES</v>
          </cell>
          <cell r="C124" t="str">
            <v>% brut</v>
          </cell>
          <cell r="D124">
            <v>0.48234388511406523</v>
          </cell>
          <cell r="E124">
            <v>470522.52971933642</v>
          </cell>
          <cell r="F124" t="str">
            <v>% brut</v>
          </cell>
          <cell r="G124">
            <v>0.52516807223893491</v>
          </cell>
          <cell r="H124">
            <v>27418.430165998961</v>
          </cell>
          <cell r="I124" t="str">
            <v>% brut</v>
          </cell>
          <cell r="J124">
            <v>0.49755532302543193</v>
          </cell>
          <cell r="K124">
            <v>32836.568162413205</v>
          </cell>
          <cell r="L124" t="str">
            <v>% brut</v>
          </cell>
          <cell r="M124">
            <v>0.50976700661821273</v>
          </cell>
          <cell r="N124">
            <v>31497.944965324325</v>
          </cell>
          <cell r="O124" t="str">
            <v>% brut</v>
          </cell>
          <cell r="P124">
            <v>0.48400002980388757</v>
          </cell>
          <cell r="Q124">
            <v>39216.502900764019</v>
          </cell>
          <cell r="R124" t="str">
            <v>% brut</v>
          </cell>
          <cell r="S124">
            <v>0.46650627207459711</v>
          </cell>
          <cell r="T124">
            <v>47127.826887684329</v>
          </cell>
          <cell r="U124" t="str">
            <v>% brut</v>
          </cell>
          <cell r="V124">
            <v>0.4743469760948183</v>
          </cell>
          <cell r="W124">
            <v>43552.992993088315</v>
          </cell>
          <cell r="X124" t="str">
            <v>% brut</v>
          </cell>
          <cell r="Y124">
            <v>0.47480877541971234</v>
          </cell>
          <cell r="Z124">
            <v>44357.206324776627</v>
          </cell>
          <cell r="AA124" t="str">
            <v>% brut</v>
          </cell>
          <cell r="AB124">
            <v>0.47051027676995527</v>
          </cell>
          <cell r="AC124">
            <v>45270.996530834585</v>
          </cell>
          <cell r="AD124" t="str">
            <v>% brut</v>
          </cell>
          <cell r="AE124">
            <v>0.48774508798234784</v>
          </cell>
          <cell r="AF124">
            <v>37823.118528581443</v>
          </cell>
          <cell r="AG124" t="str">
            <v>% brut</v>
          </cell>
          <cell r="AH124">
            <v>0.46584583808538366</v>
          </cell>
          <cell r="AI124">
            <v>48756.737838745998</v>
          </cell>
          <cell r="AJ124" t="str">
            <v>% brut</v>
          </cell>
          <cell r="AK124">
            <v>0.47049303807586434</v>
          </cell>
          <cell r="AL124">
            <v>44644.906261057913</v>
          </cell>
          <cell r="AM124" t="str">
            <v>% brut</v>
          </cell>
          <cell r="AN124">
            <v>0.51041220207104976</v>
          </cell>
          <cell r="AO124">
            <v>28019.298160066708</v>
          </cell>
        </row>
        <row r="125">
          <cell r="A125" t="str">
            <v>Véhicules usagésSalaires cadres</v>
          </cell>
          <cell r="B125" t="str">
            <v>Salaires cadres</v>
          </cell>
          <cell r="E125">
            <v>77970.8</v>
          </cell>
          <cell r="H125">
            <v>6355.5385057471267</v>
          </cell>
          <cell r="K125">
            <v>6166.1676245210729</v>
          </cell>
          <cell r="N125">
            <v>6734.2802681992334</v>
          </cell>
          <cell r="Q125">
            <v>6355.5385057471267</v>
          </cell>
          <cell r="T125">
            <v>6544.9093869731805</v>
          </cell>
          <cell r="W125">
            <v>6544.9093869731805</v>
          </cell>
          <cell r="Z125">
            <v>6544.9093869731805</v>
          </cell>
          <cell r="AC125">
            <v>6544.9093869731805</v>
          </cell>
          <cell r="AF125">
            <v>6544.9093869731805</v>
          </cell>
          <cell r="AI125">
            <v>6355.5385057471267</v>
          </cell>
          <cell r="AL125">
            <v>6544.9093869731805</v>
          </cell>
          <cell r="AO125">
            <v>6734.2802681992334</v>
          </cell>
        </row>
        <row r="126">
          <cell r="A126" t="str">
            <v>Véhicules usagésSalaires commis</v>
          </cell>
          <cell r="B126" t="str">
            <v>Salaires commis</v>
          </cell>
          <cell r="E126">
            <v>26441.041423999999</v>
          </cell>
          <cell r="H126">
            <v>2127.4401145747129</v>
          </cell>
          <cell r="K126">
            <v>2026.1334424521074</v>
          </cell>
          <cell r="N126">
            <v>2330.0534588199239</v>
          </cell>
          <cell r="Q126">
            <v>2127.4401145747129</v>
          </cell>
          <cell r="T126">
            <v>2228.7467866973179</v>
          </cell>
          <cell r="W126">
            <v>2228.7467866973179</v>
          </cell>
          <cell r="Z126">
            <v>2228.7467866973179</v>
          </cell>
          <cell r="AC126">
            <v>2228.7467866973179</v>
          </cell>
          <cell r="AF126">
            <v>2228.7467866973179</v>
          </cell>
          <cell r="AI126">
            <v>2127.4401145747129</v>
          </cell>
          <cell r="AL126">
            <v>2228.7467866973179</v>
          </cell>
          <cell r="AO126">
            <v>2330.0534588199239</v>
          </cell>
        </row>
        <row r="127">
          <cell r="A127" t="str">
            <v>Véhicules usagésSalaires autres</v>
          </cell>
          <cell r="B127" t="str">
            <v>Salaires autres</v>
          </cell>
          <cell r="E127">
            <v>83372.88332160002</v>
          </cell>
          <cell r="H127">
            <v>6708.1630258758623</v>
          </cell>
          <cell r="K127">
            <v>6388.7266913103458</v>
          </cell>
          <cell r="N127">
            <v>7347.0356950068963</v>
          </cell>
          <cell r="Q127">
            <v>6708.1630258758623</v>
          </cell>
          <cell r="T127">
            <v>7027.5993604413807</v>
          </cell>
          <cell r="W127">
            <v>7027.5993604413807</v>
          </cell>
          <cell r="Z127">
            <v>7027.5993604413807</v>
          </cell>
          <cell r="AC127">
            <v>7027.5993604413807</v>
          </cell>
          <cell r="AF127">
            <v>7027.5993604413807</v>
          </cell>
          <cell r="AI127">
            <v>6708.1630258758623</v>
          </cell>
          <cell r="AL127">
            <v>7027.5993604413807</v>
          </cell>
          <cell r="AO127">
            <v>7347.0356950068963</v>
          </cell>
        </row>
        <row r="128">
          <cell r="A128" t="str">
            <v>Véhicules usagésSalaires spécialistes</v>
          </cell>
          <cell r="B128" t="str">
            <v>Salaires spécialistes</v>
          </cell>
          <cell r="E128">
            <v>0</v>
          </cell>
        </row>
        <row r="129">
          <cell r="A129" t="str">
            <v>Véhicules usagés[...]</v>
          </cell>
          <cell r="B129" t="str">
            <v>[...]</v>
          </cell>
          <cell r="E129">
            <v>0</v>
          </cell>
        </row>
        <row r="130">
          <cell r="A130" t="str">
            <v>Véhicules usagés[...]</v>
          </cell>
          <cell r="B130" t="str">
            <v>[...]</v>
          </cell>
          <cell r="E130">
            <v>0</v>
          </cell>
        </row>
        <row r="131">
          <cell r="A131" t="str">
            <v>Véhicules usagés[...]</v>
          </cell>
          <cell r="B131" t="str">
            <v>[...]</v>
          </cell>
          <cell r="E131">
            <v>0</v>
          </cell>
        </row>
        <row r="132">
          <cell r="A132" t="str">
            <v>Véhicules usagésSalaires en absences</v>
          </cell>
          <cell r="B132" t="str">
            <v>Salaires en absences</v>
          </cell>
          <cell r="E132">
            <v>65900.553636138677</v>
          </cell>
          <cell r="H132">
            <v>4379.5591505447674</v>
          </cell>
          <cell r="K132">
            <v>4792.3203040460239</v>
          </cell>
          <cell r="N132">
            <v>4892.9595926355896</v>
          </cell>
          <cell r="Q132">
            <v>5431.4436038133745</v>
          </cell>
          <cell r="T132">
            <v>6217.3166206870619</v>
          </cell>
          <cell r="W132">
            <v>5898.5500720465261</v>
          </cell>
          <cell r="Z132">
            <v>5974.3965602190747</v>
          </cell>
          <cell r="AC132">
            <v>6059.162505954022</v>
          </cell>
          <cell r="AF132">
            <v>5377.668444875676</v>
          </cell>
          <cell r="AI132">
            <v>6294.2473819980578</v>
          </cell>
          <cell r="AL132">
            <v>6010.7172167083818</v>
          </cell>
          <cell r="AO132">
            <v>4572.2121826101102</v>
          </cell>
        </row>
        <row r="133">
          <cell r="A133" t="str">
            <v>Véhicules usagésDéduction à la source</v>
          </cell>
          <cell r="B133" t="str">
            <v>Déduction à la source</v>
          </cell>
          <cell r="E133">
            <v>65900.553636138677</v>
          </cell>
          <cell r="H133">
            <v>4379.5591505447674</v>
          </cell>
          <cell r="K133">
            <v>4792.3203040460239</v>
          </cell>
          <cell r="N133">
            <v>4892.9595926355896</v>
          </cell>
          <cell r="Q133">
            <v>5431.4436038133745</v>
          </cell>
          <cell r="T133">
            <v>6217.3166206870619</v>
          </cell>
          <cell r="W133">
            <v>5898.5500720465261</v>
          </cell>
          <cell r="Z133">
            <v>5974.3965602190747</v>
          </cell>
          <cell r="AC133">
            <v>6059.162505954022</v>
          </cell>
          <cell r="AF133">
            <v>5377.668444875676</v>
          </cell>
          <cell r="AI133">
            <v>6294.2473819980578</v>
          </cell>
          <cell r="AL133">
            <v>6010.7172167083818</v>
          </cell>
          <cell r="AO133">
            <v>4572.2121826101102</v>
          </cell>
        </row>
        <row r="134">
          <cell r="A134" t="str">
            <v>Véhicules usagésBénéfices marginaux</v>
          </cell>
          <cell r="B134" t="str">
            <v>Bénéfices marginaux</v>
          </cell>
          <cell r="E134">
            <v>47228.730105899369</v>
          </cell>
          <cell r="H134">
            <v>3138.6840578904166</v>
          </cell>
          <cell r="K134">
            <v>3434.4962178996507</v>
          </cell>
          <cell r="N134">
            <v>3506.6210413888389</v>
          </cell>
          <cell r="Q134">
            <v>3892.5345827329184</v>
          </cell>
          <cell r="T134">
            <v>4455.7435781590611</v>
          </cell>
          <cell r="W134">
            <v>4227.2942183000105</v>
          </cell>
          <cell r="Z134">
            <v>4281.6508681570031</v>
          </cell>
          <cell r="AC134">
            <v>4342.3997959337157</v>
          </cell>
          <cell r="AF134">
            <v>3853.9957188275675</v>
          </cell>
          <cell r="AI134">
            <v>4510.8772904319412</v>
          </cell>
          <cell r="AL134">
            <v>4307.6806719743399</v>
          </cell>
          <cell r="AO134">
            <v>3276.7520642039121</v>
          </cell>
        </row>
        <row r="135">
          <cell r="A135" t="str">
            <v>Véhicules usagésCsst</v>
          </cell>
          <cell r="B135" t="str">
            <v>Csst</v>
          </cell>
          <cell r="E135">
            <v>10983.425606023111</v>
          </cell>
          <cell r="H135">
            <v>729.9265250907946</v>
          </cell>
          <cell r="K135">
            <v>798.72005067433747</v>
          </cell>
          <cell r="N135">
            <v>815.49326543926497</v>
          </cell>
          <cell r="Q135">
            <v>905.24060063556249</v>
          </cell>
          <cell r="T135">
            <v>1036.2194367811771</v>
          </cell>
          <cell r="W135">
            <v>983.09167867442113</v>
          </cell>
          <cell r="Z135">
            <v>995.73276003651256</v>
          </cell>
          <cell r="AC135">
            <v>1009.8604176590037</v>
          </cell>
          <cell r="AF135">
            <v>896.27807414594599</v>
          </cell>
          <cell r="AI135">
            <v>1049.0412303330097</v>
          </cell>
          <cell r="AL135">
            <v>1001.7862027847303</v>
          </cell>
          <cell r="AO135">
            <v>762.03536376835166</v>
          </cell>
        </row>
        <row r="136">
          <cell r="A136" t="str">
            <v>Véhicules usagés[...]</v>
          </cell>
          <cell r="B136" t="str">
            <v>[...]</v>
          </cell>
          <cell r="E136">
            <v>0</v>
          </cell>
        </row>
        <row r="137">
          <cell r="A137" t="str">
            <v>Véhicules usagésTOTAL PERSONNEL</v>
          </cell>
          <cell r="B137" t="str">
            <v>TOTAL PERSONNEL</v>
          </cell>
          <cell r="C137" t="str">
            <v>% brut</v>
          </cell>
          <cell r="D137">
            <v>0.38728974210558154</v>
          </cell>
          <cell r="E137">
            <v>377797.98772979988</v>
          </cell>
          <cell r="F137" t="str">
            <v>% brut</v>
          </cell>
          <cell r="G137">
            <v>0.53283804068267349</v>
          </cell>
          <cell r="H137">
            <v>27818.870530268447</v>
          </cell>
          <cell r="I137" t="str">
            <v>% brut</v>
          </cell>
          <cell r="J137">
            <v>0.43031342825522217</v>
          </cell>
          <cell r="K137">
            <v>28398.884634949565</v>
          </cell>
          <cell r="L137" t="str">
            <v>% brut</v>
          </cell>
          <cell r="M137">
            <v>0.49393014955217529</v>
          </cell>
          <cell r="N137">
            <v>30519.402914125338</v>
          </cell>
          <cell r="O137" t="str">
            <v>% brut</v>
          </cell>
          <cell r="P137">
            <v>0.38076505983439352</v>
          </cell>
          <cell r="Q137">
            <v>30851.804037192935</v>
          </cell>
          <cell r="R137" t="str">
            <v>% brut</v>
          </cell>
          <cell r="S137">
            <v>0.33386335511150045</v>
          </cell>
          <cell r="T137">
            <v>33727.851790426241</v>
          </cell>
          <cell r="U137" t="str">
            <v>% brut</v>
          </cell>
          <cell r="V137">
            <v>0.35732853900838507</v>
          </cell>
          <cell r="W137">
            <v>32808.741575179367</v>
          </cell>
          <cell r="X137" t="str">
            <v>% brut</v>
          </cell>
          <cell r="Y137">
            <v>0.35353251425727389</v>
          </cell>
          <cell r="Z137">
            <v>33027.432282743539</v>
          </cell>
          <cell r="AA137" t="str">
            <v>% brut</v>
          </cell>
          <cell r="AB137">
            <v>0.34580071578032529</v>
          </cell>
          <cell r="AC137">
            <v>33271.840759612642</v>
          </cell>
          <cell r="AD137" t="str">
            <v>% brut</v>
          </cell>
          <cell r="AE137">
            <v>0.40371526228975185</v>
          </cell>
          <cell r="AF137">
            <v>31306.866216836741</v>
          </cell>
          <cell r="AG137" t="str">
            <v>% brut</v>
          </cell>
          <cell r="AH137">
            <v>0.31854249477420798</v>
          </cell>
          <cell r="AI137">
            <v>33339.554930958773</v>
          </cell>
          <cell r="AJ137" t="str">
            <v>% brut</v>
          </cell>
          <cell r="AK137">
            <v>0.34916523375772446</v>
          </cell>
          <cell r="AL137">
            <v>33132.15684228771</v>
          </cell>
          <cell r="AM137" t="str">
            <v>% brut</v>
          </cell>
          <cell r="AN137">
            <v>0.5391082703477057</v>
          </cell>
          <cell r="AO137">
            <v>29594.581215218535</v>
          </cell>
        </row>
        <row r="138">
          <cell r="A138" t="str">
            <v>Véhicules usagésPublicité 2</v>
          </cell>
          <cell r="B138" t="str">
            <v>Publicité 2</v>
          </cell>
          <cell r="E138">
            <v>0</v>
          </cell>
          <cell r="H138">
            <v>0</v>
          </cell>
          <cell r="K138">
            <v>0</v>
          </cell>
          <cell r="N138">
            <v>0</v>
          </cell>
          <cell r="Q138">
            <v>0</v>
          </cell>
          <cell r="T138">
            <v>0</v>
          </cell>
          <cell r="W138">
            <v>0</v>
          </cell>
          <cell r="Z138">
            <v>0</v>
          </cell>
          <cell r="AC138">
            <v>0</v>
          </cell>
          <cell r="AF138">
            <v>0</v>
          </cell>
          <cell r="AI138">
            <v>0</v>
          </cell>
          <cell r="AL138">
            <v>0</v>
          </cell>
          <cell r="AO138">
            <v>0</v>
          </cell>
        </row>
        <row r="139">
          <cell r="A139" t="str">
            <v>Véhicules usagésService gratuit 2</v>
          </cell>
          <cell r="B139" t="str">
            <v>Service gratuit 2</v>
          </cell>
          <cell r="E139">
            <v>0</v>
          </cell>
          <cell r="H139">
            <v>0</v>
          </cell>
          <cell r="K139">
            <v>0</v>
          </cell>
          <cell r="N139">
            <v>0</v>
          </cell>
          <cell r="Q139">
            <v>0</v>
          </cell>
          <cell r="T139">
            <v>0</v>
          </cell>
          <cell r="W139">
            <v>0</v>
          </cell>
          <cell r="Z139">
            <v>0</v>
          </cell>
          <cell r="AC139">
            <v>0</v>
          </cell>
          <cell r="AF139">
            <v>0</v>
          </cell>
          <cell r="AI139">
            <v>0</v>
          </cell>
          <cell r="AL139">
            <v>0</v>
          </cell>
          <cell r="AO139">
            <v>0</v>
          </cell>
        </row>
        <row r="140">
          <cell r="A140" t="str">
            <v>Véhicules usagésFrais véhicules de cie</v>
          </cell>
          <cell r="B140" t="str">
            <v>Frais véhicules de cie</v>
          </cell>
          <cell r="E140">
            <v>2580.48</v>
          </cell>
          <cell r="H140">
            <v>215.04</v>
          </cell>
          <cell r="K140">
            <v>215.04</v>
          </cell>
          <cell r="N140">
            <v>215.04</v>
          </cell>
          <cell r="Q140">
            <v>215.04</v>
          </cell>
          <cell r="T140">
            <v>215.04</v>
          </cell>
          <cell r="W140">
            <v>215.04</v>
          </cell>
          <cell r="Z140">
            <v>215.04</v>
          </cell>
          <cell r="AC140">
            <v>215.04</v>
          </cell>
          <cell r="AF140">
            <v>215.04</v>
          </cell>
          <cell r="AI140">
            <v>215.04</v>
          </cell>
          <cell r="AL140">
            <v>215.04</v>
          </cell>
          <cell r="AO140">
            <v>215.04</v>
          </cell>
        </row>
        <row r="141">
          <cell r="A141" t="str">
            <v>Véhicules usagésInformatique</v>
          </cell>
          <cell r="B141" t="str">
            <v>Informatique</v>
          </cell>
          <cell r="E141">
            <v>31953.283200000002</v>
          </cell>
          <cell r="H141">
            <v>2662.7736</v>
          </cell>
          <cell r="K141">
            <v>2662.7736</v>
          </cell>
          <cell r="N141">
            <v>2662.7736</v>
          </cell>
          <cell r="Q141">
            <v>2662.7736</v>
          </cell>
          <cell r="T141">
            <v>2662.7736</v>
          </cell>
          <cell r="W141">
            <v>2662.7736</v>
          </cell>
          <cell r="Z141">
            <v>2662.7736</v>
          </cell>
          <cell r="AC141">
            <v>2662.7736</v>
          </cell>
          <cell r="AF141">
            <v>2662.7736</v>
          </cell>
          <cell r="AI141">
            <v>2662.7736</v>
          </cell>
          <cell r="AL141">
            <v>2662.7736</v>
          </cell>
          <cell r="AO141">
            <v>2662.7736</v>
          </cell>
        </row>
        <row r="142">
          <cell r="A142" t="str">
            <v>Véhicules usagésFrais de déplacement</v>
          </cell>
          <cell r="B142" t="str">
            <v>Frais de déplacement</v>
          </cell>
          <cell r="E142">
            <v>7184.2356000000009</v>
          </cell>
          <cell r="H142">
            <v>598.68629999999996</v>
          </cell>
          <cell r="K142">
            <v>598.68629999999996</v>
          </cell>
          <cell r="N142">
            <v>598.68629999999996</v>
          </cell>
          <cell r="Q142">
            <v>598.68629999999996</v>
          </cell>
          <cell r="T142">
            <v>598.68629999999996</v>
          </cell>
          <cell r="W142">
            <v>598.68629999999996</v>
          </cell>
          <cell r="Z142">
            <v>598.68629999999996</v>
          </cell>
          <cell r="AC142">
            <v>598.68629999999996</v>
          </cell>
          <cell r="AF142">
            <v>598.68629999999996</v>
          </cell>
          <cell r="AI142">
            <v>598.68629999999996</v>
          </cell>
          <cell r="AL142">
            <v>598.68629999999996</v>
          </cell>
          <cell r="AO142">
            <v>598.68629999999996</v>
          </cell>
        </row>
        <row r="143">
          <cell r="A143" t="str">
            <v>Véhicules usagésServices extérieurs</v>
          </cell>
          <cell r="B143" t="str">
            <v>Services extérieurs</v>
          </cell>
          <cell r="E143">
            <v>33870.725999999995</v>
          </cell>
          <cell r="H143">
            <v>2766.5604999999996</v>
          </cell>
          <cell r="K143">
            <v>2766.5604999999996</v>
          </cell>
          <cell r="N143">
            <v>2766.5604999999996</v>
          </cell>
          <cell r="Q143">
            <v>2934.5604999999996</v>
          </cell>
          <cell r="T143">
            <v>2934.5604999999996</v>
          </cell>
          <cell r="W143">
            <v>2766.5604999999996</v>
          </cell>
          <cell r="Z143">
            <v>2766.5604999999996</v>
          </cell>
          <cell r="AC143">
            <v>2766.5604999999996</v>
          </cell>
          <cell r="AF143">
            <v>2766.5604999999996</v>
          </cell>
          <cell r="AI143">
            <v>2934.5604999999996</v>
          </cell>
          <cell r="AL143">
            <v>2934.5604999999996</v>
          </cell>
          <cell r="AO143">
            <v>2766.5604999999996</v>
          </cell>
        </row>
        <row r="144">
          <cell r="A144" t="str">
            <v>Véhicules usagésFournitures autres</v>
          </cell>
          <cell r="B144" t="str">
            <v>Fournitures autres</v>
          </cell>
          <cell r="E144">
            <v>1520.0000000000002</v>
          </cell>
          <cell r="H144">
            <v>81.351246619967213</v>
          </cell>
          <cell r="K144">
            <v>102.83390465646092</v>
          </cell>
          <cell r="N144">
            <v>96.278748908808325</v>
          </cell>
          <cell r="Q144">
            <v>126.25349713628719</v>
          </cell>
          <cell r="T144">
            <v>157.41273660229524</v>
          </cell>
          <cell r="W144">
            <v>143.06777098814061</v>
          </cell>
          <cell r="Z144">
            <v>145.56782421700345</v>
          </cell>
          <cell r="AC144">
            <v>149.92390401771453</v>
          </cell>
          <cell r="AF144">
            <v>120.83266974684352</v>
          </cell>
          <cell r="AI144">
            <v>163.08437839334002</v>
          </cell>
          <cell r="AL144">
            <v>147.85589882257756</v>
          </cell>
          <cell r="AO144">
            <v>85.537419890561466</v>
          </cell>
        </row>
        <row r="145">
          <cell r="A145" t="str">
            <v>Véhicules usagésUniformes</v>
          </cell>
          <cell r="B145" t="str">
            <v>Uniformes</v>
          </cell>
          <cell r="E145">
            <v>120</v>
          </cell>
          <cell r="H145">
            <v>10</v>
          </cell>
          <cell r="K145">
            <v>10</v>
          </cell>
          <cell r="N145">
            <v>10</v>
          </cell>
          <cell r="Q145">
            <v>10</v>
          </cell>
          <cell r="T145">
            <v>10</v>
          </cell>
          <cell r="W145">
            <v>10</v>
          </cell>
          <cell r="Z145">
            <v>10</v>
          </cell>
          <cell r="AC145">
            <v>10</v>
          </cell>
          <cell r="AF145">
            <v>10</v>
          </cell>
          <cell r="AI145">
            <v>10</v>
          </cell>
          <cell r="AL145">
            <v>10</v>
          </cell>
          <cell r="AO145">
            <v>10</v>
          </cell>
        </row>
        <row r="146">
          <cell r="A146" t="str">
            <v>Véhicules usagésPapeterie</v>
          </cell>
          <cell r="B146" t="str">
            <v>Papeterie</v>
          </cell>
          <cell r="E146">
            <v>3139.1999999999994</v>
          </cell>
          <cell r="H146">
            <v>261.59999999999997</v>
          </cell>
          <cell r="K146">
            <v>261.59999999999997</v>
          </cell>
          <cell r="N146">
            <v>261.59999999999997</v>
          </cell>
          <cell r="Q146">
            <v>261.59999999999997</v>
          </cell>
          <cell r="T146">
            <v>261.59999999999997</v>
          </cell>
          <cell r="W146">
            <v>261.59999999999997</v>
          </cell>
          <cell r="Z146">
            <v>261.59999999999997</v>
          </cell>
          <cell r="AC146">
            <v>261.59999999999997</v>
          </cell>
          <cell r="AF146">
            <v>261.59999999999997</v>
          </cell>
          <cell r="AI146">
            <v>261.59999999999997</v>
          </cell>
          <cell r="AL146">
            <v>261.59999999999997</v>
          </cell>
          <cell r="AO146">
            <v>261.59999999999997</v>
          </cell>
        </row>
        <row r="147">
          <cell r="A147" t="str">
            <v>Véhicules usagésTéléphone</v>
          </cell>
          <cell r="B147" t="str">
            <v>Téléphone</v>
          </cell>
          <cell r="E147">
            <v>3217.1040000000007</v>
          </cell>
          <cell r="H147">
            <v>268.09199999999998</v>
          </cell>
          <cell r="K147">
            <v>268.09199999999998</v>
          </cell>
          <cell r="N147">
            <v>268.09199999999998</v>
          </cell>
          <cell r="Q147">
            <v>268.09199999999998</v>
          </cell>
          <cell r="T147">
            <v>268.09199999999998</v>
          </cell>
          <cell r="W147">
            <v>268.09199999999998</v>
          </cell>
          <cell r="Z147">
            <v>268.09199999999998</v>
          </cell>
          <cell r="AC147">
            <v>268.09199999999998</v>
          </cell>
          <cell r="AF147">
            <v>268.09199999999998</v>
          </cell>
          <cell r="AI147">
            <v>268.09199999999998</v>
          </cell>
          <cell r="AL147">
            <v>268.09199999999998</v>
          </cell>
          <cell r="AO147">
            <v>268.09199999999998</v>
          </cell>
        </row>
        <row r="148">
          <cell r="A148" t="str">
            <v>Véhicules usagésFrais postaux</v>
          </cell>
          <cell r="B148" t="str">
            <v>Frais postaux</v>
          </cell>
          <cell r="E148">
            <v>1245.5999999999997</v>
          </cell>
          <cell r="H148">
            <v>103.8</v>
          </cell>
          <cell r="K148">
            <v>103.8</v>
          </cell>
          <cell r="N148">
            <v>103.8</v>
          </cell>
          <cell r="Q148">
            <v>103.8</v>
          </cell>
          <cell r="T148">
            <v>103.8</v>
          </cell>
          <cell r="W148">
            <v>103.8</v>
          </cell>
          <cell r="Z148">
            <v>103.8</v>
          </cell>
          <cell r="AC148">
            <v>103.8</v>
          </cell>
          <cell r="AF148">
            <v>103.8</v>
          </cell>
          <cell r="AI148">
            <v>103.8</v>
          </cell>
          <cell r="AL148">
            <v>103.8</v>
          </cell>
          <cell r="AO148">
            <v>103.8</v>
          </cell>
        </row>
        <row r="149">
          <cell r="A149" t="str">
            <v>Véhicules usagésDivers</v>
          </cell>
          <cell r="B149" t="str">
            <v>Divers</v>
          </cell>
          <cell r="E149">
            <v>5171.04</v>
          </cell>
          <cell r="H149">
            <v>430.91999999999996</v>
          </cell>
          <cell r="K149">
            <v>430.91999999999996</v>
          </cell>
          <cell r="N149">
            <v>430.91999999999996</v>
          </cell>
          <cell r="Q149">
            <v>430.91999999999996</v>
          </cell>
          <cell r="T149">
            <v>430.91999999999996</v>
          </cell>
          <cell r="W149">
            <v>430.91999999999996</v>
          </cell>
          <cell r="Z149">
            <v>430.91999999999996</v>
          </cell>
          <cell r="AC149">
            <v>430.91999999999996</v>
          </cell>
          <cell r="AF149">
            <v>430.91999999999996</v>
          </cell>
          <cell r="AI149">
            <v>430.91999999999996</v>
          </cell>
          <cell r="AL149">
            <v>430.91999999999996</v>
          </cell>
          <cell r="AO149">
            <v>430.91999999999996</v>
          </cell>
        </row>
        <row r="150">
          <cell r="A150" t="str">
            <v>Véhicules usagésFormation</v>
          </cell>
          <cell r="B150" t="str">
            <v>Formation</v>
          </cell>
          <cell r="E150">
            <v>847.56</v>
          </cell>
          <cell r="H150">
            <v>70.63</v>
          </cell>
          <cell r="K150">
            <v>70.63</v>
          </cell>
          <cell r="N150">
            <v>70.63</v>
          </cell>
          <cell r="Q150">
            <v>70.63</v>
          </cell>
          <cell r="T150">
            <v>70.63</v>
          </cell>
          <cell r="W150">
            <v>70.63</v>
          </cell>
          <cell r="Z150">
            <v>70.63</v>
          </cell>
          <cell r="AC150">
            <v>70.63</v>
          </cell>
          <cell r="AF150">
            <v>70.63</v>
          </cell>
          <cell r="AI150">
            <v>70.63</v>
          </cell>
          <cell r="AL150">
            <v>70.63</v>
          </cell>
          <cell r="AO150">
            <v>70.63</v>
          </cell>
        </row>
        <row r="151">
          <cell r="A151" t="str">
            <v>Véhicules usagésFrais bancaires</v>
          </cell>
          <cell r="B151" t="str">
            <v>Frais bancaires</v>
          </cell>
          <cell r="E151">
            <v>12728.4</v>
          </cell>
          <cell r="H151">
            <v>782.87768732213056</v>
          </cell>
          <cell r="K151">
            <v>675.2802688246818</v>
          </cell>
          <cell r="N151">
            <v>781.24280904704108</v>
          </cell>
          <cell r="Q151">
            <v>1501.8697659349984</v>
          </cell>
          <cell r="T151">
            <v>1376.496525145353</v>
          </cell>
          <cell r="W151">
            <v>909.82048235324567</v>
          </cell>
          <cell r="Z151">
            <v>857.76673390951987</v>
          </cell>
          <cell r="AC151">
            <v>945.44252692843224</v>
          </cell>
          <cell r="AF151">
            <v>715.98450716078355</v>
          </cell>
          <cell r="AI151">
            <v>1342.1408765660528</v>
          </cell>
          <cell r="AL151">
            <v>1953.0486479255346</v>
          </cell>
          <cell r="AO151">
            <v>886.42916888222646</v>
          </cell>
        </row>
        <row r="152">
          <cell r="A152" t="str">
            <v>Véhicules usagés[...]</v>
          </cell>
          <cell r="B152" t="str">
            <v>[...]</v>
          </cell>
          <cell r="E152">
            <v>0</v>
          </cell>
        </row>
        <row r="153">
          <cell r="A153" t="str">
            <v>Véhicules usagés[...]</v>
          </cell>
          <cell r="B153" t="str">
            <v>[...]</v>
          </cell>
          <cell r="E153">
            <v>0</v>
          </cell>
        </row>
        <row r="154">
          <cell r="A154" t="str">
            <v>Véhicules usagés[...]</v>
          </cell>
          <cell r="B154" t="str">
            <v>[...]</v>
          </cell>
          <cell r="E154">
            <v>0</v>
          </cell>
        </row>
        <row r="155">
          <cell r="A155" t="str">
            <v>Véhicules usagésTOTAL SEMI-FIXES</v>
          </cell>
          <cell r="B155" t="str">
            <v>TOTAL SEMI-FIXES</v>
          </cell>
          <cell r="C155" t="str">
            <v>% brut</v>
          </cell>
          <cell r="D155">
            <v>0.10617990155773269</v>
          </cell>
          <cell r="E155">
            <v>103577.62879999999</v>
          </cell>
          <cell r="F155" t="str">
            <v>% brut</v>
          </cell>
          <cell r="G155">
            <v>0.15806378818498745</v>
          </cell>
          <cell r="H155">
            <v>8252.3313339420984</v>
          </cell>
          <cell r="I155" t="str">
            <v>% brut</v>
          </cell>
          <cell r="J155">
            <v>0.12373840363028484</v>
          </cell>
          <cell r="K155">
            <v>8166.2165734811424</v>
          </cell>
          <cell r="L155" t="str">
            <v>% brut</v>
          </cell>
          <cell r="M155">
            <v>0.13377197742638672</v>
          </cell>
          <cell r="N155">
            <v>8265.6239579558496</v>
          </cell>
          <cell r="O155" t="str">
            <v>% brut</v>
          </cell>
          <cell r="P155">
            <v>0.11334935973002147</v>
          </cell>
          <cell r="Q155">
            <v>9184.2256630712855</v>
          </cell>
          <cell r="R155" t="str">
            <v>% brut</v>
          </cell>
          <cell r="S155">
            <v>8.9979694237602728E-2</v>
          </cell>
          <cell r="T155">
            <v>9090.0116617476469</v>
          </cell>
          <cell r="U155" t="str">
            <v>% brut</v>
          </cell>
          <cell r="V155">
            <v>9.1933024954049036E-2</v>
          </cell>
          <cell r="W155">
            <v>8440.990653341385</v>
          </cell>
          <cell r="X155" t="str">
            <v>% brut</v>
          </cell>
          <cell r="Y155">
            <v>8.9823689006181678E-2</v>
          </cell>
          <cell r="Z155">
            <v>8391.4369581265237</v>
          </cell>
          <cell r="AA155" t="str">
            <v>% brut</v>
          </cell>
          <cell r="AB155">
            <v>8.8170342459748252E-2</v>
          </cell>
          <cell r="AC155">
            <v>8483.4688309461471</v>
          </cell>
          <cell r="AD155" t="str">
            <v>% brut</v>
          </cell>
          <cell r="AE155">
            <v>0.10606381173078283</v>
          </cell>
          <cell r="AF155">
            <v>8224.9195769076268</v>
          </cell>
          <cell r="AG155" t="str">
            <v>% brut</v>
          </cell>
          <cell r="AH155">
            <v>8.6576378213645264E-2</v>
          </cell>
          <cell r="AI155">
            <v>9061.327654959392</v>
          </cell>
          <cell r="AJ155" t="str">
            <v>% brut</v>
          </cell>
          <cell r="AK155">
            <v>0.10177095031910548</v>
          </cell>
          <cell r="AL155">
            <v>9657.0069467481117</v>
          </cell>
          <cell r="AM155" t="str">
            <v>% brut</v>
          </cell>
          <cell r="AN155">
            <v>0.15229079606665114</v>
          </cell>
          <cell r="AO155">
            <v>8360.0689887727876</v>
          </cell>
        </row>
        <row r="156">
          <cell r="A156" t="str">
            <v>Véhicules usagés</v>
          </cell>
        </row>
        <row r="157">
          <cell r="A157" t="str">
            <v>Véhicules usagésTOTAL DES DÉPENSES</v>
          </cell>
          <cell r="B157" t="str">
            <v>TOTAL DES DÉPENSES</v>
          </cell>
          <cell r="C157" t="str">
            <v>% brut</v>
          </cell>
          <cell r="D157">
            <v>0.97581352877737948</v>
          </cell>
          <cell r="E157">
            <v>951898.14624913631</v>
          </cell>
          <cell r="F157" t="str">
            <v>% brut</v>
          </cell>
          <cell r="G157">
            <v>1.2160699011065959</v>
          </cell>
          <cell r="H157">
            <v>63489.632030209512</v>
          </cell>
          <cell r="I157" t="str">
            <v>% brut</v>
          </cell>
          <cell r="J157">
            <v>1.0516071549109389</v>
          </cell>
          <cell r="K157">
            <v>69401.669370843912</v>
          </cell>
          <cell r="L157" t="str">
            <v>% brut</v>
          </cell>
          <cell r="M157">
            <v>1.1374691335967746</v>
          </cell>
          <cell r="N157">
            <v>70282.971837405508</v>
          </cell>
          <cell r="O157" t="str">
            <v>% brut</v>
          </cell>
          <cell r="P157">
            <v>0.9781144493683025</v>
          </cell>
          <cell r="Q157">
            <v>79252.53260102823</v>
          </cell>
          <cell r="R157" t="str">
            <v>% brut</v>
          </cell>
          <cell r="S157">
            <v>0.89034932142370027</v>
          </cell>
          <cell r="T157">
            <v>89945.690339858207</v>
          </cell>
          <cell r="U157" t="str">
            <v>% brut</v>
          </cell>
          <cell r="V157">
            <v>0.92360854005725246</v>
          </cell>
          <cell r="W157">
            <v>84802.725221609071</v>
          </cell>
          <cell r="X157" t="str">
            <v>% brut</v>
          </cell>
          <cell r="Y157">
            <v>0.91816497868316793</v>
          </cell>
          <cell r="Z157">
            <v>85776.075565646694</v>
          </cell>
          <cell r="AA157" t="str">
            <v>% brut</v>
          </cell>
          <cell r="AB157">
            <v>0.90448133501002892</v>
          </cell>
          <cell r="AC157">
            <v>87026.306121393383</v>
          </cell>
          <cell r="AD157" t="str">
            <v>% brut</v>
          </cell>
          <cell r="AE157">
            <v>0.99752416200288263</v>
          </cell>
          <cell r="AF157">
            <v>77354.90432232582</v>
          </cell>
          <cell r="AG157" t="str">
            <v>% brut</v>
          </cell>
          <cell r="AH157">
            <v>0.87096471107323692</v>
          </cell>
          <cell r="AI157">
            <v>91157.620424664157</v>
          </cell>
          <cell r="AJ157" t="str">
            <v>% brut</v>
          </cell>
          <cell r="AK157">
            <v>0.92142922215269429</v>
          </cell>
          <cell r="AL157">
            <v>87434.070050093738</v>
          </cell>
          <cell r="AM157" t="str">
            <v>% brut</v>
          </cell>
          <cell r="AN157">
            <v>1.2018112684854065</v>
          </cell>
          <cell r="AO157">
            <v>65973.948364058029</v>
          </cell>
        </row>
        <row r="158">
          <cell r="A158" t="str">
            <v>Véhicules usagésProgramme used 1</v>
          </cell>
          <cell r="B158" t="str">
            <v>Programme used 1</v>
          </cell>
          <cell r="E158">
            <v>34000</v>
          </cell>
          <cell r="H158">
            <v>0</v>
          </cell>
          <cell r="K158">
            <v>0</v>
          </cell>
          <cell r="N158">
            <v>8500</v>
          </cell>
          <cell r="Q158">
            <v>0</v>
          </cell>
          <cell r="T158">
            <v>0</v>
          </cell>
          <cell r="W158">
            <v>8500</v>
          </cell>
          <cell r="Z158">
            <v>0</v>
          </cell>
          <cell r="AC158">
            <v>0</v>
          </cell>
          <cell r="AF158">
            <v>8500</v>
          </cell>
          <cell r="AI158">
            <v>0</v>
          </cell>
          <cell r="AL158">
            <v>0</v>
          </cell>
          <cell r="AO158">
            <v>8500</v>
          </cell>
        </row>
        <row r="159">
          <cell r="A159" t="str">
            <v>Véhicules usagésProgramme used 2</v>
          </cell>
          <cell r="B159" t="str">
            <v>Programme used 2</v>
          </cell>
          <cell r="E159">
            <v>0</v>
          </cell>
          <cell r="H159">
            <v>0</v>
          </cell>
          <cell r="K159">
            <v>0</v>
          </cell>
          <cell r="N159">
            <v>0</v>
          </cell>
          <cell r="Q159">
            <v>0</v>
          </cell>
          <cell r="T159">
            <v>0</v>
          </cell>
          <cell r="W159">
            <v>0</v>
          </cell>
          <cell r="Z159">
            <v>0</v>
          </cell>
          <cell r="AC159">
            <v>0</v>
          </cell>
          <cell r="AF159">
            <v>0</v>
          </cell>
          <cell r="AI159">
            <v>0</v>
          </cell>
          <cell r="AL159">
            <v>0</v>
          </cell>
          <cell r="AO159">
            <v>0</v>
          </cell>
        </row>
        <row r="160">
          <cell r="A160" t="str">
            <v>Véhicules usagésProgramme used 3</v>
          </cell>
          <cell r="B160" t="str">
            <v>Programme used 3</v>
          </cell>
          <cell r="E160">
            <v>0</v>
          </cell>
          <cell r="H160">
            <v>0</v>
          </cell>
          <cell r="K160">
            <v>0</v>
          </cell>
          <cell r="N160">
            <v>0</v>
          </cell>
          <cell r="Q160">
            <v>0</v>
          </cell>
          <cell r="T160">
            <v>0</v>
          </cell>
          <cell r="W160">
            <v>0</v>
          </cell>
          <cell r="Z160">
            <v>0</v>
          </cell>
          <cell r="AC160">
            <v>0</v>
          </cell>
          <cell r="AF160">
            <v>0</v>
          </cell>
          <cell r="AI160">
            <v>0</v>
          </cell>
          <cell r="AL160">
            <v>0</v>
          </cell>
          <cell r="AO160">
            <v>0</v>
          </cell>
        </row>
        <row r="161">
          <cell r="A161" t="str">
            <v>Véhicules usagés[...]</v>
          </cell>
          <cell r="B161" t="str">
            <v>[...]</v>
          </cell>
          <cell r="E161">
            <v>0</v>
          </cell>
        </row>
        <row r="162">
          <cell r="A162" t="str">
            <v>Véhicules usagés[...]</v>
          </cell>
          <cell r="B162" t="str">
            <v>[...]</v>
          </cell>
          <cell r="E162">
            <v>0</v>
          </cell>
        </row>
        <row r="163">
          <cell r="A163" t="str">
            <v>Véhicules usagés[...]</v>
          </cell>
          <cell r="B163" t="str">
            <v>[...]</v>
          </cell>
          <cell r="E163">
            <v>0</v>
          </cell>
        </row>
        <row r="164">
          <cell r="A164" t="str">
            <v>Véhicules usagésFrais administration</v>
          </cell>
          <cell r="B164" t="str">
            <v>Frais administration</v>
          </cell>
          <cell r="E164">
            <v>119358.00000000003</v>
          </cell>
          <cell r="H164">
            <v>6388.1066408329252</v>
          </cell>
          <cell r="K164">
            <v>8075.0323631485935</v>
          </cell>
          <cell r="N164">
            <v>7560.2887580641736</v>
          </cell>
          <cell r="Q164">
            <v>9914.0558626269521</v>
          </cell>
          <cell r="T164">
            <v>12360.835141695234</v>
          </cell>
          <cell r="W164">
            <v>11234.396716843741</v>
          </cell>
          <cell r="Z164">
            <v>11430.713396640196</v>
          </cell>
          <cell r="AC164">
            <v>11772.774562991033</v>
          </cell>
          <cell r="AF164">
            <v>9488.3853918708883</v>
          </cell>
          <cell r="AI164">
            <v>12806.200813337025</v>
          </cell>
          <cell r="AL164">
            <v>11610.384455042904</v>
          </cell>
          <cell r="AO164">
            <v>6716.8258969063399</v>
          </cell>
        </row>
        <row r="165">
          <cell r="A165" t="str">
            <v>Véhicules usagésAUTRES REVENUS</v>
          </cell>
          <cell r="B165" t="str">
            <v>AUTRES REVENUS</v>
          </cell>
          <cell r="E165">
            <v>153358.00000000003</v>
          </cell>
          <cell r="H165">
            <v>6388.1066408329252</v>
          </cell>
          <cell r="K165">
            <v>8075.0323631485935</v>
          </cell>
          <cell r="N165">
            <v>16060.288758064173</v>
          </cell>
          <cell r="Q165">
            <v>9914.0558626269521</v>
          </cell>
          <cell r="T165">
            <v>12360.835141695234</v>
          </cell>
          <cell r="W165">
            <v>19734.396716843741</v>
          </cell>
          <cell r="Z165">
            <v>11430.713396640196</v>
          </cell>
          <cell r="AC165">
            <v>11772.774562991033</v>
          </cell>
          <cell r="AF165">
            <v>17988.385391870888</v>
          </cell>
          <cell r="AI165">
            <v>12806.200813337025</v>
          </cell>
          <cell r="AL165">
            <v>11610.384455042904</v>
          </cell>
          <cell r="AO165">
            <v>15216.825896906339</v>
          </cell>
        </row>
        <row r="166">
          <cell r="A166" t="str">
            <v>Véhicules usagés</v>
          </cell>
        </row>
        <row r="167">
          <cell r="A167" t="str">
            <v>Véhicules usagésPROFIT DÉPARTEMENTAL</v>
          </cell>
          <cell r="B167" t="str">
            <v>PROFIT DÉPARTEMENTAL</v>
          </cell>
          <cell r="E167">
            <v>176951.70560271564</v>
          </cell>
          <cell r="H167">
            <v>-4892.6581421604596</v>
          </cell>
          <cell r="K167">
            <v>4669.1762070992972</v>
          </cell>
          <cell r="N167">
            <v>7566.2215700224151</v>
          </cell>
          <cell r="Q167">
            <v>11687.350711762705</v>
          </cell>
          <cell r="T167">
            <v>23438.067126337541</v>
          </cell>
          <cell r="W167">
            <v>26748.411535720155</v>
          </cell>
          <cell r="Z167">
            <v>19075.839420131357</v>
          </cell>
          <cell r="AC167">
            <v>20963.275525215839</v>
          </cell>
          <cell r="AF167">
            <v>18180.378948197435</v>
          </cell>
          <cell r="AI167">
            <v>26311.39768276985</v>
          </cell>
          <cell r="AL167">
            <v>19065.935819196689</v>
          </cell>
          <cell r="AO167">
            <v>4138.3091984228013</v>
          </cell>
        </row>
        <row r="170">
          <cell r="B170" t="str">
            <v>Budget 2021</v>
          </cell>
          <cell r="C170" t="str">
            <v>Service</v>
          </cell>
        </row>
        <row r="172">
          <cell r="B172" t="str">
            <v>Mois</v>
          </cell>
          <cell r="C172">
            <v>2021</v>
          </cell>
          <cell r="F172" t="str">
            <v>Janvier</v>
          </cell>
          <cell r="I172" t="str">
            <v>Février</v>
          </cell>
          <cell r="L172" t="str">
            <v>Mars</v>
          </cell>
          <cell r="O172" t="str">
            <v>Avril</v>
          </cell>
          <cell r="R172" t="str">
            <v>Mai</v>
          </cell>
          <cell r="U172" t="str">
            <v>Juin</v>
          </cell>
          <cell r="X172" t="str">
            <v>Juillet</v>
          </cell>
          <cell r="AA172" t="str">
            <v>Août</v>
          </cell>
          <cell r="AD172" t="str">
            <v>Septembre</v>
          </cell>
          <cell r="AG172" t="str">
            <v>Octobre</v>
          </cell>
          <cell r="AJ172" t="str">
            <v>Novembre</v>
          </cell>
          <cell r="AM172" t="str">
            <v>Décembre</v>
          </cell>
        </row>
        <row r="173">
          <cell r="A173" t="str">
            <v>Service</v>
          </cell>
          <cell r="C173" t="str">
            <v>#</v>
          </cell>
          <cell r="D173" t="str">
            <v>$VENTES</v>
          </cell>
          <cell r="E173" t="str">
            <v>$PROFITS</v>
          </cell>
          <cell r="F173" t="str">
            <v>#</v>
          </cell>
          <cell r="G173" t="str">
            <v>$VENTES</v>
          </cell>
          <cell r="H173" t="str">
            <v>$PROFITS</v>
          </cell>
          <cell r="I173" t="str">
            <v>#</v>
          </cell>
          <cell r="J173" t="str">
            <v>$VENTES</v>
          </cell>
          <cell r="K173" t="str">
            <v>$PROFITS</v>
          </cell>
          <cell r="L173" t="str">
            <v>#</v>
          </cell>
          <cell r="M173" t="str">
            <v>$VENTES</v>
          </cell>
          <cell r="N173" t="str">
            <v>$PROFITS</v>
          </cell>
          <cell r="O173" t="str">
            <v>#</v>
          </cell>
          <cell r="P173" t="str">
            <v>$VENTES</v>
          </cell>
          <cell r="Q173" t="str">
            <v>$PROFITS</v>
          </cell>
          <cell r="R173" t="str">
            <v>#</v>
          </cell>
          <cell r="S173" t="str">
            <v>$VENTES</v>
          </cell>
          <cell r="T173" t="str">
            <v>$PROFITS</v>
          </cell>
          <cell r="U173" t="str">
            <v>#</v>
          </cell>
          <cell r="V173" t="str">
            <v>$VENTES</v>
          </cell>
          <cell r="W173" t="str">
            <v>$PROFITS</v>
          </cell>
          <cell r="X173" t="str">
            <v>#</v>
          </cell>
          <cell r="Y173" t="str">
            <v>$VENTES</v>
          </cell>
          <cell r="Z173" t="str">
            <v>$PROFITS</v>
          </cell>
          <cell r="AA173" t="str">
            <v>#</v>
          </cell>
          <cell r="AB173" t="str">
            <v>$VENTES</v>
          </cell>
          <cell r="AC173" t="str">
            <v>$PROFITS</v>
          </cell>
          <cell r="AD173" t="str">
            <v>#</v>
          </cell>
          <cell r="AE173" t="str">
            <v>$VENTES</v>
          </cell>
          <cell r="AF173" t="str">
            <v>$PROFITS</v>
          </cell>
          <cell r="AG173" t="str">
            <v>#</v>
          </cell>
          <cell r="AH173" t="str">
            <v>$VENTES</v>
          </cell>
          <cell r="AI173" t="str">
            <v>$PROFITS</v>
          </cell>
          <cell r="AJ173" t="str">
            <v>#</v>
          </cell>
          <cell r="AK173" t="str">
            <v>$VENTES</v>
          </cell>
          <cell r="AL173" t="str">
            <v>$PROFITS</v>
          </cell>
          <cell r="AM173" t="str">
            <v>#</v>
          </cell>
          <cell r="AN173" t="str">
            <v>$VENTES</v>
          </cell>
          <cell r="AO173" t="str">
            <v>$PROFITS</v>
          </cell>
        </row>
        <row r="174">
          <cell r="A174" t="str">
            <v>ServiceM/O Client</v>
          </cell>
          <cell r="B174" t="str">
            <v>M/O Client</v>
          </cell>
          <cell r="C174">
            <v>5700</v>
          </cell>
          <cell r="D174">
            <v>1398999.3690851734</v>
          </cell>
          <cell r="E174">
            <v>1049957.3272153714</v>
          </cell>
          <cell r="F174">
            <v>309.1242508979725</v>
          </cell>
          <cell r="G174">
            <v>75870.988065822879</v>
          </cell>
          <cell r="H174">
            <v>56941.626710577031</v>
          </cell>
          <cell r="I174">
            <v>302.22260338597385</v>
          </cell>
          <cell r="J174">
            <v>74177.058150922123</v>
          </cell>
          <cell r="K174">
            <v>55670.32225880849</v>
          </cell>
          <cell r="L174">
            <v>395.91441996095165</v>
          </cell>
          <cell r="M174">
            <v>97172.635743349791</v>
          </cell>
          <cell r="N174">
            <v>72928.639682144712</v>
          </cell>
          <cell r="O174">
            <v>724.39540650343611</v>
          </cell>
          <cell r="P174">
            <v>177794.51169587806</v>
          </cell>
          <cell r="Q174">
            <v>133435.83594025267</v>
          </cell>
          <cell r="R174">
            <v>646.98142975837663</v>
          </cell>
          <cell r="S174">
            <v>158794.14246347235</v>
          </cell>
          <cell r="T174">
            <v>119175.94609597976</v>
          </cell>
          <cell r="U174">
            <v>386.59597116892093</v>
          </cell>
          <cell r="V174">
            <v>94885.529781787787</v>
          </cell>
          <cell r="W174">
            <v>71212.153087851053</v>
          </cell>
          <cell r="X174">
            <v>369.57520889424842</v>
          </cell>
          <cell r="Y174">
            <v>90707.979661855235</v>
          </cell>
          <cell r="Z174">
            <v>68076.876936082044</v>
          </cell>
          <cell r="AA174">
            <v>408.25355341348234</v>
          </cell>
          <cell r="AB174">
            <v>100201.13397407754</v>
          </cell>
          <cell r="AC174">
            <v>75201.545573368028</v>
          </cell>
          <cell r="AD174">
            <v>301.96626227632748</v>
          </cell>
          <cell r="AE174">
            <v>74114.142177121088</v>
          </cell>
          <cell r="AF174">
            <v>55623.103447169939</v>
          </cell>
          <cell r="AG174">
            <v>521.01827409100156</v>
          </cell>
          <cell r="AH174">
            <v>127877.93626932583</v>
          </cell>
          <cell r="AI174">
            <v>95973.149911395405</v>
          </cell>
          <cell r="AJ174">
            <v>975.37451453597555</v>
          </cell>
          <cell r="AK174">
            <v>239394.44393992759</v>
          </cell>
          <cell r="AL174">
            <v>179666.95058178654</v>
          </cell>
          <cell r="AM174">
            <v>358.57810511333281</v>
          </cell>
          <cell r="AN174">
            <v>88008.867161633272</v>
          </cell>
          <cell r="AO174">
            <v>66051.176989955682</v>
          </cell>
        </row>
        <row r="175">
          <cell r="A175" t="str">
            <v>Service% profit / ventes</v>
          </cell>
          <cell r="B175" t="str">
            <v>% profit / ventes</v>
          </cell>
          <cell r="E175">
            <v>0.75050593332429749</v>
          </cell>
          <cell r="H175">
            <v>0.75050593332429738</v>
          </cell>
          <cell r="K175">
            <v>0.75050593332429738</v>
          </cell>
          <cell r="N175">
            <v>0.75050593332429738</v>
          </cell>
          <cell r="Q175">
            <v>0.75050593332429738</v>
          </cell>
          <cell r="T175">
            <v>0.75050593332429738</v>
          </cell>
          <cell r="W175">
            <v>0.75050593332429727</v>
          </cell>
          <cell r="Z175">
            <v>0.75050593332429738</v>
          </cell>
          <cell r="AC175">
            <v>0.75050593332429738</v>
          </cell>
          <cell r="AF175">
            <v>0.75050593332429738</v>
          </cell>
          <cell r="AI175">
            <v>0.75050593332429738</v>
          </cell>
          <cell r="AL175">
            <v>0.75050593332429738</v>
          </cell>
          <cell r="AO175">
            <v>0.75050593332429738</v>
          </cell>
        </row>
        <row r="176">
          <cell r="A176" t="str">
            <v>Service</v>
          </cell>
          <cell r="D176">
            <v>245.43848580441639</v>
          </cell>
          <cell r="G176">
            <v>245.43848580441642</v>
          </cell>
          <cell r="J176">
            <v>245.43848580441644</v>
          </cell>
          <cell r="M176">
            <v>245.43848580441642</v>
          </cell>
          <cell r="P176">
            <v>245.43848580441642</v>
          </cell>
          <cell r="S176">
            <v>245.43848580441642</v>
          </cell>
          <cell r="V176">
            <v>245.43848580441644</v>
          </cell>
          <cell r="Y176">
            <v>245.43848580441644</v>
          </cell>
          <cell r="AB176">
            <v>245.43848580441642</v>
          </cell>
          <cell r="AE176">
            <v>245.43848580441642</v>
          </cell>
          <cell r="AH176">
            <v>245.43848580441642</v>
          </cell>
          <cell r="AK176">
            <v>245.43848580441642</v>
          </cell>
          <cell r="AN176">
            <v>245.43848580441642</v>
          </cell>
        </row>
        <row r="177">
          <cell r="A177" t="str">
            <v>ServiceM/O Garantie</v>
          </cell>
          <cell r="B177" t="str">
            <v>M/O Garantie</v>
          </cell>
          <cell r="C177">
            <v>4004.9999999999995</v>
          </cell>
          <cell r="D177">
            <v>707819.68005018809</v>
          </cell>
          <cell r="E177">
            <v>494174.45420326223</v>
          </cell>
          <cell r="F177">
            <v>260.73056767022592</v>
          </cell>
          <cell r="G177">
            <v>46079.956800909669</v>
          </cell>
          <cell r="H177">
            <v>32171.38226530352</v>
          </cell>
          <cell r="I177">
            <v>262.03197676267513</v>
          </cell>
          <cell r="J177">
            <v>46309.960038720368</v>
          </cell>
          <cell r="K177">
            <v>32331.962322221443</v>
          </cell>
          <cell r="L177">
            <v>285.24048684205479</v>
          </cell>
          <cell r="M177">
            <v>50411.692917329121</v>
          </cell>
          <cell r="N177">
            <v>35195.645918063725</v>
          </cell>
          <cell r="O177">
            <v>264.50668118362398</v>
          </cell>
          <cell r="P177">
            <v>46747.324456062386</v>
          </cell>
          <cell r="Q177">
            <v>32637.314558560218</v>
          </cell>
          <cell r="R177">
            <v>376.76791619169114</v>
          </cell>
          <cell r="S177">
            <v>66587.701845687625</v>
          </cell>
          <cell r="T177">
            <v>46489.158388346921</v>
          </cell>
          <cell r="U177">
            <v>354.43283158799522</v>
          </cell>
          <cell r="V177">
            <v>62640.332947290139</v>
          </cell>
          <cell r="W177">
            <v>43733.246217656502</v>
          </cell>
          <cell r="X177">
            <v>430.29789831374308</v>
          </cell>
          <cell r="Y177">
            <v>76048.26984037504</v>
          </cell>
          <cell r="Z177">
            <v>53094.189524096088</v>
          </cell>
          <cell r="AA177">
            <v>450.56955189715893</v>
          </cell>
          <cell r="AB177">
            <v>79630.960315656353</v>
          </cell>
          <cell r="AC177">
            <v>55595.496227062911</v>
          </cell>
          <cell r="AD177">
            <v>346.05881956587018</v>
          </cell>
          <cell r="AE177">
            <v>61160.360285558061</v>
          </cell>
          <cell r="AF177">
            <v>42699.982092681421</v>
          </cell>
          <cell r="AG177">
            <v>331.69197366573701</v>
          </cell>
          <cell r="AH177">
            <v>58621.250106191612</v>
          </cell>
          <cell r="AI177">
            <v>40927.265930054535</v>
          </cell>
          <cell r="AJ177">
            <v>346.23706070096699</v>
          </cell>
          <cell r="AK177">
            <v>61191.86155477554</v>
          </cell>
          <cell r="AL177">
            <v>42721.975155266453</v>
          </cell>
          <cell r="AM177">
            <v>296.43423561825756</v>
          </cell>
          <cell r="AN177">
            <v>52390.008941632252</v>
          </cell>
          <cell r="AO177">
            <v>36576.835603948479</v>
          </cell>
        </row>
        <row r="178">
          <cell r="A178" t="str">
            <v>Service% profit / ventes</v>
          </cell>
          <cell r="B178" t="str">
            <v>% profit / ventes</v>
          </cell>
          <cell r="E178">
            <v>0.69816433214773388</v>
          </cell>
          <cell r="H178">
            <v>0.69816433214773377</v>
          </cell>
          <cell r="K178">
            <v>0.69816433214773377</v>
          </cell>
          <cell r="N178">
            <v>0.69816433214773377</v>
          </cell>
          <cell r="Q178">
            <v>0.69816433214773377</v>
          </cell>
          <cell r="T178">
            <v>0.69816433214773377</v>
          </cell>
          <cell r="W178">
            <v>0.69816433214773377</v>
          </cell>
          <cell r="Z178">
            <v>0.69816433214773377</v>
          </cell>
          <cell r="AC178">
            <v>0.69816433214773377</v>
          </cell>
          <cell r="AF178">
            <v>0.69816433214773377</v>
          </cell>
          <cell r="AI178">
            <v>0.69816433214773377</v>
          </cell>
          <cell r="AL178">
            <v>0.69816433214773377</v>
          </cell>
          <cell r="AO178">
            <v>0.69816433214773377</v>
          </cell>
        </row>
        <row r="179">
          <cell r="A179" t="str">
            <v>Service</v>
          </cell>
          <cell r="D179">
            <v>176.73400250941029</v>
          </cell>
          <cell r="G179">
            <v>176.73400250941026</v>
          </cell>
          <cell r="J179">
            <v>176.73400250941029</v>
          </cell>
          <cell r="M179">
            <v>176.73400250941029</v>
          </cell>
          <cell r="P179">
            <v>176.73400250941029</v>
          </cell>
          <cell r="S179">
            <v>176.73400250941029</v>
          </cell>
          <cell r="V179">
            <v>176.73400250941029</v>
          </cell>
          <cell r="Y179">
            <v>176.73400250941029</v>
          </cell>
          <cell r="AB179">
            <v>176.73400250941029</v>
          </cell>
          <cell r="AE179">
            <v>176.73400250941029</v>
          </cell>
          <cell r="AH179">
            <v>176.73400250941029</v>
          </cell>
          <cell r="AK179">
            <v>176.73400250941029</v>
          </cell>
          <cell r="AN179">
            <v>176.73400250941029</v>
          </cell>
        </row>
        <row r="180">
          <cell r="A180" t="str">
            <v>ServiceM/O Interne</v>
          </cell>
          <cell r="B180" t="str">
            <v>M/O Interne</v>
          </cell>
          <cell r="C180">
            <v>2943</v>
          </cell>
          <cell r="D180">
            <v>694024.65988216386</v>
          </cell>
          <cell r="E180">
            <v>508877.32994108187</v>
          </cell>
          <cell r="F180">
            <v>200.69466402901355</v>
          </cell>
          <cell r="G180">
            <v>47328.252104281775</v>
          </cell>
          <cell r="H180">
            <v>34702.332573736632</v>
          </cell>
          <cell r="I180">
            <v>233.23105368099667</v>
          </cell>
          <cell r="J180">
            <v>55001.054266025283</v>
          </cell>
          <cell r="K180">
            <v>40328.235085467459</v>
          </cell>
          <cell r="L180">
            <v>222.73320905479713</v>
          </cell>
          <cell r="M180">
            <v>52525.429717539402</v>
          </cell>
          <cell r="N180">
            <v>38513.041356783542</v>
          </cell>
          <cell r="O180">
            <v>231.4420696166658</v>
          </cell>
          <cell r="P180">
            <v>54579.172153629144</v>
          </cell>
          <cell r="Q180">
            <v>40018.899905731188</v>
          </cell>
          <cell r="R180">
            <v>281.57639574585056</v>
          </cell>
          <cell r="S180">
            <v>66401.957964104484</v>
          </cell>
          <cell r="T180">
            <v>48687.680748074017</v>
          </cell>
          <cell r="U180">
            <v>246.35764538800652</v>
          </cell>
          <cell r="V180">
            <v>58096.595667611946</v>
          </cell>
          <cell r="W180">
            <v>42597.96833014633</v>
          </cell>
          <cell r="X180">
            <v>240.42736984044527</v>
          </cell>
          <cell r="Y180">
            <v>56698.105191939605</v>
          </cell>
          <cell r="Z180">
            <v>41572.557937194295</v>
          </cell>
          <cell r="AA180">
            <v>252.06007127051322</v>
          </cell>
          <cell r="AB180">
            <v>59441.354139786585</v>
          </cell>
          <cell r="AC180">
            <v>43583.980989771517</v>
          </cell>
          <cell r="AD180">
            <v>248.43426877888152</v>
          </cell>
          <cell r="AE180">
            <v>58586.309511497566</v>
          </cell>
          <cell r="AF180">
            <v>42957.039538587269</v>
          </cell>
          <cell r="AG180">
            <v>310.98866456111728</v>
          </cell>
          <cell r="AH180">
            <v>73338.02315638389</v>
          </cell>
          <cell r="AI180">
            <v>53773.388129053397</v>
          </cell>
          <cell r="AJ180">
            <v>257.81050531641455</v>
          </cell>
          <cell r="AK180">
            <v>60797.434001452049</v>
          </cell>
          <cell r="AL180">
            <v>44578.294793128822</v>
          </cell>
          <cell r="AM180">
            <v>217.24408271729797</v>
          </cell>
          <cell r="AN180">
            <v>51230.972007912125</v>
          </cell>
          <cell r="AO180">
            <v>37563.910553407448</v>
          </cell>
        </row>
        <row r="181">
          <cell r="A181" t="str">
            <v>Service% profit / ventes</v>
          </cell>
          <cell r="B181" t="str">
            <v>% profit / ventes</v>
          </cell>
          <cell r="E181">
            <v>0.7332265830834922</v>
          </cell>
          <cell r="H181">
            <v>0.73322658308349231</v>
          </cell>
          <cell r="K181">
            <v>0.73322658308349231</v>
          </cell>
          <cell r="N181">
            <v>0.73322658308349231</v>
          </cell>
          <cell r="Q181">
            <v>0.73322658308349231</v>
          </cell>
          <cell r="T181">
            <v>0.73322658308349231</v>
          </cell>
          <cell r="W181">
            <v>0.73322658308349231</v>
          </cell>
          <cell r="Z181">
            <v>0.73322658308349242</v>
          </cell>
          <cell r="AC181">
            <v>0.73322658308349231</v>
          </cell>
          <cell r="AF181">
            <v>0.73322658308349231</v>
          </cell>
          <cell r="AI181">
            <v>0.73322658308349231</v>
          </cell>
          <cell r="AL181">
            <v>0.73322658308349231</v>
          </cell>
          <cell r="AO181">
            <v>0.73322658308349231</v>
          </cell>
        </row>
        <row r="182">
          <cell r="A182" t="str">
            <v>Service</v>
          </cell>
          <cell r="D182">
            <v>235.82217461167647</v>
          </cell>
          <cell r="G182">
            <v>235.82217461167645</v>
          </cell>
          <cell r="J182">
            <v>235.82217461167647</v>
          </cell>
          <cell r="M182">
            <v>235.82217461167645</v>
          </cell>
          <cell r="P182">
            <v>235.82217461167647</v>
          </cell>
          <cell r="S182">
            <v>235.82217461167647</v>
          </cell>
          <cell r="V182">
            <v>235.82217461167647</v>
          </cell>
          <cell r="Y182">
            <v>235.8221746116765</v>
          </cell>
          <cell r="AB182">
            <v>235.82217461167647</v>
          </cell>
          <cell r="AE182">
            <v>235.8221746116765</v>
          </cell>
          <cell r="AH182">
            <v>235.8221746116765</v>
          </cell>
          <cell r="AK182">
            <v>235.82217461167645</v>
          </cell>
          <cell r="AN182">
            <v>235.82217461167645</v>
          </cell>
        </row>
        <row r="183">
          <cell r="A183" t="str">
            <v>ServiceM/O Esthétique</v>
          </cell>
          <cell r="B183" t="str">
            <v>M/O Esthétique</v>
          </cell>
          <cell r="C183">
            <v>0</v>
          </cell>
          <cell r="D183">
            <v>1906</v>
          </cell>
          <cell r="E183">
            <v>1410.44</v>
          </cell>
          <cell r="F183">
            <v>0</v>
          </cell>
          <cell r="G183">
            <v>270.33034111310593</v>
          </cell>
          <cell r="H183">
            <v>200.04445242369837</v>
          </cell>
          <cell r="I183">
            <v>0</v>
          </cell>
          <cell r="J183">
            <v>24.986890403775561</v>
          </cell>
          <cell r="K183">
            <v>18.490298898793917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222.34923117043039</v>
          </cell>
          <cell r="Q183">
            <v>164.53843106611848</v>
          </cell>
          <cell r="R183">
            <v>0</v>
          </cell>
          <cell r="S183">
            <v>23.953321364452425</v>
          </cell>
          <cell r="T183">
            <v>17.725457809694795</v>
          </cell>
          <cell r="U183">
            <v>0</v>
          </cell>
          <cell r="V183">
            <v>57.469847928683798</v>
          </cell>
          <cell r="W183">
            <v>42.527687467226009</v>
          </cell>
          <cell r="X183">
            <v>0</v>
          </cell>
          <cell r="Y183">
            <v>49.973780807551123</v>
          </cell>
          <cell r="Z183">
            <v>36.980597797587833</v>
          </cell>
          <cell r="AA183">
            <v>0</v>
          </cell>
          <cell r="AB183">
            <v>240.85478239011712</v>
          </cell>
          <cell r="AC183">
            <v>178.23253896868667</v>
          </cell>
          <cell r="AD183">
            <v>0</v>
          </cell>
          <cell r="AE183">
            <v>106.76534905417911</v>
          </cell>
          <cell r="AF183">
            <v>79.006358300092543</v>
          </cell>
          <cell r="AG183">
            <v>0</v>
          </cell>
          <cell r="AH183">
            <v>295.49577339086181</v>
          </cell>
          <cell r="AI183">
            <v>218.66687230923773</v>
          </cell>
          <cell r="AJ183">
            <v>0</v>
          </cell>
          <cell r="AK183">
            <v>553.85214540778145</v>
          </cell>
          <cell r="AL183">
            <v>409.85058760175826</v>
          </cell>
          <cell r="AM183">
            <v>0</v>
          </cell>
          <cell r="AN183">
            <v>59.968536969061347</v>
          </cell>
          <cell r="AO183">
            <v>44.376717357105399</v>
          </cell>
        </row>
        <row r="184">
          <cell r="A184" t="str">
            <v>Service% profit / ventes</v>
          </cell>
          <cell r="B184" t="str">
            <v>% profit / ventes</v>
          </cell>
          <cell r="D184">
            <v>0</v>
          </cell>
          <cell r="E184">
            <v>0.74</v>
          </cell>
          <cell r="G184">
            <v>0</v>
          </cell>
          <cell r="H184">
            <v>0.74</v>
          </cell>
          <cell r="J184">
            <v>0</v>
          </cell>
          <cell r="K184">
            <v>0.7400000000000001</v>
          </cell>
          <cell r="M184">
            <v>0</v>
          </cell>
          <cell r="N184">
            <v>0</v>
          </cell>
          <cell r="P184">
            <v>0</v>
          </cell>
          <cell r="Q184">
            <v>0.74</v>
          </cell>
          <cell r="S184">
            <v>0</v>
          </cell>
          <cell r="T184">
            <v>0.74</v>
          </cell>
          <cell r="V184">
            <v>0</v>
          </cell>
          <cell r="W184">
            <v>0.74</v>
          </cell>
          <cell r="Y184">
            <v>0</v>
          </cell>
          <cell r="Z184">
            <v>0.7400000000000001</v>
          </cell>
          <cell r="AB184">
            <v>0</v>
          </cell>
          <cell r="AC184">
            <v>0.74</v>
          </cell>
          <cell r="AE184">
            <v>0</v>
          </cell>
          <cell r="AF184">
            <v>0.74</v>
          </cell>
          <cell r="AH184">
            <v>0</v>
          </cell>
          <cell r="AI184">
            <v>0.74</v>
          </cell>
          <cell r="AK184">
            <v>0</v>
          </cell>
          <cell r="AL184">
            <v>0.74</v>
          </cell>
          <cell r="AN184">
            <v>0</v>
          </cell>
          <cell r="AO184">
            <v>0.74</v>
          </cell>
        </row>
        <row r="185">
          <cell r="A185" t="str">
            <v>Service</v>
          </cell>
          <cell r="D185">
            <v>0</v>
          </cell>
          <cell r="G185">
            <v>0</v>
          </cell>
          <cell r="J185">
            <v>0</v>
          </cell>
          <cell r="M185">
            <v>0</v>
          </cell>
          <cell r="P185">
            <v>0</v>
          </cell>
          <cell r="S185">
            <v>0</v>
          </cell>
          <cell r="V185">
            <v>0</v>
          </cell>
          <cell r="Y185">
            <v>0</v>
          </cell>
          <cell r="AB185">
            <v>0</v>
          </cell>
          <cell r="AE185">
            <v>0</v>
          </cell>
          <cell r="AH185">
            <v>0</v>
          </cell>
          <cell r="AK185">
            <v>0</v>
          </cell>
          <cell r="AN185">
            <v>0</v>
          </cell>
        </row>
        <row r="186">
          <cell r="A186" t="str">
            <v>ServiceAjustement M/O</v>
          </cell>
          <cell r="B186" t="str">
            <v>Ajustement M/O</v>
          </cell>
          <cell r="E186">
            <v>-48641.460247757655</v>
          </cell>
          <cell r="H186">
            <v>-2959.7191851556272</v>
          </cell>
          <cell r="K186">
            <v>-3065.6632097438992</v>
          </cell>
          <cell r="N186">
            <v>-3475.7080423797106</v>
          </cell>
          <cell r="Q186">
            <v>-4750.6399655734394</v>
          </cell>
          <cell r="T186">
            <v>-5033.4209187872038</v>
          </cell>
          <cell r="W186">
            <v>-3776.1121398973351</v>
          </cell>
          <cell r="Z186">
            <v>-3947.0420261874815</v>
          </cell>
          <cell r="AC186">
            <v>-4222.0781123780662</v>
          </cell>
          <cell r="AF186">
            <v>-3419.54898262199</v>
          </cell>
          <cell r="AI186">
            <v>-4500.6152400611772</v>
          </cell>
          <cell r="AL186">
            <v>-6146.4338340456598</v>
          </cell>
          <cell r="AO186">
            <v>-3344.4785909260709</v>
          </cell>
        </row>
        <row r="187">
          <cell r="A187" t="str">
            <v>ServiceSous-total M/O</v>
          </cell>
          <cell r="B187" t="str">
            <v>Sous-total M/O</v>
          </cell>
          <cell r="C187">
            <v>12648</v>
          </cell>
          <cell r="D187">
            <v>2802749.7090175254</v>
          </cell>
          <cell r="E187">
            <v>2005778.0911119578</v>
          </cell>
          <cell r="F187">
            <v>770.54948259721198</v>
          </cell>
          <cell r="G187">
            <v>169549.52731212744</v>
          </cell>
          <cell r="H187">
            <v>121055.66681688525</v>
          </cell>
          <cell r="I187">
            <v>797.48563382964562</v>
          </cell>
          <cell r="J187">
            <v>175513.05934607156</v>
          </cell>
          <cell r="K187">
            <v>125283.34675565228</v>
          </cell>
          <cell r="L187">
            <v>903.88811585780365</v>
          </cell>
          <cell r="M187">
            <v>200109.75837821831</v>
          </cell>
          <cell r="N187">
            <v>143161.61891461228</v>
          </cell>
          <cell r="O187">
            <v>1220.344157303726</v>
          </cell>
          <cell r="P187">
            <v>279343.35753674002</v>
          </cell>
          <cell r="Q187">
            <v>201505.94887003678</v>
          </cell>
          <cell r="R187">
            <v>1305.3257416959184</v>
          </cell>
          <cell r="S187">
            <v>291807.75559462892</v>
          </cell>
          <cell r="T187">
            <v>209337.0897714232</v>
          </cell>
          <cell r="U187">
            <v>987.38644814492261</v>
          </cell>
          <cell r="V187">
            <v>215679.92824461855</v>
          </cell>
          <cell r="W187">
            <v>153809.78318322377</v>
          </cell>
          <cell r="X187">
            <v>1040.3004770484367</v>
          </cell>
          <cell r="Y187">
            <v>223504.3284749774</v>
          </cell>
          <cell r="Z187">
            <v>158833.56296898253</v>
          </cell>
          <cell r="AA187">
            <v>1110.8831765811544</v>
          </cell>
          <cell r="AB187">
            <v>239514.30321191062</v>
          </cell>
          <cell r="AC187">
            <v>170337.17721679306</v>
          </cell>
          <cell r="AD187">
            <v>896.45935062107924</v>
          </cell>
          <cell r="AE187">
            <v>193967.57732323089</v>
          </cell>
          <cell r="AF187">
            <v>137939.58245411675</v>
          </cell>
          <cell r="AG187">
            <v>1163.698912317856</v>
          </cell>
          <cell r="AH187">
            <v>260132.70530529221</v>
          </cell>
          <cell r="AI187">
            <v>186391.85560275137</v>
          </cell>
          <cell r="AJ187">
            <v>1579.4220805533571</v>
          </cell>
          <cell r="AK187">
            <v>361937.59164156293</v>
          </cell>
          <cell r="AL187">
            <v>261230.63728373789</v>
          </cell>
          <cell r="AM187">
            <v>872.25642344888831</v>
          </cell>
          <cell r="AN187">
            <v>191689.81664814672</v>
          </cell>
          <cell r="AO187">
            <v>136891.82127374265</v>
          </cell>
        </row>
        <row r="188">
          <cell r="A188" t="str">
            <v>Service% protit / ventes</v>
          </cell>
          <cell r="B188" t="str">
            <v>% protit / ventes</v>
          </cell>
          <cell r="D188">
            <v>221.59627680404216</v>
          </cell>
          <cell r="E188">
            <v>0.71564652550265084</v>
          </cell>
          <cell r="G188">
            <v>220.03716976182278</v>
          </cell>
          <cell r="H188">
            <v>0.71398410090540221</v>
          </cell>
          <cell r="J188">
            <v>220.08303585762607</v>
          </cell>
          <cell r="K188">
            <v>0.71381210732941647</v>
          </cell>
          <cell r="M188">
            <v>221.38775238604734</v>
          </cell>
          <cell r="N188">
            <v>0.71541548035867919</v>
          </cell>
          <cell r="P188">
            <v>228.90539186415387</v>
          </cell>
          <cell r="Q188">
            <v>0.72135579183598153</v>
          </cell>
          <cell r="S188">
            <v>223.55167470726772</v>
          </cell>
          <cell r="T188">
            <v>0.71738014414609441</v>
          </cell>
          <cell r="V188">
            <v>218.43517160867734</v>
          </cell>
          <cell r="W188">
            <v>0.71313906878148037</v>
          </cell>
          <cell r="Y188">
            <v>214.84593481020866</v>
          </cell>
          <cell r="Z188">
            <v>0.71065094825116493</v>
          </cell>
          <cell r="AB188">
            <v>215.607102763981</v>
          </cell>
          <cell r="AC188">
            <v>0.71117747429925715</v>
          </cell>
          <cell r="AE188">
            <v>216.37074474023558</v>
          </cell>
          <cell r="AF188">
            <v>0.71114762764836659</v>
          </cell>
          <cell r="AH188">
            <v>223.5395277522085</v>
          </cell>
          <cell r="AI188">
            <v>0.71652603383339109</v>
          </cell>
          <cell r="AK188">
            <v>229.15824471363385</v>
          </cell>
          <cell r="AL188">
            <v>0.72175602456470456</v>
          </cell>
          <cell r="AN188">
            <v>219.76314704592048</v>
          </cell>
          <cell r="AO188">
            <v>0.7141319432999006</v>
          </cell>
        </row>
        <row r="189">
          <cell r="A189" t="str">
            <v>Service</v>
          </cell>
        </row>
        <row r="190">
          <cell r="A190" t="str">
            <v>ServiceSous-traitement</v>
          </cell>
          <cell r="B190" t="str">
            <v>Sous-traitement</v>
          </cell>
          <cell r="C190">
            <v>0</v>
          </cell>
          <cell r="D190">
            <v>299999.99999999994</v>
          </cell>
          <cell r="E190">
            <v>71999.999999999985</v>
          </cell>
          <cell r="F190">
            <v>0</v>
          </cell>
          <cell r="G190">
            <v>19187.075768751314</v>
          </cell>
          <cell r="H190">
            <v>4604.8981845003154</v>
          </cell>
          <cell r="I190">
            <v>0</v>
          </cell>
          <cell r="J190">
            <v>18153.058934700417</v>
          </cell>
          <cell r="K190">
            <v>4356.7341443281002</v>
          </cell>
          <cell r="L190">
            <v>0</v>
          </cell>
          <cell r="M190">
            <v>24221.91661324873</v>
          </cell>
          <cell r="N190">
            <v>5813.2599871796947</v>
          </cell>
          <cell r="O190">
            <v>0</v>
          </cell>
          <cell r="P190">
            <v>33882.618586113851</v>
          </cell>
          <cell r="Q190">
            <v>8131.8284606673242</v>
          </cell>
          <cell r="R190">
            <v>0</v>
          </cell>
          <cell r="S190">
            <v>38955.433881342142</v>
          </cell>
          <cell r="T190">
            <v>9349.3041315221144</v>
          </cell>
          <cell r="U190">
            <v>0</v>
          </cell>
          <cell r="V190">
            <v>27930.607628183541</v>
          </cell>
          <cell r="W190">
            <v>6703.3458307640494</v>
          </cell>
          <cell r="X190">
            <v>0</v>
          </cell>
          <cell r="Y190">
            <v>24153.7014980233</v>
          </cell>
          <cell r="Z190">
            <v>5796.888359525592</v>
          </cell>
          <cell r="AA190">
            <v>0</v>
          </cell>
          <cell r="AB190">
            <v>24378.890593754368</v>
          </cell>
          <cell r="AC190">
            <v>5850.9337425010481</v>
          </cell>
          <cell r="AD190">
            <v>0</v>
          </cell>
          <cell r="AE190">
            <v>29072.228396112863</v>
          </cell>
          <cell r="AF190">
            <v>6977.3348150670872</v>
          </cell>
          <cell r="AG190">
            <v>0</v>
          </cell>
          <cell r="AH190">
            <v>25843.985930584855</v>
          </cell>
          <cell r="AI190">
            <v>6202.5566233403651</v>
          </cell>
          <cell r="AJ190">
            <v>0</v>
          </cell>
          <cell r="AK190">
            <v>19876.874014810674</v>
          </cell>
          <cell r="AL190">
            <v>4770.4497635545613</v>
          </cell>
          <cell r="AM190">
            <v>0</v>
          </cell>
          <cell r="AN190">
            <v>14343.608154373955</v>
          </cell>
          <cell r="AO190">
            <v>3442.4659570497488</v>
          </cell>
        </row>
        <row r="191">
          <cell r="A191" t="str">
            <v>Service% profit / ventes</v>
          </cell>
          <cell r="B191" t="str">
            <v>% profit / ventes</v>
          </cell>
          <cell r="E191">
            <v>0.24</v>
          </cell>
          <cell r="H191">
            <v>0.24</v>
          </cell>
          <cell r="K191">
            <v>0.24000000000000002</v>
          </cell>
          <cell r="N191">
            <v>0.24</v>
          </cell>
          <cell r="Q191">
            <v>0.24</v>
          </cell>
          <cell r="T191">
            <v>0.24000000000000002</v>
          </cell>
          <cell r="W191">
            <v>0.24</v>
          </cell>
          <cell r="Z191">
            <v>0.24</v>
          </cell>
          <cell r="AC191">
            <v>0.24</v>
          </cell>
          <cell r="AF191">
            <v>0.24</v>
          </cell>
          <cell r="AI191">
            <v>0.24</v>
          </cell>
          <cell r="AL191">
            <v>0.24</v>
          </cell>
          <cell r="AO191">
            <v>0.23999999999999996</v>
          </cell>
        </row>
        <row r="192">
          <cell r="A192" t="str">
            <v>Service</v>
          </cell>
        </row>
        <row r="193">
          <cell r="A193" t="str">
            <v>ServiceM.O. Recond. MCPA</v>
          </cell>
          <cell r="B193" t="str">
            <v>M.O. Recond. MCPA</v>
          </cell>
          <cell r="C193">
            <v>0</v>
          </cell>
          <cell r="D193">
            <v>0</v>
          </cell>
          <cell r="E193">
            <v>0</v>
          </cell>
        </row>
        <row r="194">
          <cell r="A194" t="str">
            <v>Service% profit / ventes</v>
          </cell>
          <cell r="B194" t="str">
            <v>% profit / ventes</v>
          </cell>
          <cell r="E194">
            <v>0</v>
          </cell>
          <cell r="H194">
            <v>0</v>
          </cell>
          <cell r="K194">
            <v>0</v>
          </cell>
          <cell r="N194">
            <v>0</v>
          </cell>
          <cell r="Q194">
            <v>0</v>
          </cell>
          <cell r="T194">
            <v>0</v>
          </cell>
          <cell r="W194">
            <v>0</v>
          </cell>
          <cell r="Z194">
            <v>0</v>
          </cell>
          <cell r="AC194">
            <v>0</v>
          </cell>
          <cell r="AF194">
            <v>0</v>
          </cell>
          <cell r="AI194">
            <v>0</v>
          </cell>
          <cell r="AL194">
            <v>0</v>
          </cell>
          <cell r="AO194">
            <v>0</v>
          </cell>
        </row>
        <row r="195">
          <cell r="A195" t="str">
            <v>Service</v>
          </cell>
        </row>
        <row r="196">
          <cell r="A196" t="str">
            <v>ServiceTotal Mécanique</v>
          </cell>
          <cell r="B196" t="str">
            <v>Total Mécanique</v>
          </cell>
          <cell r="D196">
            <v>3102749.7090175254</v>
          </cell>
          <cell r="E196">
            <v>2077778.0911119578</v>
          </cell>
          <cell r="G196">
            <v>188736.60308087876</v>
          </cell>
          <cell r="H196">
            <v>125660.56500138556</v>
          </cell>
          <cell r="J196">
            <v>193666.11828077197</v>
          </cell>
          <cell r="K196">
            <v>129640.08089998038</v>
          </cell>
          <cell r="M196">
            <v>224331.67499146704</v>
          </cell>
          <cell r="N196">
            <v>148974.87890179196</v>
          </cell>
          <cell r="P196">
            <v>313225.97612285387</v>
          </cell>
          <cell r="Q196">
            <v>209637.77733070409</v>
          </cell>
          <cell r="S196">
            <v>330763.18947597104</v>
          </cell>
          <cell r="T196">
            <v>218686.3939029453</v>
          </cell>
          <cell r="V196">
            <v>243610.53587280208</v>
          </cell>
          <cell r="W196">
            <v>160513.12901398781</v>
          </cell>
          <cell r="Y196">
            <v>247658.0299730007</v>
          </cell>
          <cell r="Z196">
            <v>164630.45132850812</v>
          </cell>
          <cell r="AB196">
            <v>263893.19380566501</v>
          </cell>
          <cell r="AC196">
            <v>176188.11095929411</v>
          </cell>
          <cell r="AE196">
            <v>223039.80571934374</v>
          </cell>
          <cell r="AF196">
            <v>144916.91726918385</v>
          </cell>
          <cell r="AH196">
            <v>285976.69123587705</v>
          </cell>
          <cell r="AI196">
            <v>192594.41222609172</v>
          </cell>
          <cell r="AK196">
            <v>381814.46565637359</v>
          </cell>
          <cell r="AL196">
            <v>266001.08704729244</v>
          </cell>
          <cell r="AN196">
            <v>206033.42480252066</v>
          </cell>
          <cell r="AO196">
            <v>140334.2872307924</v>
          </cell>
        </row>
        <row r="197">
          <cell r="A197" t="str">
            <v>Service</v>
          </cell>
          <cell r="E197">
            <v>0.66965700941758488</v>
          </cell>
          <cell r="H197">
            <v>0.66579859417908771</v>
          </cell>
          <cell r="K197">
            <v>0.66939990355995904</v>
          </cell>
          <cell r="N197">
            <v>0.66408312115290258</v>
          </cell>
          <cell r="Q197">
            <v>0.66928605323742274</v>
          </cell>
          <cell r="T197">
            <v>0.66115698741873519</v>
          </cell>
          <cell r="W197">
            <v>0.65889239329861149</v>
          </cell>
          <cell r="Z197">
            <v>0.66474909513919611</v>
          </cell>
          <cell r="AC197">
            <v>0.66764931834142616</v>
          </cell>
          <cell r="AF197">
            <v>0.64973566849110431</v>
          </cell>
          <cell r="AI197">
            <v>0.67346192234680247</v>
          </cell>
          <cell r="AL197">
            <v>0.6966762943096263</v>
          </cell>
          <cell r="AO197">
            <v>0.68112388737555707</v>
          </cell>
        </row>
        <row r="198">
          <cell r="A198" t="str">
            <v>Service</v>
          </cell>
        </row>
        <row r="199">
          <cell r="A199" t="str">
            <v>ServiceDEPENSES</v>
          </cell>
          <cell r="B199" t="str">
            <v>DEPENSES</v>
          </cell>
        </row>
        <row r="200">
          <cell r="A200" t="str">
            <v>ServiceSalaires cadres</v>
          </cell>
          <cell r="B200" t="str">
            <v>Salaires cadres</v>
          </cell>
          <cell r="E200">
            <v>148814.26175999999</v>
          </cell>
          <cell r="H200">
            <v>12044.250946206896</v>
          </cell>
          <cell r="K200">
            <v>11568.334234482758</v>
          </cell>
          <cell r="N200">
            <v>12996.084369655171</v>
          </cell>
          <cell r="Q200">
            <v>12044.250946206896</v>
          </cell>
          <cell r="T200">
            <v>12520.167657931033</v>
          </cell>
          <cell r="W200">
            <v>12520.167657931033</v>
          </cell>
          <cell r="Z200">
            <v>12520.167657931033</v>
          </cell>
          <cell r="AC200">
            <v>12520.167657931033</v>
          </cell>
          <cell r="AF200">
            <v>12520.167657931033</v>
          </cell>
          <cell r="AI200">
            <v>12044.250946206896</v>
          </cell>
          <cell r="AL200">
            <v>12520.167657931033</v>
          </cell>
          <cell r="AO200">
            <v>12996.084369655171</v>
          </cell>
        </row>
        <row r="201">
          <cell r="A201" t="str">
            <v>ServiceSalaires commis</v>
          </cell>
          <cell r="B201" t="str">
            <v>Salaires commis</v>
          </cell>
          <cell r="E201">
            <v>108700.73360400002</v>
          </cell>
          <cell r="H201">
            <v>8746.0360371034476</v>
          </cell>
          <cell r="K201">
            <v>8329.558130574711</v>
          </cell>
          <cell r="N201">
            <v>9578.9918501609191</v>
          </cell>
          <cell r="Q201">
            <v>8746.0360371034476</v>
          </cell>
          <cell r="T201">
            <v>9162.5139436321842</v>
          </cell>
          <cell r="W201">
            <v>9162.5139436321842</v>
          </cell>
          <cell r="Z201">
            <v>9162.5139436321842</v>
          </cell>
          <cell r="AC201">
            <v>9162.5139436321842</v>
          </cell>
          <cell r="AF201">
            <v>9162.5139436321842</v>
          </cell>
          <cell r="AI201">
            <v>8746.0360371034476</v>
          </cell>
          <cell r="AL201">
            <v>9162.5139436321842</v>
          </cell>
          <cell r="AO201">
            <v>9578.9918501609191</v>
          </cell>
        </row>
        <row r="202">
          <cell r="A202" t="str">
            <v>ServiceSalaires autres</v>
          </cell>
          <cell r="B202" t="str">
            <v>Salaires autres</v>
          </cell>
          <cell r="E202">
            <v>146835.62122560001</v>
          </cell>
          <cell r="H202">
            <v>11814.360328496552</v>
          </cell>
          <cell r="K202">
            <v>11251.771741425286</v>
          </cell>
          <cell r="N202">
            <v>12939.537502639081</v>
          </cell>
          <cell r="Q202">
            <v>11814.360328496552</v>
          </cell>
          <cell r="T202">
            <v>12376.948915567818</v>
          </cell>
          <cell r="W202">
            <v>12376.948915567818</v>
          </cell>
          <cell r="Z202">
            <v>12376.948915567818</v>
          </cell>
          <cell r="AC202">
            <v>12376.948915567818</v>
          </cell>
          <cell r="AF202">
            <v>12376.948915567818</v>
          </cell>
          <cell r="AI202">
            <v>11814.360328496552</v>
          </cell>
          <cell r="AL202">
            <v>12376.948915567818</v>
          </cell>
          <cell r="AO202">
            <v>12939.537502639081</v>
          </cell>
        </row>
        <row r="203">
          <cell r="A203" t="str">
            <v>ServiceSalaires spécialistes</v>
          </cell>
          <cell r="B203" t="str">
            <v>Salaires spécialistes</v>
          </cell>
          <cell r="E203">
            <v>371707.29119999998</v>
          </cell>
          <cell r="H203">
            <v>30510.931475862068</v>
          </cell>
          <cell r="K203">
            <v>29891.36331034483</v>
          </cell>
          <cell r="N203">
            <v>31750.067806896557</v>
          </cell>
          <cell r="Q203">
            <v>30510.931475862068</v>
          </cell>
          <cell r="T203">
            <v>31130.499641379309</v>
          </cell>
          <cell r="W203">
            <v>31130.499641379309</v>
          </cell>
          <cell r="Z203">
            <v>31130.499641379309</v>
          </cell>
          <cell r="AC203">
            <v>31130.499641379309</v>
          </cell>
          <cell r="AF203">
            <v>31130.499641379309</v>
          </cell>
          <cell r="AI203">
            <v>30510.931475862068</v>
          </cell>
          <cell r="AL203">
            <v>31130.499641379309</v>
          </cell>
          <cell r="AO203">
            <v>31750.067806896557</v>
          </cell>
        </row>
        <row r="204">
          <cell r="A204" t="str">
            <v>Service[...]</v>
          </cell>
          <cell r="B204" t="str">
            <v>[...]</v>
          </cell>
          <cell r="E204">
            <v>0</v>
          </cell>
        </row>
        <row r="205">
          <cell r="A205" t="str">
            <v>Service[...]</v>
          </cell>
          <cell r="B205" t="str">
            <v>[...]</v>
          </cell>
          <cell r="E205">
            <v>0</v>
          </cell>
        </row>
        <row r="206">
          <cell r="A206" t="str">
            <v>Service[...]</v>
          </cell>
          <cell r="B206" t="str">
            <v>[...]</v>
          </cell>
          <cell r="E206">
            <v>0</v>
          </cell>
        </row>
        <row r="207">
          <cell r="A207" t="str">
            <v>ServiceSalaires en absences</v>
          </cell>
          <cell r="B207" t="str">
            <v>Salaires en absences</v>
          </cell>
          <cell r="E207">
            <v>201024.82413475195</v>
          </cell>
          <cell r="H207">
            <v>16673.690254520276</v>
          </cell>
          <cell r="K207">
            <v>15991.419290019308</v>
          </cell>
          <cell r="N207">
            <v>17604.907383522208</v>
          </cell>
          <cell r="Q207">
            <v>16673.690254520276</v>
          </cell>
          <cell r="T207">
            <v>16489.311619021239</v>
          </cell>
          <cell r="W207">
            <v>16922.636419021241</v>
          </cell>
          <cell r="Z207">
            <v>17355.961219021243</v>
          </cell>
          <cell r="AC207">
            <v>16922.636419021241</v>
          </cell>
          <cell r="AF207">
            <v>16922.636419021241</v>
          </cell>
          <cell r="AI207">
            <v>16673.690254520276</v>
          </cell>
          <cell r="AL207">
            <v>16922.636419021241</v>
          </cell>
          <cell r="AO207">
            <v>15871.608183522205</v>
          </cell>
        </row>
        <row r="208">
          <cell r="A208" t="str">
            <v>ServiceDéduction à la source</v>
          </cell>
          <cell r="B208" t="str">
            <v>Déduction à la source</v>
          </cell>
          <cell r="E208">
            <v>201024.82413475195</v>
          </cell>
          <cell r="H208">
            <v>16673.690254520276</v>
          </cell>
          <cell r="K208">
            <v>15991.419290019308</v>
          </cell>
          <cell r="N208">
            <v>17604.907383522208</v>
          </cell>
          <cell r="Q208">
            <v>16673.690254520276</v>
          </cell>
          <cell r="T208">
            <v>16489.311619021239</v>
          </cell>
          <cell r="W208">
            <v>16922.636419021241</v>
          </cell>
          <cell r="Z208">
            <v>17355.961219021243</v>
          </cell>
          <cell r="AC208">
            <v>16922.636419021241</v>
          </cell>
          <cell r="AF208">
            <v>16922.636419021241</v>
          </cell>
          <cell r="AI208">
            <v>16673.690254520276</v>
          </cell>
          <cell r="AL208">
            <v>16922.636419021241</v>
          </cell>
          <cell r="AO208">
            <v>15871.608183522205</v>
          </cell>
        </row>
        <row r="209">
          <cell r="A209" t="str">
            <v>ServiceBénéfices marginaux</v>
          </cell>
          <cell r="B209" t="str">
            <v>Bénéfices marginaux</v>
          </cell>
          <cell r="E209">
            <v>144067.79062990559</v>
          </cell>
          <cell r="H209">
            <v>11949.478015739529</v>
          </cell>
          <cell r="K209">
            <v>11460.517157847171</v>
          </cell>
          <cell r="N209">
            <v>12616.85029152425</v>
          </cell>
          <cell r="Q209">
            <v>11949.478015739529</v>
          </cell>
          <cell r="T209">
            <v>11817.339993631887</v>
          </cell>
          <cell r="W209">
            <v>12127.889433631888</v>
          </cell>
          <cell r="Z209">
            <v>12438.438873631889</v>
          </cell>
          <cell r="AC209">
            <v>12127.889433631888</v>
          </cell>
          <cell r="AF209">
            <v>12127.889433631888</v>
          </cell>
          <cell r="AI209">
            <v>11949.478015739529</v>
          </cell>
          <cell r="AL209">
            <v>12127.889433631888</v>
          </cell>
          <cell r="AO209">
            <v>11374.652531524247</v>
          </cell>
        </row>
        <row r="210">
          <cell r="A210" t="str">
            <v>ServiceCsst</v>
          </cell>
          <cell r="B210" t="str">
            <v>Csst</v>
          </cell>
          <cell r="E210">
            <v>33504.137355792001</v>
          </cell>
          <cell r="H210">
            <v>2778.948375753379</v>
          </cell>
          <cell r="K210">
            <v>2665.2365483365516</v>
          </cell>
          <cell r="N210">
            <v>2934.1512305870351</v>
          </cell>
          <cell r="Q210">
            <v>2778.948375753379</v>
          </cell>
          <cell r="T210">
            <v>2748.2186031702067</v>
          </cell>
          <cell r="W210">
            <v>2820.4394031702068</v>
          </cell>
          <cell r="Z210">
            <v>2892.6602031702073</v>
          </cell>
          <cell r="AC210">
            <v>2820.4394031702068</v>
          </cell>
          <cell r="AF210">
            <v>2820.4394031702068</v>
          </cell>
          <cell r="AI210">
            <v>2778.948375753379</v>
          </cell>
          <cell r="AL210">
            <v>2820.4394031702068</v>
          </cell>
          <cell r="AO210">
            <v>2645.2680305870344</v>
          </cell>
        </row>
        <row r="211">
          <cell r="A211" t="str">
            <v>Service[...]</v>
          </cell>
          <cell r="B211" t="str">
            <v>[...]</v>
          </cell>
          <cell r="E211">
            <v>0</v>
          </cell>
        </row>
        <row r="212">
          <cell r="A212" t="str">
            <v>ServiceTOTAL PERSONNEL</v>
          </cell>
          <cell r="B212" t="str">
            <v>TOTAL PERSONNEL</v>
          </cell>
          <cell r="C212" t="str">
            <v>%brut</v>
          </cell>
          <cell r="D212">
            <v>0.65246596344621532</v>
          </cell>
          <cell r="E212">
            <v>1355679.4840448017</v>
          </cell>
          <cell r="F212" t="str">
            <v>%brut</v>
          </cell>
          <cell r="G212">
            <v>0.8848550512802198</v>
          </cell>
          <cell r="H212">
            <v>111191.38568820241</v>
          </cell>
          <cell r="I212" t="str">
            <v>%brut</v>
          </cell>
          <cell r="J212">
            <v>0.82651614345811586</v>
          </cell>
          <cell r="K212">
            <v>107149.61970304993</v>
          </cell>
          <cell r="L212" t="str">
            <v>%brut</v>
          </cell>
          <cell r="M212">
            <v>0.79225100693864536</v>
          </cell>
          <cell r="N212">
            <v>118025.49781850743</v>
          </cell>
          <cell r="O212" t="str">
            <v>%brut</v>
          </cell>
          <cell r="P212">
            <v>0.53039765591865506</v>
          </cell>
          <cell r="Q212">
            <v>111191.38568820241</v>
          </cell>
          <cell r="R212" t="str">
            <v>%brut</v>
          </cell>
          <cell r="S212">
            <v>0.51550674910020811</v>
          </cell>
          <cell r="T212">
            <v>112734.3119933549</v>
          </cell>
          <cell r="U212" t="str">
            <v>%brut</v>
          </cell>
          <cell r="V212">
            <v>0.71012092614194744</v>
          </cell>
          <cell r="W212">
            <v>113983.73183335492</v>
          </cell>
          <cell r="X212" t="str">
            <v>%brut</v>
          </cell>
          <cell r="Y212">
            <v>0.69995040858762836</v>
          </cell>
          <cell r="Z212">
            <v>115233.15167335492</v>
          </cell>
          <cell r="AA212" t="str">
            <v>%brut</v>
          </cell>
          <cell r="AB212">
            <v>0.64694337894166609</v>
          </cell>
          <cell r="AC212">
            <v>113983.73183335492</v>
          </cell>
          <cell r="AD212" t="str">
            <v>%brut</v>
          </cell>
          <cell r="AE212">
            <v>0.78654538049294553</v>
          </cell>
          <cell r="AF212">
            <v>113983.73183335492</v>
          </cell>
          <cell r="AG212" t="str">
            <v>%brut</v>
          </cell>
          <cell r="AH212">
            <v>0.57733443251547645</v>
          </cell>
          <cell r="AI212">
            <v>111191.38568820241</v>
          </cell>
          <cell r="AJ212" t="str">
            <v>%brut</v>
          </cell>
          <cell r="AK212">
            <v>0.42850851888845742</v>
          </cell>
          <cell r="AL212">
            <v>113983.73183335492</v>
          </cell>
          <cell r="AM212" t="str">
            <v>%brut</v>
          </cell>
          <cell r="AN212">
            <v>0.80541840977624346</v>
          </cell>
          <cell r="AO212">
            <v>113027.81845850741</v>
          </cell>
        </row>
        <row r="213">
          <cell r="A213" t="str">
            <v>ServicePublicité 2</v>
          </cell>
          <cell r="B213" t="str">
            <v>Publicité 2</v>
          </cell>
          <cell r="E213">
            <v>84878.3</v>
          </cell>
          <cell r="H213">
            <v>7073.1916666666666</v>
          </cell>
          <cell r="K213">
            <v>7073.1916666666666</v>
          </cell>
          <cell r="N213">
            <v>7073.1916666666666</v>
          </cell>
          <cell r="Q213">
            <v>7073.1916666666666</v>
          </cell>
          <cell r="T213">
            <v>7073.1916666666666</v>
          </cell>
          <cell r="W213">
            <v>7073.1916666666666</v>
          </cell>
          <cell r="Z213">
            <v>7073.1916666666666</v>
          </cell>
          <cell r="AC213">
            <v>7073.1916666666666</v>
          </cell>
          <cell r="AF213">
            <v>7073.1916666666666</v>
          </cell>
          <cell r="AI213">
            <v>7073.1916666666666</v>
          </cell>
          <cell r="AL213">
            <v>7073.1916666666666</v>
          </cell>
          <cell r="AO213">
            <v>7073.1916666666666</v>
          </cell>
        </row>
        <row r="214">
          <cell r="A214" t="str">
            <v>ServiceService gratuit 2</v>
          </cell>
          <cell r="B214" t="str">
            <v>Service gratuit 2</v>
          </cell>
          <cell r="E214">
            <v>32433</v>
          </cell>
          <cell r="H214">
            <v>1758.9169876094636</v>
          </cell>
          <cell r="K214">
            <v>1719.6466132661913</v>
          </cell>
          <cell r="N214">
            <v>2252.7530495778146</v>
          </cell>
          <cell r="Q214">
            <v>4121.8098630045515</v>
          </cell>
          <cell r="T214">
            <v>3681.3243353251628</v>
          </cell>
          <cell r="W214">
            <v>2199.7310759511602</v>
          </cell>
          <cell r="Z214">
            <v>2102.8829386082739</v>
          </cell>
          <cell r="AC214">
            <v>2322.9627189227144</v>
          </cell>
          <cell r="AF214">
            <v>1718.1880323523033</v>
          </cell>
          <cell r="AI214">
            <v>2964.593979577799</v>
          </cell>
          <cell r="AL214">
            <v>5549.880987709701</v>
          </cell>
          <cell r="AO214">
            <v>2040.3094180948635</v>
          </cell>
        </row>
        <row r="215">
          <cell r="A215" t="str">
            <v>ServiceFrais véhicules de cie</v>
          </cell>
          <cell r="B215" t="str">
            <v>Frais véhicules de cie</v>
          </cell>
          <cell r="E215">
            <v>224388.96000000008</v>
          </cell>
          <cell r="H215">
            <v>16764.080000000002</v>
          </cell>
          <cell r="K215">
            <v>16764.080000000002</v>
          </cell>
          <cell r="N215">
            <v>16764.080000000002</v>
          </cell>
          <cell r="Q215">
            <v>21064.080000000002</v>
          </cell>
          <cell r="T215">
            <v>21064.080000000002</v>
          </cell>
          <cell r="W215">
            <v>16764.080000000002</v>
          </cell>
          <cell r="Z215">
            <v>16764.080000000002</v>
          </cell>
          <cell r="AC215">
            <v>16764.080000000002</v>
          </cell>
          <cell r="AF215">
            <v>16764.080000000002</v>
          </cell>
          <cell r="AI215">
            <v>22784.080000000002</v>
          </cell>
          <cell r="AL215">
            <v>21064.080000000002</v>
          </cell>
          <cell r="AO215">
            <v>21064.080000000002</v>
          </cell>
        </row>
        <row r="216">
          <cell r="A216" t="str">
            <v>ServiceInformatique</v>
          </cell>
          <cell r="B216" t="str">
            <v>Informatique</v>
          </cell>
          <cell r="E216">
            <v>53106.566400000003</v>
          </cell>
          <cell r="H216">
            <v>4425.5472</v>
          </cell>
          <cell r="K216">
            <v>4425.5472</v>
          </cell>
          <cell r="N216">
            <v>4425.5472</v>
          </cell>
          <cell r="Q216">
            <v>4425.5472</v>
          </cell>
          <cell r="T216">
            <v>4425.5472</v>
          </cell>
          <cell r="W216">
            <v>4425.5472</v>
          </cell>
          <cell r="Z216">
            <v>4425.5472</v>
          </cell>
          <cell r="AC216">
            <v>4425.5472</v>
          </cell>
          <cell r="AF216">
            <v>4425.5472</v>
          </cell>
          <cell r="AI216">
            <v>4425.5472</v>
          </cell>
          <cell r="AL216">
            <v>4425.5472</v>
          </cell>
          <cell r="AO216">
            <v>4425.5472</v>
          </cell>
        </row>
        <row r="217">
          <cell r="A217" t="str">
            <v>ServiceFrais de déplacement</v>
          </cell>
          <cell r="B217" t="str">
            <v>Frais de déplacement</v>
          </cell>
          <cell r="E217">
            <v>14368.471200000002</v>
          </cell>
          <cell r="H217">
            <v>1197.3725999999999</v>
          </cell>
          <cell r="K217">
            <v>1197.3725999999999</v>
          </cell>
          <cell r="N217">
            <v>1197.3725999999999</v>
          </cell>
          <cell r="Q217">
            <v>1197.3725999999999</v>
          </cell>
          <cell r="T217">
            <v>1197.3725999999999</v>
          </cell>
          <cell r="W217">
            <v>1197.3725999999999</v>
          </cell>
          <cell r="Z217">
            <v>1197.3725999999999</v>
          </cell>
          <cell r="AC217">
            <v>1197.3725999999999</v>
          </cell>
          <cell r="AF217">
            <v>1197.3725999999999</v>
          </cell>
          <cell r="AI217">
            <v>1197.3725999999999</v>
          </cell>
          <cell r="AL217">
            <v>1197.3725999999999</v>
          </cell>
          <cell r="AO217">
            <v>1197.3725999999999</v>
          </cell>
        </row>
        <row r="218">
          <cell r="A218" t="str">
            <v>ServiceServices extérieurs</v>
          </cell>
          <cell r="B218" t="str">
            <v>Services extérieurs</v>
          </cell>
          <cell r="E218">
            <v>43506.252</v>
          </cell>
          <cell r="H218">
            <v>3513.5209999999993</v>
          </cell>
          <cell r="K218">
            <v>3513.5209999999993</v>
          </cell>
          <cell r="N218">
            <v>3513.5209999999993</v>
          </cell>
          <cell r="Q218">
            <v>3849.5209999999993</v>
          </cell>
          <cell r="T218">
            <v>3849.5209999999993</v>
          </cell>
          <cell r="W218">
            <v>3513.5209999999993</v>
          </cell>
          <cell r="Z218">
            <v>3513.5209999999993</v>
          </cell>
          <cell r="AC218">
            <v>3513.5209999999993</v>
          </cell>
          <cell r="AF218">
            <v>3513.5209999999993</v>
          </cell>
          <cell r="AI218">
            <v>3849.5209999999993</v>
          </cell>
          <cell r="AL218">
            <v>3849.5209999999993</v>
          </cell>
          <cell r="AO218">
            <v>3513.5209999999993</v>
          </cell>
        </row>
        <row r="219">
          <cell r="A219" t="str">
            <v>ServiceFournitures autres</v>
          </cell>
          <cell r="B219" t="str">
            <v>Fournitures autres</v>
          </cell>
          <cell r="E219">
            <v>6474</v>
          </cell>
          <cell r="H219">
            <v>546</v>
          </cell>
          <cell r="K219">
            <v>520</v>
          </cell>
          <cell r="N219">
            <v>572</v>
          </cell>
          <cell r="Q219">
            <v>546</v>
          </cell>
          <cell r="T219">
            <v>520</v>
          </cell>
          <cell r="W219">
            <v>546</v>
          </cell>
          <cell r="Z219">
            <v>572</v>
          </cell>
          <cell r="AC219">
            <v>546</v>
          </cell>
          <cell r="AF219">
            <v>546</v>
          </cell>
          <cell r="AI219">
            <v>546</v>
          </cell>
          <cell r="AL219">
            <v>546</v>
          </cell>
          <cell r="AO219">
            <v>468</v>
          </cell>
        </row>
        <row r="220">
          <cell r="A220" t="str">
            <v>ServiceUniformes</v>
          </cell>
          <cell r="B220" t="str">
            <v>Uniformes</v>
          </cell>
          <cell r="E220">
            <v>15600</v>
          </cell>
          <cell r="H220">
            <v>1300</v>
          </cell>
          <cell r="K220">
            <v>1300</v>
          </cell>
          <cell r="N220">
            <v>1300</v>
          </cell>
          <cell r="Q220">
            <v>1300</v>
          </cell>
          <cell r="T220">
            <v>1300</v>
          </cell>
          <cell r="W220">
            <v>1300</v>
          </cell>
          <cell r="Z220">
            <v>1300</v>
          </cell>
          <cell r="AC220">
            <v>1300</v>
          </cell>
          <cell r="AF220">
            <v>1300</v>
          </cell>
          <cell r="AI220">
            <v>1300</v>
          </cell>
          <cell r="AL220">
            <v>1300</v>
          </cell>
          <cell r="AO220">
            <v>1300</v>
          </cell>
        </row>
        <row r="221">
          <cell r="A221" t="str">
            <v>ServicePapeterie</v>
          </cell>
          <cell r="B221" t="str">
            <v>Papeterie</v>
          </cell>
          <cell r="E221">
            <v>6278.3999999999987</v>
          </cell>
          <cell r="H221">
            <v>523.19999999999993</v>
          </cell>
          <cell r="K221">
            <v>523.19999999999993</v>
          </cell>
          <cell r="N221">
            <v>523.19999999999993</v>
          </cell>
          <cell r="Q221">
            <v>523.19999999999993</v>
          </cell>
          <cell r="T221">
            <v>523.19999999999993</v>
          </cell>
          <cell r="W221">
            <v>523.19999999999993</v>
          </cell>
          <cell r="Z221">
            <v>523.19999999999993</v>
          </cell>
          <cell r="AC221">
            <v>523.19999999999993</v>
          </cell>
          <cell r="AF221">
            <v>523.19999999999993</v>
          </cell>
          <cell r="AI221">
            <v>523.19999999999993</v>
          </cell>
          <cell r="AL221">
            <v>523.19999999999993</v>
          </cell>
          <cell r="AO221">
            <v>523.19999999999993</v>
          </cell>
        </row>
        <row r="222">
          <cell r="A222" t="str">
            <v>ServiceTéléphone</v>
          </cell>
          <cell r="B222" t="str">
            <v>Téléphone</v>
          </cell>
          <cell r="E222">
            <v>5534.2080000000014</v>
          </cell>
          <cell r="H222">
            <v>461.18399999999997</v>
          </cell>
          <cell r="K222">
            <v>461.18399999999997</v>
          </cell>
          <cell r="N222">
            <v>461.18399999999997</v>
          </cell>
          <cell r="Q222">
            <v>461.18399999999997</v>
          </cell>
          <cell r="T222">
            <v>461.18399999999997</v>
          </cell>
          <cell r="W222">
            <v>461.18399999999997</v>
          </cell>
          <cell r="Z222">
            <v>461.18399999999997</v>
          </cell>
          <cell r="AC222">
            <v>461.18399999999997</v>
          </cell>
          <cell r="AF222">
            <v>461.18399999999997</v>
          </cell>
          <cell r="AI222">
            <v>461.18399999999997</v>
          </cell>
          <cell r="AL222">
            <v>461.18399999999997</v>
          </cell>
          <cell r="AO222">
            <v>461.18399999999997</v>
          </cell>
        </row>
        <row r="223">
          <cell r="A223" t="str">
            <v>ServiceFrais postaux</v>
          </cell>
          <cell r="B223" t="str">
            <v>Frais postaux</v>
          </cell>
          <cell r="E223">
            <v>2491.1999999999994</v>
          </cell>
          <cell r="H223">
            <v>207.6</v>
          </cell>
          <cell r="K223">
            <v>207.6</v>
          </cell>
          <cell r="N223">
            <v>207.6</v>
          </cell>
          <cell r="Q223">
            <v>207.6</v>
          </cell>
          <cell r="T223">
            <v>207.6</v>
          </cell>
          <cell r="W223">
            <v>207.6</v>
          </cell>
          <cell r="Z223">
            <v>207.6</v>
          </cell>
          <cell r="AC223">
            <v>207.6</v>
          </cell>
          <cell r="AF223">
            <v>207.6</v>
          </cell>
          <cell r="AI223">
            <v>207.6</v>
          </cell>
          <cell r="AL223">
            <v>207.6</v>
          </cell>
          <cell r="AO223">
            <v>207.6</v>
          </cell>
        </row>
        <row r="224">
          <cell r="A224" t="str">
            <v>ServiceDivers</v>
          </cell>
          <cell r="B224" t="str">
            <v>Divers</v>
          </cell>
          <cell r="E224">
            <v>11542.08</v>
          </cell>
          <cell r="H224">
            <v>961.83999999999992</v>
          </cell>
          <cell r="K224">
            <v>961.83999999999992</v>
          </cell>
          <cell r="N224">
            <v>961.83999999999992</v>
          </cell>
          <cell r="Q224">
            <v>961.83999999999992</v>
          </cell>
          <cell r="T224">
            <v>961.83999999999992</v>
          </cell>
          <cell r="W224">
            <v>961.83999999999992</v>
          </cell>
          <cell r="Z224">
            <v>961.83999999999992</v>
          </cell>
          <cell r="AC224">
            <v>961.83999999999992</v>
          </cell>
          <cell r="AF224">
            <v>961.83999999999992</v>
          </cell>
          <cell r="AI224">
            <v>961.83999999999992</v>
          </cell>
          <cell r="AL224">
            <v>961.83999999999992</v>
          </cell>
          <cell r="AO224">
            <v>961.83999999999992</v>
          </cell>
        </row>
        <row r="225">
          <cell r="A225" t="str">
            <v>ServiceFormation</v>
          </cell>
          <cell r="B225" t="str">
            <v>Formation</v>
          </cell>
          <cell r="E225">
            <v>16695.12</v>
          </cell>
          <cell r="H225">
            <v>1391.26</v>
          </cell>
          <cell r="K225">
            <v>1391.26</v>
          </cell>
          <cell r="N225">
            <v>1391.26</v>
          </cell>
          <cell r="Q225">
            <v>1391.26</v>
          </cell>
          <cell r="T225">
            <v>1391.26</v>
          </cell>
          <cell r="W225">
            <v>1391.26</v>
          </cell>
          <cell r="Z225">
            <v>1391.26</v>
          </cell>
          <cell r="AC225">
            <v>1391.26</v>
          </cell>
          <cell r="AF225">
            <v>1391.26</v>
          </cell>
          <cell r="AI225">
            <v>1391.26</v>
          </cell>
          <cell r="AL225">
            <v>1391.26</v>
          </cell>
          <cell r="AO225">
            <v>1391.26</v>
          </cell>
        </row>
        <row r="226">
          <cell r="A226" t="str">
            <v>ServiceFrais bancaires</v>
          </cell>
          <cell r="B226" t="str">
            <v>Frais bancaires</v>
          </cell>
          <cell r="E226">
            <v>25456.799999999999</v>
          </cell>
          <cell r="H226">
            <v>1565.7553746442611</v>
          </cell>
          <cell r="K226">
            <v>1350.5605376493636</v>
          </cell>
          <cell r="N226">
            <v>1562.4856180940822</v>
          </cell>
          <cell r="Q226">
            <v>3003.7395318699969</v>
          </cell>
          <cell r="T226">
            <v>2752.9930502907059</v>
          </cell>
          <cell r="W226">
            <v>1819.6409647064913</v>
          </cell>
          <cell r="Z226">
            <v>1715.5334678190397</v>
          </cell>
          <cell r="AC226">
            <v>1890.8850538568645</v>
          </cell>
          <cell r="AF226">
            <v>1431.9690143215671</v>
          </cell>
          <cell r="AI226">
            <v>2684.2817531321057</v>
          </cell>
          <cell r="AL226">
            <v>3906.0972958510692</v>
          </cell>
          <cell r="AO226">
            <v>1772.8583377644529</v>
          </cell>
        </row>
        <row r="227">
          <cell r="A227" t="str">
            <v>Service[...]</v>
          </cell>
          <cell r="B227" t="str">
            <v>[...]</v>
          </cell>
          <cell r="E227">
            <v>0</v>
          </cell>
        </row>
        <row r="228">
          <cell r="A228" t="str">
            <v>Service[...]</v>
          </cell>
          <cell r="B228" t="str">
            <v>[...]</v>
          </cell>
          <cell r="E228">
            <v>0</v>
          </cell>
        </row>
        <row r="229">
          <cell r="A229" t="str">
            <v>Service[...]</v>
          </cell>
          <cell r="B229" t="str">
            <v>[...]</v>
          </cell>
          <cell r="E229">
            <v>0</v>
          </cell>
        </row>
        <row r="230">
          <cell r="A230" t="str">
            <v>ServiceTOTAL SEMI-FIXES</v>
          </cell>
          <cell r="B230" t="str">
            <v>TOTAL SEMI-FIXES</v>
          </cell>
          <cell r="C230" t="str">
            <v>%brut</v>
          </cell>
          <cell r="D230">
            <v>0.26121815410496341</v>
          </cell>
          <cell r="E230">
            <v>542753.3576000001</v>
          </cell>
          <cell r="F230" t="str">
            <v>%brut</v>
          </cell>
          <cell r="G230">
            <v>0.33176254482431072</v>
          </cell>
          <cell r="H230">
            <v>41689.468828920391</v>
          </cell>
          <cell r="I230" t="str">
            <v>%brut</v>
          </cell>
          <cell r="J230">
            <v>0.31941513249694742</v>
          </cell>
          <cell r="K230">
            <v>41409.003617582217</v>
          </cell>
          <cell r="L230" t="str">
            <v>%brut</v>
          </cell>
          <cell r="M230">
            <v>0.28330974621675548</v>
          </cell>
          <cell r="N230">
            <v>42206.035134338563</v>
          </cell>
          <cell r="O230" t="str">
            <v>%brut</v>
          </cell>
          <cell r="P230">
            <v>0.23910931750848888</v>
          </cell>
          <cell r="Q230">
            <v>50126.345861541216</v>
          </cell>
          <cell r="R230" t="str">
            <v>%brut</v>
          </cell>
          <cell r="S230">
            <v>0.22593593030854348</v>
          </cell>
          <cell r="T230">
            <v>49409.113852282535</v>
          </cell>
          <cell r="U230" t="str">
            <v>%brut</v>
          </cell>
          <cell r="V230">
            <v>0.26405421642257548</v>
          </cell>
          <cell r="W230">
            <v>42384.168507324313</v>
          </cell>
          <cell r="X230" t="str">
            <v>%brut</v>
          </cell>
          <cell r="Y230">
            <v>0.25638763990793267</v>
          </cell>
          <cell r="Z230">
            <v>42209.212873093973</v>
          </cell>
          <cell r="AA230" t="str">
            <v>%brut</v>
          </cell>
          <cell r="AB230">
            <v>0.24166581960393155</v>
          </cell>
          <cell r="AC230">
            <v>42578.644239446243</v>
          </cell>
          <cell r="AD230" t="str">
            <v>%brut</v>
          </cell>
          <cell r="AE230">
            <v>0.28647416944583715</v>
          </cell>
          <cell r="AF230">
            <v>41514.953513340537</v>
          </cell>
          <cell r="AG230" t="str">
            <v>%brut</v>
          </cell>
          <cell r="AH230">
            <v>0.26153236543667874</v>
          </cell>
          <cell r="AI230">
            <v>50369.672199376568</v>
          </cell>
          <cell r="AJ230" t="str">
            <v>%brut</v>
          </cell>
          <cell r="AK230">
            <v>0.19720511420654879</v>
          </cell>
          <cell r="AL230">
            <v>52456.774750227436</v>
          </cell>
          <cell r="AM230" t="str">
            <v>%brut</v>
          </cell>
          <cell r="AN230">
            <v>0.33063882774576003</v>
          </cell>
          <cell r="AO230">
            <v>46399.964222525981</v>
          </cell>
        </row>
        <row r="231">
          <cell r="A231" t="str">
            <v>Service</v>
          </cell>
        </row>
        <row r="232">
          <cell r="A232" t="str">
            <v>ServiceTOTAL DES DÉPENSES</v>
          </cell>
          <cell r="B232" t="str">
            <v>TOTAL DES DÉPENSES</v>
          </cell>
          <cell r="C232" t="str">
            <v>% brut</v>
          </cell>
          <cell r="D232">
            <v>0.91368411755117862</v>
          </cell>
          <cell r="E232">
            <v>1898432.8416448017</v>
          </cell>
          <cell r="F232" t="str">
            <v>% brut</v>
          </cell>
          <cell r="G232">
            <v>1.2166175961045305</v>
          </cell>
          <cell r="H232">
            <v>152880.85451712279</v>
          </cell>
          <cell r="I232" t="str">
            <v>% brut</v>
          </cell>
          <cell r="J232">
            <v>1.1459312759550633</v>
          </cell>
          <cell r="K232">
            <v>148558.62332063215</v>
          </cell>
          <cell r="L232" t="str">
            <v>% brut</v>
          </cell>
          <cell r="M232">
            <v>1.0755607531554008</v>
          </cell>
          <cell r="N232">
            <v>160231.532952846</v>
          </cell>
          <cell r="O232" t="str">
            <v>% brut</v>
          </cell>
          <cell r="P232">
            <v>0.76950697342714391</v>
          </cell>
          <cell r="Q232">
            <v>161317.73154974362</v>
          </cell>
          <cell r="R232" t="str">
            <v>% brut</v>
          </cell>
          <cell r="S232">
            <v>0.74144267940875164</v>
          </cell>
          <cell r="T232">
            <v>162143.42584563745</v>
          </cell>
          <cell r="U232" t="str">
            <v>% brut</v>
          </cell>
          <cell r="V232">
            <v>0.97417514256452276</v>
          </cell>
          <cell r="W232">
            <v>156367.90034067922</v>
          </cell>
          <cell r="X232" t="str">
            <v>% brut</v>
          </cell>
          <cell r="Y232">
            <v>0.95633804849556103</v>
          </cell>
          <cell r="Z232">
            <v>157442.36454644889</v>
          </cell>
          <cell r="AA232" t="str">
            <v>% brut</v>
          </cell>
          <cell r="AB232">
            <v>0.88860919854559761</v>
          </cell>
          <cell r="AC232">
            <v>156562.37607280115</v>
          </cell>
          <cell r="AD232" t="str">
            <v>% brut</v>
          </cell>
          <cell r="AE232">
            <v>1.0730195499387827</v>
          </cell>
          <cell r="AF232">
            <v>155498.68534669545</v>
          </cell>
          <cell r="AG232" t="str">
            <v>% brut</v>
          </cell>
          <cell r="AH232">
            <v>0.83886679795215513</v>
          </cell>
          <cell r="AI232">
            <v>161561.05788757897</v>
          </cell>
          <cell r="AJ232" t="str">
            <v>% brut</v>
          </cell>
          <cell r="AK232">
            <v>0.62571363309500616</v>
          </cell>
          <cell r="AL232">
            <v>166440.50658358235</v>
          </cell>
          <cell r="AM232" t="str">
            <v>% brut</v>
          </cell>
          <cell r="AN232">
            <v>1.1360572375220035</v>
          </cell>
          <cell r="AO232">
            <v>159427.78268103339</v>
          </cell>
        </row>
        <row r="233">
          <cell r="A233" t="str">
            <v>Service</v>
          </cell>
        </row>
        <row r="234">
          <cell r="A234" t="str">
            <v>ServicePROFIT DÉPARTEMENTAL</v>
          </cell>
          <cell r="B234" t="str">
            <v>PROFIT DÉPARTEMENTAL</v>
          </cell>
          <cell r="E234">
            <v>179345.24946715613</v>
          </cell>
          <cell r="H234">
            <v>-27220.289515737226</v>
          </cell>
          <cell r="K234">
            <v>-18918.542420651764</v>
          </cell>
          <cell r="N234">
            <v>-11256.654051054036</v>
          </cell>
          <cell r="Q234">
            <v>48320.04578096047</v>
          </cell>
          <cell r="T234">
            <v>56542.968057307851</v>
          </cell>
          <cell r="W234">
            <v>4145.228673308593</v>
          </cell>
          <cell r="Z234">
            <v>7188.0867820592248</v>
          </cell>
          <cell r="AC234">
            <v>19625.734886492952</v>
          </cell>
          <cell r="AF234">
            <v>-10581.768077511602</v>
          </cell>
          <cell r="AI234">
            <v>31033.354338512756</v>
          </cell>
          <cell r="AL234">
            <v>99560.580463710096</v>
          </cell>
          <cell r="AO234">
            <v>-19093.495450240996</v>
          </cell>
        </row>
        <row r="237">
          <cell r="B237" t="str">
            <v>Budget 2021</v>
          </cell>
          <cell r="C237" t="str">
            <v>Carrosserie</v>
          </cell>
        </row>
        <row r="239">
          <cell r="B239" t="str">
            <v>Mois</v>
          </cell>
          <cell r="C239">
            <v>2021</v>
          </cell>
          <cell r="F239" t="str">
            <v>Janvier</v>
          </cell>
          <cell r="I239" t="str">
            <v>Février</v>
          </cell>
          <cell r="L239" t="str">
            <v>Mars</v>
          </cell>
          <cell r="O239" t="str">
            <v>Avril</v>
          </cell>
          <cell r="R239" t="str">
            <v>Mai</v>
          </cell>
          <cell r="U239" t="str">
            <v>Juin</v>
          </cell>
          <cell r="X239" t="str">
            <v>Juillet</v>
          </cell>
          <cell r="AA239" t="str">
            <v>Août</v>
          </cell>
          <cell r="AD239" t="str">
            <v>Septembre</v>
          </cell>
          <cell r="AG239" t="str">
            <v>Octobre</v>
          </cell>
          <cell r="AJ239" t="str">
            <v>Novembre</v>
          </cell>
          <cell r="AM239" t="str">
            <v>Décembre</v>
          </cell>
        </row>
        <row r="240">
          <cell r="A240" t="str">
            <v>Carrosserie</v>
          </cell>
          <cell r="C240" t="str">
            <v>#</v>
          </cell>
          <cell r="D240" t="str">
            <v>$VENTES</v>
          </cell>
          <cell r="E240" t="str">
            <v>$PROFITS</v>
          </cell>
          <cell r="F240" t="str">
            <v>#</v>
          </cell>
          <cell r="G240" t="str">
            <v>$VENTES</v>
          </cell>
          <cell r="H240" t="str">
            <v>$PROFITS</v>
          </cell>
          <cell r="I240" t="str">
            <v>#</v>
          </cell>
          <cell r="J240" t="str">
            <v>$VENTES</v>
          </cell>
          <cell r="K240" t="str">
            <v>$PROFITS</v>
          </cell>
          <cell r="L240" t="str">
            <v>#</v>
          </cell>
          <cell r="M240" t="str">
            <v>$VENTES</v>
          </cell>
          <cell r="N240" t="str">
            <v>$PROFITS</v>
          </cell>
          <cell r="O240" t="str">
            <v>#</v>
          </cell>
          <cell r="P240" t="str">
            <v>$VENTES</v>
          </cell>
          <cell r="Q240" t="str">
            <v>$PROFITS</v>
          </cell>
          <cell r="R240" t="str">
            <v>#</v>
          </cell>
          <cell r="S240" t="str">
            <v>$VENTES</v>
          </cell>
          <cell r="T240" t="str">
            <v>$PROFITS</v>
          </cell>
          <cell r="U240" t="str">
            <v>#</v>
          </cell>
          <cell r="V240" t="str">
            <v>$VENTES</v>
          </cell>
          <cell r="W240" t="str">
            <v>$PROFITS</v>
          </cell>
          <cell r="X240" t="str">
            <v>#</v>
          </cell>
          <cell r="Y240" t="str">
            <v>$VENTES</v>
          </cell>
          <cell r="Z240" t="str">
            <v>$PROFITS</v>
          </cell>
          <cell r="AA240" t="str">
            <v>#</v>
          </cell>
          <cell r="AB240" t="str">
            <v>$VENTES</v>
          </cell>
          <cell r="AC240" t="str">
            <v>$PROFITS</v>
          </cell>
          <cell r="AD240" t="str">
            <v>#</v>
          </cell>
          <cell r="AE240" t="str">
            <v>$VENTES</v>
          </cell>
          <cell r="AF240" t="str">
            <v>$PROFITS</v>
          </cell>
          <cell r="AG240" t="str">
            <v>#</v>
          </cell>
          <cell r="AH240" t="str">
            <v>$VENTES</v>
          </cell>
          <cell r="AI240" t="str">
            <v>$PROFITS</v>
          </cell>
          <cell r="AJ240" t="str">
            <v>#</v>
          </cell>
          <cell r="AK240" t="str">
            <v>$VENTES</v>
          </cell>
          <cell r="AL240" t="str">
            <v>$PROFITS</v>
          </cell>
          <cell r="AM240" t="str">
            <v>#</v>
          </cell>
          <cell r="AN240" t="str">
            <v>$VENTES</v>
          </cell>
          <cell r="AO240" t="str">
            <v>$PROFITS</v>
          </cell>
        </row>
        <row r="241">
          <cell r="A241" t="str">
            <v>Carrosserie</v>
          </cell>
        </row>
        <row r="242">
          <cell r="A242" t="str">
            <v>CarrosserieM/O Sous-traitement</v>
          </cell>
          <cell r="B242" t="str">
            <v>M/O Sous-traitement</v>
          </cell>
          <cell r="C242">
            <v>0</v>
          </cell>
          <cell r="D242">
            <v>982719.99999999988</v>
          </cell>
          <cell r="E242">
            <v>223900.80000000005</v>
          </cell>
          <cell r="G242">
            <v>78517.102612357092</v>
          </cell>
          <cell r="H242">
            <v>17889.166892491088</v>
          </cell>
          <cell r="J242">
            <v>68119.860316225822</v>
          </cell>
          <cell r="K242">
            <v>15520.281688264424</v>
          </cell>
          <cell r="M242">
            <v>87475.969165700837</v>
          </cell>
          <cell r="N242">
            <v>19930.33567748265</v>
          </cell>
          <cell r="P242">
            <v>75762.233575036022</v>
          </cell>
          <cell r="Q242">
            <v>17261.50348750145</v>
          </cell>
          <cell r="S242">
            <v>104359.36299929337</v>
          </cell>
          <cell r="T242">
            <v>23777.011623893057</v>
          </cell>
          <cell r="V242">
            <v>86548.437574332362</v>
          </cell>
          <cell r="W242">
            <v>19719.00888517897</v>
          </cell>
          <cell r="Y242">
            <v>102548.37313545501</v>
          </cell>
          <cell r="Z242">
            <v>23364.399608969885</v>
          </cell>
          <cell r="AB242">
            <v>82096.522762792156</v>
          </cell>
          <cell r="AC242">
            <v>18704.694240279401</v>
          </cell>
          <cell r="AE242">
            <v>62890.384889646244</v>
          </cell>
          <cell r="AF242">
            <v>14328.809314046428</v>
          </cell>
          <cell r="AH242">
            <v>89718.951661555475</v>
          </cell>
          <cell r="AI242">
            <v>20441.371959646287</v>
          </cell>
          <cell r="AK242">
            <v>89900.028650666252</v>
          </cell>
          <cell r="AL242">
            <v>20482.628149327473</v>
          </cell>
          <cell r="AN242">
            <v>54782.772656939349</v>
          </cell>
          <cell r="AO242">
            <v>12481.588472918884</v>
          </cell>
        </row>
        <row r="243">
          <cell r="A243" t="str">
            <v>Carrosserie% profit / ventes</v>
          </cell>
          <cell r="B243" t="str">
            <v>% profit / ventes</v>
          </cell>
          <cell r="E243">
            <v>0.22783783783783793</v>
          </cell>
          <cell r="H243">
            <v>0.22783783783783784</v>
          </cell>
          <cell r="K243">
            <v>0.22783783783783784</v>
          </cell>
          <cell r="N243">
            <v>0.22783783783783784</v>
          </cell>
          <cell r="Q243">
            <v>0.22783783783783784</v>
          </cell>
          <cell r="T243">
            <v>0.22783783783783784</v>
          </cell>
          <cell r="W243">
            <v>0.22783783783783787</v>
          </cell>
          <cell r="Z243">
            <v>0.22783783783783784</v>
          </cell>
          <cell r="AC243">
            <v>0.22783783783783781</v>
          </cell>
          <cell r="AF243">
            <v>0.22783783783783784</v>
          </cell>
          <cell r="AI243">
            <v>0.22783783783783781</v>
          </cell>
          <cell r="AL243">
            <v>0.22783783783783784</v>
          </cell>
          <cell r="AO243">
            <v>0.22783783783783784</v>
          </cell>
        </row>
        <row r="244">
          <cell r="A244" t="str">
            <v>Carrosserie</v>
          </cell>
        </row>
        <row r="245">
          <cell r="A245" t="str">
            <v>CarrosserieM/O Carrosserie</v>
          </cell>
          <cell r="B245" t="str">
            <v>M/O Carrosserie</v>
          </cell>
          <cell r="C245">
            <v>0</v>
          </cell>
          <cell r="D245">
            <v>0</v>
          </cell>
          <cell r="E245">
            <v>0</v>
          </cell>
        </row>
        <row r="246">
          <cell r="A246" t="str">
            <v>Carrosserie% profit / ventes</v>
          </cell>
          <cell r="B246" t="str">
            <v>% profit / ventes</v>
          </cell>
          <cell r="E246">
            <v>0</v>
          </cell>
          <cell r="H246">
            <v>0</v>
          </cell>
          <cell r="K246">
            <v>0</v>
          </cell>
          <cell r="N246">
            <v>0</v>
          </cell>
          <cell r="Q246">
            <v>0</v>
          </cell>
          <cell r="T246">
            <v>0</v>
          </cell>
          <cell r="W246">
            <v>0</v>
          </cell>
          <cell r="Z246">
            <v>0</v>
          </cell>
          <cell r="AC246">
            <v>0</v>
          </cell>
          <cell r="AF246">
            <v>0</v>
          </cell>
          <cell r="AI246">
            <v>0</v>
          </cell>
          <cell r="AL246">
            <v>0</v>
          </cell>
          <cell r="AO246">
            <v>0</v>
          </cell>
        </row>
        <row r="247">
          <cell r="A247" t="str">
            <v>Carrosserie</v>
          </cell>
        </row>
        <row r="248">
          <cell r="A248" t="str">
            <v>CarrosserieM/O Esthétique Carr.</v>
          </cell>
          <cell r="B248" t="str">
            <v>M/O Esthétique Carr.</v>
          </cell>
          <cell r="C248">
            <v>0</v>
          </cell>
          <cell r="D248">
            <v>0</v>
          </cell>
          <cell r="E248">
            <v>0</v>
          </cell>
        </row>
        <row r="249">
          <cell r="A249" t="str">
            <v>Carrosserie% profit / ventes</v>
          </cell>
          <cell r="B249" t="str">
            <v>% profit / ventes</v>
          </cell>
          <cell r="E249">
            <v>0</v>
          </cell>
          <cell r="H249">
            <v>0</v>
          </cell>
          <cell r="K249">
            <v>0</v>
          </cell>
          <cell r="N249">
            <v>0</v>
          </cell>
          <cell r="Q249">
            <v>0</v>
          </cell>
          <cell r="T249">
            <v>0</v>
          </cell>
          <cell r="W249">
            <v>0</v>
          </cell>
          <cell r="Z249">
            <v>0</v>
          </cell>
          <cell r="AC249">
            <v>0</v>
          </cell>
          <cell r="AF249">
            <v>0</v>
          </cell>
          <cell r="AI249">
            <v>0</v>
          </cell>
          <cell r="AL249">
            <v>0</v>
          </cell>
          <cell r="AO249">
            <v>0</v>
          </cell>
        </row>
        <row r="250">
          <cell r="A250" t="str">
            <v>Carrosserie</v>
          </cell>
        </row>
        <row r="251">
          <cell r="A251" t="str">
            <v>CarrosserieTotal Mécanique</v>
          </cell>
          <cell r="B251" t="str">
            <v>Total Mécanique</v>
          </cell>
          <cell r="D251">
            <v>982719.99999999988</v>
          </cell>
          <cell r="E251">
            <v>223900.80000000005</v>
          </cell>
          <cell r="G251">
            <v>78517.102612357092</v>
          </cell>
          <cell r="H251">
            <v>17889.166892491088</v>
          </cell>
          <cell r="J251">
            <v>68119.860316225822</v>
          </cell>
          <cell r="K251">
            <v>15520.281688264424</v>
          </cell>
          <cell r="M251">
            <v>87475.969165700837</v>
          </cell>
          <cell r="N251">
            <v>19930.33567748265</v>
          </cell>
          <cell r="P251">
            <v>75762.233575036022</v>
          </cell>
          <cell r="Q251">
            <v>17261.50348750145</v>
          </cell>
          <cell r="S251">
            <v>104359.36299929337</v>
          </cell>
          <cell r="T251">
            <v>23777.011623893057</v>
          </cell>
          <cell r="V251">
            <v>86548.437574332362</v>
          </cell>
          <cell r="W251">
            <v>19719.00888517897</v>
          </cell>
          <cell r="Y251">
            <v>102548.37313545501</v>
          </cell>
          <cell r="Z251">
            <v>23364.399608969885</v>
          </cell>
          <cell r="AB251">
            <v>82096.522762792156</v>
          </cell>
          <cell r="AC251">
            <v>18704.694240279401</v>
          </cell>
          <cell r="AE251">
            <v>62890.384889646244</v>
          </cell>
          <cell r="AF251">
            <v>14328.809314046428</v>
          </cell>
          <cell r="AH251">
            <v>89718.951661555475</v>
          </cell>
          <cell r="AI251">
            <v>20441.371959646287</v>
          </cell>
          <cell r="AK251">
            <v>89900.028650666252</v>
          </cell>
          <cell r="AL251">
            <v>20482.628149327473</v>
          </cell>
          <cell r="AN251">
            <v>54782.772656939349</v>
          </cell>
          <cell r="AO251">
            <v>12481.588472918884</v>
          </cell>
        </row>
        <row r="252">
          <cell r="A252" t="str">
            <v>Carrosserie</v>
          </cell>
          <cell r="E252">
            <v>0.22783783783783793</v>
          </cell>
          <cell r="H252">
            <v>0.22783783783783784</v>
          </cell>
          <cell r="K252">
            <v>0.22783783783783784</v>
          </cell>
          <cell r="N252">
            <v>0.22783783783783784</v>
          </cell>
          <cell r="Q252">
            <v>0.22783783783783784</v>
          </cell>
          <cell r="T252">
            <v>0.22783783783783784</v>
          </cell>
          <cell r="W252">
            <v>0.22783783783783787</v>
          </cell>
          <cell r="Z252">
            <v>0.22783783783783784</v>
          </cell>
          <cell r="AC252">
            <v>0.22783783783783781</v>
          </cell>
          <cell r="AF252">
            <v>0.22783783783783784</v>
          </cell>
          <cell r="AI252">
            <v>0.22783783783783781</v>
          </cell>
          <cell r="AL252">
            <v>0.22783783783783784</v>
          </cell>
          <cell r="AO252">
            <v>0.22783783783783784</v>
          </cell>
        </row>
        <row r="253">
          <cell r="A253" t="str">
            <v>Carrosserie</v>
          </cell>
        </row>
        <row r="254">
          <cell r="A254" t="str">
            <v>CarrosserieDEPENSES</v>
          </cell>
          <cell r="B254" t="str">
            <v>DEPENSES</v>
          </cell>
        </row>
        <row r="255">
          <cell r="A255" t="str">
            <v>CarrosserieSalaires cadres</v>
          </cell>
          <cell r="B255" t="str">
            <v>Salaires cadres</v>
          </cell>
          <cell r="E255">
            <v>3520.7000000000003</v>
          </cell>
          <cell r="H255">
            <v>283.27471264367819</v>
          </cell>
          <cell r="K255">
            <v>269.78544061302682</v>
          </cell>
          <cell r="N255">
            <v>310.25325670498086</v>
          </cell>
          <cell r="Q255">
            <v>283.27471264367819</v>
          </cell>
          <cell r="T255">
            <v>296.76398467432955</v>
          </cell>
          <cell r="W255">
            <v>296.76398467432955</v>
          </cell>
          <cell r="Z255">
            <v>296.76398467432955</v>
          </cell>
          <cell r="AC255">
            <v>296.76398467432955</v>
          </cell>
          <cell r="AF255">
            <v>296.76398467432955</v>
          </cell>
          <cell r="AI255">
            <v>283.27471264367819</v>
          </cell>
          <cell r="AL255">
            <v>296.76398467432955</v>
          </cell>
          <cell r="AO255">
            <v>310.25325670498086</v>
          </cell>
        </row>
        <row r="256">
          <cell r="A256" t="str">
            <v>CarrosserieSalaires commis</v>
          </cell>
          <cell r="B256" t="str">
            <v>Salaires commis</v>
          </cell>
          <cell r="E256">
            <v>6610.2603559999998</v>
          </cell>
          <cell r="H256">
            <v>531.86002864367822</v>
          </cell>
          <cell r="K256">
            <v>506.53336061302684</v>
          </cell>
          <cell r="N256">
            <v>582.51336470498097</v>
          </cell>
          <cell r="Q256">
            <v>531.86002864367822</v>
          </cell>
          <cell r="T256">
            <v>557.18669667432948</v>
          </cell>
          <cell r="W256">
            <v>557.18669667432948</v>
          </cell>
          <cell r="Z256">
            <v>557.18669667432948</v>
          </cell>
          <cell r="AC256">
            <v>557.18669667432948</v>
          </cell>
          <cell r="AF256">
            <v>557.18669667432948</v>
          </cell>
          <cell r="AI256">
            <v>531.86002864367822</v>
          </cell>
          <cell r="AL256">
            <v>557.18669667432948</v>
          </cell>
          <cell r="AO256">
            <v>582.51336470498097</v>
          </cell>
        </row>
        <row r="257">
          <cell r="A257" t="str">
            <v>CarrosserieSalaires autres</v>
          </cell>
          <cell r="B257" t="str">
            <v>Salaires autres</v>
          </cell>
          <cell r="E257">
            <v>40983.3601184</v>
          </cell>
          <cell r="H257">
            <v>3297.5117336643675</v>
          </cell>
          <cell r="K257">
            <v>3140.4873653946361</v>
          </cell>
          <cell r="N257">
            <v>3611.5604702038304</v>
          </cell>
          <cell r="Q257">
            <v>3297.5117336643675</v>
          </cell>
          <cell r="T257">
            <v>3454.5361019340994</v>
          </cell>
          <cell r="W257">
            <v>3454.5361019340994</v>
          </cell>
          <cell r="Z257">
            <v>3454.5361019340994</v>
          </cell>
          <cell r="AC257">
            <v>3454.5361019340994</v>
          </cell>
          <cell r="AF257">
            <v>3454.5361019340994</v>
          </cell>
          <cell r="AI257">
            <v>3297.5117336643675</v>
          </cell>
          <cell r="AL257">
            <v>3454.5361019340994</v>
          </cell>
          <cell r="AO257">
            <v>3611.5604702038304</v>
          </cell>
        </row>
        <row r="258">
          <cell r="A258" t="str">
            <v>CarrosserieSalaires spécialistes</v>
          </cell>
          <cell r="B258" t="str">
            <v>Salaires spécialistes</v>
          </cell>
          <cell r="E258">
            <v>42600.101999999999</v>
          </cell>
          <cell r="H258">
            <v>3462.0771724137931</v>
          </cell>
          <cell r="K258">
            <v>3344.8354022988506</v>
          </cell>
          <cell r="N258">
            <v>3696.560712643678</v>
          </cell>
          <cell r="Q258">
            <v>3462.0771724137931</v>
          </cell>
          <cell r="T258">
            <v>3579.3189425287355</v>
          </cell>
          <cell r="W258">
            <v>3579.3189425287355</v>
          </cell>
          <cell r="Z258">
            <v>3579.3189425287355</v>
          </cell>
          <cell r="AC258">
            <v>3579.3189425287355</v>
          </cell>
          <cell r="AF258">
            <v>3579.3189425287355</v>
          </cell>
          <cell r="AI258">
            <v>3462.0771724137931</v>
          </cell>
          <cell r="AL258">
            <v>3579.3189425287355</v>
          </cell>
          <cell r="AO258">
            <v>3696.560712643678</v>
          </cell>
        </row>
        <row r="259">
          <cell r="A259" t="str">
            <v>Carrosserie[...]</v>
          </cell>
          <cell r="B259" t="str">
            <v>[...]</v>
          </cell>
          <cell r="E259">
            <v>0</v>
          </cell>
        </row>
        <row r="260">
          <cell r="A260" t="str">
            <v>Carrosserie[...]</v>
          </cell>
          <cell r="B260" t="str">
            <v>[...]</v>
          </cell>
          <cell r="E260">
            <v>0</v>
          </cell>
        </row>
        <row r="261">
          <cell r="A261" t="str">
            <v>Carrosserie[...]</v>
          </cell>
          <cell r="B261" t="str">
            <v>[...]</v>
          </cell>
          <cell r="E261">
            <v>0</v>
          </cell>
        </row>
        <row r="262">
          <cell r="A262" t="str">
            <v>CarrosserieSalaires en absences</v>
          </cell>
          <cell r="B262" t="str">
            <v>Salaires en absences</v>
          </cell>
          <cell r="E262">
            <v>11245.730696928</v>
          </cell>
          <cell r="H262">
            <v>908.96683768386197</v>
          </cell>
          <cell r="K262">
            <v>871.39698827034476</v>
          </cell>
          <cell r="N262">
            <v>984.10653651089626</v>
          </cell>
          <cell r="Q262">
            <v>908.96683768386197</v>
          </cell>
          <cell r="T262">
            <v>946.53668709737929</v>
          </cell>
          <cell r="W262">
            <v>946.53668709737929</v>
          </cell>
          <cell r="Z262">
            <v>946.53668709737929</v>
          </cell>
          <cell r="AC262">
            <v>946.53668709737929</v>
          </cell>
          <cell r="AF262">
            <v>946.53668709737929</v>
          </cell>
          <cell r="AI262">
            <v>908.96683768386197</v>
          </cell>
          <cell r="AL262">
            <v>946.53668709737929</v>
          </cell>
          <cell r="AO262">
            <v>984.10653651089626</v>
          </cell>
        </row>
        <row r="263">
          <cell r="A263" t="str">
            <v>CarrosserieDéduction à la source</v>
          </cell>
          <cell r="B263" t="str">
            <v>Déduction à la source</v>
          </cell>
          <cell r="E263">
            <v>11245.730696928</v>
          </cell>
          <cell r="H263">
            <v>908.96683768386197</v>
          </cell>
          <cell r="K263">
            <v>871.39698827034476</v>
          </cell>
          <cell r="N263">
            <v>984.10653651089626</v>
          </cell>
          <cell r="Q263">
            <v>908.96683768386197</v>
          </cell>
          <cell r="T263">
            <v>946.53668709737929</v>
          </cell>
          <cell r="W263">
            <v>946.53668709737929</v>
          </cell>
          <cell r="Z263">
            <v>946.53668709737929</v>
          </cell>
          <cell r="AC263">
            <v>946.53668709737929</v>
          </cell>
          <cell r="AF263">
            <v>946.53668709737929</v>
          </cell>
          <cell r="AI263">
            <v>908.96683768386197</v>
          </cell>
          <cell r="AL263">
            <v>946.53668709737929</v>
          </cell>
          <cell r="AO263">
            <v>984.10653651089626</v>
          </cell>
        </row>
        <row r="264">
          <cell r="A264" t="str">
            <v>CarrosserieBénéfices marginaux</v>
          </cell>
          <cell r="B264" t="str">
            <v>Bénéfices marginaux</v>
          </cell>
          <cell r="E264">
            <v>8059.4403327983991</v>
          </cell>
          <cell r="H264">
            <v>651.42623367343435</v>
          </cell>
          <cell r="K264">
            <v>624.50117492708034</v>
          </cell>
          <cell r="N264">
            <v>705.27635116614226</v>
          </cell>
          <cell r="Q264">
            <v>651.42623367343435</v>
          </cell>
          <cell r="T264">
            <v>678.35129241978848</v>
          </cell>
          <cell r="W264">
            <v>678.35129241978848</v>
          </cell>
          <cell r="Z264">
            <v>678.35129241978848</v>
          </cell>
          <cell r="AC264">
            <v>678.35129241978848</v>
          </cell>
          <cell r="AF264">
            <v>678.35129241978848</v>
          </cell>
          <cell r="AI264">
            <v>651.42623367343435</v>
          </cell>
          <cell r="AL264">
            <v>678.35129241978848</v>
          </cell>
          <cell r="AO264">
            <v>705.27635116614226</v>
          </cell>
        </row>
        <row r="265">
          <cell r="A265" t="str">
            <v>CarrosserieCsst</v>
          </cell>
          <cell r="B265" t="str">
            <v>Csst</v>
          </cell>
          <cell r="E265">
            <v>1874.288449488</v>
          </cell>
          <cell r="H265">
            <v>151.49447294731033</v>
          </cell>
          <cell r="K265">
            <v>145.23283137839081</v>
          </cell>
          <cell r="N265">
            <v>164.01775608514939</v>
          </cell>
          <cell r="Q265">
            <v>151.49447294731033</v>
          </cell>
          <cell r="T265">
            <v>157.75611451622987</v>
          </cell>
          <cell r="W265">
            <v>157.75611451622987</v>
          </cell>
          <cell r="Z265">
            <v>157.75611451622987</v>
          </cell>
          <cell r="AC265">
            <v>157.75611451622987</v>
          </cell>
          <cell r="AF265">
            <v>157.75611451622987</v>
          </cell>
          <cell r="AI265">
            <v>151.49447294731033</v>
          </cell>
          <cell r="AL265">
            <v>157.75611451622987</v>
          </cell>
          <cell r="AO265">
            <v>164.01775608514939</v>
          </cell>
        </row>
        <row r="266">
          <cell r="A266" t="str">
            <v>Carrosserie[...]</v>
          </cell>
          <cell r="B266" t="str">
            <v>[...]</v>
          </cell>
          <cell r="E266">
            <v>0</v>
          </cell>
        </row>
        <row r="267">
          <cell r="A267" t="str">
            <v>CarrosserieTOTAL PERSONNEL</v>
          </cell>
          <cell r="B267" t="str">
            <v>TOTAL PERSONNEL</v>
          </cell>
          <cell r="C267" t="str">
            <v>% brut</v>
          </cell>
          <cell r="D267">
            <v>0</v>
          </cell>
          <cell r="E267">
            <v>126139.6126505424</v>
          </cell>
          <cell r="F267" t="str">
            <v>% brut</v>
          </cell>
          <cell r="G267">
            <v>0</v>
          </cell>
          <cell r="H267">
            <v>10195.578029353985</v>
          </cell>
          <cell r="I267" t="str">
            <v>% brut</v>
          </cell>
          <cell r="J267">
            <v>0</v>
          </cell>
          <cell r="K267">
            <v>9774.1695517657008</v>
          </cell>
          <cell r="L267" t="str">
            <v>% brut</v>
          </cell>
          <cell r="M267">
            <v>0</v>
          </cell>
          <cell r="N267">
            <v>11038.394984530554</v>
          </cell>
          <cell r="O267" t="str">
            <v>% brut</v>
          </cell>
          <cell r="P267">
            <v>0</v>
          </cell>
          <cell r="Q267">
            <v>10195.578029353985</v>
          </cell>
          <cell r="R267" t="str">
            <v>% brut</v>
          </cell>
          <cell r="S267">
            <v>0</v>
          </cell>
          <cell r="T267">
            <v>10616.98650694227</v>
          </cell>
          <cell r="U267" t="str">
            <v>% brut</v>
          </cell>
          <cell r="V267">
            <v>0</v>
          </cell>
          <cell r="W267">
            <v>10616.98650694227</v>
          </cell>
          <cell r="X267" t="str">
            <v>% brut</v>
          </cell>
          <cell r="Y267">
            <v>0</v>
          </cell>
          <cell r="Z267">
            <v>10616.98650694227</v>
          </cell>
          <cell r="AA267" t="str">
            <v>% brut</v>
          </cell>
          <cell r="AB267">
            <v>0</v>
          </cell>
          <cell r="AC267">
            <v>10616.98650694227</v>
          </cell>
          <cell r="AD267" t="str">
            <v>% brut</v>
          </cell>
          <cell r="AE267">
            <v>0</v>
          </cell>
          <cell r="AF267">
            <v>10616.98650694227</v>
          </cell>
          <cell r="AG267" t="str">
            <v>% brut</v>
          </cell>
          <cell r="AH267">
            <v>0</v>
          </cell>
          <cell r="AI267">
            <v>10195.578029353985</v>
          </cell>
          <cell r="AJ267" t="str">
            <v>% brut</v>
          </cell>
          <cell r="AK267">
            <v>0</v>
          </cell>
          <cell r="AL267">
            <v>10616.98650694227</v>
          </cell>
          <cell r="AM267" t="str">
            <v>% brut</v>
          </cell>
          <cell r="AN267">
            <v>0</v>
          </cell>
          <cell r="AO267">
            <v>11038.394984530554</v>
          </cell>
        </row>
        <row r="268">
          <cell r="A268" t="str">
            <v>CarrosseriePublicité 2</v>
          </cell>
          <cell r="B268" t="str">
            <v>Publicité 2</v>
          </cell>
          <cell r="E268">
            <v>0</v>
          </cell>
          <cell r="H268">
            <v>0</v>
          </cell>
          <cell r="K268">
            <v>0</v>
          </cell>
          <cell r="N268">
            <v>0</v>
          </cell>
          <cell r="Q268">
            <v>0</v>
          </cell>
          <cell r="T268">
            <v>0</v>
          </cell>
          <cell r="W268">
            <v>0</v>
          </cell>
          <cell r="Z268">
            <v>0</v>
          </cell>
          <cell r="AC268">
            <v>0</v>
          </cell>
          <cell r="AF268">
            <v>0</v>
          </cell>
          <cell r="AI268">
            <v>0</v>
          </cell>
          <cell r="AL268">
            <v>0</v>
          </cell>
          <cell r="AO268">
            <v>0</v>
          </cell>
        </row>
        <row r="269">
          <cell r="A269" t="str">
            <v>CarrosserieService gratuit 2</v>
          </cell>
          <cell r="B269" t="str">
            <v>Service gratuit 2</v>
          </cell>
          <cell r="E269">
            <v>12500</v>
          </cell>
          <cell r="H269">
            <v>998.72169351846264</v>
          </cell>
          <cell r="K269">
            <v>866.47087059673436</v>
          </cell>
          <cell r="N269">
            <v>1112.6766673836501</v>
          </cell>
          <cell r="Q269">
            <v>963.68031554049003</v>
          </cell>
          <cell r="T269">
            <v>1327.4300283816012</v>
          </cell>
          <cell r="W269">
            <v>1100.8786527995303</v>
          </cell>
          <cell r="Z269">
            <v>1304.3946029318499</v>
          </cell>
          <cell r="AC269">
            <v>1044.2511951877461</v>
          </cell>
          <cell r="AF269">
            <v>799.95299894230106</v>
          </cell>
          <cell r="AI269">
            <v>1141.2069518982451</v>
          </cell>
          <cell r="AL269">
            <v>1143.510214642348</v>
          </cell>
          <cell r="AO269">
            <v>696.82580817704115</v>
          </cell>
        </row>
        <row r="270">
          <cell r="A270" t="str">
            <v>CarrosserieFrais véhicules de cie</v>
          </cell>
          <cell r="B270" t="str">
            <v>Frais véhicules de cie</v>
          </cell>
          <cell r="E270">
            <v>3587.28</v>
          </cell>
          <cell r="H270">
            <v>298.94</v>
          </cell>
          <cell r="K270">
            <v>298.94</v>
          </cell>
          <cell r="N270">
            <v>298.94</v>
          </cell>
          <cell r="Q270">
            <v>298.94</v>
          </cell>
          <cell r="T270">
            <v>298.94</v>
          </cell>
          <cell r="W270">
            <v>298.94</v>
          </cell>
          <cell r="Z270">
            <v>298.94</v>
          </cell>
          <cell r="AC270">
            <v>298.94</v>
          </cell>
          <cell r="AF270">
            <v>298.94</v>
          </cell>
          <cell r="AI270">
            <v>298.94</v>
          </cell>
          <cell r="AL270">
            <v>298.94</v>
          </cell>
          <cell r="AO270">
            <v>298.94</v>
          </cell>
        </row>
        <row r="271">
          <cell r="A271" t="str">
            <v>CarrosserieInformatique</v>
          </cell>
          <cell r="B271" t="str">
            <v>Informatique</v>
          </cell>
          <cell r="E271">
            <v>17239.415199999999</v>
          </cell>
          <cell r="H271">
            <v>1436.6179333333334</v>
          </cell>
          <cell r="K271">
            <v>1436.6179333333334</v>
          </cell>
          <cell r="N271">
            <v>1436.6179333333334</v>
          </cell>
          <cell r="Q271">
            <v>1436.6179333333334</v>
          </cell>
          <cell r="T271">
            <v>1436.6179333333334</v>
          </cell>
          <cell r="W271">
            <v>1436.6179333333334</v>
          </cell>
          <cell r="Z271">
            <v>1436.6179333333334</v>
          </cell>
          <cell r="AC271">
            <v>1436.6179333333334</v>
          </cell>
          <cell r="AF271">
            <v>1436.6179333333334</v>
          </cell>
          <cell r="AI271">
            <v>1436.6179333333334</v>
          </cell>
          <cell r="AL271">
            <v>1436.6179333333334</v>
          </cell>
          <cell r="AO271">
            <v>1436.6179333333334</v>
          </cell>
        </row>
        <row r="272">
          <cell r="A272" t="str">
            <v>CarrosserieFrais de déplacement</v>
          </cell>
          <cell r="B272" t="str">
            <v>Frais de déplacement</v>
          </cell>
          <cell r="E272">
            <v>4190.8041000000003</v>
          </cell>
          <cell r="H272">
            <v>349.23367500000001</v>
          </cell>
          <cell r="K272">
            <v>349.23367500000001</v>
          </cell>
          <cell r="N272">
            <v>349.23367500000001</v>
          </cell>
          <cell r="Q272">
            <v>349.23367500000001</v>
          </cell>
          <cell r="T272">
            <v>349.23367500000001</v>
          </cell>
          <cell r="W272">
            <v>349.23367500000001</v>
          </cell>
          <cell r="Z272">
            <v>349.23367500000001</v>
          </cell>
          <cell r="AC272">
            <v>349.23367500000001</v>
          </cell>
          <cell r="AF272">
            <v>349.23367500000001</v>
          </cell>
          <cell r="AI272">
            <v>349.23367500000001</v>
          </cell>
          <cell r="AL272">
            <v>349.23367500000001</v>
          </cell>
          <cell r="AO272">
            <v>349.23367500000001</v>
          </cell>
        </row>
        <row r="273">
          <cell r="A273" t="str">
            <v>CarrosserieServices extérieurs</v>
          </cell>
          <cell r="B273" t="str">
            <v>Services extérieurs</v>
          </cell>
          <cell r="E273">
            <v>12689.323500000004</v>
          </cell>
          <cell r="H273">
            <v>1024.7769583333334</v>
          </cell>
          <cell r="K273">
            <v>1024.7769583333334</v>
          </cell>
          <cell r="N273">
            <v>1024.7769583333334</v>
          </cell>
          <cell r="Q273">
            <v>1122.7769583333334</v>
          </cell>
          <cell r="T273">
            <v>1122.7769583333334</v>
          </cell>
          <cell r="W273">
            <v>1024.7769583333334</v>
          </cell>
          <cell r="Z273">
            <v>1024.7769583333334</v>
          </cell>
          <cell r="AC273">
            <v>1024.7769583333334</v>
          </cell>
          <cell r="AF273">
            <v>1024.7769583333334</v>
          </cell>
          <cell r="AI273">
            <v>1122.7769583333334</v>
          </cell>
          <cell r="AL273">
            <v>1122.7769583333334</v>
          </cell>
          <cell r="AO273">
            <v>1024.7769583333334</v>
          </cell>
        </row>
        <row r="274">
          <cell r="A274" t="str">
            <v>CarrosserieFournitures autres</v>
          </cell>
          <cell r="B274" t="str">
            <v>Fournitures autres</v>
          </cell>
          <cell r="E274">
            <v>0</v>
          </cell>
          <cell r="H274">
            <v>0</v>
          </cell>
          <cell r="K274">
            <v>0</v>
          </cell>
          <cell r="N274">
            <v>0</v>
          </cell>
          <cell r="Q274">
            <v>0</v>
          </cell>
          <cell r="T274">
            <v>0</v>
          </cell>
          <cell r="W274">
            <v>0</v>
          </cell>
          <cell r="Z274">
            <v>0</v>
          </cell>
          <cell r="AC274">
            <v>0</v>
          </cell>
          <cell r="AF274">
            <v>0</v>
          </cell>
          <cell r="AI274">
            <v>0</v>
          </cell>
          <cell r="AL274">
            <v>0</v>
          </cell>
          <cell r="AO274">
            <v>0</v>
          </cell>
        </row>
        <row r="275">
          <cell r="A275" t="str">
            <v>CarrosserieUniformes</v>
          </cell>
          <cell r="B275" t="str">
            <v>Uniformes</v>
          </cell>
          <cell r="E275">
            <v>0</v>
          </cell>
          <cell r="H275">
            <v>0</v>
          </cell>
          <cell r="K275">
            <v>0</v>
          </cell>
          <cell r="N275">
            <v>0</v>
          </cell>
          <cell r="Q275">
            <v>0</v>
          </cell>
          <cell r="T275">
            <v>0</v>
          </cell>
          <cell r="W275">
            <v>0</v>
          </cell>
          <cell r="Z275">
            <v>0</v>
          </cell>
          <cell r="AC275">
            <v>0</v>
          </cell>
          <cell r="AF275">
            <v>0</v>
          </cell>
          <cell r="AI275">
            <v>0</v>
          </cell>
          <cell r="AL275">
            <v>0</v>
          </cell>
          <cell r="AO275">
            <v>0</v>
          </cell>
        </row>
        <row r="276">
          <cell r="A276" t="str">
            <v>CarrosseriePapeterie</v>
          </cell>
          <cell r="B276" t="str">
            <v>Papeterie</v>
          </cell>
          <cell r="E276">
            <v>1831.1999999999998</v>
          </cell>
          <cell r="H276">
            <v>152.60000000000002</v>
          </cell>
          <cell r="K276">
            <v>152.60000000000002</v>
          </cell>
          <cell r="N276">
            <v>152.60000000000002</v>
          </cell>
          <cell r="Q276">
            <v>152.60000000000002</v>
          </cell>
          <cell r="T276">
            <v>152.60000000000002</v>
          </cell>
          <cell r="W276">
            <v>152.60000000000002</v>
          </cell>
          <cell r="Z276">
            <v>152.60000000000002</v>
          </cell>
          <cell r="AC276">
            <v>152.60000000000002</v>
          </cell>
          <cell r="AF276">
            <v>152.60000000000002</v>
          </cell>
          <cell r="AI276">
            <v>152.60000000000002</v>
          </cell>
          <cell r="AL276">
            <v>152.60000000000002</v>
          </cell>
          <cell r="AO276">
            <v>152.60000000000002</v>
          </cell>
        </row>
        <row r="277">
          <cell r="A277" t="str">
            <v>CarrosserieTéléphone</v>
          </cell>
          <cell r="B277" t="str">
            <v>Téléphone</v>
          </cell>
          <cell r="E277">
            <v>2131.6439999999998</v>
          </cell>
          <cell r="H277">
            <v>177.637</v>
          </cell>
          <cell r="K277">
            <v>177.637</v>
          </cell>
          <cell r="N277">
            <v>177.637</v>
          </cell>
          <cell r="Q277">
            <v>177.637</v>
          </cell>
          <cell r="T277">
            <v>177.637</v>
          </cell>
          <cell r="W277">
            <v>177.637</v>
          </cell>
          <cell r="Z277">
            <v>177.637</v>
          </cell>
          <cell r="AC277">
            <v>177.637</v>
          </cell>
          <cell r="AF277">
            <v>177.637</v>
          </cell>
          <cell r="AI277">
            <v>177.637</v>
          </cell>
          <cell r="AL277">
            <v>177.637</v>
          </cell>
          <cell r="AO277">
            <v>177.637</v>
          </cell>
        </row>
        <row r="278">
          <cell r="A278" t="str">
            <v>CarrosserieFrais postaux</v>
          </cell>
          <cell r="B278" t="str">
            <v>Frais postaux</v>
          </cell>
          <cell r="E278">
            <v>726.59999999999991</v>
          </cell>
          <cell r="H278">
            <v>60.550000000000004</v>
          </cell>
          <cell r="K278">
            <v>60.550000000000004</v>
          </cell>
          <cell r="N278">
            <v>60.550000000000004</v>
          </cell>
          <cell r="Q278">
            <v>60.550000000000004</v>
          </cell>
          <cell r="T278">
            <v>60.550000000000004</v>
          </cell>
          <cell r="W278">
            <v>60.550000000000004</v>
          </cell>
          <cell r="Z278">
            <v>60.550000000000004</v>
          </cell>
          <cell r="AC278">
            <v>60.550000000000004</v>
          </cell>
          <cell r="AF278">
            <v>60.550000000000004</v>
          </cell>
          <cell r="AI278">
            <v>60.550000000000004</v>
          </cell>
          <cell r="AL278">
            <v>60.550000000000004</v>
          </cell>
          <cell r="AO278">
            <v>60.550000000000004</v>
          </cell>
        </row>
        <row r="279">
          <cell r="A279" t="str">
            <v>CarrosserieDivers</v>
          </cell>
          <cell r="B279" t="str">
            <v>Divers</v>
          </cell>
          <cell r="E279">
            <v>3016.44</v>
          </cell>
          <cell r="H279">
            <v>251.37000000000003</v>
          </cell>
          <cell r="K279">
            <v>251.37000000000003</v>
          </cell>
          <cell r="N279">
            <v>251.37000000000003</v>
          </cell>
          <cell r="Q279">
            <v>251.37000000000003</v>
          </cell>
          <cell r="T279">
            <v>251.37000000000003</v>
          </cell>
          <cell r="W279">
            <v>251.37000000000003</v>
          </cell>
          <cell r="Z279">
            <v>251.37000000000003</v>
          </cell>
          <cell r="AC279">
            <v>251.37000000000003</v>
          </cell>
          <cell r="AF279">
            <v>251.37000000000003</v>
          </cell>
          <cell r="AI279">
            <v>251.37000000000003</v>
          </cell>
          <cell r="AL279">
            <v>251.37000000000003</v>
          </cell>
          <cell r="AO279">
            <v>251.37000000000003</v>
          </cell>
        </row>
        <row r="280">
          <cell r="A280" t="str">
            <v>CarrosserieFormation</v>
          </cell>
          <cell r="B280" t="str">
            <v>Formation</v>
          </cell>
          <cell r="E280">
            <v>494.41</v>
          </cell>
          <cell r="H280">
            <v>41.200833333333343</v>
          </cell>
          <cell r="K280">
            <v>41.200833333333343</v>
          </cell>
          <cell r="N280">
            <v>41.200833333333343</v>
          </cell>
          <cell r="Q280">
            <v>41.200833333333343</v>
          </cell>
          <cell r="T280">
            <v>41.200833333333343</v>
          </cell>
          <cell r="W280">
            <v>41.200833333333343</v>
          </cell>
          <cell r="Z280">
            <v>41.200833333333343</v>
          </cell>
          <cell r="AC280">
            <v>41.200833333333343</v>
          </cell>
          <cell r="AF280">
            <v>41.200833333333343</v>
          </cell>
          <cell r="AI280">
            <v>41.200833333333343</v>
          </cell>
          <cell r="AL280">
            <v>41.200833333333343</v>
          </cell>
          <cell r="AO280">
            <v>41.200833333333343</v>
          </cell>
        </row>
        <row r="281">
          <cell r="A281" t="str">
            <v>CarrosserieFrais bancaires</v>
          </cell>
          <cell r="B281" t="str">
            <v>Frais bancaires</v>
          </cell>
          <cell r="E281">
            <v>7424.9</v>
          </cell>
          <cell r="H281">
            <v>456.67865093790959</v>
          </cell>
          <cell r="K281">
            <v>393.91349014773107</v>
          </cell>
          <cell r="N281">
            <v>455.72497194410732</v>
          </cell>
          <cell r="Q281">
            <v>876.09069679541574</v>
          </cell>
          <cell r="T281">
            <v>802.95630633478925</v>
          </cell>
          <cell r="W281">
            <v>530.72861470605994</v>
          </cell>
          <cell r="Z281">
            <v>500.36392811388669</v>
          </cell>
          <cell r="AC281">
            <v>551.50814070825209</v>
          </cell>
          <cell r="AF281">
            <v>417.65762917712379</v>
          </cell>
          <cell r="AI281">
            <v>782.91551133019755</v>
          </cell>
          <cell r="AL281">
            <v>1139.2783779565621</v>
          </cell>
          <cell r="AO281">
            <v>517.08368184796541</v>
          </cell>
        </row>
        <row r="282">
          <cell r="A282" t="str">
            <v>Carrosserie[...]</v>
          </cell>
          <cell r="B282" t="str">
            <v>[...]</v>
          </cell>
          <cell r="E282">
            <v>0</v>
          </cell>
        </row>
        <row r="283">
          <cell r="A283" t="str">
            <v>Carrosserie[...]</v>
          </cell>
          <cell r="B283" t="str">
            <v>[...]</v>
          </cell>
          <cell r="E283">
            <v>0</v>
          </cell>
        </row>
        <row r="284">
          <cell r="A284" t="str">
            <v>Carrosserie[...]</v>
          </cell>
          <cell r="B284" t="str">
            <v>[...]</v>
          </cell>
          <cell r="E284">
            <v>0</v>
          </cell>
        </row>
        <row r="285">
          <cell r="A285" t="str">
            <v>CarrosserieTOTAL SEMI-FIXES</v>
          </cell>
          <cell r="B285" t="str">
            <v>TOTAL SEMI-FIXES</v>
          </cell>
          <cell r="C285" t="str">
            <v>% brut</v>
          </cell>
          <cell r="D285">
            <v>0</v>
          </cell>
          <cell r="E285">
            <v>65832.016800000012</v>
          </cell>
          <cell r="F285" t="str">
            <v>% brut</v>
          </cell>
          <cell r="G285">
            <v>0</v>
          </cell>
          <cell r="H285">
            <v>5248.3267444563726</v>
          </cell>
          <cell r="I285" t="str">
            <v>% brut</v>
          </cell>
          <cell r="J285">
            <v>0</v>
          </cell>
          <cell r="K285">
            <v>5053.3107607444654</v>
          </cell>
          <cell r="L285" t="str">
            <v>% brut</v>
          </cell>
          <cell r="M285">
            <v>0</v>
          </cell>
          <cell r="N285">
            <v>5361.3280393277573</v>
          </cell>
          <cell r="O285" t="str">
            <v>% brut</v>
          </cell>
          <cell r="P285">
            <v>0</v>
          </cell>
          <cell r="Q285">
            <v>5730.6974123359068</v>
          </cell>
          <cell r="R285" t="str">
            <v>% brut</v>
          </cell>
          <cell r="S285">
            <v>0</v>
          </cell>
          <cell r="T285">
            <v>6021.3127347163909</v>
          </cell>
          <cell r="U285" t="str">
            <v>% brut</v>
          </cell>
          <cell r="V285">
            <v>0</v>
          </cell>
          <cell r="W285">
            <v>5424.5336675055914</v>
          </cell>
          <cell r="X285" t="str">
            <v>% brut</v>
          </cell>
          <cell r="Y285">
            <v>0</v>
          </cell>
          <cell r="Z285">
            <v>5597.6849310457374</v>
          </cell>
          <cell r="AA285" t="str">
            <v>% brut</v>
          </cell>
          <cell r="AB285">
            <v>0</v>
          </cell>
          <cell r="AC285">
            <v>5388.6857358959987</v>
          </cell>
          <cell r="AD285" t="str">
            <v>% brut</v>
          </cell>
          <cell r="AE285">
            <v>0</v>
          </cell>
          <cell r="AF285">
            <v>5010.5370281194246</v>
          </cell>
          <cell r="AG285" t="str">
            <v>% brut</v>
          </cell>
          <cell r="AH285">
            <v>0</v>
          </cell>
          <cell r="AI285">
            <v>5815.0488632284432</v>
          </cell>
          <cell r="AJ285" t="str">
            <v>% brut</v>
          </cell>
          <cell r="AK285">
            <v>0</v>
          </cell>
          <cell r="AL285">
            <v>6173.7149925989106</v>
          </cell>
          <cell r="AM285" t="str">
            <v>% brut</v>
          </cell>
          <cell r="AN285">
            <v>0</v>
          </cell>
          <cell r="AO285">
            <v>5006.8358900250068</v>
          </cell>
        </row>
        <row r="286">
          <cell r="A286" t="str">
            <v>Carrosserie</v>
          </cell>
        </row>
        <row r="287">
          <cell r="A287" t="str">
            <v>CarrosserieTOTAL DES DÉPENSES</v>
          </cell>
          <cell r="B287" t="str">
            <v>TOTAL DES DÉPENSES</v>
          </cell>
          <cell r="C287" t="str">
            <v>% brut</v>
          </cell>
          <cell r="D287">
            <v>0</v>
          </cell>
          <cell r="E287">
            <v>191971.62945054242</v>
          </cell>
          <cell r="F287" t="str">
            <v>% brut</v>
          </cell>
          <cell r="G287">
            <v>0</v>
          </cell>
          <cell r="H287">
            <v>15443.904773810358</v>
          </cell>
          <cell r="I287" t="str">
            <v>% brut</v>
          </cell>
          <cell r="J287">
            <v>0</v>
          </cell>
          <cell r="K287">
            <v>14827.480312510166</v>
          </cell>
          <cell r="L287" t="str">
            <v>% brut</v>
          </cell>
          <cell r="M287">
            <v>0</v>
          </cell>
          <cell r="N287">
            <v>16399.723023858311</v>
          </cell>
          <cell r="O287" t="str">
            <v>% brut</v>
          </cell>
          <cell r="P287">
            <v>0</v>
          </cell>
          <cell r="Q287">
            <v>15926.275441689892</v>
          </cell>
          <cell r="R287" t="str">
            <v>% brut</v>
          </cell>
          <cell r="S287">
            <v>0</v>
          </cell>
          <cell r="T287">
            <v>16638.29924165866</v>
          </cell>
          <cell r="U287" t="str">
            <v>% brut</v>
          </cell>
          <cell r="V287">
            <v>0</v>
          </cell>
          <cell r="W287">
            <v>16041.520174447862</v>
          </cell>
          <cell r="X287" t="str">
            <v>% brut</v>
          </cell>
          <cell r="Y287">
            <v>0</v>
          </cell>
          <cell r="Z287">
            <v>16214.671437988007</v>
          </cell>
          <cell r="AA287" t="str">
            <v>% brut</v>
          </cell>
          <cell r="AB287">
            <v>0</v>
          </cell>
          <cell r="AC287">
            <v>16005.672242838269</v>
          </cell>
          <cell r="AD287" t="str">
            <v>% brut</v>
          </cell>
          <cell r="AE287">
            <v>0</v>
          </cell>
          <cell r="AF287">
            <v>15627.523535061695</v>
          </cell>
          <cell r="AG287" t="str">
            <v>% brut</v>
          </cell>
          <cell r="AH287">
            <v>0</v>
          </cell>
          <cell r="AI287">
            <v>16010.626892582428</v>
          </cell>
          <cell r="AJ287" t="str">
            <v>% brut</v>
          </cell>
          <cell r="AK287">
            <v>0</v>
          </cell>
          <cell r="AL287">
            <v>16790.701499541181</v>
          </cell>
          <cell r="AM287" t="str">
            <v>% brut</v>
          </cell>
          <cell r="AN287">
            <v>0</v>
          </cell>
          <cell r="AO287">
            <v>16045.23087455556</v>
          </cell>
        </row>
        <row r="288">
          <cell r="A288" t="str">
            <v>Carrosserie</v>
          </cell>
        </row>
        <row r="289">
          <cell r="A289" t="str">
            <v>CarrosseriePROFIT DÉPARTEMENTAL</v>
          </cell>
          <cell r="B289" t="str">
            <v>PROFIT DÉPARTEMENTAL</v>
          </cell>
          <cell r="E289">
            <v>31929.170549457631</v>
          </cell>
          <cell r="H289">
            <v>2445.2621186807301</v>
          </cell>
          <cell r="K289">
            <v>692.80137575425761</v>
          </cell>
          <cell r="N289">
            <v>3530.6126536243391</v>
          </cell>
          <cell r="Q289">
            <v>1335.2280458115583</v>
          </cell>
          <cell r="T289">
            <v>7138.7123822343965</v>
          </cell>
          <cell r="W289">
            <v>3677.4887107311079</v>
          </cell>
          <cell r="Z289">
            <v>7149.7281709818781</v>
          </cell>
          <cell r="AC289">
            <v>2699.021997441132</v>
          </cell>
          <cell r="AF289">
            <v>-1298.714221015267</v>
          </cell>
          <cell r="AI289">
            <v>4430.7450670638591</v>
          </cell>
          <cell r="AL289">
            <v>3691.9266497862918</v>
          </cell>
          <cell r="AO289">
            <v>-3563.6424016366764</v>
          </cell>
        </row>
        <row r="291">
          <cell r="B291" t="str">
            <v>Budget 2021</v>
          </cell>
          <cell r="C291" t="str">
            <v>Pièces</v>
          </cell>
        </row>
        <row r="293">
          <cell r="B293" t="str">
            <v>Mois</v>
          </cell>
          <cell r="C293">
            <v>2021</v>
          </cell>
          <cell r="F293" t="str">
            <v>Janvier</v>
          </cell>
          <cell r="I293" t="str">
            <v>Février</v>
          </cell>
          <cell r="L293" t="str">
            <v>Mars</v>
          </cell>
          <cell r="O293" t="str">
            <v>Avril</v>
          </cell>
          <cell r="R293" t="str">
            <v>Mai</v>
          </cell>
          <cell r="U293" t="str">
            <v>Juin</v>
          </cell>
          <cell r="X293" t="str">
            <v>Juillet</v>
          </cell>
          <cell r="AA293" t="str">
            <v>Août</v>
          </cell>
          <cell r="AD293" t="str">
            <v>Septembre</v>
          </cell>
          <cell r="AG293" t="str">
            <v>Octobre</v>
          </cell>
          <cell r="AJ293" t="str">
            <v>Novembre</v>
          </cell>
          <cell r="AM293" t="str">
            <v>Décembre</v>
          </cell>
        </row>
        <row r="294">
          <cell r="A294" t="str">
            <v>Pièces</v>
          </cell>
          <cell r="C294" t="str">
            <v>$VENTES</v>
          </cell>
          <cell r="D294" t="str">
            <v>% P. BRUT</v>
          </cell>
          <cell r="E294" t="str">
            <v>$PROFITS</v>
          </cell>
          <cell r="F294" t="str">
            <v>$VENTES</v>
          </cell>
          <cell r="G294" t="str">
            <v>% P. BRUT</v>
          </cell>
          <cell r="H294" t="str">
            <v>$PROFITS</v>
          </cell>
          <cell r="I294" t="str">
            <v>$VENTES</v>
          </cell>
          <cell r="J294" t="str">
            <v>% P. BRUT</v>
          </cell>
          <cell r="K294" t="str">
            <v>$PROFITS</v>
          </cell>
          <cell r="L294" t="str">
            <v>$VENTES</v>
          </cell>
          <cell r="M294" t="str">
            <v>% P. BRUT</v>
          </cell>
          <cell r="N294" t="str">
            <v>$PROFITS</v>
          </cell>
          <cell r="O294" t="str">
            <v>$VENTES</v>
          </cell>
          <cell r="P294" t="str">
            <v>% P. BRUT</v>
          </cell>
          <cell r="Q294" t="str">
            <v>$PROFITS</v>
          </cell>
          <cell r="R294" t="str">
            <v>$VENTES</v>
          </cell>
          <cell r="S294" t="str">
            <v>% P. BRUT</v>
          </cell>
          <cell r="T294" t="str">
            <v>$PROFITS</v>
          </cell>
          <cell r="U294" t="str">
            <v>$VENTES</v>
          </cell>
          <cell r="V294" t="str">
            <v>% P. BRUT</v>
          </cell>
          <cell r="W294" t="str">
            <v>$PROFITS</v>
          </cell>
          <cell r="X294" t="str">
            <v>$VENTES</v>
          </cell>
          <cell r="Y294" t="str">
            <v>% P. BRUT</v>
          </cell>
          <cell r="Z294" t="str">
            <v>$PROFITS</v>
          </cell>
          <cell r="AA294" t="str">
            <v>$VENTES</v>
          </cell>
          <cell r="AB294" t="str">
            <v>% P. BRUT</v>
          </cell>
          <cell r="AC294" t="str">
            <v>$PROFITS</v>
          </cell>
          <cell r="AD294" t="str">
            <v>$VENTES</v>
          </cell>
          <cell r="AE294" t="str">
            <v>% P. BRUT</v>
          </cell>
          <cell r="AF294" t="str">
            <v>$PROFITS</v>
          </cell>
          <cell r="AG294" t="str">
            <v>$VENTES</v>
          </cell>
          <cell r="AH294" t="str">
            <v>% P. BRUT</v>
          </cell>
          <cell r="AI294" t="str">
            <v>$PROFITS</v>
          </cell>
          <cell r="AJ294" t="str">
            <v>$VENTES</v>
          </cell>
          <cell r="AK294" t="str">
            <v>% P. BRUT</v>
          </cell>
          <cell r="AL294" t="str">
            <v>$PROFITS</v>
          </cell>
          <cell r="AM294" t="str">
            <v>$VENTES</v>
          </cell>
          <cell r="AN294" t="str">
            <v>% P. BRUT</v>
          </cell>
          <cell r="AO294" t="str">
            <v>$PROFITS</v>
          </cell>
        </row>
        <row r="295">
          <cell r="A295" t="str">
            <v>PiècesPièces Ro Clients</v>
          </cell>
          <cell r="B295" t="str">
            <v>Pièces Ro Clients</v>
          </cell>
          <cell r="C295">
            <v>839399.62145110429</v>
          </cell>
          <cell r="D295">
            <v>0.3581271756476892</v>
          </cell>
          <cell r="E295">
            <v>300611.81567002344</v>
          </cell>
          <cell r="F295">
            <v>56558.019542723647</v>
          </cell>
          <cell r="G295">
            <v>0.35812717564768926</v>
          </cell>
          <cell r="H295">
            <v>20254.963799062432</v>
          </cell>
          <cell r="I295">
            <v>59119.003061909214</v>
          </cell>
          <cell r="J295">
            <v>0.35812717564768926</v>
          </cell>
          <cell r="K295">
            <v>21172.121593668639</v>
          </cell>
          <cell r="L295">
            <v>59152.790459572665</v>
          </cell>
          <cell r="M295">
            <v>0.35812717564768926</v>
          </cell>
          <cell r="N295">
            <v>21184.221778966337</v>
          </cell>
          <cell r="O295">
            <v>96873.973274683376</v>
          </cell>
          <cell r="P295">
            <v>0.35812717564768926</v>
          </cell>
          <cell r="Q295">
            <v>34693.202442632086</v>
          </cell>
          <cell r="R295">
            <v>79286.904101341468</v>
          </cell>
          <cell r="S295">
            <v>0.35812717564768926</v>
          </cell>
          <cell r="T295">
            <v>28394.795031662608</v>
          </cell>
          <cell r="U295">
            <v>61003.734554113929</v>
          </cell>
          <cell r="V295">
            <v>0.35812717564768926</v>
          </cell>
          <cell r="W295">
            <v>21847.095159826171</v>
          </cell>
          <cell r="X295">
            <v>60661.32114266479</v>
          </cell>
          <cell r="Y295">
            <v>0.35812717564768926</v>
          </cell>
          <cell r="Z295">
            <v>21724.467611879998</v>
          </cell>
          <cell r="AA295">
            <v>76778.723065419894</v>
          </cell>
          <cell r="AB295">
            <v>0.35812717564768926</v>
          </cell>
          <cell r="AC295">
            <v>27496.547241254921</v>
          </cell>
          <cell r="AD295">
            <v>56840.064933360416</v>
          </cell>
          <cell r="AE295">
            <v>0.35812717564768926</v>
          </cell>
          <cell r="AF295">
            <v>20355.97191821563</v>
          </cell>
          <cell r="AG295">
            <v>71715.511887715809</v>
          </cell>
          <cell r="AH295">
            <v>0.35812717564768926</v>
          </cell>
          <cell r="AI295">
            <v>25683.273722475948</v>
          </cell>
          <cell r="AJ295">
            <v>106124.16805129041</v>
          </cell>
          <cell r="AK295">
            <v>0.3581271756476892</v>
          </cell>
          <cell r="AL295">
            <v>38005.948572169371</v>
          </cell>
          <cell r="AM295">
            <v>55285.407376308569</v>
          </cell>
          <cell r="AN295">
            <v>0.35812717564768926</v>
          </cell>
          <cell r="AO295">
            <v>19799.206798209314</v>
          </cell>
        </row>
        <row r="296">
          <cell r="A296" t="str">
            <v>PiècesPièces Ro Carrosserie</v>
          </cell>
          <cell r="B296" t="str">
            <v>Pièces Ro Carrosserie</v>
          </cell>
          <cell r="C296">
            <v>520841.6</v>
          </cell>
          <cell r="D296">
            <v>0.27367264200070929</v>
          </cell>
          <cell r="E296">
            <v>142540.09673587661</v>
          </cell>
          <cell r="F296">
            <v>52423.803994647475</v>
          </cell>
          <cell r="G296">
            <v>0.27367264200070923</v>
          </cell>
          <cell r="H296">
            <v>14346.960942942509</v>
          </cell>
          <cell r="I296">
            <v>49779.877688080589</v>
          </cell>
          <cell r="J296">
            <v>0.27367264200070923</v>
          </cell>
          <cell r="K296">
            <v>13623.390645369172</v>
          </cell>
          <cell r="L296">
            <v>43344.181100867499</v>
          </cell>
          <cell r="M296">
            <v>0.27367264200070923</v>
          </cell>
          <cell r="N296">
            <v>11862.116557231619</v>
          </cell>
          <cell r="O296">
            <v>34350.507933775058</v>
          </cell>
          <cell r="P296">
            <v>0.27367264200070923</v>
          </cell>
          <cell r="Q296">
            <v>9400.794260302544</v>
          </cell>
          <cell r="R296">
            <v>45479.984691792146</v>
          </cell>
          <cell r="S296">
            <v>0.27367264200070923</v>
          </cell>
          <cell r="T296">
            <v>12446.627568754568</v>
          </cell>
          <cell r="U296">
            <v>37081.656491933565</v>
          </cell>
          <cell r="V296">
            <v>0.27367264200070923</v>
          </cell>
          <cell r="W296">
            <v>10148.234901910209</v>
          </cell>
          <cell r="X296">
            <v>56981.848119371069</v>
          </cell>
          <cell r="Y296">
            <v>0.27367264200070923</v>
          </cell>
          <cell r="Z296">
            <v>15594.372920911424</v>
          </cell>
          <cell r="AA296">
            <v>36415.224001468006</v>
          </cell>
          <cell r="AB296">
            <v>0.27367264200070923</v>
          </cell>
          <cell r="AC296">
            <v>9965.8505615293889</v>
          </cell>
          <cell r="AD296">
            <v>33745.96065581825</v>
          </cell>
          <cell r="AE296">
            <v>0.27367264200070923</v>
          </cell>
          <cell r="AF296">
            <v>9235.3462095297673</v>
          </cell>
          <cell r="AG296">
            <v>41911.357513050338</v>
          </cell>
          <cell r="AH296">
            <v>0.27367264200070923</v>
          </cell>
          <cell r="AI296">
            <v>11469.991940432761</v>
          </cell>
          <cell r="AJ296">
            <v>53003.994339095931</v>
          </cell>
          <cell r="AK296">
            <v>0.27367264200070923</v>
          </cell>
          <cell r="AL296">
            <v>14505.74316737102</v>
          </cell>
          <cell r="AM296">
            <v>36323.203470100096</v>
          </cell>
          <cell r="AN296">
            <v>0.27367264200070923</v>
          </cell>
          <cell r="AO296">
            <v>9940.6670595916221</v>
          </cell>
        </row>
        <row r="297">
          <cell r="A297" t="str">
            <v>PiècesP/A Garantie</v>
          </cell>
          <cell r="B297" t="str">
            <v>P/A Garantie</v>
          </cell>
          <cell r="C297">
            <v>998025.74887076544</v>
          </cell>
          <cell r="D297">
            <v>0.23983607715678654</v>
          </cell>
          <cell r="E297">
            <v>239362.58051062856</v>
          </cell>
          <cell r="F297">
            <v>72277.206868378125</v>
          </cell>
          <cell r="G297">
            <v>0.23983607715678656</v>
          </cell>
          <cell r="H297">
            <v>17334.681763161359</v>
          </cell>
          <cell r="I297">
            <v>86359.142361086677</v>
          </cell>
          <cell r="J297">
            <v>0.23983607715678654</v>
          </cell>
          <cell r="K297">
            <v>20712.037930507497</v>
          </cell>
          <cell r="L297">
            <v>73637.814532344011</v>
          </cell>
          <cell r="M297">
            <v>0.23983607715678656</v>
          </cell>
          <cell r="N297">
            <v>17661.004567836397</v>
          </cell>
          <cell r="O297">
            <v>54593.585542272544</v>
          </cell>
          <cell r="P297">
            <v>0.23983607715678654</v>
          </cell>
          <cell r="Q297">
            <v>13093.511394382103</v>
          </cell>
          <cell r="R297">
            <v>87434.073358148133</v>
          </cell>
          <cell r="S297">
            <v>0.23983607715678656</v>
          </cell>
          <cell r="T297">
            <v>20969.845164056951</v>
          </cell>
          <cell r="U297">
            <v>83010.273455644725</v>
          </cell>
          <cell r="V297">
            <v>0.23983607715678651</v>
          </cell>
          <cell r="W297">
            <v>19908.858349313956</v>
          </cell>
          <cell r="X297">
            <v>93288.902236146867</v>
          </cell>
          <cell r="Y297">
            <v>0.23983607715678654</v>
          </cell>
          <cell r="Z297">
            <v>22374.044354580437</v>
          </cell>
          <cell r="AA297">
            <v>128595.36795157875</v>
          </cell>
          <cell r="AB297">
            <v>0.23983607715678654</v>
          </cell>
          <cell r="AC297">
            <v>30841.808590040197</v>
          </cell>
          <cell r="AD297">
            <v>102558.26618351226</v>
          </cell>
          <cell r="AE297">
            <v>0.23983607715678654</v>
          </cell>
          <cell r="AF297">
            <v>24597.172241455097</v>
          </cell>
          <cell r="AG297">
            <v>81400.524187672578</v>
          </cell>
          <cell r="AH297">
            <v>0.23983607715678651</v>
          </cell>
          <cell r="AI297">
            <v>19522.782399677508</v>
          </cell>
          <cell r="AJ297">
            <v>60828.735665644577</v>
          </cell>
          <cell r="AK297">
            <v>0.23983607715678654</v>
          </cell>
          <cell r="AL297">
            <v>14588.925340455306</v>
          </cell>
          <cell r="AM297">
            <v>74041.85652833608</v>
          </cell>
          <cell r="AN297">
            <v>0.23983607715678654</v>
          </cell>
          <cell r="AO297">
            <v>17757.908415161732</v>
          </cell>
        </row>
        <row r="298">
          <cell r="A298" t="str">
            <v>PiècesVentes Internes</v>
          </cell>
          <cell r="B298" t="str">
            <v>Ventes Internes</v>
          </cell>
          <cell r="C298">
            <v>638502.68709159084</v>
          </cell>
          <cell r="D298">
            <v>0.32994466198333777</v>
          </cell>
          <cell r="E298">
            <v>210670.55326788782</v>
          </cell>
          <cell r="F298">
            <v>41032.786125816012</v>
          </cell>
          <cell r="G298">
            <v>0.32994466198333777</v>
          </cell>
          <cell r="H298">
            <v>13538.548748516956</v>
          </cell>
          <cell r="I298">
            <v>38929.913805087061</v>
          </cell>
          <cell r="J298">
            <v>0.32994466198333777</v>
          </cell>
          <cell r="K298">
            <v>12844.717251459924</v>
          </cell>
          <cell r="L298">
            <v>39856.178455491056</v>
          </cell>
          <cell r="M298">
            <v>0.32994466198333777</v>
          </cell>
          <cell r="N298">
            <v>13150.333328444585</v>
          </cell>
          <cell r="O298">
            <v>46239.681459358391</v>
          </cell>
          <cell r="P298">
            <v>0.32994466198333777</v>
          </cell>
          <cell r="Q298">
            <v>15256.536069325215</v>
          </cell>
          <cell r="R298">
            <v>69067.162508301903</v>
          </cell>
          <cell r="S298">
            <v>0.32994466198333777</v>
          </cell>
          <cell r="T298">
            <v>22788.34158794993</v>
          </cell>
          <cell r="U298">
            <v>58798.338788738147</v>
          </cell>
          <cell r="V298">
            <v>0.32994466198333777</v>
          </cell>
          <cell r="W298">
            <v>19400.198016831986</v>
          </cell>
          <cell r="X298">
            <v>55737.793221153479</v>
          </cell>
          <cell r="Y298">
            <v>0.32994466198333777</v>
          </cell>
          <cell r="Z298">
            <v>18390.387344050661</v>
          </cell>
          <cell r="AA298">
            <v>63123.239019784436</v>
          </cell>
          <cell r="AB298">
            <v>0.32994466198333772</v>
          </cell>
          <cell r="AC298">
            <v>20827.175761676212</v>
          </cell>
          <cell r="AD298">
            <v>55883.798129063332</v>
          </cell>
          <cell r="AE298">
            <v>0.32994466198333777</v>
          </cell>
          <cell r="AF298">
            <v>18438.560884038885</v>
          </cell>
          <cell r="AG298">
            <v>75198.436561639828</v>
          </cell>
          <cell r="AH298">
            <v>0.32994466198333777</v>
          </cell>
          <cell r="AI298">
            <v>24811.322733005723</v>
          </cell>
          <cell r="AJ298">
            <v>60582.203881613321</v>
          </cell>
          <cell r="AK298">
            <v>0.32994466198333777</v>
          </cell>
          <cell r="AL298">
            <v>19988.77478192456</v>
          </cell>
          <cell r="AM298">
            <v>34053.155135543893</v>
          </cell>
          <cell r="AN298">
            <v>0.32994466198333777</v>
          </cell>
          <cell r="AO298">
            <v>11235.656760663192</v>
          </cell>
        </row>
        <row r="299">
          <cell r="A299" t="str">
            <v>PiècesVentes Détails</v>
          </cell>
          <cell r="B299" t="str">
            <v>Ventes Détails</v>
          </cell>
          <cell r="C299">
            <v>160000</v>
          </cell>
          <cell r="D299">
            <v>0.29678579936093841</v>
          </cell>
          <cell r="E299">
            <v>47485.727897750141</v>
          </cell>
          <cell r="F299">
            <v>11548.272056930771</v>
          </cell>
          <cell r="G299">
            <v>0.29678579936093841</v>
          </cell>
          <cell r="H299">
            <v>3427.3631536537873</v>
          </cell>
          <cell r="I299">
            <v>8846.8791380232742</v>
          </cell>
          <cell r="J299">
            <v>0.29678579936093841</v>
          </cell>
          <cell r="K299">
            <v>2625.628096827847</v>
          </cell>
          <cell r="L299">
            <v>9578.1763980452179</v>
          </cell>
          <cell r="M299">
            <v>0.29678579936093841</v>
          </cell>
          <cell r="N299">
            <v>2842.6667387139237</v>
          </cell>
          <cell r="O299">
            <v>12511.403821668857</v>
          </cell>
          <cell r="P299">
            <v>0.29678579936093841</v>
          </cell>
          <cell r="Q299">
            <v>3713.2069843414915</v>
          </cell>
          <cell r="R299">
            <v>14856.011564380127</v>
          </cell>
          <cell r="S299">
            <v>0.29678579936093841</v>
          </cell>
          <cell r="T299">
            <v>4409.0532674499009</v>
          </cell>
          <cell r="U299">
            <v>12283.166558827203</v>
          </cell>
          <cell r="V299">
            <v>0.29678579936093841</v>
          </cell>
          <cell r="W299">
            <v>3645.4694058450782</v>
          </cell>
          <cell r="X299">
            <v>14844.440786534014</v>
          </cell>
          <cell r="Y299">
            <v>0.29678579936093841</v>
          </cell>
          <cell r="Z299">
            <v>4405.6192248976149</v>
          </cell>
          <cell r="AA299">
            <v>13537.756635942922</v>
          </cell>
          <cell r="AB299">
            <v>0.29678579936093841</v>
          </cell>
          <cell r="AC299">
            <v>4017.8139247521685</v>
          </cell>
          <cell r="AD299">
            <v>10057.82321221679</v>
          </cell>
          <cell r="AE299">
            <v>0.29678579936093841</v>
          </cell>
          <cell r="AF299">
            <v>2985.0191018687615</v>
          </cell>
          <cell r="AG299">
            <v>17322.289240608017</v>
          </cell>
          <cell r="AH299">
            <v>0.29678579936093841</v>
          </cell>
          <cell r="AI299">
            <v>5141.0094590352328</v>
          </cell>
          <cell r="AJ299">
            <v>22510.112996751133</v>
          </cell>
          <cell r="AK299">
            <v>0.29678579936093841</v>
          </cell>
          <cell r="AL299">
            <v>6680.6818794458341</v>
          </cell>
          <cell r="AM299">
            <v>12103.667590071675</v>
          </cell>
          <cell r="AN299">
            <v>0.29678579936093841</v>
          </cell>
          <cell r="AO299">
            <v>3592.1966609185047</v>
          </cell>
        </row>
        <row r="300">
          <cell r="A300" t="str">
            <v>PiècesVentes de Gros</v>
          </cell>
          <cell r="B300" t="str">
            <v>Ventes de Gros</v>
          </cell>
          <cell r="C300">
            <v>628443.9</v>
          </cell>
          <cell r="D300">
            <v>0.19081606757663094</v>
          </cell>
          <cell r="E300">
            <v>119917.1936905215</v>
          </cell>
          <cell r="F300">
            <v>59510.634595705029</v>
          </cell>
          <cell r="G300">
            <v>0.19081606757663094</v>
          </cell>
          <cell r="H300">
            <v>11355.585272542243</v>
          </cell>
          <cell r="I300">
            <v>56324.520110096171</v>
          </cell>
          <cell r="J300">
            <v>0.19081606757663094</v>
          </cell>
          <cell r="K300">
            <v>10747.62343554942</v>
          </cell>
          <cell r="L300">
            <v>57358.521558253393</v>
          </cell>
          <cell r="M300">
            <v>0.19081606757663094</v>
          </cell>
          <cell r="N300">
            <v>10944.927525755322</v>
          </cell>
          <cell r="O300">
            <v>43358.307457594434</v>
          </cell>
          <cell r="P300">
            <v>0.19081606757663097</v>
          </cell>
          <cell r="Q300">
            <v>8273.4617258366816</v>
          </cell>
          <cell r="R300">
            <v>54567.944395506944</v>
          </cell>
          <cell r="S300">
            <v>0.19081606757663097</v>
          </cell>
          <cell r="T300">
            <v>10412.440565290894</v>
          </cell>
          <cell r="U300">
            <v>54161.758987495748</v>
          </cell>
          <cell r="V300">
            <v>0.19081606757663094</v>
          </cell>
          <cell r="W300">
            <v>10334.933863027187</v>
          </cell>
          <cell r="X300">
            <v>51653.179368916273</v>
          </cell>
          <cell r="Y300">
            <v>0.19081606757663094</v>
          </cell>
          <cell r="Z300">
            <v>9856.2565650069664</v>
          </cell>
          <cell r="AA300">
            <v>42942.062858260448</v>
          </cell>
          <cell r="AB300">
            <v>0.19081606757663094</v>
          </cell>
          <cell r="AC300">
            <v>8194.0355682417594</v>
          </cell>
          <cell r="AD300">
            <v>50401.259647053143</v>
          </cell>
          <cell r="AE300">
            <v>0.19081606757663094</v>
          </cell>
          <cell r="AF300">
            <v>9617.3701667594141</v>
          </cell>
          <cell r="AG300">
            <v>53940.227900699661</v>
          </cell>
          <cell r="AH300">
            <v>0.19081606757663097</v>
          </cell>
          <cell r="AI300">
            <v>10292.662172198781</v>
          </cell>
          <cell r="AJ300">
            <v>55523.666682395837</v>
          </cell>
          <cell r="AK300">
            <v>0.19081606757663094</v>
          </cell>
          <cell r="AL300">
            <v>10594.807733770376</v>
          </cell>
          <cell r="AM300">
            <v>48701.81643802295</v>
          </cell>
          <cell r="AN300">
            <v>0.19081606757663094</v>
          </cell>
          <cell r="AO300">
            <v>9293.0890965424624</v>
          </cell>
        </row>
        <row r="301">
          <cell r="A301" t="str">
            <v>Pièces[...]</v>
          </cell>
          <cell r="B301" t="str">
            <v>[...]</v>
          </cell>
          <cell r="C301">
            <v>0</v>
          </cell>
          <cell r="D301">
            <v>0</v>
          </cell>
          <cell r="E301">
            <v>0</v>
          </cell>
          <cell r="G301">
            <v>0</v>
          </cell>
          <cell r="J301">
            <v>0</v>
          </cell>
          <cell r="M301">
            <v>0</v>
          </cell>
          <cell r="P301">
            <v>0</v>
          </cell>
          <cell r="S301">
            <v>0</v>
          </cell>
          <cell r="V301">
            <v>0</v>
          </cell>
          <cell r="Y301">
            <v>0</v>
          </cell>
          <cell r="AB301">
            <v>0</v>
          </cell>
          <cell r="AE301">
            <v>0</v>
          </cell>
          <cell r="AH301">
            <v>0</v>
          </cell>
          <cell r="AK301">
            <v>0</v>
          </cell>
          <cell r="AN301">
            <v>0</v>
          </cell>
        </row>
        <row r="302">
          <cell r="A302" t="str">
            <v>PiècesEscomptes</v>
          </cell>
          <cell r="B302" t="str">
            <v>Escomptes</v>
          </cell>
          <cell r="C302">
            <v>0</v>
          </cell>
          <cell r="D302">
            <v>0</v>
          </cell>
          <cell r="E302">
            <v>120000.00000000001</v>
          </cell>
          <cell r="G302">
            <v>0</v>
          </cell>
          <cell r="H302">
            <v>9299.8945100890614</v>
          </cell>
          <cell r="J302">
            <v>0</v>
          </cell>
          <cell r="K302">
            <v>9490.3813998439782</v>
          </cell>
          <cell r="M302">
            <v>0</v>
          </cell>
          <cell r="N302">
            <v>8969.4594467607076</v>
          </cell>
          <cell r="P302">
            <v>0</v>
          </cell>
          <cell r="Q302">
            <v>9127.9645427277192</v>
          </cell>
          <cell r="S302">
            <v>0</v>
          </cell>
          <cell r="T302">
            <v>11117.747793097567</v>
          </cell>
          <cell r="V302">
            <v>0</v>
          </cell>
          <cell r="W302">
            <v>9711.6505853186191</v>
          </cell>
          <cell r="Y302">
            <v>0</v>
          </cell>
          <cell r="Z302">
            <v>10562.177689201206</v>
          </cell>
          <cell r="AB302">
            <v>0</v>
          </cell>
          <cell r="AC302">
            <v>11456.971757632731</v>
          </cell>
          <cell r="AE302">
            <v>0</v>
          </cell>
          <cell r="AF302">
            <v>9811.4571788389731</v>
          </cell>
          <cell r="AH302">
            <v>0</v>
          </cell>
          <cell r="AI302">
            <v>10825.96821907405</v>
          </cell>
          <cell r="AK302">
            <v>0</v>
          </cell>
          <cell r="AL302">
            <v>11367.587361020038</v>
          </cell>
          <cell r="AN302">
            <v>0</v>
          </cell>
          <cell r="AO302">
            <v>8258.7395163953588</v>
          </cell>
        </row>
        <row r="303">
          <cell r="A303" t="str">
            <v>PiècesRectif. Inventaire</v>
          </cell>
          <cell r="B303" t="str">
            <v>Rectif. Inventaire</v>
          </cell>
          <cell r="C303">
            <v>0</v>
          </cell>
          <cell r="D303">
            <v>0</v>
          </cell>
          <cell r="E303">
            <v>1200</v>
          </cell>
          <cell r="G303">
            <v>0</v>
          </cell>
          <cell r="H303">
            <v>100</v>
          </cell>
          <cell r="J303">
            <v>0</v>
          </cell>
          <cell r="K303">
            <v>100</v>
          </cell>
          <cell r="M303">
            <v>0</v>
          </cell>
          <cell r="N303">
            <v>100</v>
          </cell>
          <cell r="P303">
            <v>0</v>
          </cell>
          <cell r="Q303">
            <v>100</v>
          </cell>
          <cell r="S303">
            <v>0</v>
          </cell>
          <cell r="T303">
            <v>100</v>
          </cell>
          <cell r="V303">
            <v>0</v>
          </cell>
          <cell r="W303">
            <v>100</v>
          </cell>
          <cell r="Y303">
            <v>0</v>
          </cell>
          <cell r="Z303">
            <v>100</v>
          </cell>
          <cell r="AB303">
            <v>0</v>
          </cell>
          <cell r="AC303">
            <v>100</v>
          </cell>
          <cell r="AE303">
            <v>0</v>
          </cell>
          <cell r="AF303">
            <v>100</v>
          </cell>
          <cell r="AH303">
            <v>0</v>
          </cell>
          <cell r="AI303">
            <v>100</v>
          </cell>
          <cell r="AK303">
            <v>0</v>
          </cell>
          <cell r="AL303">
            <v>100</v>
          </cell>
          <cell r="AN303">
            <v>0</v>
          </cell>
          <cell r="AO303">
            <v>100</v>
          </cell>
        </row>
        <row r="304">
          <cell r="A304" t="str">
            <v>PiècesSous-total Pièces</v>
          </cell>
          <cell r="B304" t="str">
            <v>Sous-total Pièces</v>
          </cell>
          <cell r="C304">
            <v>3785213.5574134602</v>
          </cell>
          <cell r="D304">
            <v>0.31221170215300509</v>
          </cell>
          <cell r="E304">
            <v>1181787.967772688</v>
          </cell>
          <cell r="F304">
            <v>293350.72318420105</v>
          </cell>
          <cell r="G304">
            <v>0.30563414746951284</v>
          </cell>
          <cell r="H304">
            <v>89657.998189968348</v>
          </cell>
          <cell r="I304">
            <v>299359.33616428298</v>
          </cell>
          <cell r="J304">
            <v>0.305037756708259</v>
          </cell>
          <cell r="K304">
            <v>91315.900353226476</v>
          </cell>
          <cell r="L304">
            <v>282927.66250457388</v>
          </cell>
          <cell r="M304">
            <v>0.30649081527087174</v>
          </cell>
          <cell r="N304">
            <v>86714.729943708895</v>
          </cell>
          <cell r="O304">
            <v>287927.45948935265</v>
          </cell>
          <cell r="P304">
            <v>0.32528567294572774</v>
          </cell>
          <cell r="Q304">
            <v>93658.677419547836</v>
          </cell>
          <cell r="R304">
            <v>350692.08061947074</v>
          </cell>
          <cell r="S304">
            <v>0.31548716692668782</v>
          </cell>
          <cell r="T304">
            <v>110638.85097826243</v>
          </cell>
          <cell r="U304">
            <v>306338.92883675336</v>
          </cell>
          <cell r="V304">
            <v>0.31042884638651219</v>
          </cell>
          <cell r="W304">
            <v>95096.440282073207</v>
          </cell>
          <cell r="X304">
            <v>333167.48487478646</v>
          </cell>
          <cell r="Y304">
            <v>0.30917580612418194</v>
          </cell>
          <cell r="Z304">
            <v>103007.3257105283</v>
          </cell>
          <cell r="AA304">
            <v>361392.37353245443</v>
          </cell>
          <cell r="AB304">
            <v>0.31240339219551494</v>
          </cell>
          <cell r="AC304">
            <v>112900.20340512739</v>
          </cell>
          <cell r="AD304">
            <v>309487.17276102421</v>
          </cell>
          <cell r="AE304">
            <v>0.30741467199408357</v>
          </cell>
          <cell r="AF304">
            <v>95140.897700706526</v>
          </cell>
          <cell r="AG304">
            <v>341488.34729138622</v>
          </cell>
          <cell r="AH304">
            <v>0.31581461417737916</v>
          </cell>
          <cell r="AI304">
            <v>107847.01064590001</v>
          </cell>
          <cell r="AJ304">
            <v>358572.88161679124</v>
          </cell>
          <cell r="AK304">
            <v>0.32303744866001122</v>
          </cell>
          <cell r="AL304">
            <v>115832.46883615649</v>
          </cell>
          <cell r="AM304">
            <v>260509.10653838329</v>
          </cell>
          <cell r="AN304">
            <v>0.3070044858324304</v>
          </cell>
          <cell r="AO304">
            <v>79977.464307482194</v>
          </cell>
        </row>
        <row r="305">
          <cell r="A305" t="str">
            <v>Pièces</v>
          </cell>
        </row>
        <row r="306">
          <cell r="A306" t="str">
            <v>Pièces</v>
          </cell>
        </row>
        <row r="307">
          <cell r="A307" t="str">
            <v>PiècesVentes Pneus</v>
          </cell>
          <cell r="B307" t="str">
            <v>Ventes Pneus</v>
          </cell>
          <cell r="C307">
            <v>487093</v>
          </cell>
          <cell r="D307">
            <v>0.19500000000000001</v>
          </cell>
          <cell r="E307">
            <v>94983.135000000009</v>
          </cell>
          <cell r="F307">
            <v>44733.070931018294</v>
          </cell>
          <cell r="G307">
            <v>0.19499999999999998</v>
          </cell>
          <cell r="H307">
            <v>8722.9488315485669</v>
          </cell>
          <cell r="I307">
            <v>39790.081769045617</v>
          </cell>
          <cell r="J307">
            <v>0.19500000000000001</v>
          </cell>
          <cell r="K307">
            <v>7759.0659449638952</v>
          </cell>
          <cell r="L307">
            <v>26460.109588023632</v>
          </cell>
          <cell r="M307">
            <v>0.19500000000000001</v>
          </cell>
          <cell r="N307">
            <v>5159.7213696646086</v>
          </cell>
          <cell r="O307">
            <v>24486.258868781351</v>
          </cell>
          <cell r="P307">
            <v>0.19500000000000001</v>
          </cell>
          <cell r="Q307">
            <v>4774.820479412364</v>
          </cell>
          <cell r="R307">
            <v>39747.724268615071</v>
          </cell>
          <cell r="S307">
            <v>0.19500000000000001</v>
          </cell>
          <cell r="T307">
            <v>7750.8062323799395</v>
          </cell>
          <cell r="U307">
            <v>22830.049108010149</v>
          </cell>
          <cell r="V307">
            <v>0.19500000000000001</v>
          </cell>
          <cell r="W307">
            <v>4451.8595760619792</v>
          </cell>
          <cell r="X307">
            <v>18211.2175369998</v>
          </cell>
          <cell r="Y307">
            <v>0.19500000000000001</v>
          </cell>
          <cell r="Z307">
            <v>3551.1874197149614</v>
          </cell>
          <cell r="AA307">
            <v>28062.427708201438</v>
          </cell>
          <cell r="AB307">
            <v>0.19500000000000001</v>
          </cell>
          <cell r="AC307">
            <v>5472.1734030992802</v>
          </cell>
          <cell r="AD307">
            <v>33836.988060425458</v>
          </cell>
          <cell r="AE307">
            <v>0.19500000000000001</v>
          </cell>
          <cell r="AF307">
            <v>6598.2126717829642</v>
          </cell>
          <cell r="AG307">
            <v>77297.34137505063</v>
          </cell>
          <cell r="AH307">
            <v>0.19500000000000001</v>
          </cell>
          <cell r="AI307">
            <v>15072.981568134874</v>
          </cell>
          <cell r="AJ307">
            <v>100395.72511645118</v>
          </cell>
          <cell r="AK307">
            <v>0.19500000000000001</v>
          </cell>
          <cell r="AL307">
            <v>19577.166397707981</v>
          </cell>
          <cell r="AM307">
            <v>31242.005669377369</v>
          </cell>
          <cell r="AN307">
            <v>0.19500000000000001</v>
          </cell>
          <cell r="AO307">
            <v>6092.1911055285873</v>
          </cell>
        </row>
        <row r="308">
          <cell r="A308" t="str">
            <v>PiècesHuiles et Graisse</v>
          </cell>
          <cell r="B308" t="str">
            <v>Huiles et Graisse</v>
          </cell>
          <cell r="C308">
            <v>228340</v>
          </cell>
          <cell r="D308">
            <v>0.30006987567403653</v>
          </cell>
          <cell r="E308">
            <v>68517.955411409508</v>
          </cell>
          <cell r="F308">
            <v>13115.788065400957</v>
          </cell>
          <cell r="G308">
            <v>0.30006987567403659</v>
          </cell>
          <cell r="H308">
            <v>3935.6528941518782</v>
          </cell>
          <cell r="I308">
            <v>13802.65360619588</v>
          </cell>
          <cell r="J308">
            <v>0.30006987567403659</v>
          </cell>
          <cell r="K308">
            <v>4141.76055158299</v>
          </cell>
          <cell r="L308">
            <v>15129.102968859246</v>
          </cell>
          <cell r="M308">
            <v>0.30006987567403665</v>
          </cell>
          <cell r="N308">
            <v>4539.7880469252923</v>
          </cell>
          <cell r="O308">
            <v>22448.181251008446</v>
          </cell>
          <cell r="P308">
            <v>0.30006987567403659</v>
          </cell>
          <cell r="Q308">
            <v>6736.0229570983438</v>
          </cell>
          <cell r="R308">
            <v>22742.311918463936</v>
          </cell>
          <cell r="S308">
            <v>0.30006987567403659</v>
          </cell>
          <cell r="T308">
            <v>6824.2827099136339</v>
          </cell>
          <cell r="U308">
            <v>19208.182918302584</v>
          </cell>
          <cell r="V308">
            <v>0.30006987567403659</v>
          </cell>
          <cell r="W308">
            <v>5763.7970602192099</v>
          </cell>
          <cell r="X308">
            <v>18914.808314957238</v>
          </cell>
          <cell r="Y308">
            <v>0.30006987567403659</v>
          </cell>
          <cell r="Z308">
            <v>5675.7641794674519</v>
          </cell>
          <cell r="AA308">
            <v>18848.193513687947</v>
          </cell>
          <cell r="AB308">
            <v>0.30006987567403659</v>
          </cell>
          <cell r="AC308">
            <v>5655.7750843325257</v>
          </cell>
          <cell r="AD308">
            <v>15947.179207228528</v>
          </cell>
          <cell r="AE308">
            <v>0.30006987567403659</v>
          </cell>
          <cell r="AF308">
            <v>4785.2680820646456</v>
          </cell>
          <cell r="AG308">
            <v>23518.210778249882</v>
          </cell>
          <cell r="AH308">
            <v>0.30006987567403659</v>
          </cell>
          <cell r="AI308">
            <v>7057.1065843052293</v>
          </cell>
          <cell r="AJ308">
            <v>30363.710401764107</v>
          </cell>
          <cell r="AK308">
            <v>0.30006987567403659</v>
          </cell>
          <cell r="AL308">
            <v>9111.2348052598063</v>
          </cell>
          <cell r="AM308">
            <v>14301.677055881244</v>
          </cell>
          <cell r="AN308">
            <v>0.30006987567403659</v>
          </cell>
          <cell r="AO308">
            <v>4291.5024560885067</v>
          </cell>
        </row>
        <row r="309">
          <cell r="A309" t="str">
            <v>PiècesSous-total Pièces et Acc.</v>
          </cell>
          <cell r="B309" t="str">
            <v>Sous-total Pièces et Acc.</v>
          </cell>
          <cell r="C309">
            <v>4500646.5574134607</v>
          </cell>
          <cell r="D309">
            <v>0.29891017679851767</v>
          </cell>
          <cell r="E309">
            <v>1345289.0581840975</v>
          </cell>
          <cell r="F309">
            <v>351199.58218062029</v>
          </cell>
          <cell r="G309">
            <v>0.291334628818117</v>
          </cell>
          <cell r="H309">
            <v>102316.59991566879</v>
          </cell>
          <cell r="I309">
            <v>352952.07153952448</v>
          </cell>
          <cell r="J309">
            <v>0.29243836535526579</v>
          </cell>
          <cell r="K309">
            <v>103216.72684977336</v>
          </cell>
          <cell r="L309">
            <v>324516.87506145675</v>
          </cell>
          <cell r="M309">
            <v>0.29710084981571433</v>
          </cell>
          <cell r="N309">
            <v>96414.239360298787</v>
          </cell>
          <cell r="O309">
            <v>334861.89960914245</v>
          </cell>
          <cell r="P309">
            <v>0.31406833975084814</v>
          </cell>
          <cell r="Q309">
            <v>105169.52085605855</v>
          </cell>
          <cell r="R309">
            <v>413182.11680654972</v>
          </cell>
          <cell r="S309">
            <v>0.30304782038565498</v>
          </cell>
          <cell r="T309">
            <v>125213.939920556</v>
          </cell>
          <cell r="U309">
            <v>348377.16086306609</v>
          </cell>
          <cell r="V309">
            <v>0.30229334396507296</v>
          </cell>
          <cell r="W309">
            <v>105312.09691835439</v>
          </cell>
          <cell r="X309">
            <v>370293.51072674349</v>
          </cell>
          <cell r="Y309">
            <v>0.30309544741801731</v>
          </cell>
          <cell r="Z309">
            <v>112234.27730971071</v>
          </cell>
          <cell r="AA309">
            <v>408302.99475434382</v>
          </cell>
          <cell r="AB309">
            <v>0.3037649820990927</v>
          </cell>
          <cell r="AC309">
            <v>124028.1518925592</v>
          </cell>
          <cell r="AD309">
            <v>359271.34002867818</v>
          </cell>
          <cell r="AE309">
            <v>0.29650118611200943</v>
          </cell>
          <cell r="AF309">
            <v>106524.37845455414</v>
          </cell>
          <cell r="AG309">
            <v>442303.89944468671</v>
          </cell>
          <cell r="AH309">
            <v>0.29386378677991892</v>
          </cell>
          <cell r="AI309">
            <v>129977.09879834011</v>
          </cell>
          <cell r="AJ309">
            <v>489332.31713500648</v>
          </cell>
          <cell r="AK309">
            <v>0.29534299080281479</v>
          </cell>
          <cell r="AL309">
            <v>144520.87003912427</v>
          </cell>
          <cell r="AM309">
            <v>306052.78926364193</v>
          </cell>
          <cell r="AN309">
            <v>0.29524696731732714</v>
          </cell>
          <cell r="AO309">
            <v>90361.15786909929</v>
          </cell>
        </row>
        <row r="310">
          <cell r="A310" t="str">
            <v>Pièces</v>
          </cell>
        </row>
        <row r="311">
          <cell r="A311" t="str">
            <v>Pièces</v>
          </cell>
        </row>
        <row r="312">
          <cell r="A312" t="str">
            <v>PiècesAutostock</v>
          </cell>
          <cell r="B312" t="str">
            <v>Autostock</v>
          </cell>
          <cell r="C312">
            <v>0</v>
          </cell>
          <cell r="D312">
            <v>0</v>
          </cell>
          <cell r="E312">
            <v>0</v>
          </cell>
          <cell r="G312">
            <v>0</v>
          </cell>
          <cell r="J312">
            <v>0</v>
          </cell>
          <cell r="M312">
            <v>0</v>
          </cell>
          <cell r="P312">
            <v>0</v>
          </cell>
          <cell r="S312">
            <v>0</v>
          </cell>
          <cell r="V312">
            <v>0</v>
          </cell>
          <cell r="Y312">
            <v>0</v>
          </cell>
          <cell r="AB312">
            <v>0</v>
          </cell>
          <cell r="AE312">
            <v>0</v>
          </cell>
          <cell r="AH312">
            <v>0</v>
          </cell>
          <cell r="AK312">
            <v>0</v>
          </cell>
          <cell r="AN312">
            <v>0</v>
          </cell>
        </row>
        <row r="313">
          <cell r="A313" t="str">
            <v>Pièces</v>
          </cell>
        </row>
        <row r="314">
          <cell r="A314" t="str">
            <v>PiècesTotal Dépt. Pièces</v>
          </cell>
          <cell r="B314" t="str">
            <v>Total Dépt. Pièces</v>
          </cell>
          <cell r="C314">
            <v>4500646.5574134607</v>
          </cell>
          <cell r="D314">
            <v>0.29891017679851767</v>
          </cell>
          <cell r="E314">
            <v>1345289.0581840975</v>
          </cell>
          <cell r="F314">
            <v>351199.58218062029</v>
          </cell>
          <cell r="G314">
            <v>0.291334628818117</v>
          </cell>
          <cell r="H314">
            <v>102316.59991566879</v>
          </cell>
          <cell r="I314">
            <v>352952.07153952448</v>
          </cell>
          <cell r="J314">
            <v>0.29243836535526579</v>
          </cell>
          <cell r="K314">
            <v>103216.72684977336</v>
          </cell>
          <cell r="L314">
            <v>324516.87506145675</v>
          </cell>
          <cell r="M314">
            <v>0.29710084981571433</v>
          </cell>
          <cell r="N314">
            <v>96414.239360298787</v>
          </cell>
          <cell r="O314">
            <v>334861.89960914245</v>
          </cell>
          <cell r="P314">
            <v>0.31406833975084814</v>
          </cell>
          <cell r="Q314">
            <v>105169.52085605855</v>
          </cell>
          <cell r="R314">
            <v>413182.11680654972</v>
          </cell>
          <cell r="S314">
            <v>0.30304782038565498</v>
          </cell>
          <cell r="T314">
            <v>125213.939920556</v>
          </cell>
          <cell r="U314">
            <v>348377.16086306609</v>
          </cell>
          <cell r="V314">
            <v>0.30229334396507296</v>
          </cell>
          <cell r="W314">
            <v>105312.09691835439</v>
          </cell>
          <cell r="X314">
            <v>370293.51072674349</v>
          </cell>
          <cell r="Y314">
            <v>0.30309544741801731</v>
          </cell>
          <cell r="Z314">
            <v>112234.27730971071</v>
          </cell>
          <cell r="AA314">
            <v>408302.99475434382</v>
          </cell>
          <cell r="AB314">
            <v>0.3037649820990927</v>
          </cell>
          <cell r="AC314">
            <v>124028.1518925592</v>
          </cell>
          <cell r="AD314">
            <v>359271.34002867818</v>
          </cell>
          <cell r="AE314">
            <v>0.29650118611200943</v>
          </cell>
          <cell r="AF314">
            <v>106524.37845455414</v>
          </cell>
          <cell r="AG314">
            <v>442303.89944468671</v>
          </cell>
          <cell r="AH314">
            <v>0.29386378677991892</v>
          </cell>
          <cell r="AI314">
            <v>129977.09879834011</v>
          </cell>
          <cell r="AJ314">
            <v>489332.31713500648</v>
          </cell>
          <cell r="AK314">
            <v>0.29534299080281479</v>
          </cell>
          <cell r="AL314">
            <v>144520.87003912427</v>
          </cell>
          <cell r="AM314">
            <v>306052.78926364193</v>
          </cell>
          <cell r="AN314">
            <v>0.29524696731732714</v>
          </cell>
          <cell r="AO314">
            <v>90361.15786909929</v>
          </cell>
        </row>
        <row r="315">
          <cell r="A315" t="str">
            <v>Pièces</v>
          </cell>
        </row>
        <row r="316">
          <cell r="A316" t="str">
            <v>Pièces</v>
          </cell>
        </row>
        <row r="317">
          <cell r="A317" t="str">
            <v>PiècesDEPENSES</v>
          </cell>
          <cell r="B317" t="str">
            <v>DEPENSES</v>
          </cell>
        </row>
        <row r="318">
          <cell r="A318" t="str">
            <v>PiècesSalaires cadres</v>
          </cell>
          <cell r="B318" t="str">
            <v>Salaires cadres</v>
          </cell>
          <cell r="E318">
            <v>110586.87940728868</v>
          </cell>
          <cell r="H318">
            <v>8924.8553069292284</v>
          </cell>
          <cell r="K318">
            <v>8537.2313375805697</v>
          </cell>
          <cell r="N318">
            <v>9700.1032456265475</v>
          </cell>
          <cell r="Q318">
            <v>8924.8553069292284</v>
          </cell>
          <cell r="T318">
            <v>9312.4792762778889</v>
          </cell>
          <cell r="W318">
            <v>9312.4792762778889</v>
          </cell>
          <cell r="Z318">
            <v>9312.4792762778889</v>
          </cell>
          <cell r="AC318">
            <v>9312.4792762778889</v>
          </cell>
          <cell r="AF318">
            <v>9312.4792762778889</v>
          </cell>
          <cell r="AI318">
            <v>8924.8553069292284</v>
          </cell>
          <cell r="AL318">
            <v>9312.4792762778889</v>
          </cell>
          <cell r="AO318">
            <v>9700.1032456265475</v>
          </cell>
        </row>
        <row r="319">
          <cell r="A319" t="str">
            <v>PiècesSalaires commis</v>
          </cell>
          <cell r="B319" t="str">
            <v>Salaires commis</v>
          </cell>
          <cell r="E319">
            <v>52882.082847999998</v>
          </cell>
          <cell r="H319">
            <v>4254.8802291494258</v>
          </cell>
          <cell r="K319">
            <v>4052.2668849042147</v>
          </cell>
          <cell r="N319">
            <v>4660.1069176398478</v>
          </cell>
          <cell r="Q319">
            <v>4254.8802291494258</v>
          </cell>
          <cell r="T319">
            <v>4457.4935733946359</v>
          </cell>
          <cell r="W319">
            <v>4457.4935733946359</v>
          </cell>
          <cell r="Z319">
            <v>4457.4935733946359</v>
          </cell>
          <cell r="AC319">
            <v>4457.4935733946359</v>
          </cell>
          <cell r="AF319">
            <v>4457.4935733946359</v>
          </cell>
          <cell r="AI319">
            <v>4254.8802291494258</v>
          </cell>
          <cell r="AL319">
            <v>4457.4935733946359</v>
          </cell>
          <cell r="AO319">
            <v>4660.1069176398478</v>
          </cell>
        </row>
        <row r="320">
          <cell r="A320" t="str">
            <v>PiècesSalaires autres</v>
          </cell>
          <cell r="B320" t="str">
            <v>Salaires autres</v>
          </cell>
          <cell r="E320">
            <v>196540.96539519998</v>
          </cell>
          <cell r="H320">
            <v>15813.640893866666</v>
          </cell>
          <cell r="K320">
            <v>15060.610375111111</v>
          </cell>
          <cell r="N320">
            <v>17319.701931377778</v>
          </cell>
          <cell r="Q320">
            <v>15813.640893866666</v>
          </cell>
          <cell r="T320">
            <v>16566.671412622221</v>
          </cell>
          <cell r="W320">
            <v>16566.671412622221</v>
          </cell>
          <cell r="Z320">
            <v>16566.671412622221</v>
          </cell>
          <cell r="AC320">
            <v>16566.671412622221</v>
          </cell>
          <cell r="AF320">
            <v>16566.671412622221</v>
          </cell>
          <cell r="AI320">
            <v>15813.640893866666</v>
          </cell>
          <cell r="AL320">
            <v>16566.671412622221</v>
          </cell>
          <cell r="AO320">
            <v>17319.701931377778</v>
          </cell>
        </row>
        <row r="321">
          <cell r="A321" t="str">
            <v>PiècesSalaires spécialistes</v>
          </cell>
          <cell r="B321" t="str">
            <v>Salaires spécialistes</v>
          </cell>
          <cell r="E321">
            <v>0</v>
          </cell>
        </row>
        <row r="322">
          <cell r="A322" t="str">
            <v>Pièces[...]</v>
          </cell>
          <cell r="B322" t="str">
            <v>[...]</v>
          </cell>
          <cell r="E322">
            <v>0</v>
          </cell>
        </row>
        <row r="323">
          <cell r="A323" t="str">
            <v>Pièces[...]</v>
          </cell>
          <cell r="B323" t="str">
            <v>[...]</v>
          </cell>
          <cell r="E323">
            <v>0</v>
          </cell>
        </row>
        <row r="324">
          <cell r="A324" t="str">
            <v>Pièces[...]</v>
          </cell>
          <cell r="B324" t="str">
            <v>[...]</v>
          </cell>
          <cell r="E324">
            <v>0</v>
          </cell>
        </row>
        <row r="325">
          <cell r="A325" t="str">
            <v>PiècesSalaires en absences</v>
          </cell>
          <cell r="B325" t="str">
            <v>Salaires en absences</v>
          </cell>
          <cell r="E325">
            <v>43201.191318058627</v>
          </cell>
          <cell r="H325">
            <v>3479.2051715934381</v>
          </cell>
          <cell r="K325">
            <v>3318.0130317115072</v>
          </cell>
          <cell r="N325">
            <v>3801.5894513573007</v>
          </cell>
          <cell r="Q325">
            <v>3479.2051715934381</v>
          </cell>
          <cell r="T325">
            <v>3640.3973114753694</v>
          </cell>
          <cell r="W325">
            <v>3640.3973114753694</v>
          </cell>
          <cell r="Z325">
            <v>3640.3973114753694</v>
          </cell>
          <cell r="AC325">
            <v>3640.3973114753694</v>
          </cell>
          <cell r="AF325">
            <v>3640.3973114753694</v>
          </cell>
          <cell r="AI325">
            <v>3479.2051715934381</v>
          </cell>
          <cell r="AL325">
            <v>3640.3973114753694</v>
          </cell>
          <cell r="AO325">
            <v>3801.5894513573007</v>
          </cell>
        </row>
        <row r="326">
          <cell r="A326" t="str">
            <v>PiècesDéduction à la source</v>
          </cell>
          <cell r="B326" t="str">
            <v>Déduction à la source</v>
          </cell>
          <cell r="E326">
            <v>43201.191318058627</v>
          </cell>
          <cell r="H326">
            <v>3479.2051715934381</v>
          </cell>
          <cell r="K326">
            <v>3318.0130317115072</v>
          </cell>
          <cell r="N326">
            <v>3801.5894513573007</v>
          </cell>
          <cell r="Q326">
            <v>3479.2051715934381</v>
          </cell>
          <cell r="T326">
            <v>3640.3973114753694</v>
          </cell>
          <cell r="W326">
            <v>3640.3973114753694</v>
          </cell>
          <cell r="Z326">
            <v>3640.3973114753694</v>
          </cell>
          <cell r="AC326">
            <v>3640.3973114753694</v>
          </cell>
          <cell r="AF326">
            <v>3640.3973114753694</v>
          </cell>
          <cell r="AI326">
            <v>3479.2051715934381</v>
          </cell>
          <cell r="AL326">
            <v>3640.3973114753694</v>
          </cell>
          <cell r="AO326">
            <v>3801.5894513573007</v>
          </cell>
        </row>
        <row r="327">
          <cell r="A327" t="str">
            <v>PiècesBénéfices marginaux</v>
          </cell>
          <cell r="B327" t="str">
            <v>Bénéfices marginaux</v>
          </cell>
          <cell r="E327">
            <v>30960.853777942026</v>
          </cell>
          <cell r="H327">
            <v>2493.4303729752969</v>
          </cell>
          <cell r="K327">
            <v>2377.9093393932467</v>
          </cell>
          <cell r="N327">
            <v>2724.4724401393987</v>
          </cell>
          <cell r="Q327">
            <v>2493.4303729752969</v>
          </cell>
          <cell r="T327">
            <v>2608.951406557348</v>
          </cell>
          <cell r="W327">
            <v>2608.951406557348</v>
          </cell>
          <cell r="Z327">
            <v>2608.951406557348</v>
          </cell>
          <cell r="AC327">
            <v>2608.951406557348</v>
          </cell>
          <cell r="AF327">
            <v>2608.951406557348</v>
          </cell>
          <cell r="AI327">
            <v>2493.4303729752969</v>
          </cell>
          <cell r="AL327">
            <v>2608.951406557348</v>
          </cell>
          <cell r="AO327">
            <v>2724.4724401393987</v>
          </cell>
        </row>
        <row r="328">
          <cell r="A328" t="str">
            <v>PiècesCsst</v>
          </cell>
          <cell r="B328" t="str">
            <v>Csst</v>
          </cell>
          <cell r="E328">
            <v>7200.1985530097736</v>
          </cell>
          <cell r="H328">
            <v>579.86752859890635</v>
          </cell>
          <cell r="K328">
            <v>553.00217195191794</v>
          </cell>
          <cell r="N328">
            <v>633.59824189288349</v>
          </cell>
          <cell r="Q328">
            <v>579.86752859890635</v>
          </cell>
          <cell r="T328">
            <v>606.73288524589498</v>
          </cell>
          <cell r="W328">
            <v>606.73288524589498</v>
          </cell>
          <cell r="Z328">
            <v>606.73288524589498</v>
          </cell>
          <cell r="AC328">
            <v>606.73288524589498</v>
          </cell>
          <cell r="AF328">
            <v>606.73288524589498</v>
          </cell>
          <cell r="AI328">
            <v>579.86752859890635</v>
          </cell>
          <cell r="AL328">
            <v>606.73288524589498</v>
          </cell>
          <cell r="AO328">
            <v>633.59824189288349</v>
          </cell>
        </row>
        <row r="329">
          <cell r="A329" t="str">
            <v>Pièces[...]</v>
          </cell>
          <cell r="B329" t="str">
            <v>[...]</v>
          </cell>
          <cell r="E329">
            <v>0</v>
          </cell>
        </row>
        <row r="330">
          <cell r="A330" t="str">
            <v>PiècesTOTAL PERSONNEL</v>
          </cell>
          <cell r="B330" t="str">
            <v>TOTAL PERSONNEL</v>
          </cell>
          <cell r="C330" t="str">
            <v>% brut</v>
          </cell>
          <cell r="D330">
            <v>0.36020018126932968</v>
          </cell>
          <cell r="E330">
            <v>484573.36261755775</v>
          </cell>
          <cell r="F330" t="str">
            <v>% brut</v>
          </cell>
          <cell r="G330">
            <v>0.38141498746900881</v>
          </cell>
          <cell r="H330">
            <v>39025.084674706399</v>
          </cell>
          <cell r="I330" t="str">
            <v>% brut</v>
          </cell>
          <cell r="J330">
            <v>0.36057185020536037</v>
          </cell>
          <cell r="K330">
            <v>37217.046172364076</v>
          </cell>
          <cell r="L330" t="str">
            <v>% brut</v>
          </cell>
          <cell r="M330">
            <v>0.44227037377789785</v>
          </cell>
          <cell r="N330">
            <v>42641.161679391058</v>
          </cell>
          <cell r="O330" t="str">
            <v>% brut</v>
          </cell>
          <cell r="P330">
            <v>0.37106838898808453</v>
          </cell>
          <cell r="Q330">
            <v>39025.084674706399</v>
          </cell>
          <cell r="R330" t="str">
            <v>% brut</v>
          </cell>
          <cell r="S330">
            <v>0.32610684723247235</v>
          </cell>
          <cell r="T330">
            <v>40833.123177048728</v>
          </cell>
          <cell r="U330" t="str">
            <v>% brut</v>
          </cell>
          <cell r="V330">
            <v>0.38773440442179724</v>
          </cell>
          <cell r="W330">
            <v>40833.123177048728</v>
          </cell>
          <cell r="X330" t="str">
            <v>% brut</v>
          </cell>
          <cell r="Y330">
            <v>0.36382043129631103</v>
          </cell>
          <cell r="Z330">
            <v>40833.123177048728</v>
          </cell>
          <cell r="AA330" t="str">
            <v>% brut</v>
          </cell>
          <cell r="AB330">
            <v>0.32922463613277803</v>
          </cell>
          <cell r="AC330">
            <v>40833.123177048728</v>
          </cell>
          <cell r="AD330" t="str">
            <v>% brut</v>
          </cell>
          <cell r="AE330">
            <v>0.3833218627458983</v>
          </cell>
          <cell r="AF330">
            <v>40833.123177048728</v>
          </cell>
          <cell r="AG330" t="str">
            <v>% brut</v>
          </cell>
          <cell r="AH330">
            <v>0.30024585127303038</v>
          </cell>
          <cell r="AI330">
            <v>39025.084674706399</v>
          </cell>
          <cell r="AJ330" t="str">
            <v>% brut</v>
          </cell>
          <cell r="AK330">
            <v>0.28254136005404967</v>
          </cell>
          <cell r="AL330">
            <v>40833.123177048728</v>
          </cell>
          <cell r="AM330" t="str">
            <v>% brut</v>
          </cell>
          <cell r="AN330">
            <v>0.4718970261665163</v>
          </cell>
          <cell r="AO330">
            <v>42641.161679391058</v>
          </cell>
        </row>
        <row r="331">
          <cell r="A331" t="str">
            <v>PiècesPublicité 2</v>
          </cell>
          <cell r="B331" t="str">
            <v>Publicité 2</v>
          </cell>
          <cell r="E331">
            <v>45703.699999999983</v>
          </cell>
          <cell r="H331">
            <v>3808.6416666666664</v>
          </cell>
          <cell r="K331">
            <v>3808.6416666666664</v>
          </cell>
          <cell r="N331">
            <v>3808.6416666666664</v>
          </cell>
          <cell r="Q331">
            <v>3808.6416666666664</v>
          </cell>
          <cell r="T331">
            <v>3808.6416666666664</v>
          </cell>
          <cell r="W331">
            <v>3808.6416666666664</v>
          </cell>
          <cell r="Z331">
            <v>3808.6416666666664</v>
          </cell>
          <cell r="AC331">
            <v>3808.6416666666664</v>
          </cell>
          <cell r="AF331">
            <v>3808.6416666666664</v>
          </cell>
          <cell r="AI331">
            <v>3808.6416666666664</v>
          </cell>
          <cell r="AL331">
            <v>3808.6416666666664</v>
          </cell>
          <cell r="AO331">
            <v>3808.6416666666664</v>
          </cell>
        </row>
        <row r="332">
          <cell r="A332" t="str">
            <v>PiècesService gratuit 2</v>
          </cell>
          <cell r="B332" t="str">
            <v>Service gratuit 2</v>
          </cell>
          <cell r="E332">
            <v>24527.999999999996</v>
          </cell>
          <cell r="H332">
            <v>1652.6753978584377</v>
          </cell>
          <cell r="K332">
            <v>1727.5096033468692</v>
          </cell>
          <cell r="N332">
            <v>1728.4969010161922</v>
          </cell>
          <cell r="Q332">
            <v>2830.7432547726557</v>
          </cell>
          <cell r="T332">
            <v>2316.8335249374268</v>
          </cell>
          <cell r="W332">
            <v>1782.5831259687641</v>
          </cell>
          <cell r="Z332">
            <v>1772.5775029718116</v>
          </cell>
          <cell r="AC332">
            <v>2243.542254752278</v>
          </cell>
          <cell r="AF332">
            <v>1660.9170138477077</v>
          </cell>
          <cell r="AI332">
            <v>2095.5907420365202</v>
          </cell>
          <cell r="AL332">
            <v>3101.0421346892153</v>
          </cell>
          <cell r="AO332">
            <v>1615.4885438021217</v>
          </cell>
        </row>
        <row r="333">
          <cell r="A333" t="str">
            <v>PiècesFrais véhicules de cie</v>
          </cell>
          <cell r="B333" t="str">
            <v>Frais véhicules de cie</v>
          </cell>
          <cell r="E333">
            <v>3426</v>
          </cell>
          <cell r="H333">
            <v>285.5</v>
          </cell>
          <cell r="K333">
            <v>285.5</v>
          </cell>
          <cell r="N333">
            <v>285.5</v>
          </cell>
          <cell r="Q333">
            <v>285.5</v>
          </cell>
          <cell r="T333">
            <v>285.5</v>
          </cell>
          <cell r="W333">
            <v>285.5</v>
          </cell>
          <cell r="Z333">
            <v>285.5</v>
          </cell>
          <cell r="AC333">
            <v>285.5</v>
          </cell>
          <cell r="AF333">
            <v>285.5</v>
          </cell>
          <cell r="AI333">
            <v>285.5</v>
          </cell>
          <cell r="AL333">
            <v>285.5</v>
          </cell>
          <cell r="AO333">
            <v>285.5</v>
          </cell>
        </row>
        <row r="334">
          <cell r="A334" t="str">
            <v>PiècesInformatique</v>
          </cell>
          <cell r="B334" t="str">
            <v>Informatique</v>
          </cell>
          <cell r="E334">
            <v>51369.340000000018</v>
          </cell>
          <cell r="H334">
            <v>4280.7783333333336</v>
          </cell>
          <cell r="K334">
            <v>4280.7783333333336</v>
          </cell>
          <cell r="N334">
            <v>4280.7783333333336</v>
          </cell>
          <cell r="Q334">
            <v>4280.7783333333336</v>
          </cell>
          <cell r="T334">
            <v>4280.7783333333336</v>
          </cell>
          <cell r="W334">
            <v>4280.7783333333336</v>
          </cell>
          <cell r="Z334">
            <v>4280.7783333333336</v>
          </cell>
          <cell r="AC334">
            <v>4280.7783333333336</v>
          </cell>
          <cell r="AF334">
            <v>4280.7783333333336</v>
          </cell>
          <cell r="AI334">
            <v>4280.7783333333336</v>
          </cell>
          <cell r="AL334">
            <v>4280.7783333333336</v>
          </cell>
          <cell r="AO334">
            <v>4280.7783333333336</v>
          </cell>
        </row>
        <row r="335">
          <cell r="A335" t="str">
            <v>PiècesFrais de déplacement</v>
          </cell>
          <cell r="B335" t="str">
            <v>Frais de déplacement</v>
          </cell>
          <cell r="E335">
            <v>14967.157499999996</v>
          </cell>
          <cell r="H335">
            <v>1247.2631249999999</v>
          </cell>
          <cell r="K335">
            <v>1247.2631249999999</v>
          </cell>
          <cell r="N335">
            <v>1247.2631249999999</v>
          </cell>
          <cell r="Q335">
            <v>1247.2631249999999</v>
          </cell>
          <cell r="T335">
            <v>1247.2631249999999</v>
          </cell>
          <cell r="W335">
            <v>1247.2631249999999</v>
          </cell>
          <cell r="Z335">
            <v>1247.2631249999999</v>
          </cell>
          <cell r="AC335">
            <v>1247.2631249999999</v>
          </cell>
          <cell r="AF335">
            <v>1247.2631249999999</v>
          </cell>
          <cell r="AI335">
            <v>1247.2631249999999</v>
          </cell>
          <cell r="AL335">
            <v>1247.2631249999999</v>
          </cell>
          <cell r="AO335">
            <v>1247.2631249999999</v>
          </cell>
        </row>
        <row r="336">
          <cell r="A336" t="str">
            <v>PiècesServices extérieurs</v>
          </cell>
          <cell r="B336" t="str">
            <v>Services extérieurs</v>
          </cell>
          <cell r="E336">
            <v>91411.229099999997</v>
          </cell>
          <cell r="H336">
            <v>7272.824908333333</v>
          </cell>
          <cell r="K336">
            <v>7060.8431083333326</v>
          </cell>
          <cell r="N336">
            <v>7738.2632083333328</v>
          </cell>
          <cell r="Q336">
            <v>7507.6174083333326</v>
          </cell>
          <cell r="T336">
            <v>9198.8635083333338</v>
          </cell>
          <cell r="W336">
            <v>7507.8482083333329</v>
          </cell>
          <cell r="Z336">
            <v>7507.8482083333329</v>
          </cell>
          <cell r="AC336">
            <v>7120.7510083333327</v>
          </cell>
          <cell r="AF336">
            <v>7332.7328083333323</v>
          </cell>
          <cell r="AI336">
            <v>7867.0648083333326</v>
          </cell>
          <cell r="AL336">
            <v>8314.0699083333329</v>
          </cell>
          <cell r="AO336">
            <v>6982.5020083333329</v>
          </cell>
        </row>
        <row r="337">
          <cell r="A337" t="str">
            <v>PiècesFournitures autres</v>
          </cell>
          <cell r="B337" t="str">
            <v>Fournitures autres</v>
          </cell>
          <cell r="E337">
            <v>1494</v>
          </cell>
          <cell r="H337">
            <v>126</v>
          </cell>
          <cell r="K337">
            <v>120</v>
          </cell>
          <cell r="N337">
            <v>132</v>
          </cell>
          <cell r="Q337">
            <v>126</v>
          </cell>
          <cell r="T337">
            <v>120</v>
          </cell>
          <cell r="W337">
            <v>126</v>
          </cell>
          <cell r="Z337">
            <v>132</v>
          </cell>
          <cell r="AC337">
            <v>126</v>
          </cell>
          <cell r="AF337">
            <v>126</v>
          </cell>
          <cell r="AI337">
            <v>126</v>
          </cell>
          <cell r="AL337">
            <v>126</v>
          </cell>
          <cell r="AO337">
            <v>108</v>
          </cell>
        </row>
        <row r="338">
          <cell r="A338" t="str">
            <v>PiècesUniformes</v>
          </cell>
          <cell r="B338" t="str">
            <v>Uniformes</v>
          </cell>
          <cell r="E338">
            <v>2040</v>
          </cell>
          <cell r="H338">
            <v>170</v>
          </cell>
          <cell r="K338">
            <v>170</v>
          </cell>
          <cell r="N338">
            <v>170</v>
          </cell>
          <cell r="Q338">
            <v>170</v>
          </cell>
          <cell r="T338">
            <v>170</v>
          </cell>
          <cell r="W338">
            <v>170</v>
          </cell>
          <cell r="Z338">
            <v>170</v>
          </cell>
          <cell r="AC338">
            <v>170</v>
          </cell>
          <cell r="AF338">
            <v>170</v>
          </cell>
          <cell r="AI338">
            <v>170</v>
          </cell>
          <cell r="AL338">
            <v>170</v>
          </cell>
          <cell r="AO338">
            <v>170</v>
          </cell>
        </row>
        <row r="339">
          <cell r="A339" t="str">
            <v>PiècesPapeterie</v>
          </cell>
          <cell r="B339" t="str">
            <v>Papeterie</v>
          </cell>
          <cell r="E339">
            <v>6540</v>
          </cell>
          <cell r="H339">
            <v>545</v>
          </cell>
          <cell r="K339">
            <v>545</v>
          </cell>
          <cell r="N339">
            <v>545</v>
          </cell>
          <cell r="Q339">
            <v>545</v>
          </cell>
          <cell r="T339">
            <v>545</v>
          </cell>
          <cell r="W339">
            <v>545</v>
          </cell>
          <cell r="Z339">
            <v>545</v>
          </cell>
          <cell r="AC339">
            <v>545</v>
          </cell>
          <cell r="AF339">
            <v>545</v>
          </cell>
          <cell r="AI339">
            <v>545</v>
          </cell>
          <cell r="AL339">
            <v>545</v>
          </cell>
          <cell r="AO339">
            <v>545</v>
          </cell>
        </row>
        <row r="340">
          <cell r="A340" t="str">
            <v>PiècesTéléphone</v>
          </cell>
          <cell r="B340" t="str">
            <v>Téléphone</v>
          </cell>
          <cell r="E340">
            <v>5427.2999999999993</v>
          </cell>
          <cell r="H340">
            <v>452.27499999999998</v>
          </cell>
          <cell r="K340">
            <v>452.27499999999998</v>
          </cell>
          <cell r="N340">
            <v>452.27499999999998</v>
          </cell>
          <cell r="Q340">
            <v>452.27499999999998</v>
          </cell>
          <cell r="T340">
            <v>452.27499999999998</v>
          </cell>
          <cell r="W340">
            <v>452.27499999999998</v>
          </cell>
          <cell r="Z340">
            <v>452.27499999999998</v>
          </cell>
          <cell r="AC340">
            <v>452.27499999999998</v>
          </cell>
          <cell r="AF340">
            <v>452.27499999999998</v>
          </cell>
          <cell r="AI340">
            <v>452.27499999999998</v>
          </cell>
          <cell r="AL340">
            <v>452.27499999999998</v>
          </cell>
          <cell r="AO340">
            <v>452.27499999999998</v>
          </cell>
        </row>
        <row r="341">
          <cell r="A341" t="str">
            <v>PiècesFrais postaux</v>
          </cell>
          <cell r="B341" t="str">
            <v>Frais postaux</v>
          </cell>
          <cell r="E341">
            <v>2595</v>
          </cell>
          <cell r="H341">
            <v>216.25</v>
          </cell>
          <cell r="K341">
            <v>216.25</v>
          </cell>
          <cell r="N341">
            <v>216.25</v>
          </cell>
          <cell r="Q341">
            <v>216.25</v>
          </cell>
          <cell r="T341">
            <v>216.25</v>
          </cell>
          <cell r="W341">
            <v>216.25</v>
          </cell>
          <cell r="Z341">
            <v>216.25</v>
          </cell>
          <cell r="AC341">
            <v>216.25</v>
          </cell>
          <cell r="AF341">
            <v>216.25</v>
          </cell>
          <cell r="AI341">
            <v>216.25</v>
          </cell>
          <cell r="AL341">
            <v>216.25</v>
          </cell>
          <cell r="AO341">
            <v>216.25</v>
          </cell>
        </row>
        <row r="342">
          <cell r="A342" t="str">
            <v>PiècesDivers</v>
          </cell>
          <cell r="B342" t="str">
            <v>Divers</v>
          </cell>
          <cell r="E342">
            <v>10773</v>
          </cell>
          <cell r="H342">
            <v>897.75</v>
          </cell>
          <cell r="K342">
            <v>897.75</v>
          </cell>
          <cell r="N342">
            <v>897.75</v>
          </cell>
          <cell r="Q342">
            <v>897.75</v>
          </cell>
          <cell r="T342">
            <v>897.75</v>
          </cell>
          <cell r="W342">
            <v>897.75</v>
          </cell>
          <cell r="Z342">
            <v>897.75</v>
          </cell>
          <cell r="AC342">
            <v>897.75</v>
          </cell>
          <cell r="AF342">
            <v>897.75</v>
          </cell>
          <cell r="AI342">
            <v>897.75</v>
          </cell>
          <cell r="AL342">
            <v>897.75</v>
          </cell>
          <cell r="AO342">
            <v>897.75</v>
          </cell>
        </row>
        <row r="343">
          <cell r="A343" t="str">
            <v>PiècesFormation</v>
          </cell>
          <cell r="B343" t="str">
            <v>Formation</v>
          </cell>
          <cell r="E343">
            <v>2965.7500000000005</v>
          </cell>
          <cell r="H343">
            <v>247.14583333333334</v>
          </cell>
          <cell r="K343">
            <v>247.14583333333334</v>
          </cell>
          <cell r="N343">
            <v>247.14583333333334</v>
          </cell>
          <cell r="Q343">
            <v>247.14583333333334</v>
          </cell>
          <cell r="T343">
            <v>247.14583333333334</v>
          </cell>
          <cell r="W343">
            <v>247.14583333333334</v>
          </cell>
          <cell r="Z343">
            <v>247.14583333333334</v>
          </cell>
          <cell r="AC343">
            <v>247.14583333333334</v>
          </cell>
          <cell r="AF343">
            <v>247.14583333333334</v>
          </cell>
          <cell r="AI343">
            <v>247.14583333333334</v>
          </cell>
          <cell r="AL343">
            <v>247.14583333333334</v>
          </cell>
          <cell r="AO343">
            <v>247.14583333333334</v>
          </cell>
        </row>
        <row r="344">
          <cell r="A344" t="str">
            <v>PiècesFrais bancaires</v>
          </cell>
          <cell r="B344" t="str">
            <v>Frais bancaires</v>
          </cell>
          <cell r="E344">
            <v>26517.5</v>
          </cell>
          <cell r="H344">
            <v>1630.9951819211053</v>
          </cell>
          <cell r="K344">
            <v>1406.8338933847535</v>
          </cell>
          <cell r="N344">
            <v>1627.5891855146688</v>
          </cell>
          <cell r="Q344">
            <v>3128.8953456979134</v>
          </cell>
          <cell r="T344">
            <v>2867.7010940528189</v>
          </cell>
          <cell r="W344">
            <v>1895.4593382359283</v>
          </cell>
          <cell r="Z344">
            <v>1787.0140289781664</v>
          </cell>
          <cell r="AC344">
            <v>1969.6719311009003</v>
          </cell>
          <cell r="AF344">
            <v>1491.6343899182989</v>
          </cell>
          <cell r="AI344">
            <v>2796.126826179277</v>
          </cell>
          <cell r="AL344">
            <v>4068.8513498448642</v>
          </cell>
          <cell r="AO344">
            <v>1846.7274351713049</v>
          </cell>
        </row>
        <row r="345">
          <cell r="A345" t="str">
            <v>Pièces[...]</v>
          </cell>
          <cell r="B345" t="str">
            <v>[...]</v>
          </cell>
          <cell r="E345">
            <v>0</v>
          </cell>
        </row>
        <row r="346">
          <cell r="A346" t="str">
            <v>Pièces[...]</v>
          </cell>
          <cell r="B346" t="str">
            <v>[...]</v>
          </cell>
          <cell r="E346">
            <v>0</v>
          </cell>
        </row>
        <row r="347">
          <cell r="A347" t="str">
            <v>Pièces[...]</v>
          </cell>
          <cell r="B347" t="str">
            <v>[...]</v>
          </cell>
          <cell r="E347">
            <v>0</v>
          </cell>
        </row>
        <row r="348">
          <cell r="A348" t="str">
            <v>PiècesTOTAL SEMI-FIXES</v>
          </cell>
          <cell r="B348" t="str">
            <v>TOTAL SEMI-FIXES</v>
          </cell>
          <cell r="C348" t="str">
            <v>% brut</v>
          </cell>
          <cell r="D348">
            <v>0.2153871503207809</v>
          </cell>
          <cell r="E348">
            <v>289757.97659999999</v>
          </cell>
          <cell r="F348" t="str">
            <v>% brut</v>
          </cell>
          <cell r="G348">
            <v>0.2231612413358699</v>
          </cell>
          <cell r="H348">
            <v>22833.099446446209</v>
          </cell>
          <cell r="I348" t="str">
            <v>% brut</v>
          </cell>
          <cell r="J348">
            <v>0.21765649085245739</v>
          </cell>
          <cell r="K348">
            <v>22465.790563398288</v>
          </cell>
          <cell r="L348" t="str">
            <v>% brut</v>
          </cell>
          <cell r="M348">
            <v>0.24246370046895407</v>
          </cell>
          <cell r="N348">
            <v>23376.953253197527</v>
          </cell>
          <cell r="O348" t="str">
            <v>% brut</v>
          </cell>
          <cell r="P348">
            <v>0.24478441812406715</v>
          </cell>
          <cell r="Q348">
            <v>25743.859967137236</v>
          </cell>
          <cell r="R348" t="str">
            <v>% brut</v>
          </cell>
          <cell r="S348">
            <v>0.21286768951258919</v>
          </cell>
          <cell r="T348">
            <v>26654.002085656914</v>
          </cell>
          <cell r="U348" t="str">
            <v>% brut</v>
          </cell>
          <cell r="V348">
            <v>0.22279011924965458</v>
          </cell>
          <cell r="W348">
            <v>23462.494630871355</v>
          </cell>
          <cell r="X348" t="str">
            <v>% brut</v>
          </cell>
          <cell r="Y348">
            <v>0.20804734755124901</v>
          </cell>
          <cell r="Z348">
            <v>23350.043698616646</v>
          </cell>
          <cell r="AA348" t="str">
            <v>% brut</v>
          </cell>
          <cell r="AB348">
            <v>0.19036459700675676</v>
          </cell>
          <cell r="AC348">
            <v>23610.569152519845</v>
          </cell>
          <cell r="AD348" t="str">
            <v>% brut</v>
          </cell>
          <cell r="AE348">
            <v>0.21367773744057506</v>
          </cell>
          <cell r="AF348">
            <v>22761.88817043267</v>
          </cell>
          <cell r="AG348" t="str">
            <v>% brut</v>
          </cell>
          <cell r="AH348">
            <v>0.19261382633047489</v>
          </cell>
          <cell r="AI348">
            <v>25035.38633488246</v>
          </cell>
          <cell r="AJ348" t="str">
            <v>% brut</v>
          </cell>
          <cell r="AK348">
            <v>0.19208690996452957</v>
          </cell>
          <cell r="AL348">
            <v>27760.567351200745</v>
          </cell>
          <cell r="AM348" t="str">
            <v>% brut</v>
          </cell>
          <cell r="AN348">
            <v>0.25125089674624373</v>
          </cell>
          <cell r="AO348">
            <v>22703.321945640095</v>
          </cell>
        </row>
        <row r="349">
          <cell r="A349" t="str">
            <v>Pièces</v>
          </cell>
        </row>
        <row r="350">
          <cell r="A350" t="str">
            <v>PiècesTOTAL DES DÉPENSES</v>
          </cell>
          <cell r="B350" t="str">
            <v>TOTAL DES DÉPENSES</v>
          </cell>
          <cell r="C350" t="str">
            <v>% brut</v>
          </cell>
          <cell r="D350">
            <v>0.57558733159011066</v>
          </cell>
          <cell r="E350">
            <v>774331.3392175578</v>
          </cell>
          <cell r="F350" t="str">
            <v>% brut</v>
          </cell>
          <cell r="G350">
            <v>0.60457622880487871</v>
          </cell>
          <cell r="H350">
            <v>61858.184121152604</v>
          </cell>
          <cell r="I350" t="str">
            <v>% brut</v>
          </cell>
          <cell r="J350">
            <v>0.57822834105781773</v>
          </cell>
          <cell r="K350">
            <v>59682.836735762365</v>
          </cell>
          <cell r="L350" t="str">
            <v>% brut</v>
          </cell>
          <cell r="M350">
            <v>0.68473407424685206</v>
          </cell>
          <cell r="N350">
            <v>66018.114932588593</v>
          </cell>
          <cell r="O350" t="str">
            <v>% brut</v>
          </cell>
          <cell r="P350">
            <v>0.61585280711215162</v>
          </cell>
          <cell r="Q350">
            <v>64768.944641843635</v>
          </cell>
          <cell r="R350" t="str">
            <v>% brut</v>
          </cell>
          <cell r="S350">
            <v>0.53897453674506157</v>
          </cell>
          <cell r="T350">
            <v>67487.125262705638</v>
          </cell>
          <cell r="U350" t="str">
            <v>% brut</v>
          </cell>
          <cell r="V350">
            <v>0.61052452367145182</v>
          </cell>
          <cell r="W350">
            <v>64295.617807920084</v>
          </cell>
          <cell r="X350" t="str">
            <v>% brut</v>
          </cell>
          <cell r="Y350">
            <v>0.57186777884756002</v>
          </cell>
          <cell r="Z350">
            <v>64183.166875665374</v>
          </cell>
          <cell r="AA350" t="str">
            <v>% brut</v>
          </cell>
          <cell r="AB350">
            <v>0.51958923313953476</v>
          </cell>
          <cell r="AC350">
            <v>64443.69232956857</v>
          </cell>
          <cell r="AD350" t="str">
            <v>% brut</v>
          </cell>
          <cell r="AE350">
            <v>0.59699960018647336</v>
          </cell>
          <cell r="AF350">
            <v>63595.011347481399</v>
          </cell>
          <cell r="AG350" t="str">
            <v>% brut</v>
          </cell>
          <cell r="AH350">
            <v>0.49285967760350524</v>
          </cell>
          <cell r="AI350">
            <v>64060.471009588859</v>
          </cell>
          <cell r="AJ350" t="str">
            <v>% brut</v>
          </cell>
          <cell r="AK350">
            <v>0.47462827001857921</v>
          </cell>
          <cell r="AL350">
            <v>68593.69052824947</v>
          </cell>
          <cell r="AM350" t="str">
            <v>% brut</v>
          </cell>
          <cell r="AN350">
            <v>0.72314792291275998</v>
          </cell>
          <cell r="AO350">
            <v>65344.483625031149</v>
          </cell>
        </row>
        <row r="351">
          <cell r="A351" t="str">
            <v>Pièces</v>
          </cell>
        </row>
        <row r="352">
          <cell r="A352" t="str">
            <v>PiècesPROFIT DÉPARTEMENTAL</v>
          </cell>
          <cell r="B352" t="str">
            <v>PROFIT DÉPARTEMENTAL</v>
          </cell>
          <cell r="E352">
            <v>570957.71896653972</v>
          </cell>
          <cell r="H352">
            <v>40458.415794516186</v>
          </cell>
          <cell r="K352">
            <v>43533.890114010996</v>
          </cell>
          <cell r="N352">
            <v>30396.124427710194</v>
          </cell>
          <cell r="Q352">
            <v>40400.576214214911</v>
          </cell>
          <cell r="T352">
            <v>57726.814657850366</v>
          </cell>
          <cell r="W352">
            <v>41016.479110434309</v>
          </cell>
          <cell r="Z352">
            <v>48051.110434045338</v>
          </cell>
          <cell r="AC352">
            <v>59584.459562990625</v>
          </cell>
          <cell r="AF352">
            <v>42929.367107072743</v>
          </cell>
          <cell r="AI352">
            <v>65916.627788751255</v>
          </cell>
          <cell r="AL352">
            <v>75927.179510874805</v>
          </cell>
          <cell r="AO352">
            <v>25016.674244068141</v>
          </cell>
        </row>
        <row r="355">
          <cell r="B355" t="str">
            <v>Budget 2021</v>
          </cell>
          <cell r="C355" t="str">
            <v>Boutique</v>
          </cell>
        </row>
        <row r="357">
          <cell r="B357" t="str">
            <v>Mois</v>
          </cell>
          <cell r="C357">
            <v>2021</v>
          </cell>
          <cell r="F357" t="str">
            <v>Janvier</v>
          </cell>
          <cell r="I357" t="str">
            <v>Février</v>
          </cell>
          <cell r="L357" t="str">
            <v>Mars</v>
          </cell>
          <cell r="O357" t="str">
            <v>Avril</v>
          </cell>
          <cell r="R357" t="str">
            <v>Mai</v>
          </cell>
          <cell r="U357" t="str">
            <v>Juin</v>
          </cell>
          <cell r="X357" t="str">
            <v>Juillet</v>
          </cell>
          <cell r="AA357" t="str">
            <v>Août</v>
          </cell>
          <cell r="AD357" t="str">
            <v>Septembre</v>
          </cell>
          <cell r="AG357" t="str">
            <v>Octobre</v>
          </cell>
          <cell r="AJ357" t="str">
            <v>Novembre</v>
          </cell>
          <cell r="AM357" t="str">
            <v>Décembre</v>
          </cell>
        </row>
        <row r="358">
          <cell r="C358" t="str">
            <v>$VENTES</v>
          </cell>
          <cell r="D358" t="str">
            <v>% P. BRUT</v>
          </cell>
          <cell r="E358" t="str">
            <v>$PROFITS</v>
          </cell>
          <cell r="F358" t="str">
            <v>$VENTES</v>
          </cell>
          <cell r="G358" t="str">
            <v>% P. BRUT</v>
          </cell>
          <cell r="H358" t="str">
            <v>$PROFITS</v>
          </cell>
          <cell r="I358" t="str">
            <v>$VENTES</v>
          </cell>
          <cell r="J358" t="str">
            <v>% P. BRUT</v>
          </cell>
          <cell r="K358" t="str">
            <v>$PROFITS</v>
          </cell>
          <cell r="L358" t="str">
            <v>$VENTES</v>
          </cell>
          <cell r="M358" t="str">
            <v>% P. BRUT</v>
          </cell>
          <cell r="N358" t="str">
            <v>$PROFITS</v>
          </cell>
          <cell r="O358" t="str">
            <v>$VENTES</v>
          </cell>
          <cell r="P358" t="str">
            <v>% P. BRUT</v>
          </cell>
          <cell r="Q358" t="str">
            <v>$PROFITS</v>
          </cell>
          <cell r="R358" t="str">
            <v>$VENTES</v>
          </cell>
          <cell r="S358" t="str">
            <v>% P. BRUT</v>
          </cell>
          <cell r="T358" t="str">
            <v>$PROFITS</v>
          </cell>
          <cell r="U358" t="str">
            <v>$VENTES</v>
          </cell>
          <cell r="V358" t="str">
            <v>% P. BRUT</v>
          </cell>
          <cell r="W358" t="str">
            <v>$PROFITS</v>
          </cell>
          <cell r="X358" t="str">
            <v>$VENTES</v>
          </cell>
          <cell r="Y358" t="str">
            <v>% P. BRUT</v>
          </cell>
          <cell r="Z358" t="str">
            <v>$PROFITS</v>
          </cell>
          <cell r="AA358" t="str">
            <v>$VENTES</v>
          </cell>
          <cell r="AB358" t="str">
            <v>% P. BRUT</v>
          </cell>
          <cell r="AC358" t="str">
            <v>$PROFITS</v>
          </cell>
          <cell r="AD358" t="str">
            <v>$VENTES</v>
          </cell>
          <cell r="AE358" t="str">
            <v>% P. BRUT</v>
          </cell>
          <cell r="AF358" t="str">
            <v>$PROFITS</v>
          </cell>
          <cell r="AG358" t="str">
            <v>$VENTES</v>
          </cell>
          <cell r="AH358" t="str">
            <v>% P. BRUT</v>
          </cell>
          <cell r="AI358" t="str">
            <v>$PROFITS</v>
          </cell>
          <cell r="AJ358" t="str">
            <v>$VENTES</v>
          </cell>
          <cell r="AK358" t="str">
            <v>% P. BRUT</v>
          </cell>
          <cell r="AL358" t="str">
            <v>$PROFITS</v>
          </cell>
          <cell r="AM358" t="str">
            <v>$VENTES</v>
          </cell>
          <cell r="AN358" t="str">
            <v>% P. BRUT</v>
          </cell>
          <cell r="AO358" t="str">
            <v>$PROFITS</v>
          </cell>
        </row>
        <row r="359">
          <cell r="A359" t="str">
            <v>BoutiqueBoutique</v>
          </cell>
          <cell r="B359" t="str">
            <v>Boutique</v>
          </cell>
          <cell r="C359">
            <v>0</v>
          </cell>
          <cell r="D359">
            <v>0</v>
          </cell>
          <cell r="E359">
            <v>0</v>
          </cell>
          <cell r="G359">
            <v>0</v>
          </cell>
          <cell r="J359">
            <v>0</v>
          </cell>
          <cell r="M359">
            <v>0</v>
          </cell>
          <cell r="P359">
            <v>0</v>
          </cell>
          <cell r="S359">
            <v>0</v>
          </cell>
          <cell r="V359">
            <v>0</v>
          </cell>
          <cell r="Y359">
            <v>0</v>
          </cell>
          <cell r="AB359">
            <v>0</v>
          </cell>
          <cell r="AE359">
            <v>0</v>
          </cell>
          <cell r="AH359">
            <v>0</v>
          </cell>
          <cell r="AK359">
            <v>0</v>
          </cell>
          <cell r="AN359">
            <v>0</v>
          </cell>
        </row>
        <row r="360">
          <cell r="A360" t="str">
            <v>Boutique</v>
          </cell>
        </row>
        <row r="361">
          <cell r="A361" t="str">
            <v>BoutiqueTotal Dépt. Boutique</v>
          </cell>
          <cell r="B361" t="str">
            <v>Total Dépt. Boutique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</row>
        <row r="362">
          <cell r="A362" t="str">
            <v>Boutique</v>
          </cell>
        </row>
        <row r="363">
          <cell r="A363" t="str">
            <v>BoutiqueDEPENSES</v>
          </cell>
          <cell r="B363" t="str">
            <v>DEPENSES</v>
          </cell>
        </row>
        <row r="364">
          <cell r="A364" t="str">
            <v>BoutiqueSalaires cadres</v>
          </cell>
          <cell r="B364" t="str">
            <v>Salaires cadres</v>
          </cell>
          <cell r="E364">
            <v>0</v>
          </cell>
        </row>
        <row r="365">
          <cell r="A365" t="str">
            <v>BoutiqueSalaires commis</v>
          </cell>
          <cell r="B365" t="str">
            <v>Salaires commis</v>
          </cell>
          <cell r="E365">
            <v>0</v>
          </cell>
        </row>
        <row r="366">
          <cell r="A366" t="str">
            <v>BoutiqueSalaires autres</v>
          </cell>
          <cell r="B366" t="str">
            <v>Salaires autres</v>
          </cell>
          <cell r="E366">
            <v>0</v>
          </cell>
        </row>
        <row r="367">
          <cell r="A367" t="str">
            <v>BoutiqueSalaires spécialistes</v>
          </cell>
          <cell r="B367" t="str">
            <v>Salaires spécialistes</v>
          </cell>
          <cell r="E367">
            <v>0</v>
          </cell>
        </row>
        <row r="368">
          <cell r="A368" t="str">
            <v>Boutique[...]</v>
          </cell>
          <cell r="B368" t="str">
            <v>[...]</v>
          </cell>
          <cell r="E368">
            <v>0</v>
          </cell>
        </row>
        <row r="369">
          <cell r="A369" t="str">
            <v>Boutique[...]</v>
          </cell>
          <cell r="B369" t="str">
            <v>[...]</v>
          </cell>
          <cell r="E369">
            <v>0</v>
          </cell>
        </row>
        <row r="370">
          <cell r="A370" t="str">
            <v>Boutique[...]</v>
          </cell>
          <cell r="B370" t="str">
            <v>[...]</v>
          </cell>
          <cell r="E370">
            <v>0</v>
          </cell>
        </row>
        <row r="371">
          <cell r="A371" t="str">
            <v>BoutiqueSalaires en absences</v>
          </cell>
          <cell r="B371" t="str">
            <v>Salaires en absences</v>
          </cell>
          <cell r="E371">
            <v>0</v>
          </cell>
        </row>
        <row r="372">
          <cell r="A372" t="str">
            <v>BoutiqueDéduction à la source</v>
          </cell>
          <cell r="B372" t="str">
            <v>Déduction à la source</v>
          </cell>
          <cell r="E372">
            <v>0</v>
          </cell>
        </row>
        <row r="373">
          <cell r="A373" t="str">
            <v>BoutiqueBénéfices marginaux</v>
          </cell>
          <cell r="B373" t="str">
            <v>Bénéfices marginaux</v>
          </cell>
          <cell r="E373">
            <v>0</v>
          </cell>
        </row>
        <row r="374">
          <cell r="A374" t="str">
            <v>BoutiqueCsst</v>
          </cell>
          <cell r="B374" t="str">
            <v>Csst</v>
          </cell>
          <cell r="E374">
            <v>0</v>
          </cell>
        </row>
        <row r="375">
          <cell r="A375" t="str">
            <v>Boutique[...]</v>
          </cell>
          <cell r="B375" t="str">
            <v>[...]</v>
          </cell>
          <cell r="E375">
            <v>0</v>
          </cell>
        </row>
        <row r="376">
          <cell r="A376" t="str">
            <v>BoutiqueTOTAL PERSONNEL</v>
          </cell>
          <cell r="B376" t="str">
            <v>TOTAL PERSONNEL</v>
          </cell>
          <cell r="C376" t="str">
            <v>% brut</v>
          </cell>
          <cell r="D376">
            <v>0</v>
          </cell>
          <cell r="E376">
            <v>0</v>
          </cell>
          <cell r="F376" t="str">
            <v>% brut</v>
          </cell>
          <cell r="G376">
            <v>0</v>
          </cell>
          <cell r="H376">
            <v>0</v>
          </cell>
          <cell r="I376" t="str">
            <v>% brut</v>
          </cell>
          <cell r="J376">
            <v>0</v>
          </cell>
          <cell r="K376">
            <v>0</v>
          </cell>
          <cell r="L376" t="str">
            <v>% brut</v>
          </cell>
          <cell r="M376">
            <v>0</v>
          </cell>
          <cell r="N376">
            <v>0</v>
          </cell>
          <cell r="O376" t="str">
            <v>% brut</v>
          </cell>
          <cell r="P376">
            <v>0</v>
          </cell>
          <cell r="Q376">
            <v>0</v>
          </cell>
          <cell r="R376" t="str">
            <v>% brut</v>
          </cell>
          <cell r="S376">
            <v>0</v>
          </cell>
          <cell r="T376">
            <v>0</v>
          </cell>
          <cell r="U376" t="str">
            <v>% brut</v>
          </cell>
          <cell r="V376">
            <v>0</v>
          </cell>
          <cell r="W376">
            <v>0</v>
          </cell>
          <cell r="X376" t="str">
            <v>% brut</v>
          </cell>
          <cell r="Y376">
            <v>0</v>
          </cell>
          <cell r="Z376">
            <v>0</v>
          </cell>
          <cell r="AA376" t="str">
            <v>% brut</v>
          </cell>
          <cell r="AB376">
            <v>0</v>
          </cell>
          <cell r="AC376">
            <v>0</v>
          </cell>
          <cell r="AD376" t="str">
            <v>% brut</v>
          </cell>
          <cell r="AE376">
            <v>0</v>
          </cell>
          <cell r="AF376">
            <v>0</v>
          </cell>
          <cell r="AG376" t="str">
            <v>% brut</v>
          </cell>
          <cell r="AH376">
            <v>0</v>
          </cell>
          <cell r="AI376">
            <v>0</v>
          </cell>
          <cell r="AJ376" t="str">
            <v>% brut</v>
          </cell>
          <cell r="AK376">
            <v>0</v>
          </cell>
          <cell r="AL376">
            <v>0</v>
          </cell>
          <cell r="AM376" t="str">
            <v>% brut</v>
          </cell>
          <cell r="AN376">
            <v>0</v>
          </cell>
          <cell r="AO376">
            <v>0</v>
          </cell>
        </row>
        <row r="377">
          <cell r="A377" t="str">
            <v>BoutiquePublicité 2</v>
          </cell>
          <cell r="B377" t="str">
            <v>Publicité 2</v>
          </cell>
          <cell r="E377">
            <v>0</v>
          </cell>
        </row>
        <row r="378">
          <cell r="A378" t="str">
            <v>BoutiqueService gratuit 2</v>
          </cell>
          <cell r="B378" t="str">
            <v>Service gratuit 2</v>
          </cell>
          <cell r="E378">
            <v>0</v>
          </cell>
        </row>
        <row r="379">
          <cell r="A379" t="str">
            <v>BoutiqueFrais véhicules de cie</v>
          </cell>
          <cell r="B379" t="str">
            <v>Frais véhicules de cie</v>
          </cell>
          <cell r="E379">
            <v>0</v>
          </cell>
        </row>
        <row r="380">
          <cell r="A380" t="str">
            <v>BoutiqueInformatique</v>
          </cell>
          <cell r="B380" t="str">
            <v>Informatique</v>
          </cell>
          <cell r="E380">
            <v>0</v>
          </cell>
        </row>
        <row r="381">
          <cell r="A381" t="str">
            <v>BoutiqueFrais de déplacement</v>
          </cell>
          <cell r="B381" t="str">
            <v>Frais de déplacement</v>
          </cell>
          <cell r="E381">
            <v>0</v>
          </cell>
        </row>
        <row r="382">
          <cell r="A382" t="str">
            <v>BoutiqueServices extérieurs</v>
          </cell>
          <cell r="B382" t="str">
            <v>Services extérieurs</v>
          </cell>
          <cell r="E382">
            <v>0</v>
          </cell>
        </row>
        <row r="383">
          <cell r="A383" t="str">
            <v>BoutiqueFournitures autres</v>
          </cell>
          <cell r="B383" t="str">
            <v>Fournitures autres</v>
          </cell>
          <cell r="E383">
            <v>0</v>
          </cell>
        </row>
        <row r="384">
          <cell r="A384" t="str">
            <v>BoutiqueUniformes</v>
          </cell>
          <cell r="B384" t="str">
            <v>Uniformes</v>
          </cell>
          <cell r="E384">
            <v>0</v>
          </cell>
        </row>
        <row r="385">
          <cell r="A385" t="str">
            <v>BoutiquePapeterie</v>
          </cell>
          <cell r="B385" t="str">
            <v>Papeterie</v>
          </cell>
          <cell r="E385">
            <v>0</v>
          </cell>
        </row>
        <row r="386">
          <cell r="A386" t="str">
            <v>BoutiqueTéléphone</v>
          </cell>
          <cell r="B386" t="str">
            <v>Téléphone</v>
          </cell>
          <cell r="E386">
            <v>0</v>
          </cell>
        </row>
        <row r="387">
          <cell r="A387" t="str">
            <v>BoutiqueFrais postaux</v>
          </cell>
          <cell r="B387" t="str">
            <v>Frais postaux</v>
          </cell>
          <cell r="E387">
            <v>0</v>
          </cell>
        </row>
        <row r="388">
          <cell r="A388" t="str">
            <v>BoutiqueDivers</v>
          </cell>
          <cell r="B388" t="str">
            <v>Divers</v>
          </cell>
          <cell r="E388">
            <v>0</v>
          </cell>
        </row>
        <row r="389">
          <cell r="A389" t="str">
            <v>BoutiqueFormation</v>
          </cell>
          <cell r="B389" t="str">
            <v>Formation</v>
          </cell>
          <cell r="E389">
            <v>0</v>
          </cell>
        </row>
        <row r="390">
          <cell r="A390" t="str">
            <v>BoutiqueFrais bancaires</v>
          </cell>
          <cell r="B390" t="str">
            <v>Frais bancaires</v>
          </cell>
          <cell r="E390">
            <v>0</v>
          </cell>
        </row>
        <row r="391">
          <cell r="A391" t="str">
            <v>Boutique[...]</v>
          </cell>
          <cell r="B391" t="str">
            <v>[...]</v>
          </cell>
          <cell r="E391">
            <v>0</v>
          </cell>
        </row>
        <row r="392">
          <cell r="A392" t="str">
            <v>Boutique[...]</v>
          </cell>
          <cell r="B392" t="str">
            <v>[...]</v>
          </cell>
          <cell r="E392">
            <v>0</v>
          </cell>
        </row>
        <row r="393">
          <cell r="A393" t="str">
            <v>Boutique[...]</v>
          </cell>
          <cell r="B393" t="str">
            <v>[...]</v>
          </cell>
          <cell r="E393">
            <v>0</v>
          </cell>
        </row>
        <row r="394">
          <cell r="A394" t="str">
            <v>BoutiqueTOTAL SEMI-FIXES</v>
          </cell>
          <cell r="B394" t="str">
            <v>TOTAL SEMI-FIXES</v>
          </cell>
          <cell r="C394" t="str">
            <v>% brut</v>
          </cell>
          <cell r="D394">
            <v>0</v>
          </cell>
          <cell r="E394">
            <v>0</v>
          </cell>
          <cell r="F394" t="str">
            <v>% brut</v>
          </cell>
          <cell r="G394">
            <v>0</v>
          </cell>
          <cell r="H394">
            <v>0</v>
          </cell>
          <cell r="I394" t="str">
            <v>% brut</v>
          </cell>
          <cell r="J394">
            <v>0</v>
          </cell>
          <cell r="K394">
            <v>0</v>
          </cell>
          <cell r="L394" t="str">
            <v>% brut</v>
          </cell>
          <cell r="M394">
            <v>0</v>
          </cell>
          <cell r="N394">
            <v>0</v>
          </cell>
          <cell r="O394" t="str">
            <v>% brut</v>
          </cell>
          <cell r="P394">
            <v>0</v>
          </cell>
          <cell r="Q394">
            <v>0</v>
          </cell>
          <cell r="R394" t="str">
            <v>% brut</v>
          </cell>
          <cell r="S394">
            <v>0</v>
          </cell>
          <cell r="T394">
            <v>0</v>
          </cell>
          <cell r="U394" t="str">
            <v>% brut</v>
          </cell>
          <cell r="V394">
            <v>0</v>
          </cell>
          <cell r="W394">
            <v>0</v>
          </cell>
          <cell r="X394" t="str">
            <v>% brut</v>
          </cell>
          <cell r="Y394">
            <v>0</v>
          </cell>
          <cell r="Z394">
            <v>0</v>
          </cell>
          <cell r="AA394" t="str">
            <v>% brut</v>
          </cell>
          <cell r="AB394">
            <v>0</v>
          </cell>
          <cell r="AC394">
            <v>0</v>
          </cell>
          <cell r="AD394" t="str">
            <v>% brut</v>
          </cell>
          <cell r="AE394">
            <v>0</v>
          </cell>
          <cell r="AF394">
            <v>0</v>
          </cell>
          <cell r="AG394" t="str">
            <v>% brut</v>
          </cell>
          <cell r="AH394">
            <v>0</v>
          </cell>
          <cell r="AI394">
            <v>0</v>
          </cell>
          <cell r="AJ394" t="str">
            <v>% brut</v>
          </cell>
          <cell r="AK394">
            <v>0</v>
          </cell>
          <cell r="AL394">
            <v>0</v>
          </cell>
          <cell r="AM394" t="str">
            <v>% brut</v>
          </cell>
          <cell r="AN394">
            <v>0</v>
          </cell>
          <cell r="AO394">
            <v>0</v>
          </cell>
        </row>
        <row r="395">
          <cell r="A395" t="str">
            <v>Boutique</v>
          </cell>
        </row>
        <row r="396">
          <cell r="A396" t="str">
            <v>BoutiqueTOTAL DES DÉPENSES</v>
          </cell>
          <cell r="B396" t="str">
            <v>TOTAL DES DÉPENSES</v>
          </cell>
          <cell r="C396" t="str">
            <v>% brut</v>
          </cell>
          <cell r="D396">
            <v>0</v>
          </cell>
          <cell r="E396">
            <v>0</v>
          </cell>
          <cell r="F396" t="str">
            <v>% brut</v>
          </cell>
          <cell r="G396">
            <v>0</v>
          </cell>
          <cell r="H396">
            <v>0</v>
          </cell>
          <cell r="I396" t="str">
            <v>% brut</v>
          </cell>
          <cell r="J396">
            <v>0</v>
          </cell>
          <cell r="K396">
            <v>0</v>
          </cell>
          <cell r="L396" t="str">
            <v>% brut</v>
          </cell>
          <cell r="M396">
            <v>0</v>
          </cell>
          <cell r="N396">
            <v>0</v>
          </cell>
          <cell r="O396" t="str">
            <v>% brut</v>
          </cell>
          <cell r="P396">
            <v>0</v>
          </cell>
          <cell r="Q396">
            <v>0</v>
          </cell>
          <cell r="R396" t="str">
            <v>% brut</v>
          </cell>
          <cell r="S396">
            <v>0</v>
          </cell>
          <cell r="T396">
            <v>0</v>
          </cell>
          <cell r="U396" t="str">
            <v>% brut</v>
          </cell>
          <cell r="V396">
            <v>0</v>
          </cell>
          <cell r="W396">
            <v>0</v>
          </cell>
          <cell r="X396" t="str">
            <v>% brut</v>
          </cell>
          <cell r="Y396">
            <v>0</v>
          </cell>
          <cell r="Z396">
            <v>0</v>
          </cell>
          <cell r="AA396" t="str">
            <v>% brut</v>
          </cell>
          <cell r="AB396">
            <v>0</v>
          </cell>
          <cell r="AC396">
            <v>0</v>
          </cell>
          <cell r="AD396" t="str">
            <v>% brut</v>
          </cell>
          <cell r="AE396">
            <v>0</v>
          </cell>
          <cell r="AF396">
            <v>0</v>
          </cell>
          <cell r="AG396" t="str">
            <v>% brut</v>
          </cell>
          <cell r="AH396">
            <v>0</v>
          </cell>
          <cell r="AI396">
            <v>0</v>
          </cell>
          <cell r="AJ396" t="str">
            <v>% brut</v>
          </cell>
          <cell r="AK396">
            <v>0</v>
          </cell>
          <cell r="AL396">
            <v>0</v>
          </cell>
          <cell r="AM396" t="str">
            <v>% brut</v>
          </cell>
          <cell r="AN396">
            <v>0</v>
          </cell>
          <cell r="AO396">
            <v>0</v>
          </cell>
        </row>
        <row r="397">
          <cell r="A397" t="str">
            <v>Boutique</v>
          </cell>
        </row>
        <row r="398">
          <cell r="A398" t="str">
            <v>BoutiquePROFIT DÉPARTEMENTAL</v>
          </cell>
          <cell r="B398" t="str">
            <v>PROFIT DÉPARTEMENTAL</v>
          </cell>
          <cell r="E398">
            <v>0</v>
          </cell>
          <cell r="H398">
            <v>0</v>
          </cell>
          <cell r="K398">
            <v>0</v>
          </cell>
          <cell r="N398">
            <v>0</v>
          </cell>
          <cell r="Q398">
            <v>0</v>
          </cell>
          <cell r="T398">
            <v>0</v>
          </cell>
          <cell r="W398">
            <v>0</v>
          </cell>
          <cell r="Z398">
            <v>0</v>
          </cell>
          <cell r="AC398">
            <v>0</v>
          </cell>
          <cell r="AF398">
            <v>0</v>
          </cell>
          <cell r="AI398">
            <v>0</v>
          </cell>
          <cell r="AL398">
            <v>0</v>
          </cell>
          <cell r="AO398">
            <v>0</v>
          </cell>
        </row>
        <row r="401">
          <cell r="B401" t="str">
            <v>Budget 2021</v>
          </cell>
          <cell r="C401" t="str">
            <v>TOTAL  DES  REVENUS  ET  DÉPENSES</v>
          </cell>
        </row>
        <row r="403">
          <cell r="B403" t="str">
            <v>Mois</v>
          </cell>
          <cell r="C403">
            <v>2021</v>
          </cell>
          <cell r="F403" t="str">
            <v>Janvier</v>
          </cell>
          <cell r="I403" t="str">
            <v>Février</v>
          </cell>
          <cell r="L403" t="str">
            <v>Mars</v>
          </cell>
          <cell r="O403" t="str">
            <v>Avril</v>
          </cell>
          <cell r="R403" t="str">
            <v>Mai</v>
          </cell>
          <cell r="U403" t="str">
            <v>Juin</v>
          </cell>
          <cell r="X403" t="str">
            <v>Juillet</v>
          </cell>
          <cell r="AA403" t="str">
            <v>Août</v>
          </cell>
          <cell r="AD403" t="str">
            <v>Septembre</v>
          </cell>
          <cell r="AG403" t="str">
            <v>Octobre</v>
          </cell>
          <cell r="AJ403" t="str">
            <v>Novembre</v>
          </cell>
          <cell r="AM403" t="str">
            <v>Décembre</v>
          </cell>
        </row>
        <row r="404">
          <cell r="C404" t="str">
            <v>%P.Brut</v>
          </cell>
          <cell r="D404" t="str">
            <v>$/Unite</v>
          </cell>
          <cell r="E404" t="str">
            <v>$TOTAL</v>
          </cell>
          <cell r="F404" t="str">
            <v>%P.Brut</v>
          </cell>
          <cell r="G404" t="str">
            <v>$/Unite</v>
          </cell>
          <cell r="H404" t="str">
            <v>$TOTAL</v>
          </cell>
          <cell r="I404" t="str">
            <v>%P.Brut</v>
          </cell>
          <cell r="J404" t="str">
            <v>$/Unite</v>
          </cell>
          <cell r="K404" t="str">
            <v>$TOTAL</v>
          </cell>
          <cell r="L404" t="str">
            <v>%P.Brut</v>
          </cell>
          <cell r="M404" t="str">
            <v>$/Unite</v>
          </cell>
          <cell r="N404" t="str">
            <v>$TOTAL</v>
          </cell>
          <cell r="O404" t="str">
            <v>%P.Brut</v>
          </cell>
          <cell r="P404" t="str">
            <v>$/Unite</v>
          </cell>
          <cell r="Q404" t="str">
            <v>$TOTAL</v>
          </cell>
          <cell r="R404" t="str">
            <v>%P.Brut</v>
          </cell>
          <cell r="S404" t="str">
            <v>$/Unite</v>
          </cell>
          <cell r="T404" t="str">
            <v>$TOTAL</v>
          </cell>
          <cell r="U404" t="str">
            <v>%P.Brut</v>
          </cell>
          <cell r="V404" t="str">
            <v>$/Unite</v>
          </cell>
          <cell r="W404" t="str">
            <v>$TOTAL</v>
          </cell>
          <cell r="X404" t="str">
            <v>%P.Brut</v>
          </cell>
          <cell r="Y404" t="str">
            <v>$/Unite</v>
          </cell>
          <cell r="Z404" t="str">
            <v>$TOTAL</v>
          </cell>
          <cell r="AA404" t="str">
            <v>%P.Brut</v>
          </cell>
          <cell r="AB404" t="str">
            <v>$/Unite</v>
          </cell>
          <cell r="AC404" t="str">
            <v>$TOTAL</v>
          </cell>
          <cell r="AD404" t="str">
            <v>%P.Brut</v>
          </cell>
          <cell r="AE404" t="str">
            <v>$/Unite</v>
          </cell>
          <cell r="AF404" t="str">
            <v>$TOTAL</v>
          </cell>
          <cell r="AG404" t="str">
            <v>%P.Brut</v>
          </cell>
          <cell r="AH404" t="str">
            <v>$/Unite</v>
          </cell>
          <cell r="AI404" t="str">
            <v>$TOTAL</v>
          </cell>
          <cell r="AJ404" t="str">
            <v>%P.Brut</v>
          </cell>
          <cell r="AK404" t="str">
            <v>$/Unite</v>
          </cell>
          <cell r="AL404" t="str">
            <v>$TOTAL</v>
          </cell>
          <cell r="AM404" t="str">
            <v>%P.Brut</v>
          </cell>
          <cell r="AN404" t="str">
            <v>$/Unite</v>
          </cell>
          <cell r="AO404" t="str">
            <v>$TOTAL</v>
          </cell>
        </row>
        <row r="405">
          <cell r="A405" t="str">
            <v>Ventes nettes</v>
          </cell>
          <cell r="B405" t="str">
            <v>Ventes nettes</v>
          </cell>
          <cell r="E405">
            <v>30117652.361918017</v>
          </cell>
          <cell r="H405">
            <v>3142112.5184201845</v>
          </cell>
          <cell r="K405">
            <v>1871330.684261441</v>
          </cell>
          <cell r="N405">
            <v>2073370.7942468133</v>
          </cell>
          <cell r="Q405">
            <v>2470120.3212222802</v>
          </cell>
          <cell r="T405">
            <v>3070578.4158225493</v>
          </cell>
          <cell r="W405">
            <v>2497685.4862042968</v>
          </cell>
          <cell r="Z405">
            <v>2556311.2097828956</v>
          </cell>
          <cell r="AC405">
            <v>2664975.7924504215</v>
          </cell>
          <cell r="AF405">
            <v>2396490.2737884186</v>
          </cell>
          <cell r="AI405">
            <v>3094315.6808709064</v>
          </cell>
          <cell r="AL405">
            <v>2702219.2067021132</v>
          </cell>
          <cell r="AO405">
            <v>1578141.9781456995</v>
          </cell>
        </row>
        <row r="406">
          <cell r="A406" t="str">
            <v>Profit brut</v>
          </cell>
          <cell r="B406" t="str">
            <v>Profit brut</v>
          </cell>
          <cell r="E406">
            <v>6409689.7560462104</v>
          </cell>
          <cell r="H406">
            <v>436087.54440335213</v>
          </cell>
          <cell r="K406">
            <v>412111.16434611491</v>
          </cell>
          <cell r="N406">
            <v>473086.52530044882</v>
          </cell>
          <cell r="Q406">
            <v>574246.67272441753</v>
          </cell>
          <cell r="T406">
            <v>677748.24056670244</v>
          </cell>
          <cell r="W406">
            <v>526121.23533606844</v>
          </cell>
          <cell r="Z406">
            <v>541778.88628652471</v>
          </cell>
          <cell r="AC406">
            <v>571692.64661406144</v>
          </cell>
          <cell r="AF406">
            <v>514390.26114581869</v>
          </cell>
          <cell r="AI406">
            <v>658666.37929565902</v>
          </cell>
          <cell r="AL406">
            <v>650606.4466700668</v>
          </cell>
          <cell r="AO406">
            <v>373153.7533569755</v>
          </cell>
        </row>
        <row r="407">
          <cell r="A407" t="str">
            <v>DÉPENSES</v>
          </cell>
          <cell r="B407" t="str">
            <v>DÉPENSES</v>
          </cell>
        </row>
        <row r="408">
          <cell r="A408" t="str">
            <v>Comm. vendeurs</v>
          </cell>
          <cell r="B408" t="str">
            <v>Comm. vendeurs</v>
          </cell>
          <cell r="C408">
            <v>0.34812127889722178</v>
          </cell>
          <cell r="D408">
            <v>394.03872588510313</v>
          </cell>
          <cell r="E408">
            <v>468512.04507738759</v>
          </cell>
          <cell r="G408">
            <v>456.11129234208704</v>
          </cell>
          <cell r="H408">
            <v>34506.994087163024</v>
          </cell>
          <cell r="J408">
            <v>477.2534335426426</v>
          </cell>
          <cell r="K408">
            <v>30445.173484575535</v>
          </cell>
          <cell r="M408">
            <v>452.80294477850862</v>
          </cell>
          <cell r="N408">
            <v>37113.507144412062</v>
          </cell>
          <cell r="P408">
            <v>425.69385735300864</v>
          </cell>
          <cell r="Q408">
            <v>40734.191053869705</v>
          </cell>
          <cell r="S408">
            <v>395.82995977745099</v>
          </cell>
          <cell r="T408">
            <v>48745.562816749392</v>
          </cell>
          <cell r="V408">
            <v>424.2504446165907</v>
          </cell>
          <cell r="W408">
            <v>40220.503050962827</v>
          </cell>
          <cell r="Y408">
            <v>427.42441289987647</v>
          </cell>
          <cell r="Z408">
            <v>40677.672039713987</v>
          </cell>
          <cell r="AB408">
            <v>418.2163713500853</v>
          </cell>
          <cell r="AC408">
            <v>41703.976110795105</v>
          </cell>
          <cell r="AE408">
            <v>423.55003033919439</v>
          </cell>
          <cell r="AF408">
            <v>41680.703972187861</v>
          </cell>
          <cell r="AH408">
            <v>396.87069813380037</v>
          </cell>
          <cell r="AI408">
            <v>49753.075453797763</v>
          </cell>
          <cell r="AK408">
            <v>433.90776200818794</v>
          </cell>
          <cell r="AL408">
            <v>37370.360821779926</v>
          </cell>
          <cell r="AN408">
            <v>509.5351354727398</v>
          </cell>
          <cell r="AO408">
            <v>25560.325041380347</v>
          </cell>
        </row>
        <row r="409">
          <cell r="A409" t="str">
            <v>Comm. F&amp;I</v>
          </cell>
          <cell r="B409" t="str">
            <v>Comm. F&amp;I</v>
          </cell>
          <cell r="C409">
            <v>0.29999999999999988</v>
          </cell>
          <cell r="D409">
            <v>362.82161060142704</v>
          </cell>
          <cell r="E409">
            <v>395475.5555555555</v>
          </cell>
          <cell r="G409">
            <v>344.22484213127683</v>
          </cell>
          <cell r="H409">
            <v>26042.250633798994</v>
          </cell>
          <cell r="J409">
            <v>375.49396967266023</v>
          </cell>
          <cell r="K409">
            <v>23953.686334400438</v>
          </cell>
          <cell r="M409">
            <v>350.01315813268997</v>
          </cell>
          <cell r="N409">
            <v>28688.45265869475</v>
          </cell>
          <cell r="P409">
            <v>358.44743114823154</v>
          </cell>
          <cell r="Q409">
            <v>34299.452272934417</v>
          </cell>
          <cell r="S409">
            <v>356.04867802944312</v>
          </cell>
          <cell r="T409">
            <v>43846.588091671518</v>
          </cell>
          <cell r="V409">
            <v>369.49825965435014</v>
          </cell>
          <cell r="W409">
            <v>35029.794472422989</v>
          </cell>
          <cell r="Y409">
            <v>370.69098729715341</v>
          </cell>
          <cell r="Z409">
            <v>35278.392984266873</v>
          </cell>
          <cell r="AB409">
            <v>369.17047188359857</v>
          </cell>
          <cell r="AC409">
            <v>36813.184741055476</v>
          </cell>
          <cell r="AE409">
            <v>353.11418581275245</v>
          </cell>
          <cell r="AF409">
            <v>34749.254616874234</v>
          </cell>
          <cell r="AH409">
            <v>357.36825814417273</v>
          </cell>
          <cell r="AI409">
            <v>44800.913738017822</v>
          </cell>
          <cell r="AK409">
            <v>381.59675555713682</v>
          </cell>
          <cell r="AL409">
            <v>32865.068782341026</v>
          </cell>
          <cell r="AN409">
            <v>380.92083687132947</v>
          </cell>
          <cell r="AO409">
            <v>19108.516229077009</v>
          </cell>
        </row>
        <row r="410">
          <cell r="A410" t="str">
            <v>Frais de livraison</v>
          </cell>
          <cell r="B410" t="str">
            <v>Frais de livraison</v>
          </cell>
          <cell r="D410">
            <v>160.5211009174312</v>
          </cell>
          <cell r="E410">
            <v>174968</v>
          </cell>
          <cell r="G410">
            <v>173.57097440486746</v>
          </cell>
          <cell r="H410">
            <v>13131.471831659408</v>
          </cell>
          <cell r="J410">
            <v>151.62855149776189</v>
          </cell>
          <cell r="K410">
            <v>9672.7592325467995</v>
          </cell>
          <cell r="M410">
            <v>169.50915088724997</v>
          </cell>
          <cell r="N410">
            <v>13893.63553184155</v>
          </cell>
          <cell r="P410">
            <v>163.5905851973032</v>
          </cell>
          <cell r="Q410">
            <v>15653.808569089519</v>
          </cell>
          <cell r="S410">
            <v>165.27385747001162</v>
          </cell>
          <cell r="T410">
            <v>20353.101129082042</v>
          </cell>
          <cell r="V410">
            <v>155.83590920788714</v>
          </cell>
          <cell r="W410">
            <v>14773.817544044792</v>
          </cell>
          <cell r="Y410">
            <v>154.998938802597</v>
          </cell>
          <cell r="Z410">
            <v>14751.136829876572</v>
          </cell>
          <cell r="AB410">
            <v>156.06592707071658</v>
          </cell>
          <cell r="AC410">
            <v>15562.685107843346</v>
          </cell>
          <cell r="AE410">
            <v>167.33307287827708</v>
          </cell>
          <cell r="AF410">
            <v>16466.910106960731</v>
          </cell>
          <cell r="AH410">
            <v>164.34787113096576</v>
          </cell>
          <cell r="AI410">
            <v>20603.214274824724</v>
          </cell>
          <cell r="AK410">
            <v>147.34605565225181</v>
          </cell>
          <cell r="AL410">
            <v>12690.197658383464</v>
          </cell>
          <cell r="AN410">
            <v>147.8203667322515</v>
          </cell>
          <cell r="AO410">
            <v>7415.2621838470568</v>
          </cell>
        </row>
        <row r="411">
          <cell r="A411" t="str">
            <v>Service gratuit 1</v>
          </cell>
          <cell r="B411" t="str">
            <v>Service gratuit 1</v>
          </cell>
          <cell r="D411">
            <v>40.92110091743119</v>
          </cell>
          <cell r="E411">
            <v>44604</v>
          </cell>
          <cell r="G411">
            <v>33.070810983891086</v>
          </cell>
          <cell r="H411">
            <v>2501.9645385646932</v>
          </cell>
          <cell r="J411">
            <v>46.270508423944278</v>
          </cell>
          <cell r="K411">
            <v>2951.7098404712233</v>
          </cell>
          <cell r="M411">
            <v>35.514244041143918</v>
          </cell>
          <cell r="N411">
            <v>2910.8868772797505</v>
          </cell>
          <cell r="P411">
            <v>39.074620063295917</v>
          </cell>
          <cell r="Q411">
            <v>3739.0087066625533</v>
          </cell>
          <cell r="S411">
            <v>38.062029758066345</v>
          </cell>
          <cell r="T411">
            <v>4687.2527373823632</v>
          </cell>
          <cell r="V411">
            <v>43.739527728200578</v>
          </cell>
          <cell r="W411">
            <v>4146.6681550083831</v>
          </cell>
          <cell r="Y411">
            <v>44.243016160762487</v>
          </cell>
          <cell r="Z411">
            <v>4210.5758284256917</v>
          </cell>
          <cell r="AB411">
            <v>43.601158040950928</v>
          </cell>
          <cell r="AC411">
            <v>4347.8490511331547</v>
          </cell>
          <cell r="AE411">
            <v>36.823286868638313</v>
          </cell>
          <cell r="AF411">
            <v>3623.7053696478915</v>
          </cell>
          <cell r="AH411">
            <v>38.619066670570199</v>
          </cell>
          <cell r="AI411">
            <v>4841.4189988103926</v>
          </cell>
          <cell r="AK411">
            <v>48.846689262693531</v>
          </cell>
          <cell r="AL411">
            <v>4206.9272839184068</v>
          </cell>
          <cell r="AN411">
            <v>48.56136239724362</v>
          </cell>
          <cell r="AO411">
            <v>2436.0326126954965</v>
          </cell>
        </row>
        <row r="412">
          <cell r="A412" t="str">
            <v>Entretien stock</v>
          </cell>
          <cell r="B412" t="str">
            <v>Entretien stock</v>
          </cell>
          <cell r="D412">
            <v>45.721100917431194</v>
          </cell>
          <cell r="E412">
            <v>49836</v>
          </cell>
          <cell r="G412">
            <v>43.849286804193831</v>
          </cell>
          <cell r="H412">
            <v>3317.407628100972</v>
          </cell>
          <cell r="J412">
            <v>46.996607497814729</v>
          </cell>
          <cell r="K412">
            <v>2998.0294910327325</v>
          </cell>
          <cell r="M412">
            <v>44.431896175317277</v>
          </cell>
          <cell r="N412">
            <v>3641.8126585926752</v>
          </cell>
          <cell r="P412">
            <v>45.280828143832579</v>
          </cell>
          <cell r="Q412">
            <v>4332.8741367267949</v>
          </cell>
          <cell r="S412">
            <v>45.03938727473065</v>
          </cell>
          <cell r="T412">
            <v>5546.4985087603118</v>
          </cell>
          <cell r="V412">
            <v>46.393123368345393</v>
          </cell>
          <cell r="W412">
            <v>4398.2387847974005</v>
          </cell>
          <cell r="Y412">
            <v>46.513174571791346</v>
          </cell>
          <cell r="Z412">
            <v>4426.6251614422918</v>
          </cell>
          <cell r="AB412">
            <v>46.360130659078493</v>
          </cell>
          <cell r="AC412">
            <v>4622.9701033896526</v>
          </cell>
          <cell r="AE412">
            <v>44.744022843259486</v>
          </cell>
          <cell r="AF412">
            <v>4403.1690168011082</v>
          </cell>
          <cell r="AH412">
            <v>45.172206516216761</v>
          </cell>
          <cell r="AI412">
            <v>5662.9431444146667</v>
          </cell>
          <cell r="AK412">
            <v>47.610869097455804</v>
          </cell>
          <cell r="AL412">
            <v>4100.4921160568692</v>
          </cell>
          <cell r="AN412">
            <v>47.542836087445174</v>
          </cell>
          <cell r="AO412">
            <v>2384.9392498845255</v>
          </cell>
        </row>
        <row r="413">
          <cell r="A413" t="str">
            <v>Publicité 1</v>
          </cell>
          <cell r="B413" t="str">
            <v>Publicité 1</v>
          </cell>
          <cell r="D413">
            <v>139.50550458715594</v>
          </cell>
          <cell r="E413">
            <v>152060.99999999997</v>
          </cell>
          <cell r="G413">
            <v>153.23823239807243</v>
          </cell>
          <cell r="H413">
            <v>11593.202948638496</v>
          </cell>
          <cell r="J413">
            <v>130.14763909957006</v>
          </cell>
          <cell r="K413">
            <v>8302.4388563991306</v>
          </cell>
          <cell r="M413">
            <v>148.96386783529545</v>
          </cell>
          <cell r="N413">
            <v>12209.663468219773</v>
          </cell>
          <cell r="P413">
            <v>142.73560426405712</v>
          </cell>
          <cell r="Q413">
            <v>13658.217692956216</v>
          </cell>
          <cell r="S413">
            <v>144.50695629862071</v>
          </cell>
          <cell r="T413">
            <v>17795.704296036842</v>
          </cell>
          <cell r="V413">
            <v>134.57515315109993</v>
          </cell>
          <cell r="W413">
            <v>12758.219647334074</v>
          </cell>
          <cell r="Y413">
            <v>133.69438700630104</v>
          </cell>
          <cell r="Z413">
            <v>12723.598053971813</v>
          </cell>
          <cell r="AB413">
            <v>134.81720704571632</v>
          </cell>
          <cell r="AC413">
            <v>13443.791221774522</v>
          </cell>
          <cell r="AE413">
            <v>146.67392326063609</v>
          </cell>
          <cell r="AF413">
            <v>14433.884872986739</v>
          </cell>
          <cell r="AH413">
            <v>143.53251632700056</v>
          </cell>
          <cell r="AI413">
            <v>17993.729817975</v>
          </cell>
          <cell r="AK413">
            <v>125.64105519633218</v>
          </cell>
          <cell r="AL413">
            <v>10820.851751961747</v>
          </cell>
          <cell r="AN413">
            <v>126.14018531936431</v>
          </cell>
          <cell r="AO413">
            <v>6327.6973717456221</v>
          </cell>
        </row>
        <row r="414">
          <cell r="A414" t="str">
            <v>Intérêt de gros</v>
          </cell>
          <cell r="B414" t="str">
            <v>Intérêt de gros</v>
          </cell>
          <cell r="D414">
            <v>175.29739161328627</v>
          </cell>
          <cell r="E414">
            <v>191074.15685848202</v>
          </cell>
          <cell r="G414">
            <v>197.5665300473496</v>
          </cell>
          <cell r="H414">
            <v>14946.850031180735</v>
          </cell>
          <cell r="J414">
            <v>237.01502745777583</v>
          </cell>
          <cell r="K414">
            <v>15119.773106375509</v>
          </cell>
          <cell r="M414">
            <v>194.75319368656079</v>
          </cell>
          <cell r="N414">
            <v>15962.736392579887</v>
          </cell>
          <cell r="P414">
            <v>176.61268649918139</v>
          </cell>
          <cell r="Q414">
            <v>16899.879549892226</v>
          </cell>
          <cell r="S414">
            <v>136.35495432098273</v>
          </cell>
          <cell r="T414">
            <v>16791.803720378964</v>
          </cell>
          <cell r="V414">
            <v>168.84403684973969</v>
          </cell>
          <cell r="W414">
            <v>16007.035903967248</v>
          </cell>
          <cell r="Y414">
            <v>169.39272086157467</v>
          </cell>
          <cell r="Z414">
            <v>16120.982651349028</v>
          </cell>
          <cell r="AB414">
            <v>163.8889795761709</v>
          </cell>
          <cell r="AC414">
            <v>16342.789420230149</v>
          </cell>
          <cell r="AE414">
            <v>173.22567218257592</v>
          </cell>
          <cell r="AF414">
            <v>17046.788916159512</v>
          </cell>
          <cell r="AH414">
            <v>131.97830558178427</v>
          </cell>
          <cell r="AI414">
            <v>16545.254227010555</v>
          </cell>
          <cell r="AK414">
            <v>170.29827029164238</v>
          </cell>
          <cell r="AL414">
            <v>14666.960043926545</v>
          </cell>
          <cell r="AN414">
            <v>291.50985403432441</v>
          </cell>
          <cell r="AO414">
            <v>14623.302895431645</v>
          </cell>
        </row>
        <row r="415">
          <cell r="A415" t="str">
            <v>[...]</v>
          </cell>
          <cell r="B415" t="str">
            <v>[...]</v>
          </cell>
          <cell r="E415">
            <v>0</v>
          </cell>
          <cell r="H415">
            <v>0</v>
          </cell>
          <cell r="K415">
            <v>0</v>
          </cell>
          <cell r="N415">
            <v>0</v>
          </cell>
          <cell r="Q415">
            <v>0</v>
          </cell>
          <cell r="T415">
            <v>0</v>
          </cell>
          <cell r="W415">
            <v>0</v>
          </cell>
          <cell r="Z415">
            <v>0</v>
          </cell>
          <cell r="AC415">
            <v>0</v>
          </cell>
          <cell r="AF415">
            <v>0</v>
          </cell>
          <cell r="AI415">
            <v>0</v>
          </cell>
          <cell r="AL415">
            <v>0</v>
          </cell>
          <cell r="AO415">
            <v>0</v>
          </cell>
        </row>
        <row r="416">
          <cell r="A416" t="str">
            <v>[...]</v>
          </cell>
          <cell r="B416" t="str">
            <v>[...]</v>
          </cell>
          <cell r="E416">
            <v>0</v>
          </cell>
          <cell r="H416">
            <v>0</v>
          </cell>
          <cell r="K416">
            <v>0</v>
          </cell>
          <cell r="N416">
            <v>0</v>
          </cell>
          <cell r="Q416">
            <v>0</v>
          </cell>
          <cell r="T416">
            <v>0</v>
          </cell>
          <cell r="W416">
            <v>0</v>
          </cell>
          <cell r="Z416">
            <v>0</v>
          </cell>
          <cell r="AC416">
            <v>0</v>
          </cell>
          <cell r="AF416">
            <v>0</v>
          </cell>
          <cell r="AI416">
            <v>0</v>
          </cell>
          <cell r="AL416">
            <v>0</v>
          </cell>
          <cell r="AO416">
            <v>0</v>
          </cell>
        </row>
        <row r="417">
          <cell r="A417" t="str">
            <v>[...]</v>
          </cell>
          <cell r="B417" t="str">
            <v>[...]</v>
          </cell>
          <cell r="E417">
            <v>0</v>
          </cell>
          <cell r="H417">
            <v>0</v>
          </cell>
          <cell r="K417">
            <v>0</v>
          </cell>
          <cell r="N417">
            <v>0</v>
          </cell>
          <cell r="Q417">
            <v>0</v>
          </cell>
          <cell r="T417">
            <v>0</v>
          </cell>
          <cell r="W417">
            <v>0</v>
          </cell>
          <cell r="Z417">
            <v>0</v>
          </cell>
          <cell r="AC417">
            <v>0</v>
          </cell>
          <cell r="AF417">
            <v>0</v>
          </cell>
          <cell r="AI417">
            <v>0</v>
          </cell>
          <cell r="AL417">
            <v>0</v>
          </cell>
          <cell r="AO417">
            <v>0</v>
          </cell>
        </row>
        <row r="418">
          <cell r="A418" t="str">
            <v>TOTAL VARIABLES</v>
          </cell>
          <cell r="B418" t="str">
            <v>TOTAL VARIABLES</v>
          </cell>
          <cell r="C418">
            <v>0.23035916147090038</v>
          </cell>
          <cell r="D418">
            <v>1318.8265354392659</v>
          </cell>
          <cell r="E418">
            <v>1476530.7574914251</v>
          </cell>
          <cell r="F418">
            <v>0.2431625095924001</v>
          </cell>
          <cell r="H418">
            <v>106040.14169910632</v>
          </cell>
          <cell r="I418">
            <v>0.22674360325584875</v>
          </cell>
          <cell r="K418">
            <v>93443.57034580136</v>
          </cell>
          <cell r="L418">
            <v>0.24185997404799031</v>
          </cell>
          <cell r="N418">
            <v>114420.69473162046</v>
          </cell>
          <cell r="O418">
            <v>0.22519491731420307</v>
          </cell>
          <cell r="Q418">
            <v>129317.43198213144</v>
          </cell>
          <cell r="R418">
            <v>0.23278040702568878</v>
          </cell>
          <cell r="T418">
            <v>157766.51130006142</v>
          </cell>
          <cell r="U418">
            <v>0.24202459244436483</v>
          </cell>
          <cell r="W418">
            <v>127334.27755853772</v>
          </cell>
          <cell r="X418">
            <v>0.23660756591620358</v>
          </cell>
          <cell r="Z418">
            <v>128188.98354904626</v>
          </cell>
          <cell r="AA418">
            <v>0.23235780019730989</v>
          </cell>
          <cell r="AC418">
            <v>132837.24575622138</v>
          </cell>
          <cell r="AD418">
            <v>0.2574007069587273</v>
          </cell>
          <cell r="AF418">
            <v>132404.41687161807</v>
          </cell>
          <cell r="AG418">
            <v>0.24321956409276638</v>
          </cell>
          <cell r="AI418">
            <v>160200.54965485091</v>
          </cell>
          <cell r="AJ418">
            <v>0.17940316923659236</v>
          </cell>
          <cell r="AL418">
            <v>116720.85845836799</v>
          </cell>
          <cell r="AM418">
            <v>0.20864342079813175</v>
          </cell>
          <cell r="AO418">
            <v>77856.075584061706</v>
          </cell>
        </row>
        <row r="419">
          <cell r="A419" t="str">
            <v>Salaires propriétaire</v>
          </cell>
          <cell r="B419" t="str">
            <v>Salaires propriétaire</v>
          </cell>
          <cell r="E419">
            <v>0</v>
          </cell>
          <cell r="H419">
            <v>0</v>
          </cell>
          <cell r="K419">
            <v>0</v>
          </cell>
          <cell r="N419">
            <v>0</v>
          </cell>
          <cell r="Q419">
            <v>0</v>
          </cell>
          <cell r="T419">
            <v>0</v>
          </cell>
          <cell r="W419">
            <v>0</v>
          </cell>
          <cell r="Z419">
            <v>0</v>
          </cell>
          <cell r="AC419">
            <v>0</v>
          </cell>
          <cell r="AF419">
            <v>0</v>
          </cell>
          <cell r="AI419">
            <v>0</v>
          </cell>
          <cell r="AL419">
            <v>0</v>
          </cell>
          <cell r="AO419">
            <v>0</v>
          </cell>
        </row>
        <row r="420">
          <cell r="A420" t="str">
            <v>Salaires cadres</v>
          </cell>
          <cell r="B420" t="str">
            <v>Salaires cadres</v>
          </cell>
          <cell r="E420">
            <v>640297.24116728886</v>
          </cell>
          <cell r="H420">
            <v>51976.551080722333</v>
          </cell>
          <cell r="K420">
            <v>50134.481280875589</v>
          </cell>
          <cell r="N420">
            <v>55660.690680415813</v>
          </cell>
          <cell r="Q420">
            <v>51976.551080722333</v>
          </cell>
          <cell r="T420">
            <v>53818.620880569077</v>
          </cell>
          <cell r="W420">
            <v>53818.620880569077</v>
          </cell>
          <cell r="Z420">
            <v>53818.620880569077</v>
          </cell>
          <cell r="AC420">
            <v>53818.620880569077</v>
          </cell>
          <cell r="AF420">
            <v>53818.620880569077</v>
          </cell>
          <cell r="AI420">
            <v>51976.551080722333</v>
          </cell>
          <cell r="AL420">
            <v>53818.620880569077</v>
          </cell>
          <cell r="AO420">
            <v>55660.690680415813</v>
          </cell>
        </row>
        <row r="421">
          <cell r="A421" t="str">
            <v>Salaires commis</v>
          </cell>
          <cell r="B421" t="str">
            <v>Salaires commis</v>
          </cell>
          <cell r="E421">
            <v>313618.80464000005</v>
          </cell>
          <cell r="H421">
            <v>25233.696925057473</v>
          </cell>
          <cell r="K421">
            <v>24032.09230957854</v>
          </cell>
          <cell r="N421">
            <v>27636.906156015328</v>
          </cell>
          <cell r="Q421">
            <v>25233.696925057473</v>
          </cell>
          <cell r="T421">
            <v>26435.301540536399</v>
          </cell>
          <cell r="W421">
            <v>26435.301540536399</v>
          </cell>
          <cell r="Z421">
            <v>26435.301540536399</v>
          </cell>
          <cell r="AC421">
            <v>26435.301540536399</v>
          </cell>
          <cell r="AF421">
            <v>26435.301540536399</v>
          </cell>
          <cell r="AI421">
            <v>25233.696925057473</v>
          </cell>
          <cell r="AL421">
            <v>26435.301540536399</v>
          </cell>
          <cell r="AO421">
            <v>27636.906156015328</v>
          </cell>
        </row>
        <row r="422">
          <cell r="A422" t="str">
            <v>Salaires autres</v>
          </cell>
          <cell r="B422" t="str">
            <v>Salaires autres</v>
          </cell>
          <cell r="E422">
            <v>542710.2658559999</v>
          </cell>
          <cell r="H422">
            <v>43666.343229793099</v>
          </cell>
          <cell r="K422">
            <v>41586.993552183907</v>
          </cell>
          <cell r="N422">
            <v>47825.042585011499</v>
          </cell>
          <cell r="Q422">
            <v>43666.343229793099</v>
          </cell>
          <cell r="T422">
            <v>45745.692907402299</v>
          </cell>
          <cell r="W422">
            <v>45745.692907402299</v>
          </cell>
          <cell r="Z422">
            <v>45745.692907402299</v>
          </cell>
          <cell r="AC422">
            <v>45745.692907402299</v>
          </cell>
          <cell r="AF422">
            <v>45745.692907402299</v>
          </cell>
          <cell r="AI422">
            <v>43666.343229793099</v>
          </cell>
          <cell r="AL422">
            <v>45745.692907402299</v>
          </cell>
          <cell r="AO422">
            <v>47825.042585011499</v>
          </cell>
        </row>
        <row r="423">
          <cell r="A423" t="str">
            <v>Salaires spécialistes</v>
          </cell>
          <cell r="B423" t="str">
            <v>Salaires spécialistes</v>
          </cell>
          <cell r="E423">
            <v>414307.39319999999</v>
          </cell>
          <cell r="H423">
            <v>33973.008648275863</v>
          </cell>
          <cell r="K423">
            <v>33236.19871264368</v>
          </cell>
          <cell r="N423">
            <v>35446.628519540238</v>
          </cell>
          <cell r="Q423">
            <v>33973.008648275863</v>
          </cell>
          <cell r="T423">
            <v>34709.818583908047</v>
          </cell>
          <cell r="W423">
            <v>34709.818583908047</v>
          </cell>
          <cell r="Z423">
            <v>34709.818583908047</v>
          </cell>
          <cell r="AC423">
            <v>34709.818583908047</v>
          </cell>
          <cell r="AF423">
            <v>34709.818583908047</v>
          </cell>
          <cell r="AI423">
            <v>33973.008648275863</v>
          </cell>
          <cell r="AL423">
            <v>34709.818583908047</v>
          </cell>
          <cell r="AO423">
            <v>35446.628519540238</v>
          </cell>
        </row>
        <row r="424">
          <cell r="A424" t="str">
            <v>[...]</v>
          </cell>
          <cell r="B424" t="str">
            <v>[...]</v>
          </cell>
          <cell r="E424">
            <v>0</v>
          </cell>
          <cell r="H424">
            <v>0</v>
          </cell>
          <cell r="K424">
            <v>0</v>
          </cell>
          <cell r="N424">
            <v>0</v>
          </cell>
          <cell r="Q424">
            <v>0</v>
          </cell>
          <cell r="T424">
            <v>0</v>
          </cell>
          <cell r="W424">
            <v>0</v>
          </cell>
          <cell r="Z424">
            <v>0</v>
          </cell>
          <cell r="AC424">
            <v>0</v>
          </cell>
          <cell r="AF424">
            <v>0</v>
          </cell>
          <cell r="AI424">
            <v>0</v>
          </cell>
          <cell r="AL424">
            <v>0</v>
          </cell>
          <cell r="AO424">
            <v>0</v>
          </cell>
        </row>
        <row r="425">
          <cell r="A425" t="str">
            <v>[...]</v>
          </cell>
          <cell r="B425" t="str">
            <v>[...]</v>
          </cell>
          <cell r="E425">
            <v>0</v>
          </cell>
          <cell r="H425">
            <v>0</v>
          </cell>
          <cell r="K425">
            <v>0</v>
          </cell>
          <cell r="N425">
            <v>0</v>
          </cell>
          <cell r="Q425">
            <v>0</v>
          </cell>
          <cell r="T425">
            <v>0</v>
          </cell>
          <cell r="W425">
            <v>0</v>
          </cell>
          <cell r="Z425">
            <v>0</v>
          </cell>
          <cell r="AC425">
            <v>0</v>
          </cell>
          <cell r="AF425">
            <v>0</v>
          </cell>
          <cell r="AI425">
            <v>0</v>
          </cell>
          <cell r="AL425">
            <v>0</v>
          </cell>
          <cell r="AO425">
            <v>0</v>
          </cell>
        </row>
        <row r="426">
          <cell r="A426" t="str">
            <v>[...]</v>
          </cell>
          <cell r="B426" t="str">
            <v>[...]</v>
          </cell>
          <cell r="E426">
            <v>0</v>
          </cell>
          <cell r="H426">
            <v>0</v>
          </cell>
          <cell r="K426">
            <v>0</v>
          </cell>
          <cell r="N426">
            <v>0</v>
          </cell>
          <cell r="Q426">
            <v>0</v>
          </cell>
          <cell r="T426">
            <v>0</v>
          </cell>
          <cell r="W426">
            <v>0</v>
          </cell>
          <cell r="Z426">
            <v>0</v>
          </cell>
          <cell r="AC426">
            <v>0</v>
          </cell>
          <cell r="AF426">
            <v>0</v>
          </cell>
          <cell r="AI426">
            <v>0</v>
          </cell>
          <cell r="AL426">
            <v>0</v>
          </cell>
          <cell r="AO426">
            <v>0</v>
          </cell>
        </row>
        <row r="427">
          <cell r="A427" t="str">
            <v>Salaires en absences</v>
          </cell>
          <cell r="B427" t="str">
            <v>Salaires en absences</v>
          </cell>
          <cell r="E427">
            <v>440888.4318595478</v>
          </cell>
          <cell r="H427">
            <v>34947.682152577298</v>
          </cell>
          <cell r="K427">
            <v>33073.13108091092</v>
          </cell>
          <cell r="N427">
            <v>37417.692929290759</v>
          </cell>
          <cell r="Q427">
            <v>36685.809985278342</v>
          </cell>
          <cell r="T427">
            <v>39062.686178500408</v>
          </cell>
          <cell r="W427">
            <v>37414.988572296192</v>
          </cell>
          <cell r="Z427">
            <v>37933.0054723676</v>
          </cell>
          <cell r="AC427">
            <v>37807.012171711969</v>
          </cell>
          <cell r="AF427">
            <v>37556.547900177349</v>
          </cell>
          <cell r="AI427">
            <v>39028.251489079717</v>
          </cell>
          <cell r="AL427">
            <v>36813.20442198441</v>
          </cell>
          <cell r="AO427">
            <v>33148.419505372825</v>
          </cell>
        </row>
        <row r="428">
          <cell r="A428" t="str">
            <v>Déduction à la source</v>
          </cell>
          <cell r="B428" t="str">
            <v>Déduction à la source</v>
          </cell>
          <cell r="E428">
            <v>440888.4318595478</v>
          </cell>
          <cell r="H428">
            <v>34947.682152577298</v>
          </cell>
          <cell r="K428">
            <v>33073.13108091092</v>
          </cell>
          <cell r="N428">
            <v>37417.692929290759</v>
          </cell>
          <cell r="Q428">
            <v>36685.809985278342</v>
          </cell>
          <cell r="T428">
            <v>39062.686178500408</v>
          </cell>
          <cell r="W428">
            <v>37414.988572296192</v>
          </cell>
          <cell r="Z428">
            <v>37933.0054723676</v>
          </cell>
          <cell r="AC428">
            <v>37807.012171711969</v>
          </cell>
          <cell r="AF428">
            <v>37556.547900177349</v>
          </cell>
          <cell r="AI428">
            <v>39028.251489079717</v>
          </cell>
          <cell r="AL428">
            <v>36813.20442198441</v>
          </cell>
          <cell r="AO428">
            <v>33148.419505372825</v>
          </cell>
        </row>
        <row r="429">
          <cell r="A429" t="str">
            <v>Bénéfices marginaux</v>
          </cell>
          <cell r="B429" t="str">
            <v>Bénéfices marginaux</v>
          </cell>
          <cell r="E429">
            <v>315970.04283267586</v>
          </cell>
          <cell r="H429">
            <v>25045.838876013724</v>
          </cell>
          <cell r="K429">
            <v>23702.410607986159</v>
          </cell>
          <cell r="N429">
            <v>26816.013265991711</v>
          </cell>
          <cell r="Q429">
            <v>26291.497156116147</v>
          </cell>
          <cell r="T429">
            <v>27994.925094591956</v>
          </cell>
          <cell r="W429">
            <v>26814.075143478938</v>
          </cell>
          <cell r="Z429">
            <v>27185.320588530114</v>
          </cell>
          <cell r="AC429">
            <v>27095.02538972691</v>
          </cell>
          <cell r="AF429">
            <v>26915.5259951271</v>
          </cell>
          <cell r="AI429">
            <v>27970.246900507133</v>
          </cell>
          <cell r="AL429">
            <v>26382.796502422163</v>
          </cell>
          <cell r="AO429">
            <v>23756.367312183855</v>
          </cell>
        </row>
        <row r="430">
          <cell r="A430" t="str">
            <v>Csst</v>
          </cell>
          <cell r="B430" t="str">
            <v>Csst</v>
          </cell>
          <cell r="E430">
            <v>73481.405309924623</v>
          </cell>
          <cell r="H430">
            <v>5824.6136920962153</v>
          </cell>
          <cell r="K430">
            <v>5512.1885134851536</v>
          </cell>
          <cell r="N430">
            <v>6236.2821548817947</v>
          </cell>
          <cell r="Q430">
            <v>6114.3016642130569</v>
          </cell>
          <cell r="T430">
            <v>6510.4476964167343</v>
          </cell>
          <cell r="W430">
            <v>6235.831428716032</v>
          </cell>
          <cell r="Z430">
            <v>6322.1675787279346</v>
          </cell>
          <cell r="AC430">
            <v>6301.1686952853279</v>
          </cell>
          <cell r="AF430">
            <v>6259.4246500295585</v>
          </cell>
          <cell r="AI430">
            <v>6504.7085815132868</v>
          </cell>
          <cell r="AL430">
            <v>6135.5340703307356</v>
          </cell>
          <cell r="AO430">
            <v>5524.7365842288045</v>
          </cell>
        </row>
        <row r="431">
          <cell r="A431" t="str">
            <v>[...]</v>
          </cell>
          <cell r="B431" t="str">
            <v>[...]</v>
          </cell>
          <cell r="E431">
            <v>0</v>
          </cell>
          <cell r="H431">
            <v>0</v>
          </cell>
          <cell r="K431">
            <v>0</v>
          </cell>
          <cell r="N431">
            <v>0</v>
          </cell>
          <cell r="Q431">
            <v>0</v>
          </cell>
          <cell r="T431">
            <v>0</v>
          </cell>
          <cell r="W431">
            <v>0</v>
          </cell>
          <cell r="Z431">
            <v>0</v>
          </cell>
          <cell r="AC431">
            <v>0</v>
          </cell>
          <cell r="AF431">
            <v>0</v>
          </cell>
          <cell r="AI431">
            <v>0</v>
          </cell>
          <cell r="AL431">
            <v>0</v>
          </cell>
          <cell r="AO431">
            <v>0</v>
          </cell>
        </row>
        <row r="432">
          <cell r="A432" t="str">
            <v>TOTAL PERSONNEL</v>
          </cell>
          <cell r="B432" t="str">
            <v>TOTAL PERSONNEL</v>
          </cell>
          <cell r="C432">
            <v>0.49646116081098568</v>
          </cell>
          <cell r="E432">
            <v>3182162.0167249851</v>
          </cell>
          <cell r="F432">
            <v>0.58615619739115032</v>
          </cell>
          <cell r="H432">
            <v>255615.4167571133</v>
          </cell>
          <cell r="I432">
            <v>0.59292406583131285</v>
          </cell>
          <cell r="K432">
            <v>244350.62713857484</v>
          </cell>
          <cell r="L432">
            <v>0.58014112544451613</v>
          </cell>
          <cell r="N432">
            <v>274456.94922043791</v>
          </cell>
          <cell r="O432">
            <v>0.45385899658457451</v>
          </cell>
          <cell r="Q432">
            <v>260627.01867473469</v>
          </cell>
          <cell r="R432">
            <v>0.40330636466406861</v>
          </cell>
          <cell r="T432">
            <v>273340.17906042538</v>
          </cell>
          <cell r="U432">
            <v>0.51050841439167038</v>
          </cell>
          <cell r="W432">
            <v>268589.31762920314</v>
          </cell>
          <cell r="X432">
            <v>0.49851136664925927</v>
          </cell>
          <cell r="Z432">
            <v>270082.93302440905</v>
          </cell>
          <cell r="AA432">
            <v>0.47179136191152465</v>
          </cell>
          <cell r="AC432">
            <v>269719.65234085202</v>
          </cell>
          <cell r="AD432">
            <v>0.52294434921595867</v>
          </cell>
          <cell r="AF432">
            <v>268997.48035792721</v>
          </cell>
          <cell r="AG432">
            <v>0.40594307945389735</v>
          </cell>
          <cell r="AI432">
            <v>267381.0583440286</v>
          </cell>
          <cell r="AJ432">
            <v>0.41016220281085486</v>
          </cell>
          <cell r="AL432">
            <v>266854.17332913756</v>
          </cell>
          <cell r="AM432">
            <v>0.70251795269324135</v>
          </cell>
          <cell r="AO432">
            <v>262147.21084814117</v>
          </cell>
        </row>
        <row r="433">
          <cell r="A433" t="str">
            <v>Publicité 2</v>
          </cell>
          <cell r="B433" t="str">
            <v>Publicité 2</v>
          </cell>
          <cell r="E433">
            <v>130581.99999999996</v>
          </cell>
          <cell r="H433">
            <v>10881.833333333332</v>
          </cell>
          <cell r="K433">
            <v>10881.833333333332</v>
          </cell>
          <cell r="N433">
            <v>10881.833333333332</v>
          </cell>
          <cell r="Q433">
            <v>10881.833333333332</v>
          </cell>
          <cell r="T433">
            <v>10881.833333333332</v>
          </cell>
          <cell r="W433">
            <v>10881.833333333332</v>
          </cell>
          <cell r="Z433">
            <v>10881.833333333332</v>
          </cell>
          <cell r="AC433">
            <v>10881.833333333332</v>
          </cell>
          <cell r="AF433">
            <v>10881.833333333332</v>
          </cell>
          <cell r="AI433">
            <v>10881.833333333332</v>
          </cell>
          <cell r="AL433">
            <v>10881.833333333332</v>
          </cell>
          <cell r="AO433">
            <v>10881.833333333332</v>
          </cell>
        </row>
        <row r="434">
          <cell r="A434" t="str">
            <v>Service gratuit 2</v>
          </cell>
          <cell r="B434" t="str">
            <v>Service gratuit 2</v>
          </cell>
          <cell r="E434">
            <v>69461</v>
          </cell>
          <cell r="H434">
            <v>4410.3140789863637</v>
          </cell>
          <cell r="K434">
            <v>4313.6270872097948</v>
          </cell>
          <cell r="N434">
            <v>5093.9266179776569</v>
          </cell>
          <cell r="Q434">
            <v>7916.2334333176977</v>
          </cell>
          <cell r="T434">
            <v>7325.5878886441906</v>
          </cell>
          <cell r="W434">
            <v>5083.1928547194548</v>
          </cell>
          <cell r="Z434">
            <v>5179.8550445119354</v>
          </cell>
          <cell r="AC434">
            <v>5610.7561688627393</v>
          </cell>
          <cell r="AF434">
            <v>4179.058045142312</v>
          </cell>
          <cell r="AI434">
            <v>6201.391673512564</v>
          </cell>
          <cell r="AL434">
            <v>9794.4333370412642</v>
          </cell>
          <cell r="AO434">
            <v>4352.6237700740267</v>
          </cell>
        </row>
        <row r="435">
          <cell r="A435" t="str">
            <v>Frais véhicules de cie</v>
          </cell>
          <cell r="B435" t="str">
            <v>Frais véhicules de cie</v>
          </cell>
          <cell r="E435">
            <v>343049.25000000006</v>
          </cell>
          <cell r="H435">
            <v>26652.437500000004</v>
          </cell>
          <cell r="K435">
            <v>26652.437500000004</v>
          </cell>
          <cell r="N435">
            <v>26652.437500000004</v>
          </cell>
          <cell r="Q435">
            <v>30952.437500000004</v>
          </cell>
          <cell r="T435">
            <v>30952.437500000004</v>
          </cell>
          <cell r="W435">
            <v>26652.437500000004</v>
          </cell>
          <cell r="Z435">
            <v>26652.437500000004</v>
          </cell>
          <cell r="AC435">
            <v>26652.437500000004</v>
          </cell>
          <cell r="AF435">
            <v>26652.437500000004</v>
          </cell>
          <cell r="AI435">
            <v>32672.437500000004</v>
          </cell>
          <cell r="AL435">
            <v>30952.437500000004</v>
          </cell>
          <cell r="AO435">
            <v>30952.437500000004</v>
          </cell>
        </row>
        <row r="436">
          <cell r="A436" t="str">
            <v>Informatique</v>
          </cell>
          <cell r="B436" t="str">
            <v>Informatique</v>
          </cell>
          <cell r="E436">
            <v>233797.36000000007</v>
          </cell>
          <cell r="H436">
            <v>19483.113333333335</v>
          </cell>
          <cell r="K436">
            <v>19483.113333333335</v>
          </cell>
          <cell r="N436">
            <v>19483.113333333335</v>
          </cell>
          <cell r="Q436">
            <v>19483.113333333335</v>
          </cell>
          <cell r="T436">
            <v>19483.113333333335</v>
          </cell>
          <cell r="W436">
            <v>19483.113333333335</v>
          </cell>
          <cell r="Z436">
            <v>19483.113333333335</v>
          </cell>
          <cell r="AC436">
            <v>19483.113333333335</v>
          </cell>
          <cell r="AF436">
            <v>19483.113333333335</v>
          </cell>
          <cell r="AI436">
            <v>19483.113333333335</v>
          </cell>
          <cell r="AL436">
            <v>19483.113333333335</v>
          </cell>
          <cell r="AO436">
            <v>19483.113333333335</v>
          </cell>
        </row>
        <row r="437">
          <cell r="A437" t="str">
            <v>Frais de déplacement</v>
          </cell>
          <cell r="B437" t="str">
            <v>Frais de déplacement</v>
          </cell>
          <cell r="E437">
            <v>59868.629999999983</v>
          </cell>
          <cell r="H437">
            <v>4989.0524999999998</v>
          </cell>
          <cell r="K437">
            <v>4989.0524999999998</v>
          </cell>
          <cell r="N437">
            <v>4989.0524999999998</v>
          </cell>
          <cell r="Q437">
            <v>4989.0524999999998</v>
          </cell>
          <cell r="T437">
            <v>4989.0524999999998</v>
          </cell>
          <cell r="W437">
            <v>4989.0524999999998</v>
          </cell>
          <cell r="Z437">
            <v>4989.0524999999998</v>
          </cell>
          <cell r="AC437">
            <v>4989.0524999999998</v>
          </cell>
          <cell r="AF437">
            <v>4989.0524999999998</v>
          </cell>
          <cell r="AI437">
            <v>4989.0524999999998</v>
          </cell>
          <cell r="AL437">
            <v>4989.0524999999998</v>
          </cell>
          <cell r="AO437">
            <v>4989.0524999999998</v>
          </cell>
        </row>
        <row r="438">
          <cell r="A438" t="str">
            <v>Services extérieurs</v>
          </cell>
          <cell r="B438" t="str">
            <v>Services extérieurs</v>
          </cell>
          <cell r="E438">
            <v>296188.26659999997</v>
          </cell>
          <cell r="H438">
            <v>23987.578033333331</v>
          </cell>
          <cell r="K438">
            <v>23775.59623333333</v>
          </cell>
          <cell r="N438">
            <v>24453.016333333333</v>
          </cell>
          <cell r="Q438">
            <v>25272.370533333331</v>
          </cell>
          <cell r="T438">
            <v>26963.616633333331</v>
          </cell>
          <cell r="W438">
            <v>24222.601333333332</v>
          </cell>
          <cell r="Z438">
            <v>24222.601333333332</v>
          </cell>
          <cell r="AC438">
            <v>23835.504133333332</v>
          </cell>
          <cell r="AF438">
            <v>24047.48593333333</v>
          </cell>
          <cell r="AI438">
            <v>25631.817933333332</v>
          </cell>
          <cell r="AL438">
            <v>26078.823033333334</v>
          </cell>
          <cell r="AO438">
            <v>23697.255133333332</v>
          </cell>
        </row>
        <row r="439">
          <cell r="A439" t="str">
            <v>Fournitures autres</v>
          </cell>
          <cell r="B439" t="str">
            <v>Fournitures autres</v>
          </cell>
          <cell r="E439">
            <v>12624</v>
          </cell>
          <cell r="H439">
            <v>997.68078981366978</v>
          </cell>
          <cell r="K439">
            <v>911.0471334825437</v>
          </cell>
          <cell r="N439">
            <v>1055.9918945244963</v>
          </cell>
          <cell r="Q439">
            <v>1081.48976835963</v>
          </cell>
          <cell r="T439">
            <v>1167.5250043170377</v>
          </cell>
          <cell r="W439">
            <v>1075.8272153679354</v>
          </cell>
          <cell r="Z439">
            <v>1109.1814527032375</v>
          </cell>
          <cell r="AC439">
            <v>1096.82161779648</v>
          </cell>
          <cell r="AF439">
            <v>1094.0645289423428</v>
          </cell>
          <cell r="AI439">
            <v>1208.7204223834849</v>
          </cell>
          <cell r="AL439">
            <v>1036.9958587064084</v>
          </cell>
          <cell r="AO439">
            <v>788.65431360273351</v>
          </cell>
        </row>
        <row r="440">
          <cell r="A440" t="str">
            <v>Uniformes</v>
          </cell>
          <cell r="B440" t="str">
            <v>Uniformes</v>
          </cell>
          <cell r="E440">
            <v>18180</v>
          </cell>
          <cell r="H440">
            <v>1515</v>
          </cell>
          <cell r="K440">
            <v>1515</v>
          </cell>
          <cell r="N440">
            <v>1515</v>
          </cell>
          <cell r="Q440">
            <v>1515</v>
          </cell>
          <cell r="T440">
            <v>1515</v>
          </cell>
          <cell r="W440">
            <v>1515</v>
          </cell>
          <cell r="Z440">
            <v>1515</v>
          </cell>
          <cell r="AC440">
            <v>1515</v>
          </cell>
          <cell r="AF440">
            <v>1515</v>
          </cell>
          <cell r="AI440">
            <v>1515</v>
          </cell>
          <cell r="AL440">
            <v>1515</v>
          </cell>
          <cell r="AO440">
            <v>1515</v>
          </cell>
        </row>
        <row r="441">
          <cell r="A441" t="str">
            <v>Papeterie</v>
          </cell>
          <cell r="B441" t="str">
            <v>Papeterie</v>
          </cell>
          <cell r="E441">
            <v>26160</v>
          </cell>
          <cell r="H441">
            <v>2180</v>
          </cell>
          <cell r="K441">
            <v>2180</v>
          </cell>
          <cell r="N441">
            <v>2180</v>
          </cell>
          <cell r="Q441">
            <v>2180</v>
          </cell>
          <cell r="T441">
            <v>2180</v>
          </cell>
          <cell r="W441">
            <v>2180</v>
          </cell>
          <cell r="Z441">
            <v>2180</v>
          </cell>
          <cell r="AC441">
            <v>2180</v>
          </cell>
          <cell r="AF441">
            <v>2180</v>
          </cell>
          <cell r="AI441">
            <v>2180</v>
          </cell>
          <cell r="AL441">
            <v>2180</v>
          </cell>
          <cell r="AO441">
            <v>2180</v>
          </cell>
        </row>
        <row r="442">
          <cell r="A442" t="str">
            <v>Téléphone</v>
          </cell>
          <cell r="B442" t="str">
            <v>Téléphone</v>
          </cell>
          <cell r="E442">
            <v>23389.199999999997</v>
          </cell>
          <cell r="H442">
            <v>1949.1</v>
          </cell>
          <cell r="K442">
            <v>1949.1</v>
          </cell>
          <cell r="N442">
            <v>1949.1</v>
          </cell>
          <cell r="Q442">
            <v>1949.1</v>
          </cell>
          <cell r="T442">
            <v>1949.1</v>
          </cell>
          <cell r="W442">
            <v>1949.1</v>
          </cell>
          <cell r="Z442">
            <v>1949.1</v>
          </cell>
          <cell r="AC442">
            <v>1949.1</v>
          </cell>
          <cell r="AF442">
            <v>1949.1</v>
          </cell>
          <cell r="AI442">
            <v>1949.1</v>
          </cell>
          <cell r="AL442">
            <v>1949.1</v>
          </cell>
          <cell r="AO442">
            <v>1949.1</v>
          </cell>
        </row>
        <row r="443">
          <cell r="A443" t="str">
            <v>Frais postaux</v>
          </cell>
          <cell r="B443" t="str">
            <v>Frais postaux</v>
          </cell>
          <cell r="E443">
            <v>10380</v>
          </cell>
          <cell r="H443">
            <v>865</v>
          </cell>
          <cell r="K443">
            <v>865</v>
          </cell>
          <cell r="N443">
            <v>865</v>
          </cell>
          <cell r="Q443">
            <v>865</v>
          </cell>
          <cell r="T443">
            <v>865</v>
          </cell>
          <cell r="W443">
            <v>865</v>
          </cell>
          <cell r="Z443">
            <v>865</v>
          </cell>
          <cell r="AC443">
            <v>865</v>
          </cell>
          <cell r="AF443">
            <v>865</v>
          </cell>
          <cell r="AI443">
            <v>865</v>
          </cell>
          <cell r="AL443">
            <v>865</v>
          </cell>
          <cell r="AO443">
            <v>865</v>
          </cell>
        </row>
        <row r="444">
          <cell r="A444" t="str">
            <v>Divers</v>
          </cell>
          <cell r="B444" t="str">
            <v>Divers</v>
          </cell>
          <cell r="E444">
            <v>46692</v>
          </cell>
          <cell r="H444">
            <v>3891</v>
          </cell>
          <cell r="K444">
            <v>3891</v>
          </cell>
          <cell r="N444">
            <v>3891</v>
          </cell>
          <cell r="Q444">
            <v>3891</v>
          </cell>
          <cell r="T444">
            <v>3891</v>
          </cell>
          <cell r="W444">
            <v>3891</v>
          </cell>
          <cell r="Z444">
            <v>3891</v>
          </cell>
          <cell r="AC444">
            <v>3891</v>
          </cell>
          <cell r="AF444">
            <v>3891</v>
          </cell>
          <cell r="AI444">
            <v>3891</v>
          </cell>
          <cell r="AL444">
            <v>3891</v>
          </cell>
          <cell r="AO444">
            <v>3891</v>
          </cell>
        </row>
        <row r="445">
          <cell r="A445" t="str">
            <v>Formation</v>
          </cell>
          <cell r="B445" t="str">
            <v>Formation</v>
          </cell>
          <cell r="E445">
            <v>38263</v>
          </cell>
          <cell r="H445">
            <v>3188.5833333333335</v>
          </cell>
          <cell r="K445">
            <v>3188.5833333333335</v>
          </cell>
          <cell r="N445">
            <v>3188.5833333333335</v>
          </cell>
          <cell r="Q445">
            <v>3188.5833333333335</v>
          </cell>
          <cell r="T445">
            <v>3188.5833333333335</v>
          </cell>
          <cell r="W445">
            <v>3188.5833333333335</v>
          </cell>
          <cell r="Z445">
            <v>3188.5833333333335</v>
          </cell>
          <cell r="AC445">
            <v>3188.5833333333335</v>
          </cell>
          <cell r="AF445">
            <v>3188.5833333333335</v>
          </cell>
          <cell r="AI445">
            <v>3188.5833333333335</v>
          </cell>
          <cell r="AL445">
            <v>3188.5833333333335</v>
          </cell>
          <cell r="AO445">
            <v>3188.5833333333335</v>
          </cell>
        </row>
        <row r="446">
          <cell r="A446" t="str">
            <v>Frais bancaires</v>
          </cell>
          <cell r="B446" t="str">
            <v>Frais bancaires</v>
          </cell>
          <cell r="E446">
            <v>106070</v>
          </cell>
          <cell r="H446">
            <v>6523.9807276844222</v>
          </cell>
          <cell r="K446">
            <v>5627.3355735390151</v>
          </cell>
          <cell r="N446">
            <v>6510.3567420586751</v>
          </cell>
          <cell r="Q446">
            <v>12515.581382791654</v>
          </cell>
          <cell r="T446">
            <v>11470.804376211276</v>
          </cell>
          <cell r="W446">
            <v>7581.8373529437131</v>
          </cell>
          <cell r="Z446">
            <v>7148.0561159126655</v>
          </cell>
          <cell r="AC446">
            <v>7878.6877244036023</v>
          </cell>
          <cell r="AF446">
            <v>5966.5375596731956</v>
          </cell>
          <cell r="AI446">
            <v>11184.507304717108</v>
          </cell>
          <cell r="AL446">
            <v>16275.405399379457</v>
          </cell>
          <cell r="AO446">
            <v>7386.9097406852206</v>
          </cell>
        </row>
        <row r="447">
          <cell r="A447" t="str">
            <v>[...]</v>
          </cell>
          <cell r="B447" t="str">
            <v>[...]</v>
          </cell>
          <cell r="E447">
            <v>0</v>
          </cell>
          <cell r="H447">
            <v>0</v>
          </cell>
          <cell r="K447">
            <v>0</v>
          </cell>
          <cell r="N447">
            <v>0</v>
          </cell>
          <cell r="Q447">
            <v>0</v>
          </cell>
          <cell r="T447">
            <v>0</v>
          </cell>
          <cell r="W447">
            <v>0</v>
          </cell>
          <cell r="Z447">
            <v>0</v>
          </cell>
          <cell r="AC447">
            <v>0</v>
          </cell>
          <cell r="AF447">
            <v>0</v>
          </cell>
          <cell r="AI447">
            <v>0</v>
          </cell>
          <cell r="AL447">
            <v>0</v>
          </cell>
          <cell r="AO447">
            <v>0</v>
          </cell>
        </row>
        <row r="448">
          <cell r="A448" t="str">
            <v>[...]</v>
          </cell>
          <cell r="B448" t="str">
            <v>[...]</v>
          </cell>
          <cell r="E448">
            <v>0</v>
          </cell>
          <cell r="H448">
            <v>0</v>
          </cell>
          <cell r="K448">
            <v>0</v>
          </cell>
          <cell r="N448">
            <v>0</v>
          </cell>
          <cell r="Q448">
            <v>0</v>
          </cell>
          <cell r="T448">
            <v>0</v>
          </cell>
          <cell r="W448">
            <v>0</v>
          </cell>
          <cell r="Z448">
            <v>0</v>
          </cell>
          <cell r="AC448">
            <v>0</v>
          </cell>
          <cell r="AF448">
            <v>0</v>
          </cell>
          <cell r="AI448">
            <v>0</v>
          </cell>
          <cell r="AL448">
            <v>0</v>
          </cell>
          <cell r="AO448">
            <v>0</v>
          </cell>
        </row>
        <row r="449">
          <cell r="A449" t="str">
            <v>[...]</v>
          </cell>
          <cell r="B449" t="str">
            <v>[...]</v>
          </cell>
          <cell r="E449">
            <v>0</v>
          </cell>
          <cell r="H449">
            <v>0</v>
          </cell>
          <cell r="K449">
            <v>0</v>
          </cell>
          <cell r="N449">
            <v>0</v>
          </cell>
          <cell r="Q449">
            <v>0</v>
          </cell>
          <cell r="T449">
            <v>0</v>
          </cell>
          <cell r="W449">
            <v>0</v>
          </cell>
          <cell r="Z449">
            <v>0</v>
          </cell>
          <cell r="AC449">
            <v>0</v>
          </cell>
          <cell r="AF449">
            <v>0</v>
          </cell>
          <cell r="AI449">
            <v>0</v>
          </cell>
          <cell r="AL449">
            <v>0</v>
          </cell>
          <cell r="AO449">
            <v>0</v>
          </cell>
        </row>
        <row r="450">
          <cell r="A450" t="str">
            <v>TOTAL SEMI-FIXES</v>
          </cell>
          <cell r="B450" t="str">
            <v>TOTAL SEMI-FIXES</v>
          </cell>
          <cell r="C450">
            <v>0.22071344486923411</v>
          </cell>
          <cell r="E450">
            <v>1414704.7065999999</v>
          </cell>
          <cell r="F450">
            <v>0.25571625482307764</v>
          </cell>
          <cell r="H450">
            <v>111514.67362981779</v>
          </cell>
          <cell r="I450">
            <v>0.26745872367338547</v>
          </cell>
          <cell r="K450">
            <v>110222.7260275647</v>
          </cell>
          <cell r="L450">
            <v>0.23824058720825977</v>
          </cell>
          <cell r="N450">
            <v>112708.41158789417</v>
          </cell>
          <cell r="O450">
            <v>0.22060344645409338</v>
          </cell>
          <cell r="Q450">
            <v>126680.79511780234</v>
          </cell>
          <cell r="R450">
            <v>0.18712354575271561</v>
          </cell>
          <cell r="T450">
            <v>126822.65390250584</v>
          </cell>
          <cell r="U450">
            <v>0.21584108591212264</v>
          </cell>
          <cell r="W450">
            <v>113558.57875636444</v>
          </cell>
          <cell r="X450">
            <v>0.2090425020486408</v>
          </cell>
          <cell r="Z450">
            <v>113254.81394646117</v>
          </cell>
          <cell r="AA450">
            <v>0.19943739056235707</v>
          </cell>
          <cell r="AC450">
            <v>114016.88964439616</v>
          </cell>
          <cell r="AD450">
            <v>0.21556058588686697</v>
          </cell>
          <cell r="AF450">
            <v>110882.26606709117</v>
          </cell>
          <cell r="AG450">
            <v>0.19105507930815357</v>
          </cell>
          <cell r="AI450">
            <v>125841.55733394649</v>
          </cell>
          <cell r="AJ450">
            <v>0.20454881489354179</v>
          </cell>
          <cell r="AL450">
            <v>133080.77762846046</v>
          </cell>
          <cell r="AM450">
            <v>0.31118690864837484</v>
          </cell>
          <cell r="AO450">
            <v>116120.56295769534</v>
          </cell>
        </row>
        <row r="451">
          <cell r="A451" t="str">
            <v>Loyer</v>
          </cell>
          <cell r="B451" t="str">
            <v>Loyer</v>
          </cell>
          <cell r="E451">
            <v>312000</v>
          </cell>
          <cell r="H451">
            <v>26000</v>
          </cell>
          <cell r="K451">
            <v>26000</v>
          </cell>
          <cell r="N451">
            <v>26000</v>
          </cell>
          <cell r="Q451">
            <v>26000</v>
          </cell>
          <cell r="T451">
            <v>26000</v>
          </cell>
          <cell r="W451">
            <v>26000</v>
          </cell>
          <cell r="Z451">
            <v>26000</v>
          </cell>
          <cell r="AC451">
            <v>26000</v>
          </cell>
          <cell r="AF451">
            <v>26000</v>
          </cell>
          <cell r="AI451">
            <v>26000</v>
          </cell>
          <cell r="AL451">
            <v>26000</v>
          </cell>
          <cell r="AO451">
            <v>26000</v>
          </cell>
        </row>
        <row r="452">
          <cell r="A452" t="str">
            <v>Taxes foncières</v>
          </cell>
          <cell r="B452" t="str">
            <v>Taxes foncières</v>
          </cell>
          <cell r="E452">
            <v>57720</v>
          </cell>
          <cell r="H452">
            <v>4810</v>
          </cell>
          <cell r="K452">
            <v>4810</v>
          </cell>
          <cell r="N452">
            <v>4810</v>
          </cell>
          <cell r="Q452">
            <v>4810</v>
          </cell>
          <cell r="T452">
            <v>4810</v>
          </cell>
          <cell r="W452">
            <v>4810</v>
          </cell>
          <cell r="Z452">
            <v>4810</v>
          </cell>
          <cell r="AC452">
            <v>4810</v>
          </cell>
          <cell r="AF452">
            <v>4810</v>
          </cell>
          <cell r="AI452">
            <v>4810</v>
          </cell>
          <cell r="AL452">
            <v>4810</v>
          </cell>
          <cell r="AO452">
            <v>4810</v>
          </cell>
        </row>
        <row r="453">
          <cell r="A453" t="str">
            <v>Taxes d`affaires</v>
          </cell>
          <cell r="B453" t="str">
            <v>Taxes d`affaires</v>
          </cell>
          <cell r="E453">
            <v>38400</v>
          </cell>
          <cell r="H453">
            <v>3200</v>
          </cell>
          <cell r="K453">
            <v>3200</v>
          </cell>
          <cell r="N453">
            <v>3200</v>
          </cell>
          <cell r="Q453">
            <v>3200</v>
          </cell>
          <cell r="T453">
            <v>3200</v>
          </cell>
          <cell r="W453">
            <v>3200</v>
          </cell>
          <cell r="Z453">
            <v>3200</v>
          </cell>
          <cell r="AC453">
            <v>3200</v>
          </cell>
          <cell r="AF453">
            <v>3200</v>
          </cell>
          <cell r="AI453">
            <v>3200</v>
          </cell>
          <cell r="AL453">
            <v>3200</v>
          </cell>
          <cell r="AO453">
            <v>3200</v>
          </cell>
        </row>
        <row r="454">
          <cell r="A454" t="str">
            <v>Taxe sur le capital</v>
          </cell>
          <cell r="B454" t="str">
            <v>Taxe sur le capital</v>
          </cell>
          <cell r="E454">
            <v>0</v>
          </cell>
        </row>
        <row r="455">
          <cell r="A455" t="str">
            <v>Assurances</v>
          </cell>
          <cell r="B455" t="str">
            <v>Assurances</v>
          </cell>
          <cell r="E455">
            <v>44497.000000000022</v>
          </cell>
          <cell r="H455">
            <v>3708.0833333333339</v>
          </cell>
          <cell r="K455">
            <v>3708.0833333333339</v>
          </cell>
          <cell r="N455">
            <v>3708.0833333333339</v>
          </cell>
          <cell r="Q455">
            <v>3708.0833333333339</v>
          </cell>
          <cell r="T455">
            <v>3708.0833333333339</v>
          </cell>
          <cell r="W455">
            <v>3708.0833333333339</v>
          </cell>
          <cell r="Z455">
            <v>3708.0833333333339</v>
          </cell>
          <cell r="AC455">
            <v>3708.0833333333339</v>
          </cell>
          <cell r="AF455">
            <v>3708.0833333333339</v>
          </cell>
          <cell r="AI455">
            <v>3708.0833333333339</v>
          </cell>
          <cell r="AL455">
            <v>3708.0833333333339</v>
          </cell>
          <cell r="AO455">
            <v>3708.0833333333339</v>
          </cell>
        </row>
        <row r="456">
          <cell r="A456" t="str">
            <v>Chauffage, éclairage</v>
          </cell>
          <cell r="B456" t="str">
            <v>Chauffage, éclairage</v>
          </cell>
          <cell r="E456">
            <v>45720</v>
          </cell>
          <cell r="H456">
            <v>3810</v>
          </cell>
          <cell r="K456">
            <v>3810</v>
          </cell>
          <cell r="N456">
            <v>3810</v>
          </cell>
          <cell r="Q456">
            <v>3810</v>
          </cell>
          <cell r="T456">
            <v>3810</v>
          </cell>
          <cell r="W456">
            <v>3810</v>
          </cell>
          <cell r="Z456">
            <v>3810</v>
          </cell>
          <cell r="AC456">
            <v>3810</v>
          </cell>
          <cell r="AF456">
            <v>3810</v>
          </cell>
          <cell r="AI456">
            <v>3810</v>
          </cell>
          <cell r="AL456">
            <v>3810</v>
          </cell>
          <cell r="AO456">
            <v>3810</v>
          </cell>
        </row>
        <row r="457">
          <cell r="A457" t="str">
            <v>Honoraires</v>
          </cell>
          <cell r="B457" t="str">
            <v>Honoraires</v>
          </cell>
          <cell r="E457">
            <v>74606.000000000029</v>
          </cell>
          <cell r="H457">
            <v>6217.1666666666679</v>
          </cell>
          <cell r="K457">
            <v>6217.1666666666679</v>
          </cell>
          <cell r="N457">
            <v>6217.1666666666679</v>
          </cell>
          <cell r="Q457">
            <v>6217.1666666666679</v>
          </cell>
          <cell r="T457">
            <v>6217.1666666666679</v>
          </cell>
          <cell r="W457">
            <v>6217.1666666666679</v>
          </cell>
          <cell r="Z457">
            <v>6217.1666666666679</v>
          </cell>
          <cell r="AC457">
            <v>6217.1666666666679</v>
          </cell>
          <cell r="AF457">
            <v>6217.1666666666679</v>
          </cell>
          <cell r="AI457">
            <v>6217.1666666666679</v>
          </cell>
          <cell r="AL457">
            <v>6217.1666666666679</v>
          </cell>
          <cell r="AO457">
            <v>6217.1666666666679</v>
          </cell>
        </row>
        <row r="458">
          <cell r="A458" t="str">
            <v>Réparation équipement</v>
          </cell>
          <cell r="B458" t="str">
            <v>Réparation équipement</v>
          </cell>
          <cell r="E458">
            <v>12000</v>
          </cell>
          <cell r="H458">
            <v>1000</v>
          </cell>
          <cell r="K458">
            <v>1000</v>
          </cell>
          <cell r="N458">
            <v>1000</v>
          </cell>
          <cell r="Q458">
            <v>1000</v>
          </cell>
          <cell r="T458">
            <v>1000</v>
          </cell>
          <cell r="W458">
            <v>1000</v>
          </cell>
          <cell r="Z458">
            <v>1000</v>
          </cell>
          <cell r="AC458">
            <v>1000</v>
          </cell>
          <cell r="AF458">
            <v>1000</v>
          </cell>
          <cell r="AI458">
            <v>1000</v>
          </cell>
          <cell r="AL458">
            <v>1000</v>
          </cell>
          <cell r="AO458">
            <v>1000</v>
          </cell>
        </row>
        <row r="459">
          <cell r="A459" t="str">
            <v>Location équipement</v>
          </cell>
          <cell r="B459" t="str">
            <v>Location équipement</v>
          </cell>
          <cell r="E459">
            <v>10800</v>
          </cell>
          <cell r="H459">
            <v>900</v>
          </cell>
          <cell r="K459">
            <v>900</v>
          </cell>
          <cell r="N459">
            <v>900</v>
          </cell>
          <cell r="Q459">
            <v>900</v>
          </cell>
          <cell r="T459">
            <v>900</v>
          </cell>
          <cell r="W459">
            <v>900</v>
          </cell>
          <cell r="Z459">
            <v>900</v>
          </cell>
          <cell r="AC459">
            <v>900</v>
          </cell>
          <cell r="AF459">
            <v>900</v>
          </cell>
          <cell r="AI459">
            <v>900</v>
          </cell>
          <cell r="AL459">
            <v>900</v>
          </cell>
          <cell r="AO459">
            <v>900</v>
          </cell>
        </row>
        <row r="460">
          <cell r="A460" t="str">
            <v>Dons</v>
          </cell>
          <cell r="B460" t="str">
            <v>Dons</v>
          </cell>
          <cell r="E460">
            <v>0</v>
          </cell>
        </row>
        <row r="461">
          <cell r="A461" t="str">
            <v>[...]</v>
          </cell>
          <cell r="B461" t="str">
            <v>[...]</v>
          </cell>
          <cell r="E461">
            <v>0</v>
          </cell>
        </row>
        <row r="462">
          <cell r="A462" t="str">
            <v>[...]</v>
          </cell>
          <cell r="B462" t="str">
            <v>[...]</v>
          </cell>
          <cell r="E462">
            <v>0</v>
          </cell>
        </row>
        <row r="463">
          <cell r="A463" t="str">
            <v>[...]</v>
          </cell>
          <cell r="B463" t="str">
            <v>[...]</v>
          </cell>
          <cell r="E463">
            <v>0</v>
          </cell>
        </row>
        <row r="464">
          <cell r="A464" t="str">
            <v>TOTAL DÉPENSES FIXES</v>
          </cell>
          <cell r="B464" t="str">
            <v>TOTAL DÉPENSES FIXES</v>
          </cell>
          <cell r="C464">
            <v>9.294412407995882E-2</v>
          </cell>
          <cell r="E464">
            <v>595743</v>
          </cell>
          <cell r="F464">
            <v>0.11384239388887803</v>
          </cell>
          <cell r="H464">
            <v>49645.25</v>
          </cell>
          <cell r="I464">
            <v>0.1204656759997529</v>
          </cell>
          <cell r="K464">
            <v>49645.25</v>
          </cell>
          <cell r="L464">
            <v>0.10493904887371541</v>
          </cell>
          <cell r="N464">
            <v>49645.25</v>
          </cell>
          <cell r="O464">
            <v>8.6452830043344253E-2</v>
          </cell>
          <cell r="Q464">
            <v>49645.25</v>
          </cell>
          <cell r="R464">
            <v>7.3250282374010864E-2</v>
          </cell>
          <cell r="T464">
            <v>49645.25</v>
          </cell>
          <cell r="U464">
            <v>9.436085576034256E-2</v>
          </cell>
          <cell r="W464">
            <v>49645.25</v>
          </cell>
          <cell r="X464">
            <v>9.1633785030420425E-2</v>
          </cell>
          <cell r="Z464">
            <v>49645.25</v>
          </cell>
          <cell r="AA464">
            <v>8.6839056430114525E-2</v>
          </cell>
          <cell r="AC464">
            <v>49645.25</v>
          </cell>
          <cell r="AD464">
            <v>9.6512810894618842E-2</v>
          </cell>
          <cell r="AF464">
            <v>49645.25</v>
          </cell>
          <cell r="AG464">
            <v>7.5372376001774752E-2</v>
          </cell>
          <cell r="AI464">
            <v>49645.25</v>
          </cell>
          <cell r="AJ464">
            <v>7.6306114478413581E-2</v>
          </cell>
          <cell r="AL464">
            <v>49645.25</v>
          </cell>
          <cell r="AM464">
            <v>0.13304234394905615</v>
          </cell>
          <cell r="AO464">
            <v>49645.25</v>
          </cell>
        </row>
        <row r="465">
          <cell r="A465">
            <v>0</v>
          </cell>
        </row>
        <row r="466">
          <cell r="A466" t="str">
            <v>TOTAL DES DÉPENSES</v>
          </cell>
          <cell r="B466" t="str">
            <v>TOTAL DES DÉPENSES</v>
          </cell>
          <cell r="C466">
            <v>1.040477891231079</v>
          </cell>
          <cell r="E466">
            <v>6669140.4808164099</v>
          </cell>
          <cell r="F466">
            <v>1.1988773556955061</v>
          </cell>
          <cell r="H466">
            <v>522815.4820860374</v>
          </cell>
          <cell r="I466">
            <v>1.2075920687602999</v>
          </cell>
          <cell r="K466">
            <v>497662.17351194087</v>
          </cell>
          <cell r="L466">
            <v>1.1651807355744817</v>
          </cell>
          <cell r="N466">
            <v>551231.30553995259</v>
          </cell>
          <cell r="O466">
            <v>0.98611019039621517</v>
          </cell>
          <cell r="Q466">
            <v>566270.49577466841</v>
          </cell>
          <cell r="R466">
            <v>0.89646059981648374</v>
          </cell>
          <cell r="T466">
            <v>607574.59426299261</v>
          </cell>
          <cell r="U466">
            <v>1.0627349485085003</v>
          </cell>
          <cell r="W466">
            <v>559127.42394410528</v>
          </cell>
          <cell r="X466">
            <v>1.0357952196445241</v>
          </cell>
          <cell r="Z466">
            <v>561171.98051991651</v>
          </cell>
          <cell r="AA466">
            <v>0.99042560910130617</v>
          </cell>
          <cell r="AC466">
            <v>566219.03774146957</v>
          </cell>
          <cell r="AD466">
            <v>1.0924184529561718</v>
          </cell>
          <cell r="AF466">
            <v>561929.41329663643</v>
          </cell>
          <cell r="AG466">
            <v>0.91559009885659204</v>
          </cell>
          <cell r="AI466">
            <v>603068.41533282597</v>
          </cell>
          <cell r="AJ466">
            <v>0.87042030141940263</v>
          </cell>
          <cell r="AL466">
            <v>566301.05941596604</v>
          </cell>
          <cell r="AM466">
            <v>1.3553906260888042</v>
          </cell>
          <cell r="AO466">
            <v>505769.09938989824</v>
          </cell>
        </row>
        <row r="467">
          <cell r="A467" t="str">
            <v>Revenus autres</v>
          </cell>
          <cell r="B467" t="str">
            <v>Revenus autres</v>
          </cell>
          <cell r="E467">
            <v>0</v>
          </cell>
        </row>
        <row r="468">
          <cell r="A468" t="str">
            <v>Holdbacks</v>
          </cell>
          <cell r="B468" t="str">
            <v>Holdbacks</v>
          </cell>
          <cell r="E468">
            <v>739261.69357707503</v>
          </cell>
          <cell r="H468">
            <v>36963.084678853753</v>
          </cell>
          <cell r="K468">
            <v>36963.084678853753</v>
          </cell>
          <cell r="N468">
            <v>73926.169357707506</v>
          </cell>
          <cell r="Q468">
            <v>73926.169357707506</v>
          </cell>
          <cell r="T468">
            <v>81318.786293478261</v>
          </cell>
          <cell r="W468">
            <v>59140.935486166003</v>
          </cell>
          <cell r="Z468">
            <v>51748.318550395255</v>
          </cell>
          <cell r="AC468">
            <v>73926.169357707506</v>
          </cell>
          <cell r="AF468">
            <v>73926.169357707506</v>
          </cell>
          <cell r="AI468">
            <v>81318.786293478261</v>
          </cell>
          <cell r="AL468">
            <v>73926.169357707506</v>
          </cell>
          <cell r="AO468">
            <v>22177.85080731225</v>
          </cell>
        </row>
        <row r="469">
          <cell r="A469" t="str">
            <v>Programme neuf 1</v>
          </cell>
          <cell r="B469" t="str">
            <v>Programme neuf 1</v>
          </cell>
          <cell r="E469">
            <v>84157.371389625943</v>
          </cell>
          <cell r="H469">
            <v>19827.767250000001</v>
          </cell>
          <cell r="K469">
            <v>1201.2880890289925</v>
          </cell>
          <cell r="N469">
            <v>758.49607159347272</v>
          </cell>
          <cell r="Q469">
            <v>7158.5199510629927</v>
          </cell>
          <cell r="T469">
            <v>9354.2258593001643</v>
          </cell>
          <cell r="W469">
            <v>6590.4401189808532</v>
          </cell>
          <cell r="Z469">
            <v>6561.4807420660518</v>
          </cell>
          <cell r="AC469">
            <v>6947.771060843972</v>
          </cell>
          <cell r="AF469">
            <v>7613.3408501427211</v>
          </cell>
          <cell r="AI469">
            <v>9443.285860908014</v>
          </cell>
          <cell r="AL469">
            <v>5488.0002772516173</v>
          </cell>
          <cell r="AO469">
            <v>3212.7552584470782</v>
          </cell>
        </row>
        <row r="470">
          <cell r="A470" t="str">
            <v>Programme neuf 2</v>
          </cell>
          <cell r="B470" t="str">
            <v>Programme neuf 2</v>
          </cell>
          <cell r="E470">
            <v>0</v>
          </cell>
          <cell r="H470">
            <v>0</v>
          </cell>
          <cell r="K470">
            <v>0</v>
          </cell>
          <cell r="N470">
            <v>0</v>
          </cell>
          <cell r="Q470">
            <v>0</v>
          </cell>
          <cell r="T470">
            <v>0</v>
          </cell>
          <cell r="W470">
            <v>0</v>
          </cell>
          <cell r="Z470">
            <v>0</v>
          </cell>
          <cell r="AC470">
            <v>0</v>
          </cell>
          <cell r="AF470">
            <v>0</v>
          </cell>
          <cell r="AI470">
            <v>0</v>
          </cell>
          <cell r="AL470">
            <v>0</v>
          </cell>
          <cell r="AO470">
            <v>0</v>
          </cell>
        </row>
        <row r="471">
          <cell r="A471" t="str">
            <v>Programme neuf 3</v>
          </cell>
          <cell r="B471" t="str">
            <v>Programme neuf 3</v>
          </cell>
          <cell r="E471">
            <v>0</v>
          </cell>
          <cell r="H471">
            <v>0</v>
          </cell>
          <cell r="K471">
            <v>0</v>
          </cell>
          <cell r="N471">
            <v>0</v>
          </cell>
          <cell r="Q471">
            <v>0</v>
          </cell>
          <cell r="T471">
            <v>0</v>
          </cell>
          <cell r="W471">
            <v>0</v>
          </cell>
          <cell r="Z471">
            <v>0</v>
          </cell>
          <cell r="AC471">
            <v>0</v>
          </cell>
          <cell r="AF471">
            <v>0</v>
          </cell>
          <cell r="AI471">
            <v>0</v>
          </cell>
          <cell r="AL471">
            <v>0</v>
          </cell>
          <cell r="AO471">
            <v>0</v>
          </cell>
        </row>
        <row r="472">
          <cell r="A472" t="str">
            <v>Programme used 1</v>
          </cell>
          <cell r="B472" t="str">
            <v>Programme used 1</v>
          </cell>
          <cell r="E472">
            <v>34000</v>
          </cell>
          <cell r="H472">
            <v>0</v>
          </cell>
          <cell r="K472">
            <v>0</v>
          </cell>
          <cell r="N472">
            <v>8500</v>
          </cell>
          <cell r="Q472">
            <v>0</v>
          </cell>
          <cell r="T472">
            <v>0</v>
          </cell>
          <cell r="W472">
            <v>8500</v>
          </cell>
          <cell r="Z472">
            <v>0</v>
          </cell>
          <cell r="AC472">
            <v>0</v>
          </cell>
          <cell r="AF472">
            <v>8500</v>
          </cell>
          <cell r="AI472">
            <v>0</v>
          </cell>
          <cell r="AL472">
            <v>0</v>
          </cell>
          <cell r="AO472">
            <v>8500</v>
          </cell>
        </row>
        <row r="473">
          <cell r="A473" t="str">
            <v>Programme used 2</v>
          </cell>
          <cell r="B473" t="str">
            <v>Programme used 2</v>
          </cell>
          <cell r="E473">
            <v>0</v>
          </cell>
          <cell r="H473">
            <v>0</v>
          </cell>
          <cell r="K473">
            <v>0</v>
          </cell>
          <cell r="N473">
            <v>0</v>
          </cell>
          <cell r="Q473">
            <v>0</v>
          </cell>
          <cell r="T473">
            <v>0</v>
          </cell>
          <cell r="W473">
            <v>0</v>
          </cell>
          <cell r="Z473">
            <v>0</v>
          </cell>
          <cell r="AC473">
            <v>0</v>
          </cell>
          <cell r="AF473">
            <v>0</v>
          </cell>
          <cell r="AI473">
            <v>0</v>
          </cell>
          <cell r="AL473">
            <v>0</v>
          </cell>
          <cell r="AO473">
            <v>0</v>
          </cell>
        </row>
        <row r="474">
          <cell r="A474" t="str">
            <v>Programme used 3</v>
          </cell>
          <cell r="B474" t="str">
            <v>Programme used 3</v>
          </cell>
          <cell r="E474">
            <v>0</v>
          </cell>
          <cell r="H474">
            <v>0</v>
          </cell>
          <cell r="K474">
            <v>0</v>
          </cell>
          <cell r="N474">
            <v>0</v>
          </cell>
          <cell r="Q474">
            <v>0</v>
          </cell>
          <cell r="T474">
            <v>0</v>
          </cell>
          <cell r="W474">
            <v>0</v>
          </cell>
          <cell r="Z474">
            <v>0</v>
          </cell>
          <cell r="AC474">
            <v>0</v>
          </cell>
          <cell r="AF474">
            <v>0</v>
          </cell>
          <cell r="AI474">
            <v>0</v>
          </cell>
          <cell r="AL474">
            <v>0</v>
          </cell>
          <cell r="AO474">
            <v>0</v>
          </cell>
        </row>
        <row r="475">
          <cell r="A475" t="str">
            <v>[...]</v>
          </cell>
          <cell r="B475" t="str">
            <v>[...]</v>
          </cell>
          <cell r="E475">
            <v>0</v>
          </cell>
        </row>
        <row r="476">
          <cell r="A476" t="str">
            <v>[...]</v>
          </cell>
          <cell r="B476" t="str">
            <v>[...]</v>
          </cell>
          <cell r="E476">
            <v>0</v>
          </cell>
        </row>
        <row r="477">
          <cell r="A477" t="str">
            <v>[...]</v>
          </cell>
          <cell r="B477" t="str">
            <v>[...]</v>
          </cell>
          <cell r="E477">
            <v>0</v>
          </cell>
        </row>
        <row r="478">
          <cell r="A478" t="str">
            <v>Frais administration</v>
          </cell>
          <cell r="B478" t="str">
            <v>Frais administration</v>
          </cell>
          <cell r="E478">
            <v>365612.4</v>
          </cell>
          <cell r="H478">
            <v>25574.084020118418</v>
          </cell>
          <cell r="K478">
            <v>21283.976156716744</v>
          </cell>
          <cell r="N478">
            <v>27640.163517536083</v>
          </cell>
          <cell r="Q478">
            <v>32155.184060439962</v>
          </cell>
          <cell r="T478">
            <v>41423.900963995366</v>
          </cell>
          <cell r="W478">
            <v>31710.532086767125</v>
          </cell>
          <cell r="Z478">
            <v>31816.87357352172</v>
          </cell>
          <cell r="AC478">
            <v>33359.117537468592</v>
          </cell>
          <cell r="AF478">
            <v>33142.617135197477</v>
          </cell>
          <cell r="AI478">
            <v>42145.971167663149</v>
          </cell>
          <cell r="AL478">
            <v>28661.299804920716</v>
          </cell>
          <cell r="AO478">
            <v>16698.679975654657</v>
          </cell>
        </row>
        <row r="479">
          <cell r="A479" t="str">
            <v>TOTAL AUTRES REVENUS</v>
          </cell>
          <cell r="B479" t="str">
            <v>TOTAL AUTRES REVENUS</v>
          </cell>
          <cell r="C479">
            <v>0.19080977574819824</v>
          </cell>
          <cell r="E479">
            <v>1223031.4649667009</v>
          </cell>
          <cell r="F479">
            <v>0.18887247986333233</v>
          </cell>
          <cell r="H479">
            <v>82364.935948972168</v>
          </cell>
          <cell r="I479">
            <v>0.14425318716838087</v>
          </cell>
          <cell r="K479">
            <v>59448.348924599486</v>
          </cell>
          <cell r="L479">
            <v>0.23425911121956855</v>
          </cell>
          <cell r="N479">
            <v>110824.82894683706</v>
          </cell>
          <cell r="O479">
            <v>0.19719726512643559</v>
          </cell>
          <cell r="Q479">
            <v>113239.87336921046</v>
          </cell>
          <cell r="R479">
            <v>0.19490557881245155</v>
          </cell>
          <cell r="T479">
            <v>132096.91311677379</v>
          </cell>
          <cell r="U479">
            <v>0.20136405941539667</v>
          </cell>
          <cell r="W479">
            <v>105941.90769191398</v>
          </cell>
          <cell r="X479">
            <v>0.16635323957294029</v>
          </cell>
          <cell r="Z479">
            <v>90126.672865983026</v>
          </cell>
          <cell r="AA479">
            <v>0.19981551036659839</v>
          </cell>
          <cell r="AC479">
            <v>114233.05795602006</v>
          </cell>
          <cell r="AD479">
            <v>0.23947212194230907</v>
          </cell>
          <cell r="AF479">
            <v>123182.1273430477</v>
          </cell>
          <cell r="AG479">
            <v>0.20178355461861264</v>
          </cell>
          <cell r="AI479">
            <v>132908.04332204943</v>
          </cell>
          <cell r="AJ479">
            <v>0.16611496856975763</v>
          </cell>
          <cell r="AL479">
            <v>108075.46943987985</v>
          </cell>
          <cell r="AM479">
            <v>0.13557222883677664</v>
          </cell>
          <cell r="AO479">
            <v>50589.286041413987</v>
          </cell>
        </row>
        <row r="480">
          <cell r="A480">
            <v>0</v>
          </cell>
        </row>
        <row r="481">
          <cell r="A481" t="str">
            <v>BAIIA OPÉRATIONNEL</v>
          </cell>
          <cell r="B481" t="str">
            <v>BAIIA OPÉRATIONNEL</v>
          </cell>
          <cell r="C481" t="str">
            <v>%vte</v>
          </cell>
          <cell r="D481">
            <v>3.1993886130875594E-2</v>
          </cell>
          <cell r="E481">
            <v>963580.74019650137</v>
          </cell>
          <cell r="F481" t="str">
            <v>%vte</v>
          </cell>
          <cell r="G481">
            <v>-1.3885568095144993E-3</v>
          </cell>
          <cell r="H481">
            <v>-4363.0017337130994</v>
          </cell>
          <cell r="I481" t="str">
            <v>%vte</v>
          </cell>
          <cell r="J481">
            <v>-1.3948715991651912E-2</v>
          </cell>
          <cell r="K481">
            <v>-26102.660241226477</v>
          </cell>
          <cell r="L481" t="str">
            <v>%vte</v>
          </cell>
          <cell r="M481">
            <v>1.5761796586512094E-2</v>
          </cell>
          <cell r="N481">
            <v>32680.048707333292</v>
          </cell>
          <cell r="O481" t="str">
            <v>%vte</v>
          </cell>
          <cell r="P481">
            <v>4.9072933523731634E-2</v>
          </cell>
          <cell r="Q481">
            <v>121216.05031895958</v>
          </cell>
          <cell r="R481" t="str">
            <v>%vte</v>
          </cell>
          <cell r="S481">
            <v>6.5873764492772033E-2</v>
          </cell>
          <cell r="T481">
            <v>202270.55942048362</v>
          </cell>
          <cell r="U481" t="str">
            <v>%vte</v>
          </cell>
          <cell r="V481">
            <v>2.9201322378950397E-2</v>
          </cell>
          <cell r="W481">
            <v>72935.719083877135</v>
          </cell>
          <cell r="X481" t="str">
            <v>%vte</v>
          </cell>
          <cell r="Y481">
            <v>2.7670175040463298E-2</v>
          </cell>
          <cell r="Z481">
            <v>70733.57863259122</v>
          </cell>
          <cell r="AA481" t="str">
            <v>%vte</v>
          </cell>
          <cell r="AB481">
            <v>4.4918481874292267E-2</v>
          </cell>
          <cell r="AC481">
            <v>119706.66682861192</v>
          </cell>
          <cell r="AD481" t="str">
            <v>%vte</v>
          </cell>
          <cell r="AE481">
            <v>3.1564065174632262E-2</v>
          </cell>
          <cell r="AF481">
            <v>75642.975192229962</v>
          </cell>
          <cell r="AG481" t="str">
            <v>%vte</v>
          </cell>
          <cell r="AH481">
            <v>6.092009566128908E-2</v>
          </cell>
          <cell r="AI481">
            <v>188506.00728488248</v>
          </cell>
          <cell r="AJ481" t="str">
            <v>%vte</v>
          </cell>
          <cell r="AK481">
            <v>7.1193653059985915E-2</v>
          </cell>
          <cell r="AL481">
            <v>192380.8566939806</v>
          </cell>
          <cell r="AM481" t="str">
            <v>%vte</v>
          </cell>
          <cell r="AN481">
            <v>-5.1976350117679856E-2</v>
          </cell>
          <cell r="AO481">
            <v>-82026.059991508751</v>
          </cell>
        </row>
        <row r="483">
          <cell r="B483" t="str">
            <v>Budget 2021</v>
          </cell>
          <cell r="C483" t="str">
            <v>CALCUL DU PROFIT NET</v>
          </cell>
        </row>
        <row r="487">
          <cell r="B487" t="str">
            <v>BAIIA OPÉRATIONNEL</v>
          </cell>
          <cell r="C487" t="str">
            <v>%vte</v>
          </cell>
          <cell r="D487">
            <v>3.1993886130875594E-2</v>
          </cell>
          <cell r="E487">
            <v>963580.74019650137</v>
          </cell>
          <cell r="F487" t="str">
            <v>%vte</v>
          </cell>
          <cell r="G487">
            <v>-1.3885568095144993E-3</v>
          </cell>
          <cell r="H487">
            <v>-4363.0017337130994</v>
          </cell>
          <cell r="I487" t="str">
            <v>%vte</v>
          </cell>
          <cell r="J487">
            <v>-1.3948715991651912E-2</v>
          </cell>
          <cell r="K487">
            <v>-26102.660241226477</v>
          </cell>
          <cell r="L487" t="str">
            <v>%vte</v>
          </cell>
          <cell r="M487">
            <v>1.5761796586512094E-2</v>
          </cell>
          <cell r="N487">
            <v>32680.048707333292</v>
          </cell>
          <cell r="O487" t="str">
            <v>%vte</v>
          </cell>
          <cell r="P487">
            <v>4.9072933523731634E-2</v>
          </cell>
          <cell r="Q487">
            <v>121216.05031895958</v>
          </cell>
          <cell r="R487" t="str">
            <v>%vte</v>
          </cell>
          <cell r="S487">
            <v>6.5873764492772033E-2</v>
          </cell>
          <cell r="T487">
            <v>202270.55942048362</v>
          </cell>
          <cell r="U487" t="str">
            <v>%vte</v>
          </cell>
          <cell r="V487">
            <v>2.9201322378950397E-2</v>
          </cell>
          <cell r="W487">
            <v>72935.719083877135</v>
          </cell>
          <cell r="X487" t="str">
            <v>%vte</v>
          </cell>
          <cell r="Y487">
            <v>2.7670175040463298E-2</v>
          </cell>
          <cell r="Z487">
            <v>70733.57863259122</v>
          </cell>
          <cell r="AA487" t="str">
            <v>%vte</v>
          </cell>
          <cell r="AB487">
            <v>4.4918481874292267E-2</v>
          </cell>
          <cell r="AC487">
            <v>119706.66682861192</v>
          </cell>
          <cell r="AD487" t="str">
            <v>%vte</v>
          </cell>
          <cell r="AE487">
            <v>3.1564065174632262E-2</v>
          </cell>
          <cell r="AF487">
            <v>75642.975192229962</v>
          </cell>
          <cell r="AG487" t="str">
            <v>%vte</v>
          </cell>
          <cell r="AH487">
            <v>6.092009566128908E-2</v>
          </cell>
          <cell r="AI487">
            <v>188506.00728488248</v>
          </cell>
          <cell r="AJ487" t="str">
            <v>%vte</v>
          </cell>
          <cell r="AK487">
            <v>7.1193653059985915E-2</v>
          </cell>
          <cell r="AL487">
            <v>192380.8566939806</v>
          </cell>
          <cell r="AM487" t="str">
            <v>%vte</v>
          </cell>
          <cell r="AN487">
            <v>-5.1976350117679856E-2</v>
          </cell>
          <cell r="AO487">
            <v>-82026.059991508751</v>
          </cell>
        </row>
        <row r="489">
          <cell r="A489" t="str">
            <v>Amortissement</v>
          </cell>
          <cell r="B489" t="str">
            <v>Amortissement</v>
          </cell>
          <cell r="E489">
            <v>110004</v>
          </cell>
          <cell r="H489">
            <v>9167</v>
          </cell>
          <cell r="K489">
            <v>9167</v>
          </cell>
          <cell r="N489">
            <v>9167</v>
          </cell>
          <cell r="Q489">
            <v>9167</v>
          </cell>
          <cell r="T489">
            <v>9167</v>
          </cell>
          <cell r="W489">
            <v>9167</v>
          </cell>
          <cell r="Z489">
            <v>9167</v>
          </cell>
          <cell r="AC489">
            <v>9167</v>
          </cell>
          <cell r="AF489">
            <v>9167</v>
          </cell>
          <cell r="AI489">
            <v>9167</v>
          </cell>
          <cell r="AL489">
            <v>9167</v>
          </cell>
          <cell r="AO489">
            <v>9167</v>
          </cell>
        </row>
        <row r="490">
          <cell r="A490" t="str">
            <v>Intérêts sur marge</v>
          </cell>
          <cell r="B490" t="str">
            <v>Intérêts sur marge</v>
          </cell>
          <cell r="E490">
            <v>5475</v>
          </cell>
          <cell r="H490">
            <v>456.25</v>
          </cell>
          <cell r="K490">
            <v>456.25</v>
          </cell>
          <cell r="N490">
            <v>456.25</v>
          </cell>
          <cell r="Q490">
            <v>456.25</v>
          </cell>
          <cell r="T490">
            <v>456.25</v>
          </cell>
          <cell r="W490">
            <v>456.25</v>
          </cell>
          <cell r="Z490">
            <v>456.25</v>
          </cell>
          <cell r="AC490">
            <v>456.25</v>
          </cell>
          <cell r="AF490">
            <v>456.25</v>
          </cell>
          <cell r="AI490">
            <v>456.25</v>
          </cell>
          <cell r="AL490">
            <v>456.25</v>
          </cell>
          <cell r="AO490">
            <v>456.25</v>
          </cell>
        </row>
        <row r="491">
          <cell r="A491" t="str">
            <v>Intérêts sur prêt</v>
          </cell>
          <cell r="B491" t="str">
            <v>Intérêts sur prêt</v>
          </cell>
          <cell r="E491">
            <v>6842.9621701559172</v>
          </cell>
          <cell r="H491">
            <v>594.88319947675336</v>
          </cell>
          <cell r="K491">
            <v>572.34312279002734</v>
          </cell>
          <cell r="N491">
            <v>587.16228670116425</v>
          </cell>
          <cell r="Q491">
            <v>577.32435191616423</v>
          </cell>
          <cell r="T491">
            <v>579.44137392557525</v>
          </cell>
          <cell r="W491">
            <v>569.85250084301356</v>
          </cell>
          <cell r="Z491">
            <v>571.72046114998614</v>
          </cell>
          <cell r="AC491">
            <v>567.86000476219169</v>
          </cell>
          <cell r="AF491">
            <v>558.64472423328755</v>
          </cell>
          <cell r="AI491">
            <v>560.13909198660258</v>
          </cell>
          <cell r="AL491">
            <v>551.17287316013676</v>
          </cell>
          <cell r="AO491">
            <v>552.41817921101347</v>
          </cell>
        </row>
        <row r="492">
          <cell r="A492" t="str">
            <v>Intérêts sur avance</v>
          </cell>
          <cell r="B492" t="str">
            <v>Intérêts sur avance</v>
          </cell>
          <cell r="E492">
            <v>0</v>
          </cell>
        </row>
        <row r="493">
          <cell r="A493" t="str">
            <v>[...]</v>
          </cell>
          <cell r="B493" t="str">
            <v>[...]</v>
          </cell>
        </row>
        <row r="494">
          <cell r="A494" t="str">
            <v>[...]</v>
          </cell>
          <cell r="B494" t="str">
            <v>[...]</v>
          </cell>
        </row>
        <row r="495">
          <cell r="A495" t="str">
            <v>[...]</v>
          </cell>
          <cell r="B495" t="str">
            <v>[...]</v>
          </cell>
        </row>
        <row r="496">
          <cell r="B496" t="str">
            <v>Profit Net</v>
          </cell>
          <cell r="C496" t="str">
            <v>%vte</v>
          </cell>
          <cell r="D496">
            <v>2.7932415445835586E-2</v>
          </cell>
          <cell r="E496">
            <v>841258.77802634542</v>
          </cell>
          <cell r="F496" t="str">
            <v>%vte</v>
          </cell>
          <cell r="G496">
            <v>-4.6405514913008487E-3</v>
          </cell>
          <cell r="H496">
            <v>-14581.134933189853</v>
          </cell>
          <cell r="I496" t="str">
            <v>%vte</v>
          </cell>
          <cell r="J496">
            <v>-1.9397027831210042E-2</v>
          </cell>
          <cell r="K496">
            <v>-36298.253364016506</v>
          </cell>
          <cell r="L496" t="str">
            <v>%vte</v>
          </cell>
          <cell r="M496">
            <v>1.0837249411914572E-2</v>
          </cell>
          <cell r="N496">
            <v>22469.636420632127</v>
          </cell>
          <cell r="O496" t="str">
            <v>%vte</v>
          </cell>
          <cell r="P496">
            <v>4.4943347501432661E-2</v>
          </cell>
          <cell r="Q496">
            <v>111015.47596704341</v>
          </cell>
          <cell r="R496" t="str">
            <v>%vte</v>
          </cell>
          <cell r="S496">
            <v>6.2551038285438718E-2</v>
          </cell>
          <cell r="T496">
            <v>192067.86804655805</v>
          </cell>
          <cell r="U496" t="str">
            <v>%vte</v>
          </cell>
          <cell r="V496">
            <v>2.5120303148489419E-2</v>
          </cell>
          <cell r="W496">
            <v>62742.61658303412</v>
          </cell>
          <cell r="X496" t="str">
            <v>%vte</v>
          </cell>
          <cell r="Y496">
            <v>2.3682018034331079E-2</v>
          </cell>
          <cell r="Z496">
            <v>60538.608171441236</v>
          </cell>
          <cell r="AA496" t="str">
            <v>%vte</v>
          </cell>
          <cell r="AB496">
            <v>4.1094390851164599E-2</v>
          </cell>
          <cell r="AC496">
            <v>109515.55682384974</v>
          </cell>
          <cell r="AD496" t="str">
            <v>%vte</v>
          </cell>
          <cell r="AE496">
            <v>2.7315395845322801E-2</v>
          </cell>
          <cell r="AF496">
            <v>65461.080467996675</v>
          </cell>
          <cell r="AG496" t="str">
            <v>%vte</v>
          </cell>
          <cell r="AH496">
            <v>5.7629096893794078E-2</v>
          </cell>
          <cell r="AI496">
            <v>178322.61819289587</v>
          </cell>
          <cell r="AJ496" t="str">
            <v>%vte</v>
          </cell>
          <cell r="AK496">
            <v>6.742844302523919E-2</v>
          </cell>
          <cell r="AL496">
            <v>182206.43382082047</v>
          </cell>
          <cell r="AM496" t="str">
            <v>%vte</v>
          </cell>
          <cell r="AN496">
            <v>-5.8424228901797444E-2</v>
          </cell>
          <cell r="AO496">
            <v>-92201.728170719769</v>
          </cell>
        </row>
      </sheetData>
      <sheetData sheetId="5">
        <row r="456">
          <cell r="V456" t="str">
            <v>Assurances</v>
          </cell>
        </row>
      </sheetData>
      <sheetData sheetId="6"/>
      <sheetData sheetId="7">
        <row r="1">
          <cell r="C1" t="str">
            <v>Solde d'ouverture</v>
          </cell>
          <cell r="O1" t="str">
            <v>Solde courant</v>
          </cell>
          <cell r="U1" t="str">
            <v>Debits</v>
          </cell>
          <cell r="V1" t="str">
            <v>Classification</v>
          </cell>
          <cell r="W1" t="str">
            <v>$ / NB</v>
          </cell>
          <cell r="X1" t="str">
            <v>Ventes</v>
          </cell>
        </row>
        <row r="2">
          <cell r="O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O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</row>
        <row r="4">
          <cell r="O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O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</row>
        <row r="6">
          <cell r="O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</row>
        <row r="7">
          <cell r="O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</row>
        <row r="8">
          <cell r="O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</row>
        <row r="9">
          <cell r="O9">
            <v>0</v>
          </cell>
          <cell r="U9">
            <v>0</v>
          </cell>
          <cell r="V9">
            <v>0</v>
          </cell>
          <cell r="W9" t="str">
            <v>$</v>
          </cell>
          <cell r="X9">
            <v>0</v>
          </cell>
        </row>
        <row r="10">
          <cell r="O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</row>
        <row r="11">
          <cell r="O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</row>
        <row r="12">
          <cell r="O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O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O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O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O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O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O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O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O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O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O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O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O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O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  <row r="26">
          <cell r="O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</row>
        <row r="27">
          <cell r="O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8">
          <cell r="O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</row>
        <row r="29">
          <cell r="O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</row>
        <row r="30">
          <cell r="O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</row>
        <row r="31">
          <cell r="O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</row>
        <row r="32">
          <cell r="O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</row>
        <row r="33">
          <cell r="O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</row>
        <row r="34">
          <cell r="O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</row>
        <row r="35">
          <cell r="O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</row>
        <row r="36">
          <cell r="O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O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O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O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</row>
        <row r="40">
          <cell r="O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</row>
        <row r="41">
          <cell r="O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</row>
        <row r="42">
          <cell r="O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</row>
        <row r="43">
          <cell r="O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</row>
        <row r="44">
          <cell r="O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O45">
            <v>0</v>
          </cell>
          <cell r="U45">
            <v>0</v>
          </cell>
          <cell r="V45">
            <v>0</v>
          </cell>
          <cell r="W45" t="str">
            <v>$</v>
          </cell>
          <cell r="X45">
            <v>0</v>
          </cell>
        </row>
        <row r="46">
          <cell r="O46">
            <v>0</v>
          </cell>
          <cell r="U46">
            <v>0</v>
          </cell>
          <cell r="V46">
            <v>0</v>
          </cell>
          <cell r="W46" t="str">
            <v>$</v>
          </cell>
          <cell r="X46">
            <v>0</v>
          </cell>
        </row>
        <row r="47">
          <cell r="O47">
            <v>0</v>
          </cell>
          <cell r="U47">
            <v>0</v>
          </cell>
          <cell r="V47">
            <v>0</v>
          </cell>
          <cell r="W47" t="str">
            <v>$</v>
          </cell>
          <cell r="X47">
            <v>0</v>
          </cell>
        </row>
        <row r="48">
          <cell r="O48">
            <v>0</v>
          </cell>
          <cell r="U48">
            <v>0</v>
          </cell>
          <cell r="V48">
            <v>0</v>
          </cell>
          <cell r="W48" t="str">
            <v>$</v>
          </cell>
          <cell r="X48">
            <v>0</v>
          </cell>
        </row>
        <row r="49">
          <cell r="O49">
            <v>0</v>
          </cell>
          <cell r="U49">
            <v>0</v>
          </cell>
          <cell r="V49">
            <v>0</v>
          </cell>
          <cell r="W49" t="str">
            <v>$</v>
          </cell>
          <cell r="X49">
            <v>0</v>
          </cell>
        </row>
        <row r="50">
          <cell r="O50">
            <v>0</v>
          </cell>
          <cell r="U50">
            <v>0</v>
          </cell>
          <cell r="V50">
            <v>0</v>
          </cell>
          <cell r="W50" t="str">
            <v>$</v>
          </cell>
          <cell r="X50">
            <v>0</v>
          </cell>
        </row>
        <row r="51">
          <cell r="O51">
            <v>0</v>
          </cell>
          <cell r="U51">
            <v>0</v>
          </cell>
          <cell r="V51">
            <v>0</v>
          </cell>
          <cell r="W51" t="str">
            <v>$</v>
          </cell>
          <cell r="X51">
            <v>0</v>
          </cell>
        </row>
        <row r="52">
          <cell r="O52">
            <v>0</v>
          </cell>
          <cell r="U52">
            <v>0</v>
          </cell>
          <cell r="V52">
            <v>0</v>
          </cell>
          <cell r="W52" t="str">
            <v>$</v>
          </cell>
          <cell r="X52">
            <v>0</v>
          </cell>
        </row>
        <row r="53">
          <cell r="O53">
            <v>0</v>
          </cell>
          <cell r="U53">
            <v>0</v>
          </cell>
          <cell r="V53">
            <v>0</v>
          </cell>
          <cell r="W53" t="str">
            <v>$</v>
          </cell>
          <cell r="X53">
            <v>0</v>
          </cell>
        </row>
        <row r="54">
          <cell r="O54">
            <v>0</v>
          </cell>
          <cell r="U54">
            <v>0</v>
          </cell>
          <cell r="V54">
            <v>0</v>
          </cell>
          <cell r="W54" t="str">
            <v>$</v>
          </cell>
          <cell r="X54">
            <v>0</v>
          </cell>
        </row>
        <row r="55">
          <cell r="O55">
            <v>0</v>
          </cell>
          <cell r="U55">
            <v>0</v>
          </cell>
          <cell r="V55">
            <v>0</v>
          </cell>
          <cell r="W55" t="str">
            <v>$</v>
          </cell>
          <cell r="X55">
            <v>0</v>
          </cell>
        </row>
        <row r="56">
          <cell r="O56">
            <v>0</v>
          </cell>
          <cell r="U56">
            <v>0</v>
          </cell>
          <cell r="V56">
            <v>0</v>
          </cell>
          <cell r="W56" t="str">
            <v>$</v>
          </cell>
          <cell r="X56">
            <v>0</v>
          </cell>
        </row>
        <row r="57">
          <cell r="O57">
            <v>0</v>
          </cell>
          <cell r="U57">
            <v>0</v>
          </cell>
          <cell r="V57">
            <v>0</v>
          </cell>
          <cell r="W57" t="str">
            <v>$</v>
          </cell>
          <cell r="X57">
            <v>0</v>
          </cell>
        </row>
        <row r="58">
          <cell r="O58">
            <v>0</v>
          </cell>
          <cell r="U58">
            <v>0</v>
          </cell>
          <cell r="V58">
            <v>0</v>
          </cell>
          <cell r="W58" t="str">
            <v>$</v>
          </cell>
          <cell r="X58">
            <v>0</v>
          </cell>
        </row>
        <row r="59">
          <cell r="O59">
            <v>0</v>
          </cell>
          <cell r="U59">
            <v>0</v>
          </cell>
          <cell r="V59">
            <v>0</v>
          </cell>
          <cell r="W59" t="str">
            <v>$</v>
          </cell>
          <cell r="X59">
            <v>0</v>
          </cell>
        </row>
        <row r="60">
          <cell r="O60">
            <v>0</v>
          </cell>
          <cell r="U60">
            <v>0</v>
          </cell>
          <cell r="V60">
            <v>0</v>
          </cell>
          <cell r="W60" t="str">
            <v>$</v>
          </cell>
          <cell r="X60">
            <v>0</v>
          </cell>
        </row>
        <row r="61">
          <cell r="O61">
            <v>0</v>
          </cell>
          <cell r="U61">
            <v>0</v>
          </cell>
          <cell r="V61">
            <v>0</v>
          </cell>
          <cell r="W61" t="str">
            <v>$</v>
          </cell>
          <cell r="X61">
            <v>0</v>
          </cell>
        </row>
        <row r="62">
          <cell r="O62">
            <v>0</v>
          </cell>
          <cell r="U62">
            <v>0</v>
          </cell>
          <cell r="V62">
            <v>0</v>
          </cell>
          <cell r="W62" t="str">
            <v>$</v>
          </cell>
          <cell r="X62">
            <v>0</v>
          </cell>
        </row>
        <row r="63">
          <cell r="O63">
            <v>0</v>
          </cell>
          <cell r="U63">
            <v>0</v>
          </cell>
          <cell r="V63">
            <v>0</v>
          </cell>
          <cell r="W63" t="str">
            <v>$</v>
          </cell>
          <cell r="X63">
            <v>0</v>
          </cell>
        </row>
        <row r="64">
          <cell r="O64">
            <v>0</v>
          </cell>
          <cell r="U64">
            <v>0</v>
          </cell>
          <cell r="V64">
            <v>0</v>
          </cell>
          <cell r="W64" t="str">
            <v>$</v>
          </cell>
          <cell r="X64">
            <v>0</v>
          </cell>
        </row>
        <row r="65">
          <cell r="O65">
            <v>0</v>
          </cell>
          <cell r="U65">
            <v>0</v>
          </cell>
          <cell r="V65">
            <v>0</v>
          </cell>
          <cell r="W65" t="str">
            <v>$</v>
          </cell>
          <cell r="X65">
            <v>0</v>
          </cell>
        </row>
        <row r="66">
          <cell r="O66">
            <v>0</v>
          </cell>
          <cell r="U66">
            <v>0</v>
          </cell>
          <cell r="V66">
            <v>0</v>
          </cell>
          <cell r="W66" t="str">
            <v>$</v>
          </cell>
          <cell r="X66">
            <v>0</v>
          </cell>
        </row>
        <row r="67">
          <cell r="O67">
            <v>0</v>
          </cell>
          <cell r="U67">
            <v>0</v>
          </cell>
          <cell r="V67">
            <v>0</v>
          </cell>
          <cell r="W67" t="str">
            <v>$</v>
          </cell>
          <cell r="X67">
            <v>0</v>
          </cell>
        </row>
        <row r="68">
          <cell r="O68">
            <v>0</v>
          </cell>
          <cell r="U68">
            <v>0</v>
          </cell>
          <cell r="V68">
            <v>0</v>
          </cell>
          <cell r="W68" t="str">
            <v>$</v>
          </cell>
          <cell r="X68">
            <v>0</v>
          </cell>
        </row>
        <row r="69">
          <cell r="O69">
            <v>0</v>
          </cell>
          <cell r="U69">
            <v>0</v>
          </cell>
          <cell r="V69">
            <v>0</v>
          </cell>
          <cell r="W69" t="str">
            <v>$</v>
          </cell>
          <cell r="X69">
            <v>0</v>
          </cell>
        </row>
        <row r="70">
          <cell r="O70">
            <v>0</v>
          </cell>
          <cell r="U70">
            <v>0</v>
          </cell>
          <cell r="V70">
            <v>0</v>
          </cell>
          <cell r="W70" t="str">
            <v>$</v>
          </cell>
          <cell r="X70">
            <v>0</v>
          </cell>
        </row>
        <row r="71">
          <cell r="O71">
            <v>0</v>
          </cell>
          <cell r="U71">
            <v>0</v>
          </cell>
          <cell r="V71">
            <v>0</v>
          </cell>
          <cell r="W71" t="str">
            <v>$</v>
          </cell>
          <cell r="X71">
            <v>0</v>
          </cell>
        </row>
        <row r="72">
          <cell r="O72">
            <v>0</v>
          </cell>
          <cell r="U72">
            <v>0</v>
          </cell>
          <cell r="V72">
            <v>0</v>
          </cell>
          <cell r="W72" t="str">
            <v>$</v>
          </cell>
          <cell r="X72">
            <v>0</v>
          </cell>
        </row>
        <row r="73">
          <cell r="O73">
            <v>0</v>
          </cell>
          <cell r="U73">
            <v>0</v>
          </cell>
          <cell r="V73">
            <v>0</v>
          </cell>
          <cell r="W73" t="str">
            <v>$</v>
          </cell>
          <cell r="X73">
            <v>0</v>
          </cell>
        </row>
        <row r="74">
          <cell r="O74">
            <v>0</v>
          </cell>
          <cell r="U74">
            <v>0</v>
          </cell>
          <cell r="V74">
            <v>0</v>
          </cell>
          <cell r="W74" t="str">
            <v>$</v>
          </cell>
          <cell r="X74">
            <v>0</v>
          </cell>
        </row>
        <row r="75">
          <cell r="O75">
            <v>0</v>
          </cell>
          <cell r="U75">
            <v>0</v>
          </cell>
          <cell r="V75">
            <v>0</v>
          </cell>
          <cell r="W75" t="str">
            <v>$</v>
          </cell>
          <cell r="X75">
            <v>0</v>
          </cell>
        </row>
        <row r="76">
          <cell r="C76">
            <v>2754217.34</v>
          </cell>
          <cell r="O76">
            <v>190129.68</v>
          </cell>
          <cell r="U76" t="str">
            <v>Bilan</v>
          </cell>
          <cell r="V76" t="str">
            <v>Encaisse</v>
          </cell>
          <cell r="W76" t="str">
            <v>$</v>
          </cell>
          <cell r="X76">
            <v>0</v>
          </cell>
        </row>
        <row r="77">
          <cell r="C77">
            <v>-109.15</v>
          </cell>
          <cell r="O77">
            <v>109.15</v>
          </cell>
          <cell r="U77" t="str">
            <v>Bilan</v>
          </cell>
          <cell r="V77" t="str">
            <v>Encaisse</v>
          </cell>
          <cell r="W77" t="str">
            <v>$</v>
          </cell>
          <cell r="X77">
            <v>0</v>
          </cell>
        </row>
        <row r="78">
          <cell r="C78">
            <v>50.2</v>
          </cell>
          <cell r="O78">
            <v>0</v>
          </cell>
          <cell r="U78" t="str">
            <v>Bilan</v>
          </cell>
          <cell r="V78" t="str">
            <v>Encaisse</v>
          </cell>
          <cell r="W78" t="str">
            <v>$</v>
          </cell>
          <cell r="X78">
            <v>0</v>
          </cell>
        </row>
        <row r="79">
          <cell r="C79">
            <v>1349366.47</v>
          </cell>
          <cell r="O79">
            <v>316941.09999999998</v>
          </cell>
          <cell r="U79" t="str">
            <v>Bilan</v>
          </cell>
          <cell r="V79" t="str">
            <v>Recevables Contrats en Transit</v>
          </cell>
          <cell r="W79" t="str">
            <v>$</v>
          </cell>
          <cell r="X79">
            <v>0</v>
          </cell>
        </row>
        <row r="80">
          <cell r="C80">
            <v>-68345.03</v>
          </cell>
          <cell r="O80">
            <v>84993.39</v>
          </cell>
          <cell r="U80" t="str">
            <v>Bilan</v>
          </cell>
          <cell r="V80" t="str">
            <v>Recevables Véhicules</v>
          </cell>
          <cell r="W80" t="str">
            <v>$</v>
          </cell>
          <cell r="X80">
            <v>0</v>
          </cell>
        </row>
        <row r="81">
          <cell r="C81">
            <v>406694.36</v>
          </cell>
          <cell r="O81">
            <v>123303.13</v>
          </cell>
          <cell r="U81" t="str">
            <v>Bilan</v>
          </cell>
          <cell r="V81" t="str">
            <v>Recevables Véhicules</v>
          </cell>
          <cell r="W81" t="str">
            <v>$</v>
          </cell>
          <cell r="X81">
            <v>0</v>
          </cell>
        </row>
        <row r="82">
          <cell r="C82">
            <v>65970.350000000006</v>
          </cell>
          <cell r="O82">
            <v>35291.71</v>
          </cell>
          <cell r="U82" t="str">
            <v>Bilan</v>
          </cell>
          <cell r="V82" t="str">
            <v>Recevables Pièces et Service</v>
          </cell>
          <cell r="W82" t="str">
            <v>$</v>
          </cell>
          <cell r="X82">
            <v>0</v>
          </cell>
        </row>
        <row r="83">
          <cell r="C83">
            <v>53270.51</v>
          </cell>
          <cell r="O83">
            <v>1377.3</v>
          </cell>
          <cell r="U83" t="str">
            <v>Bilan</v>
          </cell>
          <cell r="V83" t="str">
            <v>Recevables Carrosserie</v>
          </cell>
          <cell r="W83" t="str">
            <v>$</v>
          </cell>
          <cell r="X83">
            <v>0</v>
          </cell>
        </row>
        <row r="84">
          <cell r="C84">
            <v>9213</v>
          </cell>
          <cell r="O84">
            <v>-21175</v>
          </cell>
          <cell r="U84" t="str">
            <v>Bilan</v>
          </cell>
          <cell r="V84" t="str">
            <v>Recevables Manufacturier</v>
          </cell>
          <cell r="W84" t="str">
            <v>$</v>
          </cell>
          <cell r="X84">
            <v>0</v>
          </cell>
        </row>
        <row r="85">
          <cell r="C85">
            <v>139040.99</v>
          </cell>
          <cell r="O85">
            <v>-100668.46</v>
          </cell>
          <cell r="U85" t="str">
            <v>Bilan</v>
          </cell>
          <cell r="V85" t="str">
            <v>Recevables Garantie Manufacturier</v>
          </cell>
          <cell r="W85" t="str">
            <v>$</v>
          </cell>
          <cell r="X85">
            <v>0</v>
          </cell>
        </row>
        <row r="86">
          <cell r="C86">
            <v>1976.7</v>
          </cell>
          <cell r="O86">
            <v>16699.5</v>
          </cell>
          <cell r="U86" t="str">
            <v>Bilan</v>
          </cell>
          <cell r="V86" t="str">
            <v>recevables Autres</v>
          </cell>
          <cell r="W86" t="str">
            <v>$</v>
          </cell>
          <cell r="X86">
            <v>0</v>
          </cell>
        </row>
        <row r="87">
          <cell r="C87">
            <v>81612.2</v>
          </cell>
          <cell r="O87">
            <v>2025</v>
          </cell>
          <cell r="U87" t="str">
            <v>Bilan</v>
          </cell>
          <cell r="V87" t="str">
            <v>Recevables Manufacturier</v>
          </cell>
          <cell r="W87" t="str">
            <v>$</v>
          </cell>
          <cell r="X87">
            <v>0</v>
          </cell>
        </row>
        <row r="88">
          <cell r="C88">
            <v>15886.84</v>
          </cell>
          <cell r="O88">
            <v>0</v>
          </cell>
          <cell r="U88" t="str">
            <v>Bilan</v>
          </cell>
          <cell r="V88" t="str">
            <v>Taxes de Vente à Payer</v>
          </cell>
          <cell r="W88" t="str">
            <v>$</v>
          </cell>
          <cell r="X88">
            <v>0</v>
          </cell>
        </row>
        <row r="89">
          <cell r="C89">
            <v>-44850.53</v>
          </cell>
          <cell r="O89">
            <v>10000</v>
          </cell>
          <cell r="U89" t="str">
            <v>Bilan</v>
          </cell>
          <cell r="V89" t="str">
            <v>Recevables Pièces et Service</v>
          </cell>
          <cell r="W89" t="str">
            <v>$</v>
          </cell>
          <cell r="X89">
            <v>0</v>
          </cell>
        </row>
        <row r="90">
          <cell r="C90">
            <v>4658116.76</v>
          </cell>
          <cell r="O90">
            <v>-909658.53</v>
          </cell>
          <cell r="U90" t="str">
            <v>Bilan</v>
          </cell>
          <cell r="V90" t="str">
            <v>Inventaire Véhicules Neufs</v>
          </cell>
          <cell r="W90" t="str">
            <v>$</v>
          </cell>
          <cell r="X90">
            <v>0</v>
          </cell>
        </row>
        <row r="91">
          <cell r="O91">
            <v>-26</v>
          </cell>
          <cell r="U91" t="str">
            <v>Bilan</v>
          </cell>
          <cell r="V91">
            <v>0</v>
          </cell>
          <cell r="W91" t="str">
            <v>NB</v>
          </cell>
          <cell r="X91">
            <v>0</v>
          </cell>
        </row>
        <row r="92">
          <cell r="C92">
            <v>-135854.93</v>
          </cell>
          <cell r="O92">
            <v>-8003.57</v>
          </cell>
          <cell r="U92" t="str">
            <v>Bilan</v>
          </cell>
          <cell r="V92" t="str">
            <v>Inventaire Véhicules Neufs</v>
          </cell>
          <cell r="W92" t="str">
            <v>$</v>
          </cell>
          <cell r="X92">
            <v>0</v>
          </cell>
        </row>
        <row r="93">
          <cell r="C93">
            <v>-54036.18</v>
          </cell>
          <cell r="O93">
            <v>-4800</v>
          </cell>
          <cell r="U93" t="str">
            <v>Bilan</v>
          </cell>
          <cell r="V93" t="str">
            <v>Inventaire Véhicules Usagés</v>
          </cell>
          <cell r="W93" t="str">
            <v>$</v>
          </cell>
          <cell r="X93">
            <v>0</v>
          </cell>
        </row>
        <row r="94">
          <cell r="C94">
            <v>1975985.03</v>
          </cell>
          <cell r="O94">
            <v>-354968.41</v>
          </cell>
          <cell r="U94" t="str">
            <v>Bilan</v>
          </cell>
          <cell r="V94" t="str">
            <v>Inventaire Véhicules Usagés</v>
          </cell>
          <cell r="W94" t="str">
            <v>$</v>
          </cell>
          <cell r="X94">
            <v>0</v>
          </cell>
        </row>
        <row r="95">
          <cell r="O95">
            <v>-26</v>
          </cell>
          <cell r="U95" t="str">
            <v>Bilan</v>
          </cell>
          <cell r="V95">
            <v>0</v>
          </cell>
          <cell r="W95" t="str">
            <v>NB</v>
          </cell>
          <cell r="X95">
            <v>0</v>
          </cell>
        </row>
        <row r="96">
          <cell r="O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</row>
        <row r="97">
          <cell r="C97">
            <v>-14382.83</v>
          </cell>
          <cell r="O97">
            <v>-193.18</v>
          </cell>
          <cell r="U97" t="str">
            <v>Bilan</v>
          </cell>
          <cell r="V97" t="str">
            <v>Inventaire Véhicules Neufs</v>
          </cell>
          <cell r="W97" t="str">
            <v>$</v>
          </cell>
          <cell r="X97">
            <v>0</v>
          </cell>
        </row>
        <row r="98">
          <cell r="C98">
            <v>-54614.7</v>
          </cell>
          <cell r="O98">
            <v>-4538.6400000000003</v>
          </cell>
          <cell r="U98" t="str">
            <v>Bilan</v>
          </cell>
          <cell r="V98" t="str">
            <v>Inventaire Véhicules Neufs</v>
          </cell>
          <cell r="W98" t="str">
            <v>$</v>
          </cell>
          <cell r="X98">
            <v>0</v>
          </cell>
        </row>
        <row r="99">
          <cell r="C99">
            <v>-16143.63</v>
          </cell>
          <cell r="O99">
            <v>-28153.599999999999</v>
          </cell>
          <cell r="U99" t="str">
            <v>Bilan</v>
          </cell>
          <cell r="V99" t="str">
            <v>Inventaire Pièces, Pneus, Huile</v>
          </cell>
          <cell r="W99" t="str">
            <v>$</v>
          </cell>
          <cell r="X99">
            <v>0</v>
          </cell>
        </row>
        <row r="100">
          <cell r="C100">
            <v>283.97000000000003</v>
          </cell>
          <cell r="O100">
            <v>-280.27999999999997</v>
          </cell>
          <cell r="U100" t="str">
            <v>Bilan</v>
          </cell>
          <cell r="V100" t="str">
            <v>Inventaire Pièces, Pneus, Huile</v>
          </cell>
          <cell r="W100" t="str">
            <v>$</v>
          </cell>
          <cell r="X100">
            <v>0</v>
          </cell>
        </row>
        <row r="101">
          <cell r="C101">
            <v>317844.34999999998</v>
          </cell>
          <cell r="O101">
            <v>21035.25</v>
          </cell>
          <cell r="U101" t="str">
            <v>Bilan</v>
          </cell>
          <cell r="V101" t="str">
            <v>Inventaire Pièces, Pneus, Huile</v>
          </cell>
          <cell r="W101" t="str">
            <v>$</v>
          </cell>
          <cell r="X101">
            <v>0</v>
          </cell>
        </row>
        <row r="102">
          <cell r="C102">
            <v>50296.61</v>
          </cell>
          <cell r="O102">
            <v>5951.39</v>
          </cell>
          <cell r="U102" t="str">
            <v>Bilan</v>
          </cell>
          <cell r="V102" t="str">
            <v>Inventaire Pièces, Pneus, Huile</v>
          </cell>
          <cell r="W102" t="str">
            <v>$</v>
          </cell>
          <cell r="X102">
            <v>0</v>
          </cell>
        </row>
        <row r="103">
          <cell r="C103">
            <v>3834.65</v>
          </cell>
          <cell r="O103">
            <v>1537</v>
          </cell>
          <cell r="U103" t="str">
            <v>Bilan</v>
          </cell>
          <cell r="V103" t="str">
            <v>Travaux en Cours</v>
          </cell>
          <cell r="W103" t="str">
            <v>$</v>
          </cell>
          <cell r="X103">
            <v>0</v>
          </cell>
        </row>
        <row r="104">
          <cell r="C104">
            <v>-6122.79</v>
          </cell>
          <cell r="O104">
            <v>3048.4</v>
          </cell>
          <cell r="U104" t="str">
            <v>Bilan</v>
          </cell>
          <cell r="V104" t="str">
            <v>Sous-Traitance</v>
          </cell>
          <cell r="W104" t="str">
            <v>$</v>
          </cell>
          <cell r="X104">
            <v>0</v>
          </cell>
        </row>
        <row r="105">
          <cell r="C105">
            <v>7393.8</v>
          </cell>
          <cell r="O105">
            <v>11131.69</v>
          </cell>
          <cell r="U105" t="str">
            <v>Bilan</v>
          </cell>
          <cell r="V105" t="str">
            <v>Inventaire Pièces, Pneus, Huile</v>
          </cell>
          <cell r="W105" t="str">
            <v>$</v>
          </cell>
          <cell r="X105">
            <v>0</v>
          </cell>
        </row>
        <row r="106">
          <cell r="C106">
            <v>55.02</v>
          </cell>
          <cell r="O106">
            <v>0</v>
          </cell>
          <cell r="U106" t="str">
            <v>Bilan</v>
          </cell>
          <cell r="V106" t="str">
            <v>Inventaire Pièces, Pneus, Huile</v>
          </cell>
          <cell r="W106" t="str">
            <v>$</v>
          </cell>
          <cell r="X106">
            <v>0</v>
          </cell>
        </row>
        <row r="107">
          <cell r="C107">
            <v>-1484.54</v>
          </cell>
          <cell r="O107">
            <v>203.74</v>
          </cell>
          <cell r="U107" t="str">
            <v>Bilan</v>
          </cell>
          <cell r="V107" t="str">
            <v>Frais Payés d'Avance</v>
          </cell>
          <cell r="W107" t="str">
            <v>$</v>
          </cell>
          <cell r="X107">
            <v>0</v>
          </cell>
        </row>
        <row r="108">
          <cell r="C108">
            <v>-1740</v>
          </cell>
          <cell r="O108">
            <v>1085</v>
          </cell>
          <cell r="U108" t="str">
            <v>Bilan</v>
          </cell>
          <cell r="V108" t="str">
            <v>Frais Payés d'Avance</v>
          </cell>
          <cell r="W108" t="str">
            <v>$</v>
          </cell>
          <cell r="X108">
            <v>0</v>
          </cell>
        </row>
        <row r="109">
          <cell r="C109">
            <v>-1594.8</v>
          </cell>
          <cell r="O109">
            <v>1594.8</v>
          </cell>
          <cell r="U109" t="str">
            <v>Bilan</v>
          </cell>
          <cell r="V109" t="str">
            <v>Frais Payés d'Avance</v>
          </cell>
          <cell r="W109" t="str">
            <v>$</v>
          </cell>
          <cell r="X109">
            <v>0</v>
          </cell>
        </row>
        <row r="110">
          <cell r="C110">
            <v>3977.95</v>
          </cell>
          <cell r="O110">
            <v>-178</v>
          </cell>
          <cell r="U110" t="str">
            <v>Bilan</v>
          </cell>
          <cell r="V110" t="str">
            <v>Frais Payés d'Avance</v>
          </cell>
          <cell r="W110" t="str">
            <v>$</v>
          </cell>
          <cell r="X110">
            <v>0</v>
          </cell>
        </row>
        <row r="111">
          <cell r="C111">
            <v>9042.84</v>
          </cell>
          <cell r="O111">
            <v>-702.81</v>
          </cell>
          <cell r="U111" t="str">
            <v>Bilan</v>
          </cell>
          <cell r="V111" t="str">
            <v>Frais Payés d'Avance</v>
          </cell>
          <cell r="W111" t="str">
            <v>$</v>
          </cell>
          <cell r="X111">
            <v>0</v>
          </cell>
        </row>
        <row r="112">
          <cell r="C112">
            <v>-85</v>
          </cell>
          <cell r="O112">
            <v>0</v>
          </cell>
          <cell r="U112" t="str">
            <v>Bilan</v>
          </cell>
          <cell r="V112" t="str">
            <v>Frais Payés d'Avance</v>
          </cell>
          <cell r="W112" t="str">
            <v>$</v>
          </cell>
          <cell r="X112">
            <v>0</v>
          </cell>
        </row>
        <row r="113">
          <cell r="C113">
            <v>1769.3</v>
          </cell>
          <cell r="O113">
            <v>0</v>
          </cell>
          <cell r="U113" t="str">
            <v>Bilan</v>
          </cell>
          <cell r="V113" t="str">
            <v>Frais Payés d'Avance</v>
          </cell>
          <cell r="W113" t="str">
            <v>$</v>
          </cell>
          <cell r="X113">
            <v>0</v>
          </cell>
        </row>
        <row r="114">
          <cell r="C114">
            <v>-30.19</v>
          </cell>
          <cell r="O114">
            <v>0</v>
          </cell>
          <cell r="U114" t="str">
            <v>Bilan</v>
          </cell>
          <cell r="V114" t="str">
            <v>Frais Payés d'Avance</v>
          </cell>
          <cell r="W114" t="str">
            <v>$</v>
          </cell>
          <cell r="X114">
            <v>0</v>
          </cell>
        </row>
        <row r="115">
          <cell r="C115">
            <v>-431.25</v>
          </cell>
          <cell r="O115">
            <v>0</v>
          </cell>
          <cell r="U115" t="str">
            <v>Bilan</v>
          </cell>
          <cell r="V115" t="str">
            <v>Frais Payés d'Avance</v>
          </cell>
          <cell r="W115" t="str">
            <v>$</v>
          </cell>
          <cell r="X115">
            <v>0</v>
          </cell>
        </row>
        <row r="116">
          <cell r="C116">
            <v>537.86</v>
          </cell>
          <cell r="O116">
            <v>-537.86</v>
          </cell>
          <cell r="U116" t="str">
            <v>Bilan</v>
          </cell>
          <cell r="V116" t="str">
            <v>Frais Payés d'Avance</v>
          </cell>
          <cell r="W116" t="str">
            <v>$</v>
          </cell>
          <cell r="X116">
            <v>0</v>
          </cell>
        </row>
        <row r="117">
          <cell r="C117">
            <v>-3525.13</v>
          </cell>
          <cell r="O117">
            <v>0</v>
          </cell>
          <cell r="U117" t="str">
            <v>Bilan</v>
          </cell>
          <cell r="V117" t="str">
            <v>Autres Courus</v>
          </cell>
          <cell r="W117" t="str">
            <v>$</v>
          </cell>
          <cell r="X117">
            <v>0</v>
          </cell>
        </row>
        <row r="118">
          <cell r="C118">
            <v>25944.560000000001</v>
          </cell>
          <cell r="O118">
            <v>912.42</v>
          </cell>
          <cell r="U118" t="str">
            <v>Bilan</v>
          </cell>
          <cell r="V118" t="str">
            <v>Frais Payés d'Avance</v>
          </cell>
          <cell r="W118" t="str">
            <v>$</v>
          </cell>
          <cell r="X118">
            <v>0</v>
          </cell>
        </row>
        <row r="119">
          <cell r="C119">
            <v>20921.75</v>
          </cell>
          <cell r="O119">
            <v>-7699.3</v>
          </cell>
          <cell r="U119" t="str">
            <v>Bilan</v>
          </cell>
          <cell r="V119" t="str">
            <v>Frais Payés d'Avance</v>
          </cell>
          <cell r="W119" t="str">
            <v>$</v>
          </cell>
          <cell r="X119">
            <v>0</v>
          </cell>
        </row>
        <row r="120">
          <cell r="C120">
            <v>135.80000000000001</v>
          </cell>
          <cell r="O120">
            <v>-310.7</v>
          </cell>
          <cell r="U120" t="str">
            <v>Bilan</v>
          </cell>
          <cell r="V120" t="str">
            <v>Frais Payés d'Avance</v>
          </cell>
          <cell r="W120" t="str">
            <v>$</v>
          </cell>
          <cell r="X120">
            <v>0</v>
          </cell>
        </row>
        <row r="121">
          <cell r="C121">
            <v>100409.11</v>
          </cell>
          <cell r="O121">
            <v>-2220.9899999999998</v>
          </cell>
          <cell r="U121" t="str">
            <v>Bilan</v>
          </cell>
          <cell r="V121" t="str">
            <v>Frais Payés d'Avance</v>
          </cell>
          <cell r="W121" t="str">
            <v>$</v>
          </cell>
          <cell r="X121">
            <v>0</v>
          </cell>
        </row>
        <row r="122">
          <cell r="C122">
            <v>66.44</v>
          </cell>
          <cell r="O122">
            <v>-66.44</v>
          </cell>
          <cell r="U122" t="str">
            <v>Bilan</v>
          </cell>
          <cell r="V122" t="str">
            <v>Frais Payés d'Avance</v>
          </cell>
          <cell r="W122" t="str">
            <v>$</v>
          </cell>
          <cell r="X122">
            <v>0</v>
          </cell>
        </row>
        <row r="123">
          <cell r="C123">
            <v>96990.28</v>
          </cell>
          <cell r="O123">
            <v>0</v>
          </cell>
          <cell r="U123" t="str">
            <v>Bilan</v>
          </cell>
          <cell r="V123" t="str">
            <v>Améliorations Locatives</v>
          </cell>
          <cell r="W123" t="str">
            <v>$</v>
          </cell>
          <cell r="X123">
            <v>0</v>
          </cell>
        </row>
        <row r="124">
          <cell r="C124">
            <v>-95640.97</v>
          </cell>
          <cell r="O124">
            <v>-225</v>
          </cell>
          <cell r="U124" t="str">
            <v>Bilan</v>
          </cell>
          <cell r="V124" t="str">
            <v>Améliorations Locatives</v>
          </cell>
          <cell r="W124" t="str">
            <v>$</v>
          </cell>
          <cell r="X124">
            <v>0</v>
          </cell>
        </row>
        <row r="125">
          <cell r="C125">
            <v>942882.53</v>
          </cell>
          <cell r="O125">
            <v>0</v>
          </cell>
          <cell r="U125" t="str">
            <v>Bilan</v>
          </cell>
          <cell r="V125" t="str">
            <v>Équipements Service</v>
          </cell>
          <cell r="W125" t="str">
            <v>$</v>
          </cell>
          <cell r="X125">
            <v>0</v>
          </cell>
        </row>
        <row r="126">
          <cell r="C126">
            <v>-769414.84</v>
          </cell>
          <cell r="O126">
            <v>-2612</v>
          </cell>
          <cell r="U126" t="str">
            <v>Bilan</v>
          </cell>
          <cell r="V126" t="str">
            <v>Équipements Service</v>
          </cell>
          <cell r="W126" t="str">
            <v>$</v>
          </cell>
          <cell r="X126">
            <v>0</v>
          </cell>
        </row>
        <row r="127">
          <cell r="C127">
            <v>47461.59</v>
          </cell>
          <cell r="O127">
            <v>0</v>
          </cell>
          <cell r="U127" t="str">
            <v>Bilan</v>
          </cell>
          <cell r="V127" t="str">
            <v>Équipements Service</v>
          </cell>
          <cell r="W127" t="str">
            <v>$</v>
          </cell>
          <cell r="X127">
            <v>0</v>
          </cell>
        </row>
        <row r="128">
          <cell r="C128">
            <v>-47349.98</v>
          </cell>
          <cell r="O128">
            <v>-8.5</v>
          </cell>
          <cell r="U128" t="str">
            <v>Bilan</v>
          </cell>
          <cell r="V128" t="str">
            <v>Équipements Service</v>
          </cell>
          <cell r="W128" t="str">
            <v>$</v>
          </cell>
          <cell r="X128">
            <v>0</v>
          </cell>
        </row>
        <row r="129">
          <cell r="C129">
            <v>155280.23000000001</v>
          </cell>
          <cell r="O129">
            <v>0</v>
          </cell>
          <cell r="U129" t="str">
            <v>Bilan</v>
          </cell>
          <cell r="V129" t="str">
            <v>Équipements Téléphonique</v>
          </cell>
          <cell r="W129" t="str">
            <v>$</v>
          </cell>
          <cell r="X129">
            <v>0</v>
          </cell>
        </row>
        <row r="130">
          <cell r="C130">
            <v>-155280.23000000001</v>
          </cell>
          <cell r="O130">
            <v>0</v>
          </cell>
          <cell r="U130" t="str">
            <v>Bilan</v>
          </cell>
          <cell r="V130" t="str">
            <v>Équipements Téléphonique</v>
          </cell>
          <cell r="W130" t="str">
            <v>$</v>
          </cell>
          <cell r="X130">
            <v>0</v>
          </cell>
        </row>
        <row r="131">
          <cell r="C131">
            <v>433206.49</v>
          </cell>
          <cell r="O131">
            <v>0</v>
          </cell>
          <cell r="U131" t="str">
            <v>Bilan</v>
          </cell>
          <cell r="V131" t="str">
            <v>Mobilier</v>
          </cell>
          <cell r="W131" t="str">
            <v>$</v>
          </cell>
          <cell r="X131">
            <v>0</v>
          </cell>
        </row>
        <row r="132">
          <cell r="C132">
            <v>-399448.54</v>
          </cell>
          <cell r="O132">
            <v>-497</v>
          </cell>
          <cell r="U132" t="str">
            <v>Bilan</v>
          </cell>
          <cell r="V132" t="str">
            <v>Mobilier</v>
          </cell>
          <cell r="W132" t="str">
            <v>$</v>
          </cell>
          <cell r="X132">
            <v>0</v>
          </cell>
        </row>
        <row r="133">
          <cell r="C133">
            <v>3987.88</v>
          </cell>
          <cell r="O133">
            <v>0</v>
          </cell>
          <cell r="U133" t="str">
            <v>Bilan</v>
          </cell>
          <cell r="V133" t="str">
            <v>Équipements Service</v>
          </cell>
          <cell r="W133" t="str">
            <v>$</v>
          </cell>
          <cell r="X133">
            <v>0</v>
          </cell>
        </row>
        <row r="134">
          <cell r="C134">
            <v>-3987.88</v>
          </cell>
          <cell r="O134">
            <v>0</v>
          </cell>
          <cell r="U134" t="str">
            <v>Bilan</v>
          </cell>
          <cell r="V134" t="str">
            <v>Équipements Service</v>
          </cell>
          <cell r="W134" t="str">
            <v>$</v>
          </cell>
          <cell r="X134">
            <v>0</v>
          </cell>
        </row>
        <row r="135">
          <cell r="C135">
            <v>271520.27</v>
          </cell>
          <cell r="O135">
            <v>1323.45</v>
          </cell>
          <cell r="U135" t="str">
            <v>Bilan</v>
          </cell>
          <cell r="V135" t="str">
            <v>Équipements Informatique</v>
          </cell>
          <cell r="W135" t="str">
            <v>$</v>
          </cell>
          <cell r="X135">
            <v>0</v>
          </cell>
        </row>
        <row r="136">
          <cell r="C136">
            <v>-250681.65</v>
          </cell>
          <cell r="O136">
            <v>-972</v>
          </cell>
          <cell r="U136" t="str">
            <v>Bilan</v>
          </cell>
          <cell r="V136" t="str">
            <v>Équipements Informatique</v>
          </cell>
          <cell r="W136" t="str">
            <v>$</v>
          </cell>
          <cell r="X136">
            <v>0</v>
          </cell>
        </row>
        <row r="137">
          <cell r="C137">
            <v>119393.66</v>
          </cell>
          <cell r="O137">
            <v>0</v>
          </cell>
          <cell r="U137" t="str">
            <v>Bilan</v>
          </cell>
          <cell r="V137" t="str">
            <v>Enseigne</v>
          </cell>
          <cell r="W137" t="str">
            <v>$</v>
          </cell>
          <cell r="X137">
            <v>0</v>
          </cell>
        </row>
        <row r="138">
          <cell r="C138">
            <v>-119393.65</v>
          </cell>
          <cell r="O138">
            <v>0</v>
          </cell>
          <cell r="U138" t="str">
            <v>Bilan</v>
          </cell>
          <cell r="V138" t="str">
            <v>Enseigne</v>
          </cell>
          <cell r="W138" t="str">
            <v>$</v>
          </cell>
          <cell r="X138">
            <v>0</v>
          </cell>
        </row>
        <row r="139">
          <cell r="C139">
            <v>1623600</v>
          </cell>
          <cell r="O139">
            <v>0</v>
          </cell>
          <cell r="U139" t="str">
            <v>Bilan</v>
          </cell>
          <cell r="V139" t="str">
            <v>Avances à Recevoir Long Terme</v>
          </cell>
          <cell r="W139" t="str">
            <v>$</v>
          </cell>
          <cell r="X139">
            <v>0</v>
          </cell>
        </row>
        <row r="140">
          <cell r="C140">
            <v>15278.71</v>
          </cell>
          <cell r="O140">
            <v>-3969.53</v>
          </cell>
          <cell r="U140" t="str">
            <v>Bilan</v>
          </cell>
          <cell r="V140" t="str">
            <v>Recevables Autres</v>
          </cell>
          <cell r="W140" t="str">
            <v>$</v>
          </cell>
          <cell r="X140">
            <v>0</v>
          </cell>
        </row>
        <row r="141">
          <cell r="C141">
            <v>-5602346.5899999999</v>
          </cell>
          <cell r="O141">
            <v>670418.36</v>
          </cell>
          <cell r="U141" t="str">
            <v>Bilan</v>
          </cell>
          <cell r="V141" t="str">
            <v>Effet à Payer Véhicules Neufs</v>
          </cell>
          <cell r="W141" t="str">
            <v>$</v>
          </cell>
          <cell r="X141">
            <v>0</v>
          </cell>
        </row>
        <row r="142">
          <cell r="C142">
            <v>-456343.8</v>
          </cell>
          <cell r="O142">
            <v>228209.83</v>
          </cell>
          <cell r="U142" t="str">
            <v>Bilan</v>
          </cell>
          <cell r="V142" t="str">
            <v>Effet à Payer Véhicules Usagés</v>
          </cell>
          <cell r="W142" t="str">
            <v>$</v>
          </cell>
          <cell r="X142">
            <v>0</v>
          </cell>
        </row>
        <row r="143">
          <cell r="C143">
            <v>-15810</v>
          </cell>
          <cell r="O143">
            <v>0</v>
          </cell>
          <cell r="U143" t="str">
            <v>Bilan</v>
          </cell>
          <cell r="V143" t="str">
            <v>Portion Court Terme de la Dette Long Terme</v>
          </cell>
          <cell r="W143" t="str">
            <v>$</v>
          </cell>
          <cell r="X143">
            <v>0</v>
          </cell>
        </row>
        <row r="144">
          <cell r="C144">
            <v>-296.47000000000003</v>
          </cell>
          <cell r="O144">
            <v>-674.53</v>
          </cell>
          <cell r="U144" t="str">
            <v>Bilan</v>
          </cell>
          <cell r="V144" t="str">
            <v>Taxes de Vente à Payer</v>
          </cell>
          <cell r="W144" t="str">
            <v>$</v>
          </cell>
          <cell r="X144">
            <v>0</v>
          </cell>
        </row>
        <row r="145">
          <cell r="C145">
            <v>-80047.95</v>
          </cell>
          <cell r="O145">
            <v>-1958.2</v>
          </cell>
          <cell r="U145" t="str">
            <v>Bilan</v>
          </cell>
          <cell r="V145" t="str">
            <v>Taxes de Vente à Payer</v>
          </cell>
          <cell r="W145" t="str">
            <v>$</v>
          </cell>
          <cell r="X145">
            <v>0</v>
          </cell>
        </row>
        <row r="146">
          <cell r="C146">
            <v>51173.45</v>
          </cell>
          <cell r="O146">
            <v>-12836.1</v>
          </cell>
          <cell r="U146" t="str">
            <v>Bilan</v>
          </cell>
          <cell r="V146" t="str">
            <v>Taxes de Vente à Payer</v>
          </cell>
          <cell r="W146" t="str">
            <v>$</v>
          </cell>
          <cell r="X146">
            <v>0</v>
          </cell>
        </row>
        <row r="147">
          <cell r="C147">
            <v>-282736.5</v>
          </cell>
          <cell r="O147">
            <v>-14379.54</v>
          </cell>
          <cell r="U147" t="str">
            <v>Bilan</v>
          </cell>
          <cell r="V147" t="str">
            <v>Taxes de Vente à Payer</v>
          </cell>
          <cell r="W147" t="str">
            <v>$</v>
          </cell>
          <cell r="X147">
            <v>0</v>
          </cell>
        </row>
        <row r="148">
          <cell r="C148">
            <v>243897.66</v>
          </cell>
          <cell r="O148">
            <v>-34306.67</v>
          </cell>
          <cell r="U148" t="str">
            <v>Bilan</v>
          </cell>
          <cell r="V148" t="str">
            <v>Taxes de Vente à Payer</v>
          </cell>
          <cell r="W148" t="str">
            <v>$</v>
          </cell>
          <cell r="X148">
            <v>0</v>
          </cell>
        </row>
        <row r="149">
          <cell r="C149">
            <v>-1449</v>
          </cell>
          <cell r="O149">
            <v>-21</v>
          </cell>
          <cell r="U149" t="str">
            <v>Bilan</v>
          </cell>
          <cell r="V149" t="str">
            <v>Taxes de Vente à Payer</v>
          </cell>
          <cell r="W149" t="str">
            <v>$</v>
          </cell>
          <cell r="X149">
            <v>0</v>
          </cell>
        </row>
        <row r="150">
          <cell r="C150">
            <v>-162546.71</v>
          </cell>
          <cell r="O150">
            <v>-9287.77</v>
          </cell>
          <cell r="U150" t="str">
            <v>Bilan</v>
          </cell>
          <cell r="V150" t="str">
            <v>Autres Comptes à Payer</v>
          </cell>
          <cell r="W150" t="str">
            <v>$</v>
          </cell>
          <cell r="X150">
            <v>0</v>
          </cell>
        </row>
        <row r="151">
          <cell r="C151">
            <v>-3887.29</v>
          </cell>
          <cell r="O151">
            <v>-695.21</v>
          </cell>
          <cell r="U151" t="str">
            <v>Bilan</v>
          </cell>
          <cell r="V151" t="str">
            <v>Autres Comptes à Payer</v>
          </cell>
          <cell r="W151" t="str">
            <v>$</v>
          </cell>
          <cell r="X151">
            <v>0</v>
          </cell>
        </row>
        <row r="152">
          <cell r="C152">
            <v>-63734.52</v>
          </cell>
          <cell r="O152">
            <v>-23334.9</v>
          </cell>
          <cell r="U152" t="str">
            <v>Bilan</v>
          </cell>
          <cell r="V152" t="str">
            <v>Autres Comptes à Payer</v>
          </cell>
          <cell r="W152" t="str">
            <v>$</v>
          </cell>
          <cell r="X152">
            <v>0</v>
          </cell>
        </row>
        <row r="153">
          <cell r="C153">
            <v>-16926.02</v>
          </cell>
          <cell r="O153">
            <v>-3949.78</v>
          </cell>
          <cell r="U153" t="str">
            <v>Bilan</v>
          </cell>
          <cell r="V153" t="str">
            <v>Autres Comptes à Payer</v>
          </cell>
          <cell r="W153" t="str">
            <v>$</v>
          </cell>
          <cell r="X153">
            <v>0</v>
          </cell>
        </row>
        <row r="154">
          <cell r="C154">
            <v>-57467.73</v>
          </cell>
          <cell r="O154">
            <v>91186.46</v>
          </cell>
          <cell r="U154" t="str">
            <v>Bilan</v>
          </cell>
          <cell r="V154" t="str">
            <v>Comptes à Payer Fournisseurs</v>
          </cell>
          <cell r="W154" t="str">
            <v>$</v>
          </cell>
          <cell r="X154">
            <v>0</v>
          </cell>
        </row>
        <row r="155">
          <cell r="C155">
            <v>-135364.9</v>
          </cell>
          <cell r="O155">
            <v>-160487.4</v>
          </cell>
          <cell r="U155" t="str">
            <v>Bilan</v>
          </cell>
          <cell r="V155" t="str">
            <v>Autres Comptes à Payer</v>
          </cell>
          <cell r="W155" t="str">
            <v>$</v>
          </cell>
          <cell r="X155">
            <v>0</v>
          </cell>
        </row>
        <row r="156">
          <cell r="C156">
            <v>-125.35</v>
          </cell>
          <cell r="O156">
            <v>-30</v>
          </cell>
          <cell r="U156" t="str">
            <v>Bilan</v>
          </cell>
          <cell r="V156" t="str">
            <v>Autres Courus</v>
          </cell>
          <cell r="W156" t="str">
            <v>$</v>
          </cell>
          <cell r="X156">
            <v>0</v>
          </cell>
        </row>
        <row r="157">
          <cell r="C157">
            <v>-8783.33</v>
          </cell>
          <cell r="O157">
            <v>8783.33</v>
          </cell>
          <cell r="U157" t="str">
            <v>Bilan</v>
          </cell>
          <cell r="V157" t="str">
            <v>Autres Courus</v>
          </cell>
          <cell r="W157" t="str">
            <v>$</v>
          </cell>
          <cell r="X157">
            <v>0</v>
          </cell>
        </row>
        <row r="158">
          <cell r="C158">
            <v>5512.96</v>
          </cell>
          <cell r="O158">
            <v>-4317.2700000000004</v>
          </cell>
          <cell r="U158" t="str">
            <v>Bilan</v>
          </cell>
          <cell r="V158" t="str">
            <v>DAS à Payer</v>
          </cell>
          <cell r="W158" t="str">
            <v>$</v>
          </cell>
          <cell r="X158">
            <v>0</v>
          </cell>
        </row>
        <row r="159">
          <cell r="C159">
            <v>309</v>
          </cell>
          <cell r="O159">
            <v>65.59</v>
          </cell>
          <cell r="U159" t="str">
            <v>Bilan</v>
          </cell>
          <cell r="V159" t="str">
            <v>DAS à Payer</v>
          </cell>
          <cell r="W159" t="str">
            <v>$</v>
          </cell>
          <cell r="X159">
            <v>0</v>
          </cell>
        </row>
        <row r="160">
          <cell r="C160">
            <v>-33811.370000000003</v>
          </cell>
          <cell r="O160">
            <v>3230.41</v>
          </cell>
          <cell r="U160" t="str">
            <v>Bilan</v>
          </cell>
          <cell r="V160" t="str">
            <v>DAS à Payer</v>
          </cell>
          <cell r="W160" t="str">
            <v>$</v>
          </cell>
          <cell r="X160">
            <v>0</v>
          </cell>
        </row>
        <row r="161">
          <cell r="C161">
            <v>-502.14</v>
          </cell>
          <cell r="O161">
            <v>-101.92</v>
          </cell>
          <cell r="U161" t="str">
            <v>Bilan</v>
          </cell>
          <cell r="V161" t="str">
            <v>DAS à Payer</v>
          </cell>
          <cell r="W161" t="str">
            <v>$</v>
          </cell>
          <cell r="X161">
            <v>0</v>
          </cell>
        </row>
        <row r="162">
          <cell r="C162">
            <v>-770.5</v>
          </cell>
          <cell r="O162">
            <v>518.5</v>
          </cell>
          <cell r="U162" t="str">
            <v>Bilan</v>
          </cell>
          <cell r="V162" t="str">
            <v>DAS à Payer</v>
          </cell>
          <cell r="W162" t="str">
            <v>$</v>
          </cell>
          <cell r="X162">
            <v>0</v>
          </cell>
        </row>
        <row r="163">
          <cell r="C163">
            <v>-7100</v>
          </cell>
          <cell r="O163">
            <v>-2000</v>
          </cell>
          <cell r="U163" t="str">
            <v>Bilan</v>
          </cell>
          <cell r="V163" t="str">
            <v>Dépôts de Client</v>
          </cell>
          <cell r="W163" t="str">
            <v>$</v>
          </cell>
          <cell r="X163">
            <v>0</v>
          </cell>
        </row>
        <row r="164">
          <cell r="C164">
            <v>-33709.35</v>
          </cell>
          <cell r="O164">
            <v>599.32000000000005</v>
          </cell>
          <cell r="U164" t="str">
            <v>Bilan</v>
          </cell>
          <cell r="V164" t="str">
            <v>Salaires à Payer</v>
          </cell>
          <cell r="W164" t="str">
            <v>$</v>
          </cell>
          <cell r="X164">
            <v>0</v>
          </cell>
        </row>
        <row r="165">
          <cell r="C165">
            <v>0</v>
          </cell>
          <cell r="O165">
            <v>80</v>
          </cell>
          <cell r="U165" t="str">
            <v>Bilan</v>
          </cell>
          <cell r="V165" t="str">
            <v>Salaires à Payer</v>
          </cell>
          <cell r="W165" t="str">
            <v>$</v>
          </cell>
          <cell r="X165">
            <v>0</v>
          </cell>
        </row>
        <row r="166">
          <cell r="C166">
            <v>-232094.13</v>
          </cell>
          <cell r="O166">
            <v>26804.880000000001</v>
          </cell>
          <cell r="U166" t="str">
            <v>Bilan</v>
          </cell>
          <cell r="V166" t="str">
            <v>Salaires à Payer</v>
          </cell>
          <cell r="W166" t="str">
            <v>$</v>
          </cell>
          <cell r="X166">
            <v>0</v>
          </cell>
        </row>
        <row r="167">
          <cell r="C167">
            <v>-19013.189999999999</v>
          </cell>
          <cell r="O167">
            <v>624.98</v>
          </cell>
          <cell r="U167" t="str">
            <v>Bilan</v>
          </cell>
          <cell r="V167" t="str">
            <v>Salaires à Payer</v>
          </cell>
          <cell r="W167" t="str">
            <v>$</v>
          </cell>
          <cell r="X167">
            <v>0</v>
          </cell>
        </row>
        <row r="168">
          <cell r="C168">
            <v>-229257.01</v>
          </cell>
          <cell r="O168">
            <v>19563.71</v>
          </cell>
          <cell r="U168" t="str">
            <v>Bilan</v>
          </cell>
          <cell r="V168" t="str">
            <v>Salaires à Payer</v>
          </cell>
          <cell r="W168" t="str">
            <v>$</v>
          </cell>
          <cell r="X168">
            <v>0</v>
          </cell>
        </row>
        <row r="169">
          <cell r="C169">
            <v>-167.26</v>
          </cell>
          <cell r="O169">
            <v>2075.23</v>
          </cell>
          <cell r="U169" t="str">
            <v>Bilan</v>
          </cell>
          <cell r="V169" t="str">
            <v>Salaires à Payer</v>
          </cell>
          <cell r="W169" t="str">
            <v>$</v>
          </cell>
          <cell r="X169">
            <v>0</v>
          </cell>
        </row>
        <row r="170">
          <cell r="C170">
            <v>-20253.75</v>
          </cell>
          <cell r="O170">
            <v>1317.5</v>
          </cell>
          <cell r="U170" t="str">
            <v>Bilan</v>
          </cell>
          <cell r="V170" t="str">
            <v>Dette à Long Terme</v>
          </cell>
          <cell r="W170" t="str">
            <v>$</v>
          </cell>
          <cell r="X170">
            <v>0</v>
          </cell>
        </row>
        <row r="171">
          <cell r="C171">
            <v>-19122.599999999999</v>
          </cell>
          <cell r="O171">
            <v>0</v>
          </cell>
          <cell r="U171" t="str">
            <v>Bilan</v>
          </cell>
          <cell r="V171" t="str">
            <v>Autres Courus</v>
          </cell>
          <cell r="W171" t="str">
            <v>$</v>
          </cell>
          <cell r="X171">
            <v>0</v>
          </cell>
        </row>
        <row r="172">
          <cell r="C172">
            <v>-2350000</v>
          </cell>
          <cell r="O172">
            <v>0</v>
          </cell>
          <cell r="U172" t="str">
            <v>Bilan</v>
          </cell>
          <cell r="V172" t="str">
            <v>Capital Actions</v>
          </cell>
          <cell r="W172" t="str">
            <v>$</v>
          </cell>
          <cell r="X172">
            <v>0</v>
          </cell>
        </row>
        <row r="173">
          <cell r="C173">
            <v>-1723617</v>
          </cell>
          <cell r="O173">
            <v>0</v>
          </cell>
          <cell r="U173" t="str">
            <v>Bilan</v>
          </cell>
          <cell r="V173" t="str">
            <v>Apport</v>
          </cell>
          <cell r="W173" t="str">
            <v>$</v>
          </cell>
          <cell r="X173">
            <v>0</v>
          </cell>
        </row>
        <row r="174">
          <cell r="C174">
            <v>-347547.5</v>
          </cell>
          <cell r="O174">
            <v>0</v>
          </cell>
          <cell r="U174" t="str">
            <v>Bilan</v>
          </cell>
          <cell r="V174" t="str">
            <v>Capital Actions</v>
          </cell>
          <cell r="W174">
            <v>0</v>
          </cell>
          <cell r="X174">
            <v>0</v>
          </cell>
        </row>
        <row r="175">
          <cell r="C175">
            <v>-973229.33</v>
          </cell>
          <cell r="O175">
            <v>0</v>
          </cell>
          <cell r="U175" t="str">
            <v>Bilan</v>
          </cell>
          <cell r="V175" t="str">
            <v>Bénéfices non répartis</v>
          </cell>
          <cell r="W175" t="str">
            <v>$</v>
          </cell>
          <cell r="X175">
            <v>0</v>
          </cell>
        </row>
        <row r="176">
          <cell r="C176">
            <v>-1290982</v>
          </cell>
          <cell r="O176">
            <v>-199778.75</v>
          </cell>
          <cell r="U176" t="str">
            <v>Véhicules neufs</v>
          </cell>
          <cell r="V176" t="str">
            <v>Rachat bail</v>
          </cell>
          <cell r="W176" t="str">
            <v>$</v>
          </cell>
          <cell r="X176" t="str">
            <v>Oui</v>
          </cell>
        </row>
        <row r="177">
          <cell r="O177">
            <v>-9</v>
          </cell>
          <cell r="U177" t="str">
            <v>Véhicules neufs</v>
          </cell>
          <cell r="V177" t="str">
            <v>Rachat bail</v>
          </cell>
          <cell r="W177" t="str">
            <v>NB</v>
          </cell>
          <cell r="X177">
            <v>0</v>
          </cell>
        </row>
        <row r="178">
          <cell r="C178">
            <v>-107154.26</v>
          </cell>
          <cell r="O178">
            <v>0</v>
          </cell>
          <cell r="U178" t="str">
            <v>Véhicules neufs</v>
          </cell>
          <cell r="V178" t="str">
            <v>Autos détail</v>
          </cell>
          <cell r="W178" t="str">
            <v>$</v>
          </cell>
          <cell r="X178" t="str">
            <v>Oui</v>
          </cell>
        </row>
        <row r="179">
          <cell r="O179">
            <v>0</v>
          </cell>
          <cell r="U179" t="str">
            <v>Véhicules neufs</v>
          </cell>
          <cell r="V179" t="str">
            <v>Autos détail</v>
          </cell>
          <cell r="W179" t="str">
            <v>NB</v>
          </cell>
          <cell r="X179">
            <v>0</v>
          </cell>
        </row>
        <row r="180">
          <cell r="C180">
            <v>-1523351.83</v>
          </cell>
          <cell r="O180">
            <v>-187543.3</v>
          </cell>
          <cell r="U180" t="str">
            <v>Véhicules neufs</v>
          </cell>
          <cell r="V180" t="str">
            <v>Autos détail</v>
          </cell>
          <cell r="W180" t="str">
            <v>$</v>
          </cell>
          <cell r="X180" t="str">
            <v>Oui</v>
          </cell>
        </row>
        <row r="181">
          <cell r="O181">
            <v>-7</v>
          </cell>
          <cell r="U181" t="str">
            <v>Véhicules neufs</v>
          </cell>
          <cell r="V181" t="str">
            <v>Autos détail</v>
          </cell>
          <cell r="W181" t="str">
            <v>NB</v>
          </cell>
          <cell r="X181">
            <v>0</v>
          </cell>
        </row>
        <row r="182">
          <cell r="C182">
            <v>-1114511.69</v>
          </cell>
          <cell r="O182">
            <v>-429468.49</v>
          </cell>
          <cell r="U182" t="str">
            <v>Véhicules neufs</v>
          </cell>
          <cell r="V182" t="str">
            <v>Autos détail</v>
          </cell>
          <cell r="W182" t="str">
            <v>$</v>
          </cell>
          <cell r="X182" t="str">
            <v>Oui</v>
          </cell>
        </row>
        <row r="183">
          <cell r="O183">
            <v>-14</v>
          </cell>
          <cell r="U183" t="str">
            <v>Véhicules neufs</v>
          </cell>
          <cell r="V183" t="str">
            <v>Autos détail</v>
          </cell>
          <cell r="W183" t="str">
            <v>NB</v>
          </cell>
          <cell r="X183">
            <v>0</v>
          </cell>
        </row>
        <row r="184">
          <cell r="C184">
            <v>-30422</v>
          </cell>
          <cell r="O184">
            <v>-68890</v>
          </cell>
          <cell r="U184" t="str">
            <v>Véhicules neufs</v>
          </cell>
          <cell r="V184" t="str">
            <v>Camions détail</v>
          </cell>
          <cell r="W184" t="str">
            <v>$</v>
          </cell>
          <cell r="X184" t="str">
            <v>Oui</v>
          </cell>
        </row>
        <row r="185">
          <cell r="O185">
            <v>-2</v>
          </cell>
          <cell r="U185" t="str">
            <v>Véhicules neufs</v>
          </cell>
          <cell r="V185" t="str">
            <v>Camions détail</v>
          </cell>
          <cell r="W185" t="str">
            <v>NB</v>
          </cell>
          <cell r="X185">
            <v>0</v>
          </cell>
        </row>
        <row r="186">
          <cell r="C186">
            <v>-2973151.01</v>
          </cell>
          <cell r="O186">
            <v>-636034.31000000006</v>
          </cell>
          <cell r="U186" t="str">
            <v>Véhicules neufs</v>
          </cell>
          <cell r="V186" t="str">
            <v>Camions détail</v>
          </cell>
          <cell r="W186" t="str">
            <v>$</v>
          </cell>
          <cell r="X186" t="str">
            <v>Oui</v>
          </cell>
        </row>
        <row r="187">
          <cell r="O187">
            <v>-12</v>
          </cell>
          <cell r="U187" t="str">
            <v>Véhicules neufs</v>
          </cell>
          <cell r="V187" t="str">
            <v>Camions détail</v>
          </cell>
          <cell r="W187" t="str">
            <v>NB</v>
          </cell>
          <cell r="X187">
            <v>0</v>
          </cell>
        </row>
        <row r="188">
          <cell r="C188">
            <v>-276857.03999999998</v>
          </cell>
          <cell r="O188">
            <v>0</v>
          </cell>
          <cell r="U188" t="str">
            <v>Véhicules neufs</v>
          </cell>
          <cell r="V188" t="str">
            <v>Camions détail</v>
          </cell>
          <cell r="W188" t="str">
            <v>$</v>
          </cell>
          <cell r="X188" t="str">
            <v>oui</v>
          </cell>
        </row>
        <row r="189">
          <cell r="O189">
            <v>0</v>
          </cell>
          <cell r="U189" t="str">
            <v>Véhicules neufs</v>
          </cell>
          <cell r="V189" t="str">
            <v>Camions détail</v>
          </cell>
          <cell r="W189" t="str">
            <v>NB</v>
          </cell>
          <cell r="X189">
            <v>0</v>
          </cell>
        </row>
        <row r="190">
          <cell r="C190">
            <v>-692712.11</v>
          </cell>
          <cell r="O190">
            <v>-118438.22</v>
          </cell>
          <cell r="U190" t="str">
            <v>Véhicules neufs</v>
          </cell>
          <cell r="V190" t="str">
            <v>Autos détail</v>
          </cell>
          <cell r="W190" t="str">
            <v>$</v>
          </cell>
          <cell r="X190" t="str">
            <v>Oui</v>
          </cell>
        </row>
        <row r="191">
          <cell r="O191">
            <v>-3</v>
          </cell>
          <cell r="U191" t="str">
            <v>Véhicules neufs</v>
          </cell>
          <cell r="V191" t="str">
            <v>Autos détail</v>
          </cell>
          <cell r="W191" t="str">
            <v>NB</v>
          </cell>
          <cell r="X191">
            <v>0</v>
          </cell>
        </row>
        <row r="192">
          <cell r="C192">
            <v>-5404681.3700000001</v>
          </cell>
          <cell r="O192">
            <v>-884795.67</v>
          </cell>
          <cell r="U192" t="str">
            <v>Véhicules neufs</v>
          </cell>
          <cell r="V192" t="str">
            <v>Camions détail</v>
          </cell>
          <cell r="W192" t="str">
            <v>$</v>
          </cell>
          <cell r="X192" t="str">
            <v>Oui</v>
          </cell>
        </row>
        <row r="193">
          <cell r="O193">
            <v>-23</v>
          </cell>
          <cell r="U193" t="str">
            <v>Véhicules neufs</v>
          </cell>
          <cell r="V193" t="str">
            <v>Camions détail</v>
          </cell>
          <cell r="W193" t="str">
            <v>NB</v>
          </cell>
          <cell r="X193">
            <v>0</v>
          </cell>
        </row>
        <row r="194">
          <cell r="C194">
            <v>-354962.21</v>
          </cell>
          <cell r="O194">
            <v>0</v>
          </cell>
          <cell r="U194" t="str">
            <v>Véhicules neufs</v>
          </cell>
          <cell r="V194" t="str">
            <v>Autos détail</v>
          </cell>
          <cell r="W194" t="str">
            <v>$</v>
          </cell>
          <cell r="X194" t="str">
            <v>Oui</v>
          </cell>
        </row>
        <row r="195">
          <cell r="O195">
            <v>0</v>
          </cell>
          <cell r="U195" t="str">
            <v>Véhicules neufs</v>
          </cell>
          <cell r="V195" t="str">
            <v>Autos détail</v>
          </cell>
          <cell r="W195" t="str">
            <v>NB</v>
          </cell>
          <cell r="X195">
            <v>0</v>
          </cell>
        </row>
        <row r="196">
          <cell r="C196">
            <v>-665370</v>
          </cell>
          <cell r="O196">
            <v>0</v>
          </cell>
          <cell r="U196" t="str">
            <v>Véhicules neufs</v>
          </cell>
          <cell r="V196" t="str">
            <v>Flottes</v>
          </cell>
          <cell r="W196" t="str">
            <v>$</v>
          </cell>
          <cell r="X196" t="str">
            <v>Oui</v>
          </cell>
        </row>
        <row r="197">
          <cell r="O197">
            <v>0</v>
          </cell>
          <cell r="U197" t="str">
            <v>Véhicules neufs</v>
          </cell>
          <cell r="V197" t="str">
            <v>Flottes</v>
          </cell>
          <cell r="W197" t="str">
            <v>NB</v>
          </cell>
          <cell r="X197">
            <v>0</v>
          </cell>
        </row>
        <row r="198">
          <cell r="C198">
            <v>-1351342.63</v>
          </cell>
          <cell r="O198">
            <v>-188298.34</v>
          </cell>
          <cell r="U198" t="str">
            <v>Véhicules neufs</v>
          </cell>
          <cell r="V198" t="str">
            <v>Ex-Démos et courtoisies</v>
          </cell>
          <cell r="W198" t="str">
            <v>$</v>
          </cell>
          <cell r="X198" t="str">
            <v>Oui</v>
          </cell>
        </row>
        <row r="199">
          <cell r="O199">
            <v>-6</v>
          </cell>
          <cell r="U199" t="str">
            <v>Véhicules neufs</v>
          </cell>
          <cell r="V199" t="str">
            <v>Ex-Démos et courtoisies</v>
          </cell>
          <cell r="W199" t="str">
            <v>NB</v>
          </cell>
          <cell r="X199">
            <v>0</v>
          </cell>
        </row>
        <row r="200">
          <cell r="C200">
            <v>-4352659.96</v>
          </cell>
          <cell r="O200">
            <v>-989473.91</v>
          </cell>
          <cell r="U200" t="str">
            <v>Véhicules usagés</v>
          </cell>
          <cell r="V200" t="str">
            <v>Certifié</v>
          </cell>
          <cell r="W200" t="str">
            <v>$</v>
          </cell>
          <cell r="X200" t="str">
            <v>Oui</v>
          </cell>
        </row>
        <row r="201">
          <cell r="O201">
            <v>-40</v>
          </cell>
          <cell r="U201" t="str">
            <v>Véhicules usagés</v>
          </cell>
          <cell r="V201" t="str">
            <v>Certifié</v>
          </cell>
          <cell r="W201" t="str">
            <v>NB</v>
          </cell>
          <cell r="X201">
            <v>0</v>
          </cell>
        </row>
        <row r="202">
          <cell r="C202">
            <v>-123713</v>
          </cell>
          <cell r="O202">
            <v>-11000</v>
          </cell>
          <cell r="U202" t="str">
            <v>Véhicules usagés</v>
          </cell>
          <cell r="V202" t="str">
            <v>Non Certifié</v>
          </cell>
          <cell r="W202" t="str">
            <v>$</v>
          </cell>
          <cell r="X202" t="str">
            <v>Oui</v>
          </cell>
        </row>
        <row r="203">
          <cell r="O203">
            <v>-1</v>
          </cell>
          <cell r="U203" t="str">
            <v>Véhicules usagés</v>
          </cell>
          <cell r="V203" t="str">
            <v>Non Certifié</v>
          </cell>
          <cell r="W203" t="str">
            <v>NB</v>
          </cell>
          <cell r="X203">
            <v>0</v>
          </cell>
        </row>
        <row r="204">
          <cell r="C204">
            <v>-2535485</v>
          </cell>
          <cell r="O204">
            <v>-684539</v>
          </cell>
          <cell r="U204" t="str">
            <v>Véhicules usagés</v>
          </cell>
          <cell r="V204" t="str">
            <v>Ventes au Gros</v>
          </cell>
          <cell r="W204" t="str">
            <v>$</v>
          </cell>
          <cell r="X204" t="str">
            <v>Oui</v>
          </cell>
        </row>
        <row r="205">
          <cell r="O205">
            <v>-61</v>
          </cell>
          <cell r="U205" t="str">
            <v>Véhicules usagés</v>
          </cell>
          <cell r="V205" t="str">
            <v>Ventes au Gros</v>
          </cell>
          <cell r="W205" t="str">
            <v>NB</v>
          </cell>
          <cell r="X205">
            <v>0</v>
          </cell>
        </row>
        <row r="206">
          <cell r="C206">
            <v>-568280.84</v>
          </cell>
          <cell r="O206">
            <v>-74954.84</v>
          </cell>
          <cell r="U206" t="str">
            <v>Service</v>
          </cell>
          <cell r="V206" t="str">
            <v>M/O Client</v>
          </cell>
          <cell r="W206" t="str">
            <v>$</v>
          </cell>
          <cell r="X206" t="str">
            <v>Oui</v>
          </cell>
        </row>
        <row r="207">
          <cell r="O207">
            <v>-328</v>
          </cell>
          <cell r="U207" t="str">
            <v>Service</v>
          </cell>
          <cell r="V207" t="str">
            <v>M/O Client</v>
          </cell>
          <cell r="W207" t="str">
            <v>NB</v>
          </cell>
          <cell r="X207">
            <v>0</v>
          </cell>
        </row>
        <row r="208">
          <cell r="C208">
            <v>-2917.67</v>
          </cell>
          <cell r="O208">
            <v>0</v>
          </cell>
          <cell r="U208" t="str">
            <v>Service</v>
          </cell>
          <cell r="V208" t="str">
            <v>M/O Esthétique</v>
          </cell>
          <cell r="W208" t="str">
            <v>$</v>
          </cell>
          <cell r="X208" t="str">
            <v>Oui</v>
          </cell>
        </row>
        <row r="209">
          <cell r="C209">
            <v>-344643.35</v>
          </cell>
          <cell r="O209">
            <v>-44854.55</v>
          </cell>
          <cell r="U209" t="str">
            <v>Service</v>
          </cell>
          <cell r="V209" t="str">
            <v>M/O Garantie</v>
          </cell>
          <cell r="W209" t="str">
            <v>$</v>
          </cell>
          <cell r="X209" t="str">
            <v>Oui</v>
          </cell>
        </row>
        <row r="210">
          <cell r="O210">
            <v>-185</v>
          </cell>
          <cell r="U210" t="str">
            <v>Service</v>
          </cell>
          <cell r="V210" t="str">
            <v>M/O Garantie</v>
          </cell>
          <cell r="W210" t="str">
            <v>NB</v>
          </cell>
          <cell r="X210">
            <v>0</v>
          </cell>
        </row>
        <row r="211">
          <cell r="C211">
            <v>-344169.59</v>
          </cell>
          <cell r="O211">
            <v>-53533.760000000002</v>
          </cell>
          <cell r="U211" t="str">
            <v>Service</v>
          </cell>
          <cell r="V211" t="str">
            <v>M/O Interne</v>
          </cell>
          <cell r="W211" t="str">
            <v>$</v>
          </cell>
          <cell r="X211" t="str">
            <v>Oui</v>
          </cell>
        </row>
        <row r="212">
          <cell r="O212">
            <v>-256</v>
          </cell>
          <cell r="U212" t="str">
            <v>Service</v>
          </cell>
          <cell r="V212" t="str">
            <v>M/O Interne</v>
          </cell>
          <cell r="W212" t="str">
            <v>NB</v>
          </cell>
          <cell r="X212">
            <v>0</v>
          </cell>
        </row>
        <row r="213">
          <cell r="C213">
            <v>-99735.360000000001</v>
          </cell>
          <cell r="O213">
            <v>-18216.47</v>
          </cell>
          <cell r="U213" t="str">
            <v>Pièces</v>
          </cell>
          <cell r="V213" t="str">
            <v>Huiles et Graisse</v>
          </cell>
          <cell r="W213" t="str">
            <v>$</v>
          </cell>
          <cell r="X213" t="str">
            <v>Oui</v>
          </cell>
        </row>
        <row r="214">
          <cell r="O214">
            <v>-327</v>
          </cell>
          <cell r="U214" t="str">
            <v>Pièces</v>
          </cell>
          <cell r="V214" t="str">
            <v>Huiles et Graisse</v>
          </cell>
          <cell r="W214" t="str">
            <v>NB</v>
          </cell>
          <cell r="X214">
            <v>0</v>
          </cell>
        </row>
        <row r="215">
          <cell r="C215">
            <v>-9058.7099999999991</v>
          </cell>
          <cell r="O215">
            <v>-830.06</v>
          </cell>
          <cell r="U215" t="str">
            <v>Service</v>
          </cell>
          <cell r="V215" t="str">
            <v>Sous-traitement</v>
          </cell>
          <cell r="W215" t="str">
            <v>$</v>
          </cell>
          <cell r="X215" t="str">
            <v>Oui</v>
          </cell>
        </row>
        <row r="216">
          <cell r="O216">
            <v>-3</v>
          </cell>
          <cell r="U216" t="str">
            <v>Service</v>
          </cell>
          <cell r="V216" t="str">
            <v>Sous-traitement</v>
          </cell>
          <cell r="W216" t="str">
            <v>NB</v>
          </cell>
          <cell r="X216">
            <v>0</v>
          </cell>
        </row>
        <row r="217">
          <cell r="C217">
            <v>-14649.6</v>
          </cell>
          <cell r="O217">
            <v>-767.01</v>
          </cell>
          <cell r="U217" t="str">
            <v>Service</v>
          </cell>
          <cell r="V217" t="str">
            <v>Sous-traitement</v>
          </cell>
          <cell r="W217" t="str">
            <v>$</v>
          </cell>
          <cell r="X217" t="str">
            <v>Oui</v>
          </cell>
        </row>
        <row r="218">
          <cell r="O218">
            <v>-2</v>
          </cell>
          <cell r="U218" t="str">
            <v>Service</v>
          </cell>
          <cell r="V218" t="str">
            <v>Sous-traitement</v>
          </cell>
          <cell r="W218" t="str">
            <v>NB</v>
          </cell>
          <cell r="X218">
            <v>0</v>
          </cell>
        </row>
        <row r="219">
          <cell r="C219">
            <v>-116150.86</v>
          </cell>
          <cell r="O219">
            <v>-20299.53</v>
          </cell>
          <cell r="U219" t="str">
            <v>Service</v>
          </cell>
          <cell r="V219" t="str">
            <v>Sous-traitement</v>
          </cell>
          <cell r="W219" t="str">
            <v>$</v>
          </cell>
          <cell r="X219" t="str">
            <v>Oui</v>
          </cell>
        </row>
        <row r="220">
          <cell r="O220">
            <v>-85</v>
          </cell>
          <cell r="U220" t="str">
            <v>Service</v>
          </cell>
          <cell r="V220" t="str">
            <v>Sous-traitement</v>
          </cell>
          <cell r="W220" t="str">
            <v>NB</v>
          </cell>
          <cell r="X220">
            <v>0</v>
          </cell>
        </row>
        <row r="221">
          <cell r="C221">
            <v>-180776.16</v>
          </cell>
          <cell r="O221">
            <v>-18349</v>
          </cell>
          <cell r="U221" t="str">
            <v>Carrosserie</v>
          </cell>
          <cell r="V221" t="str">
            <v>M/O Sous-traitement</v>
          </cell>
          <cell r="W221" t="str">
            <v>$</v>
          </cell>
          <cell r="X221" t="str">
            <v>Oui</v>
          </cell>
        </row>
        <row r="222">
          <cell r="O222">
            <v>-18</v>
          </cell>
          <cell r="U222" t="str">
            <v>Carrosserie</v>
          </cell>
          <cell r="V222" t="str">
            <v>M/O Sous-traitement</v>
          </cell>
          <cell r="W222" t="str">
            <v>NB</v>
          </cell>
          <cell r="X222">
            <v>0</v>
          </cell>
        </row>
        <row r="223">
          <cell r="C223">
            <v>-301162.68</v>
          </cell>
          <cell r="O223">
            <v>-19706.78</v>
          </cell>
          <cell r="U223" t="str">
            <v>Carrosserie</v>
          </cell>
          <cell r="V223" t="str">
            <v>M/O Sous-traitement</v>
          </cell>
          <cell r="W223" t="str">
            <v>$</v>
          </cell>
          <cell r="X223" t="str">
            <v>Oui</v>
          </cell>
        </row>
        <row r="224">
          <cell r="O224">
            <v>-11</v>
          </cell>
          <cell r="U224" t="str">
            <v>Carrosserie</v>
          </cell>
          <cell r="V224" t="str">
            <v>M/O Sous-traitement</v>
          </cell>
          <cell r="W224" t="str">
            <v>NB</v>
          </cell>
          <cell r="X224">
            <v>0</v>
          </cell>
        </row>
        <row r="225">
          <cell r="C225">
            <v>-32384.92</v>
          </cell>
          <cell r="O225">
            <v>-16753.66</v>
          </cell>
          <cell r="U225" t="str">
            <v>Carrosserie</v>
          </cell>
          <cell r="V225" t="str">
            <v>M/O Sous-traitement</v>
          </cell>
          <cell r="W225" t="str">
            <v>$</v>
          </cell>
          <cell r="X225" t="str">
            <v>Oui</v>
          </cell>
        </row>
        <row r="226">
          <cell r="O226">
            <v>-29</v>
          </cell>
          <cell r="U226" t="str">
            <v>Carrosserie</v>
          </cell>
          <cell r="V226" t="str">
            <v>M/O Sous-traitement</v>
          </cell>
          <cell r="W226" t="str">
            <v>NB</v>
          </cell>
          <cell r="X226">
            <v>0</v>
          </cell>
        </row>
        <row r="227">
          <cell r="C227">
            <v>-329571.36</v>
          </cell>
          <cell r="O227">
            <v>-69740.91</v>
          </cell>
          <cell r="U227" t="str">
            <v>Pièces</v>
          </cell>
          <cell r="V227" t="str">
            <v>Pièces Ro Clients</v>
          </cell>
          <cell r="W227" t="str">
            <v>$</v>
          </cell>
          <cell r="X227" t="str">
            <v>Oui</v>
          </cell>
        </row>
        <row r="228">
          <cell r="O228">
            <v>-292</v>
          </cell>
          <cell r="U228" t="str">
            <v>Pièces</v>
          </cell>
          <cell r="V228" t="str">
            <v>Pièces Ro Clients</v>
          </cell>
          <cell r="W228" t="str">
            <v>NB</v>
          </cell>
          <cell r="X228">
            <v>0</v>
          </cell>
        </row>
        <row r="229">
          <cell r="C229">
            <v>-3287.75</v>
          </cell>
          <cell r="O229">
            <v>-614.19000000000005</v>
          </cell>
          <cell r="U229" t="str">
            <v>Service</v>
          </cell>
          <cell r="V229" t="str">
            <v>M/O Client</v>
          </cell>
          <cell r="W229" t="str">
            <v>$</v>
          </cell>
          <cell r="X229" t="str">
            <v>Oui</v>
          </cell>
        </row>
        <row r="230">
          <cell r="C230">
            <v>-470473.5</v>
          </cell>
          <cell r="O230">
            <v>-64208.3</v>
          </cell>
          <cell r="U230" t="str">
            <v>Pièces</v>
          </cell>
          <cell r="V230" t="str">
            <v>P/A Garantie</v>
          </cell>
          <cell r="W230" t="str">
            <v>$</v>
          </cell>
          <cell r="X230" t="str">
            <v>Oui</v>
          </cell>
        </row>
        <row r="231">
          <cell r="O231">
            <v>-144</v>
          </cell>
          <cell r="U231" t="str">
            <v>Pièces</v>
          </cell>
          <cell r="V231" t="str">
            <v>P/A Garantie</v>
          </cell>
          <cell r="W231" t="str">
            <v>NB</v>
          </cell>
          <cell r="X231">
            <v>0</v>
          </cell>
        </row>
        <row r="232">
          <cell r="C232">
            <v>-290565.03999999998</v>
          </cell>
          <cell r="O232">
            <v>-50091.519999999997</v>
          </cell>
          <cell r="U232" t="str">
            <v>Pièces</v>
          </cell>
          <cell r="V232" t="str">
            <v>Ventes Internes</v>
          </cell>
          <cell r="W232" t="str">
            <v>$</v>
          </cell>
          <cell r="X232" t="str">
            <v>Oui</v>
          </cell>
        </row>
        <row r="233">
          <cell r="O233">
            <v>-275</v>
          </cell>
          <cell r="U233" t="str">
            <v>Pièces</v>
          </cell>
          <cell r="V233" t="str">
            <v>Ventes Internes</v>
          </cell>
          <cell r="W233" t="str">
            <v>NB</v>
          </cell>
          <cell r="X233">
            <v>0</v>
          </cell>
        </row>
        <row r="234">
          <cell r="C234">
            <v>-3937.79</v>
          </cell>
          <cell r="O234">
            <v>-335.19</v>
          </cell>
          <cell r="U234" t="str">
            <v>Service</v>
          </cell>
          <cell r="V234" t="str">
            <v>M/O Interne</v>
          </cell>
          <cell r="W234" t="str">
            <v>$</v>
          </cell>
          <cell r="X234" t="str">
            <v>Oui</v>
          </cell>
        </row>
        <row r="235">
          <cell r="C235">
            <v>-24232.78</v>
          </cell>
          <cell r="O235">
            <v>-4176.58</v>
          </cell>
          <cell r="U235" t="str">
            <v>Pièces</v>
          </cell>
          <cell r="V235" t="str">
            <v>Pièces Ro Clients</v>
          </cell>
          <cell r="W235" t="str">
            <v>$</v>
          </cell>
          <cell r="X235" t="str">
            <v>Oui</v>
          </cell>
        </row>
        <row r="236">
          <cell r="O236">
            <v>-131</v>
          </cell>
          <cell r="U236" t="str">
            <v>Pièces</v>
          </cell>
          <cell r="V236" t="str">
            <v>Pièces Ro Clients</v>
          </cell>
          <cell r="W236" t="str">
            <v>NB</v>
          </cell>
          <cell r="X236">
            <v>0</v>
          </cell>
        </row>
        <row r="237">
          <cell r="C237">
            <v>-48733.31</v>
          </cell>
          <cell r="O237">
            <v>-5830.47</v>
          </cell>
          <cell r="U237" t="str">
            <v>Pièces</v>
          </cell>
          <cell r="V237" t="str">
            <v>Pièces Ro Carrosserie</v>
          </cell>
          <cell r="W237" t="str">
            <v>$</v>
          </cell>
          <cell r="X237" t="str">
            <v>Oui</v>
          </cell>
        </row>
        <row r="238">
          <cell r="O238">
            <v>-8</v>
          </cell>
          <cell r="U238" t="str">
            <v>Pièces</v>
          </cell>
          <cell r="V238" t="str">
            <v>Pièces Ro Carrosserie</v>
          </cell>
          <cell r="W238" t="str">
            <v>NB</v>
          </cell>
          <cell r="X238">
            <v>0</v>
          </cell>
        </row>
        <row r="239">
          <cell r="C239">
            <v>-219831.19</v>
          </cell>
          <cell r="O239">
            <v>-10782.54</v>
          </cell>
          <cell r="U239" t="str">
            <v>Pièces</v>
          </cell>
          <cell r="V239" t="str">
            <v>Pièces Ro Carrosserie</v>
          </cell>
          <cell r="W239" t="str">
            <v>$</v>
          </cell>
          <cell r="X239" t="str">
            <v>Oui</v>
          </cell>
        </row>
        <row r="240">
          <cell r="O240">
            <v>-9</v>
          </cell>
          <cell r="U240" t="str">
            <v>Pièces</v>
          </cell>
          <cell r="V240" t="str">
            <v>Pièces Ro Carrosserie</v>
          </cell>
          <cell r="W240" t="str">
            <v>NB</v>
          </cell>
          <cell r="X240">
            <v>0</v>
          </cell>
        </row>
        <row r="241">
          <cell r="C241">
            <v>-5490.04</v>
          </cell>
          <cell r="O241">
            <v>-3123.69</v>
          </cell>
          <cell r="U241" t="str">
            <v>Pièces</v>
          </cell>
          <cell r="V241" t="str">
            <v>Pièces Ro Carrosserie</v>
          </cell>
          <cell r="W241" t="str">
            <v>$</v>
          </cell>
          <cell r="X241" t="str">
            <v>Oui</v>
          </cell>
        </row>
        <row r="242">
          <cell r="O242">
            <v>-4</v>
          </cell>
          <cell r="U242" t="str">
            <v>Pièces</v>
          </cell>
          <cell r="V242" t="str">
            <v>Pièces Ro Carrosserie</v>
          </cell>
          <cell r="W242" t="str">
            <v>NB</v>
          </cell>
          <cell r="X242">
            <v>0</v>
          </cell>
        </row>
        <row r="243">
          <cell r="C243">
            <v>-88556.03</v>
          </cell>
          <cell r="O243">
            <v>-16671.490000000002</v>
          </cell>
          <cell r="U243" t="str">
            <v>Pièces</v>
          </cell>
          <cell r="V243" t="str">
            <v>Ventes Détails</v>
          </cell>
          <cell r="W243" t="str">
            <v>$</v>
          </cell>
          <cell r="X243" t="str">
            <v>Oui</v>
          </cell>
        </row>
        <row r="244">
          <cell r="O244">
            <v>-142</v>
          </cell>
          <cell r="U244" t="str">
            <v>Pièces</v>
          </cell>
          <cell r="V244" t="str">
            <v>Ventes Détails</v>
          </cell>
          <cell r="W244" t="str">
            <v>NB</v>
          </cell>
          <cell r="X244">
            <v>0</v>
          </cell>
        </row>
        <row r="245">
          <cell r="C245">
            <v>-248309.58</v>
          </cell>
          <cell r="O245">
            <v>-55314.11</v>
          </cell>
          <cell r="U245" t="str">
            <v>Pièces</v>
          </cell>
          <cell r="V245" t="str">
            <v>Ventes de Gros</v>
          </cell>
          <cell r="W245" t="str">
            <v>$</v>
          </cell>
          <cell r="X245" t="str">
            <v>Oui</v>
          </cell>
        </row>
        <row r="246">
          <cell r="O246">
            <v>-171</v>
          </cell>
          <cell r="U246" t="str">
            <v>Pièces</v>
          </cell>
          <cell r="V246" t="str">
            <v>Ventes de Gros</v>
          </cell>
          <cell r="W246" t="str">
            <v>NB</v>
          </cell>
          <cell r="X246">
            <v>0</v>
          </cell>
        </row>
        <row r="247">
          <cell r="C247">
            <v>-181092.97</v>
          </cell>
          <cell r="O247">
            <v>-26107.34</v>
          </cell>
          <cell r="U247" t="str">
            <v>Pièces</v>
          </cell>
          <cell r="V247" t="str">
            <v>Ventes Pneus</v>
          </cell>
          <cell r="W247" t="str">
            <v>$</v>
          </cell>
          <cell r="X247" t="str">
            <v>Oui</v>
          </cell>
        </row>
        <row r="248">
          <cell r="O248">
            <v>-39</v>
          </cell>
          <cell r="U248" t="str">
            <v>Pièces</v>
          </cell>
          <cell r="V248" t="str">
            <v>Ventes Pneus</v>
          </cell>
          <cell r="W248" t="str">
            <v>NB</v>
          </cell>
          <cell r="X248">
            <v>0</v>
          </cell>
        </row>
        <row r="249">
          <cell r="C249">
            <v>-554.75</v>
          </cell>
          <cell r="O249">
            <v>-323.77999999999997</v>
          </cell>
          <cell r="U249" t="str">
            <v>Pièces</v>
          </cell>
          <cell r="V249" t="str">
            <v>Ventes Pneus</v>
          </cell>
          <cell r="W249" t="str">
            <v>$</v>
          </cell>
          <cell r="X249" t="str">
            <v>Oui</v>
          </cell>
        </row>
        <row r="250">
          <cell r="C250">
            <v>1257797.3500000001</v>
          </cell>
          <cell r="O250">
            <v>194161.63</v>
          </cell>
          <cell r="U250" t="str">
            <v>Véhicules neufs</v>
          </cell>
          <cell r="V250" t="str">
            <v>Rachat bail</v>
          </cell>
          <cell r="W250" t="str">
            <v>$</v>
          </cell>
          <cell r="X250">
            <v>0</v>
          </cell>
        </row>
        <row r="251">
          <cell r="C251">
            <v>103255.11</v>
          </cell>
          <cell r="O251">
            <v>0</v>
          </cell>
          <cell r="U251" t="str">
            <v>Véhicules neufs</v>
          </cell>
          <cell r="V251" t="str">
            <v>Autos détail</v>
          </cell>
          <cell r="W251" t="str">
            <v>$</v>
          </cell>
          <cell r="X251">
            <v>0</v>
          </cell>
        </row>
        <row r="252">
          <cell r="C252">
            <v>1464524.99</v>
          </cell>
          <cell r="O252">
            <v>177002.49</v>
          </cell>
          <cell r="U252" t="str">
            <v>Véhicules neufs</v>
          </cell>
          <cell r="V252" t="str">
            <v>Autos détail</v>
          </cell>
          <cell r="W252" t="str">
            <v>$</v>
          </cell>
          <cell r="X252">
            <v>0</v>
          </cell>
        </row>
        <row r="253">
          <cell r="C253">
            <v>1073816.6599999999</v>
          </cell>
          <cell r="O253">
            <v>414741.54</v>
          </cell>
          <cell r="U253" t="str">
            <v>Véhicules neufs</v>
          </cell>
          <cell r="V253" t="str">
            <v>Autos détail</v>
          </cell>
          <cell r="W253" t="str">
            <v>$</v>
          </cell>
          <cell r="X253">
            <v>0</v>
          </cell>
        </row>
        <row r="254">
          <cell r="C254">
            <v>14956.52</v>
          </cell>
          <cell r="O254">
            <v>0</v>
          </cell>
          <cell r="U254" t="str">
            <v>Véhicules neufs</v>
          </cell>
          <cell r="V254" t="str">
            <v>Autos détail</v>
          </cell>
          <cell r="W254" t="str">
            <v>$</v>
          </cell>
          <cell r="X254">
            <v>0</v>
          </cell>
        </row>
        <row r="255">
          <cell r="C255">
            <v>29116</v>
          </cell>
          <cell r="O255">
            <v>64541.31</v>
          </cell>
          <cell r="U255" t="str">
            <v>Véhicules neufs</v>
          </cell>
          <cell r="V255" t="str">
            <v>Camions détail</v>
          </cell>
          <cell r="W255" t="str">
            <v>$</v>
          </cell>
          <cell r="X255">
            <v>0</v>
          </cell>
        </row>
        <row r="256">
          <cell r="C256">
            <v>2814053.11</v>
          </cell>
          <cell r="O256">
            <v>596883.78</v>
          </cell>
          <cell r="U256" t="str">
            <v>Véhicules neufs</v>
          </cell>
          <cell r="V256" t="str">
            <v>Camions détail</v>
          </cell>
          <cell r="W256" t="str">
            <v>$</v>
          </cell>
          <cell r="X256">
            <v>0</v>
          </cell>
        </row>
        <row r="257">
          <cell r="C257">
            <v>262246.45</v>
          </cell>
          <cell r="O257">
            <v>0</v>
          </cell>
          <cell r="U257" t="str">
            <v>Véhicules neufs</v>
          </cell>
          <cell r="V257" t="str">
            <v>Camions détail</v>
          </cell>
          <cell r="W257" t="str">
            <v>$</v>
          </cell>
          <cell r="X257">
            <v>0</v>
          </cell>
        </row>
        <row r="258">
          <cell r="C258">
            <v>660205.42000000004</v>
          </cell>
          <cell r="O258">
            <v>113469.48</v>
          </cell>
          <cell r="U258" t="str">
            <v>Véhicules neufs</v>
          </cell>
          <cell r="V258" t="str">
            <v>Autos détail</v>
          </cell>
          <cell r="W258" t="str">
            <v>$</v>
          </cell>
          <cell r="X258">
            <v>0</v>
          </cell>
        </row>
        <row r="259">
          <cell r="C259">
            <v>5148969.21</v>
          </cell>
          <cell r="O259">
            <v>837991.56</v>
          </cell>
          <cell r="U259" t="str">
            <v>Véhicules neufs</v>
          </cell>
          <cell r="V259" t="str">
            <v>Camions détail</v>
          </cell>
          <cell r="W259" t="str">
            <v>$</v>
          </cell>
          <cell r="X259">
            <v>0</v>
          </cell>
        </row>
        <row r="260">
          <cell r="C260">
            <v>351563.35</v>
          </cell>
          <cell r="O260">
            <v>0</v>
          </cell>
          <cell r="U260" t="str">
            <v>Véhicules neufs</v>
          </cell>
          <cell r="V260" t="str">
            <v>Autos détail</v>
          </cell>
          <cell r="W260" t="str">
            <v>$</v>
          </cell>
          <cell r="X260">
            <v>0</v>
          </cell>
        </row>
        <row r="261">
          <cell r="C261">
            <v>633108.72</v>
          </cell>
          <cell r="O261">
            <v>276</v>
          </cell>
          <cell r="U261" t="str">
            <v>Véhicules neufs</v>
          </cell>
          <cell r="V261" t="str">
            <v>Flottes</v>
          </cell>
          <cell r="W261" t="str">
            <v>$</v>
          </cell>
          <cell r="X261">
            <v>0</v>
          </cell>
        </row>
        <row r="262">
          <cell r="C262">
            <v>1308505.53</v>
          </cell>
          <cell r="O262">
            <v>180732.53</v>
          </cell>
          <cell r="U262" t="str">
            <v>Véhicules neufs</v>
          </cell>
          <cell r="V262" t="str">
            <v>Ex-Démos et courtoisies</v>
          </cell>
          <cell r="W262" t="str">
            <v>$</v>
          </cell>
          <cell r="X262">
            <v>0</v>
          </cell>
        </row>
        <row r="263">
          <cell r="C263">
            <v>3757370.96</v>
          </cell>
          <cell r="O263">
            <v>847887.96</v>
          </cell>
          <cell r="U263" t="str">
            <v>Véhicules usagés</v>
          </cell>
          <cell r="V263" t="str">
            <v>Certifié</v>
          </cell>
          <cell r="W263" t="str">
            <v>$</v>
          </cell>
          <cell r="X263">
            <v>0</v>
          </cell>
        </row>
        <row r="264">
          <cell r="C264">
            <v>397782.79</v>
          </cell>
          <cell r="O264">
            <v>75048.92</v>
          </cell>
          <cell r="U264" t="str">
            <v>Véhicules usagés</v>
          </cell>
          <cell r="V264" t="str">
            <v>Certifié</v>
          </cell>
          <cell r="W264" t="str">
            <v>$</v>
          </cell>
          <cell r="X264">
            <v>0</v>
          </cell>
        </row>
        <row r="265">
          <cell r="C265">
            <v>1740</v>
          </cell>
          <cell r="O265">
            <v>615</v>
          </cell>
          <cell r="U265" t="str">
            <v>Véhicules usagés</v>
          </cell>
          <cell r="V265" t="str">
            <v>Non Certifié</v>
          </cell>
          <cell r="W265" t="str">
            <v>$</v>
          </cell>
          <cell r="X265">
            <v>0</v>
          </cell>
        </row>
        <row r="266">
          <cell r="C266">
            <v>659.42</v>
          </cell>
          <cell r="O266">
            <v>0</v>
          </cell>
          <cell r="U266" t="str">
            <v>Véhicules usagés</v>
          </cell>
          <cell r="V266" t="str">
            <v>Non Certifié</v>
          </cell>
          <cell r="W266" t="str">
            <v>$</v>
          </cell>
          <cell r="X266">
            <v>0</v>
          </cell>
        </row>
        <row r="267">
          <cell r="C267">
            <v>116075</v>
          </cell>
          <cell r="O267">
            <v>10082.299999999999</v>
          </cell>
          <cell r="U267" t="str">
            <v>Véhicules usagés</v>
          </cell>
          <cell r="V267" t="str">
            <v>Non Certifié</v>
          </cell>
          <cell r="W267" t="str">
            <v>$</v>
          </cell>
          <cell r="X267">
            <v>0</v>
          </cell>
        </row>
        <row r="268">
          <cell r="C268">
            <v>3500.61</v>
          </cell>
          <cell r="O268">
            <v>0</v>
          </cell>
          <cell r="U268" t="str">
            <v>Véhicules usagés</v>
          </cell>
          <cell r="V268" t="str">
            <v>Non Certifié</v>
          </cell>
          <cell r="W268" t="str">
            <v>$</v>
          </cell>
          <cell r="X268">
            <v>0</v>
          </cell>
        </row>
        <row r="269">
          <cell r="C269">
            <v>2483221.36</v>
          </cell>
          <cell r="O269">
            <v>676970.24</v>
          </cell>
          <cell r="U269" t="str">
            <v>Véhicules usagés</v>
          </cell>
          <cell r="V269" t="str">
            <v>Ventes au Gros</v>
          </cell>
          <cell r="W269" t="str">
            <v>$</v>
          </cell>
          <cell r="X269">
            <v>0</v>
          </cell>
        </row>
        <row r="270">
          <cell r="C270">
            <v>135800.1</v>
          </cell>
          <cell r="O270">
            <v>16141.05</v>
          </cell>
          <cell r="U270" t="str">
            <v>Service</v>
          </cell>
          <cell r="V270" t="str">
            <v>M/O Client</v>
          </cell>
          <cell r="W270" t="str">
            <v>$</v>
          </cell>
          <cell r="X270">
            <v>0</v>
          </cell>
        </row>
        <row r="271">
          <cell r="C271">
            <v>376.76</v>
          </cell>
          <cell r="O271">
            <v>0</v>
          </cell>
          <cell r="U271" t="str">
            <v>Service</v>
          </cell>
          <cell r="V271" t="str">
            <v>M/O Esthétique</v>
          </cell>
          <cell r="W271" t="str">
            <v>$</v>
          </cell>
          <cell r="X271">
            <v>0</v>
          </cell>
        </row>
        <row r="272">
          <cell r="C272">
            <v>101437.92</v>
          </cell>
          <cell r="O272">
            <v>12408.18</v>
          </cell>
          <cell r="U272" t="str">
            <v>Service</v>
          </cell>
          <cell r="V272" t="str">
            <v>M/O Garantie</v>
          </cell>
          <cell r="W272" t="str">
            <v>$</v>
          </cell>
          <cell r="X272">
            <v>0</v>
          </cell>
        </row>
        <row r="273">
          <cell r="C273">
            <v>89130.92</v>
          </cell>
          <cell r="O273">
            <v>12525.52</v>
          </cell>
          <cell r="U273" t="str">
            <v>Service</v>
          </cell>
          <cell r="V273" t="str">
            <v>M/O Interne</v>
          </cell>
          <cell r="W273" t="str">
            <v>$</v>
          </cell>
          <cell r="X273">
            <v>0</v>
          </cell>
        </row>
        <row r="274">
          <cell r="C274">
            <v>19238.47</v>
          </cell>
          <cell r="O274">
            <v>2113.92</v>
          </cell>
          <cell r="U274" t="str">
            <v>Service</v>
          </cell>
          <cell r="V274" t="str">
            <v>Ajustement M/O</v>
          </cell>
          <cell r="W274" t="str">
            <v>$</v>
          </cell>
          <cell r="X274">
            <v>0</v>
          </cell>
        </row>
        <row r="275">
          <cell r="C275">
            <v>70941.97</v>
          </cell>
          <cell r="O275">
            <v>13392.72</v>
          </cell>
          <cell r="U275" t="str">
            <v>Pièces</v>
          </cell>
          <cell r="V275" t="str">
            <v>Huiles et Graisse</v>
          </cell>
          <cell r="W275" t="str">
            <v>$</v>
          </cell>
          <cell r="X275">
            <v>0</v>
          </cell>
        </row>
        <row r="276">
          <cell r="C276">
            <v>7176</v>
          </cell>
          <cell r="O276">
            <v>630.22</v>
          </cell>
          <cell r="U276" t="str">
            <v>Service</v>
          </cell>
          <cell r="V276" t="str">
            <v>Sous-traitement</v>
          </cell>
          <cell r="W276" t="str">
            <v>$</v>
          </cell>
          <cell r="X276">
            <v>0</v>
          </cell>
        </row>
        <row r="277">
          <cell r="C277">
            <v>15607.26</v>
          </cell>
          <cell r="O277">
            <v>520.71</v>
          </cell>
          <cell r="U277" t="str">
            <v>Service</v>
          </cell>
          <cell r="V277" t="str">
            <v>Sous-traitement</v>
          </cell>
          <cell r="W277" t="str">
            <v>$</v>
          </cell>
          <cell r="X277">
            <v>0</v>
          </cell>
        </row>
        <row r="278">
          <cell r="C278">
            <v>88137.69</v>
          </cell>
          <cell r="O278">
            <v>15896.05</v>
          </cell>
          <cell r="U278" t="str">
            <v>Service</v>
          </cell>
          <cell r="V278" t="str">
            <v>Sous-traitement</v>
          </cell>
          <cell r="W278" t="str">
            <v>$</v>
          </cell>
          <cell r="X278">
            <v>0</v>
          </cell>
        </row>
        <row r="279">
          <cell r="C279">
            <v>82297.289999999994</v>
          </cell>
          <cell r="O279">
            <v>9027.32</v>
          </cell>
          <cell r="U279" t="str">
            <v>Carrosserie</v>
          </cell>
          <cell r="V279" t="str">
            <v>M/O Sous-traitement</v>
          </cell>
          <cell r="W279" t="str">
            <v>$</v>
          </cell>
          <cell r="X279">
            <v>0</v>
          </cell>
        </row>
        <row r="280">
          <cell r="C280">
            <v>300796.84000000003</v>
          </cell>
          <cell r="O280">
            <v>19380.669999999998</v>
          </cell>
          <cell r="U280" t="str">
            <v>Carrosserie</v>
          </cell>
          <cell r="V280" t="str">
            <v>M/O Sous-traitement</v>
          </cell>
          <cell r="W280" t="str">
            <v>$</v>
          </cell>
          <cell r="X280">
            <v>0</v>
          </cell>
        </row>
        <row r="281">
          <cell r="C281">
            <v>23518.87</v>
          </cell>
          <cell r="O281">
            <v>12855.96</v>
          </cell>
          <cell r="U281" t="str">
            <v>Carrosserie</v>
          </cell>
          <cell r="V281" t="str">
            <v>M/O Sous-traitement</v>
          </cell>
          <cell r="W281" t="str">
            <v>$</v>
          </cell>
          <cell r="X281">
            <v>0</v>
          </cell>
        </row>
        <row r="282">
          <cell r="C282">
            <v>208282.41</v>
          </cell>
          <cell r="O282">
            <v>46377.34</v>
          </cell>
          <cell r="U282" t="str">
            <v>Pièces</v>
          </cell>
          <cell r="V282" t="str">
            <v>Pièces Ro Clients</v>
          </cell>
          <cell r="W282" t="str">
            <v>$</v>
          </cell>
          <cell r="X282">
            <v>0</v>
          </cell>
        </row>
        <row r="283">
          <cell r="C283">
            <v>2228.42</v>
          </cell>
          <cell r="O283">
            <v>421.84</v>
          </cell>
          <cell r="U283" t="str">
            <v>Service</v>
          </cell>
          <cell r="V283" t="str">
            <v>M/O Client</v>
          </cell>
          <cell r="W283" t="str">
            <v>$</v>
          </cell>
          <cell r="X283">
            <v>0</v>
          </cell>
        </row>
        <row r="284">
          <cell r="C284">
            <v>358032.25</v>
          </cell>
          <cell r="O284">
            <v>49372.05</v>
          </cell>
          <cell r="U284" t="str">
            <v>Pièces</v>
          </cell>
          <cell r="V284" t="str">
            <v>P/A Garantie</v>
          </cell>
          <cell r="W284" t="str">
            <v>$</v>
          </cell>
          <cell r="X284">
            <v>0</v>
          </cell>
        </row>
        <row r="285">
          <cell r="C285">
            <v>198263.82</v>
          </cell>
          <cell r="O285">
            <v>33263.32</v>
          </cell>
          <cell r="U285" t="str">
            <v>Pièces</v>
          </cell>
          <cell r="V285" t="str">
            <v>Ventes Internes</v>
          </cell>
          <cell r="W285" t="str">
            <v>$</v>
          </cell>
          <cell r="X285">
            <v>0</v>
          </cell>
        </row>
        <row r="286">
          <cell r="C286">
            <v>2972.33</v>
          </cell>
          <cell r="O286">
            <v>252.97</v>
          </cell>
          <cell r="U286" t="str">
            <v>Service</v>
          </cell>
          <cell r="V286" t="str">
            <v>M/O Interne</v>
          </cell>
          <cell r="W286" t="str">
            <v>$</v>
          </cell>
          <cell r="X286">
            <v>0</v>
          </cell>
        </row>
        <row r="287">
          <cell r="C287">
            <v>17951.259999999998</v>
          </cell>
          <cell r="O287">
            <v>2914.37</v>
          </cell>
          <cell r="U287" t="str">
            <v>Pièces</v>
          </cell>
          <cell r="V287" t="str">
            <v>Pièces Ro Clients</v>
          </cell>
          <cell r="W287" t="str">
            <v>$</v>
          </cell>
          <cell r="X287">
            <v>0</v>
          </cell>
        </row>
        <row r="288">
          <cell r="C288">
            <v>33362.730000000003</v>
          </cell>
          <cell r="O288">
            <v>3890.4</v>
          </cell>
          <cell r="U288" t="str">
            <v>Pièces</v>
          </cell>
          <cell r="V288" t="str">
            <v>Pièces Ro Carrosserie</v>
          </cell>
          <cell r="W288" t="str">
            <v>$</v>
          </cell>
          <cell r="X288">
            <v>0</v>
          </cell>
        </row>
        <row r="289">
          <cell r="C289">
            <v>169116.41</v>
          </cell>
          <cell r="O289">
            <v>8294.25</v>
          </cell>
          <cell r="U289" t="str">
            <v>Pièces</v>
          </cell>
          <cell r="V289" t="str">
            <v>Pièces Ro Carrosserie</v>
          </cell>
          <cell r="W289" t="str">
            <v>$</v>
          </cell>
          <cell r="X289">
            <v>0</v>
          </cell>
        </row>
        <row r="290">
          <cell r="C290">
            <v>3771.87</v>
          </cell>
          <cell r="O290">
            <v>1929.76</v>
          </cell>
          <cell r="U290" t="str">
            <v>Pièces</v>
          </cell>
          <cell r="V290" t="str">
            <v>Pièces Ro Carrosserie</v>
          </cell>
          <cell r="W290" t="str">
            <v>$</v>
          </cell>
          <cell r="X290">
            <v>0</v>
          </cell>
        </row>
        <row r="291">
          <cell r="C291">
            <v>63634.42</v>
          </cell>
          <cell r="O291">
            <v>12211.99</v>
          </cell>
          <cell r="U291" t="str">
            <v>Pièces</v>
          </cell>
          <cell r="V291" t="str">
            <v>Ventes Détails</v>
          </cell>
          <cell r="W291" t="str">
            <v>$</v>
          </cell>
          <cell r="X291">
            <v>0</v>
          </cell>
        </row>
        <row r="292">
          <cell r="C292">
            <v>202103.79</v>
          </cell>
          <cell r="O292">
            <v>44699.96</v>
          </cell>
          <cell r="U292" t="str">
            <v>Pièces</v>
          </cell>
          <cell r="V292" t="str">
            <v>Ventes de Gros</v>
          </cell>
          <cell r="W292" t="str">
            <v>$</v>
          </cell>
          <cell r="X292">
            <v>0</v>
          </cell>
        </row>
        <row r="293">
          <cell r="C293">
            <v>149373.84</v>
          </cell>
          <cell r="O293">
            <v>22891.64</v>
          </cell>
          <cell r="U293" t="str">
            <v>Pièces</v>
          </cell>
          <cell r="V293" t="str">
            <v>Ventes Pneus</v>
          </cell>
          <cell r="W293" t="str">
            <v>$</v>
          </cell>
          <cell r="X293">
            <v>0</v>
          </cell>
        </row>
        <row r="294">
          <cell r="C294">
            <v>403.34</v>
          </cell>
          <cell r="O294">
            <v>318.77999999999997</v>
          </cell>
          <cell r="U294" t="str">
            <v>Pièces</v>
          </cell>
          <cell r="V294" t="str">
            <v>Ventes Pneus</v>
          </cell>
          <cell r="W294" t="str">
            <v>$</v>
          </cell>
          <cell r="X294">
            <v>0</v>
          </cell>
        </row>
        <row r="295">
          <cell r="C295">
            <v>-2266.23</v>
          </cell>
          <cell r="O295">
            <v>375.68</v>
          </cell>
          <cell r="U295" t="str">
            <v>Pièces</v>
          </cell>
          <cell r="V295" t="str">
            <v>Escomptes</v>
          </cell>
          <cell r="W295" t="str">
            <v>$</v>
          </cell>
          <cell r="X295">
            <v>0</v>
          </cell>
        </row>
        <row r="296">
          <cell r="C296">
            <v>225703.32</v>
          </cell>
          <cell r="O296">
            <v>38166.44</v>
          </cell>
          <cell r="U296" t="str">
            <v>Véhicules neufs</v>
          </cell>
          <cell r="V296" t="str">
            <v>Comm. vendeurs</v>
          </cell>
          <cell r="W296" t="str">
            <v>$</v>
          </cell>
          <cell r="X296">
            <v>0</v>
          </cell>
        </row>
        <row r="297">
          <cell r="C297">
            <v>87990.86</v>
          </cell>
          <cell r="O297">
            <v>17456.849999999999</v>
          </cell>
          <cell r="U297" t="str">
            <v>Véhicules neufs</v>
          </cell>
          <cell r="V297" t="str">
            <v>Comm. F&amp;I</v>
          </cell>
          <cell r="W297" t="str">
            <v>$</v>
          </cell>
          <cell r="X297">
            <v>0</v>
          </cell>
        </row>
        <row r="298">
          <cell r="C298">
            <v>2891.53</v>
          </cell>
          <cell r="O298">
            <v>445.14</v>
          </cell>
          <cell r="U298" t="str">
            <v>Véhicules neufs</v>
          </cell>
          <cell r="V298" t="str">
            <v>Service gratuit 1</v>
          </cell>
          <cell r="W298" t="str">
            <v>$</v>
          </cell>
          <cell r="X298">
            <v>0</v>
          </cell>
        </row>
        <row r="299">
          <cell r="C299">
            <v>3429.63</v>
          </cell>
          <cell r="O299">
            <v>175</v>
          </cell>
          <cell r="U299" t="str">
            <v>Véhicules neufs</v>
          </cell>
          <cell r="V299" t="str">
            <v>Entretien stock</v>
          </cell>
          <cell r="W299" t="str">
            <v>$</v>
          </cell>
          <cell r="X299">
            <v>0</v>
          </cell>
        </row>
        <row r="300">
          <cell r="C300">
            <v>81040.899999999994</v>
          </cell>
          <cell r="O300">
            <v>10655.75</v>
          </cell>
          <cell r="U300" t="str">
            <v>Véhicules neufs</v>
          </cell>
          <cell r="V300" t="str">
            <v>Intérêt de gros</v>
          </cell>
          <cell r="W300" t="str">
            <v>$</v>
          </cell>
          <cell r="X300">
            <v>0</v>
          </cell>
        </row>
        <row r="301">
          <cell r="C301">
            <v>52588.09</v>
          </cell>
          <cell r="O301">
            <v>16908.62</v>
          </cell>
          <cell r="U301" t="str">
            <v>Véhicules neufs</v>
          </cell>
          <cell r="V301" t="str">
            <v>Frais de livraison</v>
          </cell>
          <cell r="W301" t="str">
            <v>$</v>
          </cell>
          <cell r="X301">
            <v>0</v>
          </cell>
        </row>
        <row r="302">
          <cell r="C302">
            <v>95930.34</v>
          </cell>
          <cell r="O302">
            <v>16981.080000000002</v>
          </cell>
          <cell r="U302" t="str">
            <v>Véhicules neufs</v>
          </cell>
          <cell r="V302" t="str">
            <v>Publicité 1</v>
          </cell>
          <cell r="W302" t="str">
            <v>$</v>
          </cell>
          <cell r="X302">
            <v>0</v>
          </cell>
        </row>
        <row r="303">
          <cell r="C303">
            <v>-36800</v>
          </cell>
          <cell r="O303">
            <v>-6700</v>
          </cell>
          <cell r="U303" t="str">
            <v>Véhicules neufs</v>
          </cell>
          <cell r="V303" t="str">
            <v>Publicité 1</v>
          </cell>
          <cell r="W303" t="str">
            <v>$</v>
          </cell>
          <cell r="X303">
            <v>0</v>
          </cell>
        </row>
        <row r="304">
          <cell r="C304">
            <v>5228.5200000000004</v>
          </cell>
          <cell r="O304">
            <v>747.6</v>
          </cell>
          <cell r="U304" t="str">
            <v>Véhicules neufs</v>
          </cell>
          <cell r="V304" t="str">
            <v>Salaires propriétaire</v>
          </cell>
          <cell r="W304" t="str">
            <v>$</v>
          </cell>
          <cell r="X304">
            <v>0</v>
          </cell>
        </row>
        <row r="305">
          <cell r="C305">
            <v>130051.47</v>
          </cell>
          <cell r="O305">
            <v>13797.04</v>
          </cell>
          <cell r="U305" t="str">
            <v>Véhicules neufs</v>
          </cell>
          <cell r="V305" t="str">
            <v>Salaires cadres</v>
          </cell>
          <cell r="W305" t="str">
            <v>$</v>
          </cell>
          <cell r="X305">
            <v>0</v>
          </cell>
        </row>
        <row r="306">
          <cell r="C306">
            <v>50385.1</v>
          </cell>
          <cell r="O306">
            <v>8972.99</v>
          </cell>
          <cell r="U306" t="str">
            <v>Véhicules neufs</v>
          </cell>
          <cell r="V306" t="str">
            <v>Salaires commis</v>
          </cell>
          <cell r="W306" t="str">
            <v>$</v>
          </cell>
          <cell r="X306">
            <v>0</v>
          </cell>
        </row>
        <row r="307">
          <cell r="C307">
            <v>47354.8</v>
          </cell>
          <cell r="O307">
            <v>9321.31</v>
          </cell>
          <cell r="U307" t="str">
            <v>Véhicules neufs</v>
          </cell>
          <cell r="V307" t="str">
            <v>Salaires autres</v>
          </cell>
          <cell r="W307" t="str">
            <v>$</v>
          </cell>
          <cell r="X307">
            <v>0</v>
          </cell>
        </row>
        <row r="308">
          <cell r="C308">
            <v>73353.990000000005</v>
          </cell>
          <cell r="O308">
            <v>15413.12</v>
          </cell>
          <cell r="U308" t="str">
            <v>Véhicules neufs</v>
          </cell>
          <cell r="V308" t="str">
            <v>Salaires en absences</v>
          </cell>
          <cell r="W308" t="str">
            <v>$</v>
          </cell>
          <cell r="X308">
            <v>0</v>
          </cell>
        </row>
        <row r="309">
          <cell r="C309">
            <v>19428.98</v>
          </cell>
          <cell r="O309">
            <v>1852.65</v>
          </cell>
          <cell r="U309" t="str">
            <v>Véhicules neufs</v>
          </cell>
          <cell r="V309" t="str">
            <v>Csst</v>
          </cell>
          <cell r="W309" t="str">
            <v>$</v>
          </cell>
          <cell r="X309">
            <v>0</v>
          </cell>
        </row>
        <row r="310">
          <cell r="C310">
            <v>62573.84</v>
          </cell>
          <cell r="O310">
            <v>11115.9</v>
          </cell>
          <cell r="U310" t="str">
            <v>Véhicules neufs</v>
          </cell>
          <cell r="V310" t="str">
            <v>Déduction à la source</v>
          </cell>
          <cell r="W310" t="str">
            <v>$</v>
          </cell>
          <cell r="X310">
            <v>0</v>
          </cell>
        </row>
        <row r="311">
          <cell r="C311">
            <v>44844.58</v>
          </cell>
          <cell r="O311">
            <v>7966.39</v>
          </cell>
          <cell r="U311" t="str">
            <v>Véhicules neufs</v>
          </cell>
          <cell r="V311" t="str">
            <v>Bénéfices marginaux</v>
          </cell>
          <cell r="W311" t="str">
            <v>$</v>
          </cell>
          <cell r="X311">
            <v>0</v>
          </cell>
        </row>
        <row r="312">
          <cell r="C312">
            <v>560.86</v>
          </cell>
          <cell r="O312">
            <v>0</v>
          </cell>
          <cell r="U312" t="str">
            <v>Véhicules neufs</v>
          </cell>
          <cell r="V312" t="str">
            <v>Fournitures autres</v>
          </cell>
          <cell r="W312" t="str">
            <v>$</v>
          </cell>
          <cell r="X312">
            <v>0</v>
          </cell>
        </row>
        <row r="313">
          <cell r="C313">
            <v>5859.98</v>
          </cell>
          <cell r="O313">
            <v>523.33000000000004</v>
          </cell>
          <cell r="U313" t="str">
            <v>Véhicules neufs</v>
          </cell>
          <cell r="V313" t="str">
            <v>Formation</v>
          </cell>
          <cell r="W313" t="str">
            <v>$</v>
          </cell>
          <cell r="X313">
            <v>0</v>
          </cell>
        </row>
        <row r="314">
          <cell r="C314">
            <v>36032.199999999997</v>
          </cell>
          <cell r="O314">
            <v>5681.11</v>
          </cell>
          <cell r="U314" t="str">
            <v>Véhicules neufs</v>
          </cell>
          <cell r="V314" t="str">
            <v>Frais véhicules de cie</v>
          </cell>
          <cell r="W314" t="str">
            <v>$</v>
          </cell>
          <cell r="X314">
            <v>0</v>
          </cell>
        </row>
        <row r="315">
          <cell r="C315">
            <v>768.8</v>
          </cell>
          <cell r="O315">
            <v>242.49</v>
          </cell>
          <cell r="U315" t="str">
            <v>Véhicules neufs</v>
          </cell>
          <cell r="V315" t="str">
            <v>Frais postaux</v>
          </cell>
          <cell r="W315" t="str">
            <v>$</v>
          </cell>
          <cell r="X315">
            <v>0</v>
          </cell>
        </row>
        <row r="316">
          <cell r="C316">
            <v>33645.96</v>
          </cell>
          <cell r="O316">
            <v>5374.89</v>
          </cell>
          <cell r="U316" t="str">
            <v>Véhicules neufs</v>
          </cell>
          <cell r="V316" t="str">
            <v>Informatique</v>
          </cell>
          <cell r="W316" t="str">
            <v>$</v>
          </cell>
          <cell r="X316">
            <v>0</v>
          </cell>
        </row>
        <row r="317">
          <cell r="C317">
            <v>3368.61</v>
          </cell>
          <cell r="O317">
            <v>466.66</v>
          </cell>
          <cell r="U317" t="str">
            <v>Véhicules neufs</v>
          </cell>
          <cell r="V317" t="str">
            <v>Papeterie</v>
          </cell>
          <cell r="W317" t="str">
            <v>$</v>
          </cell>
          <cell r="X317">
            <v>0</v>
          </cell>
        </row>
        <row r="318">
          <cell r="C318">
            <v>1772.71</v>
          </cell>
          <cell r="O318">
            <v>216.99</v>
          </cell>
          <cell r="U318" t="str">
            <v>Véhicules neufs</v>
          </cell>
          <cell r="V318" t="str">
            <v>Téléphone</v>
          </cell>
          <cell r="W318" t="str">
            <v>$</v>
          </cell>
          <cell r="X318">
            <v>0</v>
          </cell>
        </row>
        <row r="319">
          <cell r="C319">
            <v>5583.29</v>
          </cell>
          <cell r="O319">
            <v>803.71</v>
          </cell>
          <cell r="U319" t="str">
            <v>Véhicules neufs</v>
          </cell>
          <cell r="V319" t="str">
            <v>Divers</v>
          </cell>
          <cell r="W319" t="str">
            <v>$</v>
          </cell>
          <cell r="X319">
            <v>0</v>
          </cell>
        </row>
        <row r="320">
          <cell r="C320">
            <v>2336.38</v>
          </cell>
          <cell r="O320">
            <v>1790.95</v>
          </cell>
          <cell r="U320" t="str">
            <v>Véhicules neufs</v>
          </cell>
          <cell r="V320" t="str">
            <v>Frais de déplacement</v>
          </cell>
          <cell r="W320" t="str">
            <v>$</v>
          </cell>
          <cell r="X320">
            <v>0</v>
          </cell>
        </row>
        <row r="321">
          <cell r="C321">
            <v>43984.54</v>
          </cell>
          <cell r="O321">
            <v>6768.76</v>
          </cell>
          <cell r="U321" t="str">
            <v>Véhicules neufs</v>
          </cell>
          <cell r="V321" t="str">
            <v>Services extérieurs</v>
          </cell>
          <cell r="W321" t="str">
            <v>$</v>
          </cell>
          <cell r="X321">
            <v>0</v>
          </cell>
        </row>
        <row r="322">
          <cell r="C322">
            <v>8538.08</v>
          </cell>
          <cell r="O322">
            <v>1380.64</v>
          </cell>
          <cell r="U322" t="str">
            <v>Véhicules neufs</v>
          </cell>
          <cell r="V322" t="str">
            <v>Amortissement</v>
          </cell>
          <cell r="W322" t="str">
            <v>$</v>
          </cell>
          <cell r="X322">
            <v>0</v>
          </cell>
        </row>
        <row r="323">
          <cell r="C323">
            <v>4343.2299999999996</v>
          </cell>
          <cell r="O323">
            <v>557.6</v>
          </cell>
          <cell r="U323" t="str">
            <v>Véhicules neufs</v>
          </cell>
          <cell r="V323" t="str">
            <v>Chauffage, éclairage</v>
          </cell>
          <cell r="W323" t="str">
            <v>$</v>
          </cell>
          <cell r="X323">
            <v>0</v>
          </cell>
        </row>
        <row r="324">
          <cell r="C324">
            <v>49920</v>
          </cell>
          <cell r="O324">
            <v>8320</v>
          </cell>
          <cell r="U324" t="str">
            <v>Véhicules neufs</v>
          </cell>
          <cell r="V324" t="str">
            <v>Loyer</v>
          </cell>
          <cell r="W324" t="str">
            <v>$</v>
          </cell>
          <cell r="X324">
            <v>0</v>
          </cell>
        </row>
        <row r="325">
          <cell r="C325">
            <v>7119.6</v>
          </cell>
          <cell r="O325">
            <v>1186.5999999999999</v>
          </cell>
          <cell r="U325" t="str">
            <v>Véhicules neufs</v>
          </cell>
          <cell r="V325" t="str">
            <v>Assurances</v>
          </cell>
          <cell r="W325" t="str">
            <v>$</v>
          </cell>
          <cell r="X325">
            <v>0</v>
          </cell>
        </row>
        <row r="326">
          <cell r="C326">
            <v>9235.2000000000007</v>
          </cell>
          <cell r="O326">
            <v>1539.2</v>
          </cell>
          <cell r="U326" t="str">
            <v>Véhicules neufs</v>
          </cell>
          <cell r="V326" t="str">
            <v>Taxes foncières</v>
          </cell>
          <cell r="W326" t="str">
            <v>$</v>
          </cell>
          <cell r="X326">
            <v>0</v>
          </cell>
        </row>
        <row r="327">
          <cell r="C327">
            <v>6144</v>
          </cell>
          <cell r="O327">
            <v>1024</v>
          </cell>
          <cell r="U327" t="str">
            <v>Véhicules neufs</v>
          </cell>
          <cell r="V327" t="str">
            <v>Taxes d`affaires</v>
          </cell>
          <cell r="W327" t="str">
            <v>$</v>
          </cell>
          <cell r="X327">
            <v>0</v>
          </cell>
        </row>
        <row r="328">
          <cell r="C328">
            <v>12509.68</v>
          </cell>
          <cell r="O328">
            <v>1989.47</v>
          </cell>
          <cell r="U328" t="str">
            <v>Véhicules neufs</v>
          </cell>
          <cell r="V328" t="str">
            <v>Honoraires</v>
          </cell>
          <cell r="W328" t="str">
            <v>$</v>
          </cell>
          <cell r="X328">
            <v>0</v>
          </cell>
        </row>
        <row r="329">
          <cell r="C329">
            <v>92673.26</v>
          </cell>
          <cell r="O329">
            <v>26233.91</v>
          </cell>
          <cell r="U329" t="str">
            <v>Véhicules usagés</v>
          </cell>
          <cell r="V329" t="str">
            <v>Comm. vendeurs</v>
          </cell>
          <cell r="W329" t="str">
            <v>$</v>
          </cell>
          <cell r="X329">
            <v>0</v>
          </cell>
        </row>
        <row r="330">
          <cell r="C330">
            <v>112964.19</v>
          </cell>
          <cell r="O330">
            <v>31761.74</v>
          </cell>
          <cell r="U330" t="str">
            <v>Véhicules usagés</v>
          </cell>
          <cell r="V330" t="str">
            <v>Comm. F&amp;I</v>
          </cell>
          <cell r="W330" t="str">
            <v>$</v>
          </cell>
          <cell r="X330">
            <v>0</v>
          </cell>
        </row>
        <row r="331">
          <cell r="C331">
            <v>1821.1</v>
          </cell>
          <cell r="O331">
            <v>3747.99</v>
          </cell>
          <cell r="U331" t="str">
            <v>Véhicules usagés</v>
          </cell>
          <cell r="V331" t="str">
            <v>Service gratuit 1</v>
          </cell>
          <cell r="W331" t="str">
            <v>$</v>
          </cell>
          <cell r="X331">
            <v>0</v>
          </cell>
        </row>
        <row r="332">
          <cell r="C332">
            <v>20928.919999999998</v>
          </cell>
          <cell r="O332">
            <v>2925.39</v>
          </cell>
          <cell r="U332" t="str">
            <v>Véhicules usagés</v>
          </cell>
          <cell r="V332" t="str">
            <v>Entretien stock</v>
          </cell>
          <cell r="W332" t="str">
            <v>$</v>
          </cell>
          <cell r="X332">
            <v>0</v>
          </cell>
        </row>
        <row r="333">
          <cell r="C333">
            <v>3525.71</v>
          </cell>
          <cell r="O333">
            <v>554.29</v>
          </cell>
          <cell r="U333" t="str">
            <v>Véhicules usagés</v>
          </cell>
          <cell r="V333" t="str">
            <v>Intérêt de gros</v>
          </cell>
          <cell r="W333" t="str">
            <v>$</v>
          </cell>
          <cell r="X333">
            <v>0</v>
          </cell>
        </row>
        <row r="334">
          <cell r="C334">
            <v>13535.02</v>
          </cell>
          <cell r="O334">
            <v>2466.81</v>
          </cell>
          <cell r="U334" t="str">
            <v>Véhicules usagés</v>
          </cell>
          <cell r="V334" t="str">
            <v>Frais de livraison</v>
          </cell>
          <cell r="W334" t="str">
            <v>$</v>
          </cell>
          <cell r="X334">
            <v>0</v>
          </cell>
        </row>
        <row r="335">
          <cell r="C335">
            <v>40918.46</v>
          </cell>
          <cell r="O335">
            <v>5086.92</v>
          </cell>
          <cell r="U335" t="str">
            <v>Véhicules usagés</v>
          </cell>
          <cell r="V335" t="str">
            <v>Publicité 1</v>
          </cell>
          <cell r="W335" t="str">
            <v>$</v>
          </cell>
          <cell r="X335">
            <v>0</v>
          </cell>
        </row>
        <row r="336">
          <cell r="C336">
            <v>-20200</v>
          </cell>
          <cell r="O336">
            <v>-4100</v>
          </cell>
          <cell r="U336" t="str">
            <v>Véhicules usagés</v>
          </cell>
          <cell r="V336" t="str">
            <v>Publicité 1</v>
          </cell>
          <cell r="W336" t="str">
            <v>$</v>
          </cell>
          <cell r="X336">
            <v>0</v>
          </cell>
        </row>
        <row r="337">
          <cell r="C337">
            <v>1960.7</v>
          </cell>
          <cell r="O337">
            <v>280.35000000000002</v>
          </cell>
          <cell r="U337" t="str">
            <v>Véhicules usagés</v>
          </cell>
          <cell r="V337" t="str">
            <v>Salaires propriétaire</v>
          </cell>
          <cell r="W337" t="str">
            <v>$</v>
          </cell>
          <cell r="X337">
            <v>0</v>
          </cell>
        </row>
        <row r="338">
          <cell r="C338">
            <v>66437.429999999993</v>
          </cell>
          <cell r="O338">
            <v>6815.18</v>
          </cell>
          <cell r="U338" t="str">
            <v>Véhicules usagés</v>
          </cell>
          <cell r="V338" t="str">
            <v>Salaires cadres</v>
          </cell>
          <cell r="W338" t="str">
            <v>$</v>
          </cell>
          <cell r="X338">
            <v>0</v>
          </cell>
        </row>
        <row r="339">
          <cell r="C339">
            <v>12050.67</v>
          </cell>
          <cell r="O339">
            <v>1993.99</v>
          </cell>
          <cell r="U339" t="str">
            <v>Véhicules usagés</v>
          </cell>
          <cell r="V339" t="str">
            <v>Salaires commis</v>
          </cell>
          <cell r="W339" t="str">
            <v>$</v>
          </cell>
          <cell r="X339">
            <v>0</v>
          </cell>
        </row>
        <row r="340">
          <cell r="C340">
            <v>41575.86</v>
          </cell>
          <cell r="O340">
            <v>8332.5499999999993</v>
          </cell>
          <cell r="U340" t="str">
            <v>Véhicules usagés</v>
          </cell>
          <cell r="V340" t="str">
            <v>Salaires autres</v>
          </cell>
          <cell r="W340" t="str">
            <v>$</v>
          </cell>
          <cell r="X340">
            <v>0</v>
          </cell>
        </row>
        <row r="341">
          <cell r="C341">
            <v>20060.09</v>
          </cell>
          <cell r="O341">
            <v>4242.43</v>
          </cell>
          <cell r="U341" t="str">
            <v>Véhicules usagés</v>
          </cell>
          <cell r="V341" t="str">
            <v>Salaires en absences</v>
          </cell>
          <cell r="W341" t="str">
            <v>$</v>
          </cell>
          <cell r="X341">
            <v>0</v>
          </cell>
        </row>
        <row r="342">
          <cell r="C342">
            <v>5269.62</v>
          </cell>
          <cell r="O342">
            <v>1502.09</v>
          </cell>
          <cell r="U342" t="str">
            <v>Véhicules usagés</v>
          </cell>
          <cell r="V342" t="str">
            <v>Csst</v>
          </cell>
          <cell r="W342" t="str">
            <v>$</v>
          </cell>
          <cell r="X342">
            <v>0</v>
          </cell>
        </row>
        <row r="343">
          <cell r="C343">
            <v>31617.73</v>
          </cell>
          <cell r="O343">
            <v>9012.56</v>
          </cell>
          <cell r="U343" t="str">
            <v>Véhicules usagés</v>
          </cell>
          <cell r="V343" t="str">
            <v>Déduction à la source</v>
          </cell>
          <cell r="W343" t="str">
            <v>$</v>
          </cell>
          <cell r="X343">
            <v>0</v>
          </cell>
        </row>
        <row r="344">
          <cell r="C344">
            <v>22659.37</v>
          </cell>
          <cell r="O344">
            <v>6459</v>
          </cell>
          <cell r="U344" t="str">
            <v>Véhicules usagés</v>
          </cell>
          <cell r="V344" t="str">
            <v>Bénéfices marginaux</v>
          </cell>
          <cell r="W344" t="str">
            <v>$</v>
          </cell>
          <cell r="X344">
            <v>0</v>
          </cell>
        </row>
        <row r="345">
          <cell r="C345">
            <v>445.2</v>
          </cell>
          <cell r="O345">
            <v>0</v>
          </cell>
          <cell r="U345" t="str">
            <v>Véhicules usagés</v>
          </cell>
          <cell r="V345" t="str">
            <v>Fournitures autres</v>
          </cell>
          <cell r="W345" t="str">
            <v>$</v>
          </cell>
          <cell r="X345">
            <v>0</v>
          </cell>
        </row>
        <row r="346">
          <cell r="C346">
            <v>183.72</v>
          </cell>
          <cell r="O346">
            <v>10.62</v>
          </cell>
          <cell r="U346" t="str">
            <v>Véhicules usagés</v>
          </cell>
          <cell r="V346" t="str">
            <v>Formation</v>
          </cell>
          <cell r="W346" t="str">
            <v>$</v>
          </cell>
          <cell r="X346">
            <v>0</v>
          </cell>
        </row>
        <row r="347">
          <cell r="C347">
            <v>-1652.59</v>
          </cell>
          <cell r="O347">
            <v>-540.88</v>
          </cell>
          <cell r="U347" t="str">
            <v>Véhicules usagés</v>
          </cell>
          <cell r="V347" t="str">
            <v>Frais véhicules de cie</v>
          </cell>
          <cell r="W347" t="str">
            <v>$</v>
          </cell>
          <cell r="X347">
            <v>0</v>
          </cell>
        </row>
        <row r="348">
          <cell r="C348">
            <v>366.59</v>
          </cell>
          <cell r="O348">
            <v>125.63</v>
          </cell>
          <cell r="U348" t="str">
            <v>Véhicules usagés</v>
          </cell>
          <cell r="V348" t="str">
            <v>Frais postaux</v>
          </cell>
          <cell r="W348" t="str">
            <v>$</v>
          </cell>
          <cell r="X348">
            <v>0</v>
          </cell>
        </row>
        <row r="349">
          <cell r="C349">
            <v>11031.78</v>
          </cell>
          <cell r="O349">
            <v>1870.65</v>
          </cell>
          <cell r="U349" t="str">
            <v>Véhicules usagés</v>
          </cell>
          <cell r="V349" t="str">
            <v>Informatique</v>
          </cell>
          <cell r="W349" t="str">
            <v>$</v>
          </cell>
          <cell r="X349">
            <v>0</v>
          </cell>
        </row>
        <row r="350">
          <cell r="C350">
            <v>1505.57</v>
          </cell>
          <cell r="O350">
            <v>175</v>
          </cell>
          <cell r="U350" t="str">
            <v>Véhicules usagés</v>
          </cell>
          <cell r="V350" t="str">
            <v>Papeterie</v>
          </cell>
          <cell r="W350" t="str">
            <v>$</v>
          </cell>
          <cell r="X350">
            <v>0</v>
          </cell>
        </row>
        <row r="351">
          <cell r="C351">
            <v>473.04</v>
          </cell>
          <cell r="O351">
            <v>33.44</v>
          </cell>
          <cell r="U351" t="str">
            <v>Véhicules usagés</v>
          </cell>
          <cell r="V351" t="str">
            <v>Téléphone</v>
          </cell>
          <cell r="W351" t="str">
            <v>$</v>
          </cell>
          <cell r="X351">
            <v>0</v>
          </cell>
        </row>
        <row r="352">
          <cell r="C352">
            <v>1517.66</v>
          </cell>
          <cell r="O352">
            <v>301.39999999999998</v>
          </cell>
          <cell r="U352" t="str">
            <v>Véhicules usagés</v>
          </cell>
          <cell r="V352" t="str">
            <v>Divers</v>
          </cell>
          <cell r="W352" t="str">
            <v>$</v>
          </cell>
          <cell r="X352">
            <v>0</v>
          </cell>
        </row>
        <row r="353">
          <cell r="C353">
            <v>862.55</v>
          </cell>
          <cell r="O353">
            <v>867.43</v>
          </cell>
          <cell r="U353" t="str">
            <v>Véhicules usagés</v>
          </cell>
          <cell r="V353" t="str">
            <v>Frais de déplacement</v>
          </cell>
          <cell r="W353" t="str">
            <v>$</v>
          </cell>
          <cell r="X353">
            <v>0</v>
          </cell>
        </row>
        <row r="354">
          <cell r="C354">
            <v>6532.5</v>
          </cell>
          <cell r="O354">
            <v>1071.28</v>
          </cell>
          <cell r="U354" t="str">
            <v>Véhicules usagés</v>
          </cell>
          <cell r="V354" t="str">
            <v>Services extérieurs</v>
          </cell>
          <cell r="W354" t="str">
            <v>$</v>
          </cell>
          <cell r="X354">
            <v>0</v>
          </cell>
        </row>
        <row r="355">
          <cell r="C355">
            <v>3201.78</v>
          </cell>
          <cell r="O355">
            <v>517.74</v>
          </cell>
          <cell r="U355" t="str">
            <v>Véhicules usagés</v>
          </cell>
          <cell r="V355" t="str">
            <v>Amortissement</v>
          </cell>
          <cell r="W355" t="str">
            <v>$</v>
          </cell>
          <cell r="X355">
            <v>0</v>
          </cell>
        </row>
        <row r="356">
          <cell r="C356">
            <v>1628.73</v>
          </cell>
          <cell r="O356">
            <v>209.1</v>
          </cell>
          <cell r="U356" t="str">
            <v>Véhicules usagés</v>
          </cell>
          <cell r="V356" t="str">
            <v>Chauffage, éclairage</v>
          </cell>
          <cell r="W356" t="str">
            <v>$</v>
          </cell>
          <cell r="X356">
            <v>0</v>
          </cell>
        </row>
        <row r="357">
          <cell r="C357">
            <v>18720</v>
          </cell>
          <cell r="O357">
            <v>3120</v>
          </cell>
          <cell r="U357" t="str">
            <v>Véhicules usagés</v>
          </cell>
          <cell r="V357" t="str">
            <v>Loyer</v>
          </cell>
          <cell r="W357" t="str">
            <v>$</v>
          </cell>
          <cell r="X357">
            <v>0</v>
          </cell>
        </row>
        <row r="358">
          <cell r="C358">
            <v>2669.82</v>
          </cell>
          <cell r="O358">
            <v>444.97</v>
          </cell>
          <cell r="U358" t="str">
            <v>Véhicules usagés</v>
          </cell>
          <cell r="V358" t="str">
            <v>Assurances</v>
          </cell>
          <cell r="W358" t="str">
            <v>$</v>
          </cell>
          <cell r="X358">
            <v>0</v>
          </cell>
        </row>
        <row r="359">
          <cell r="C359">
            <v>3463.2</v>
          </cell>
          <cell r="O359">
            <v>577.20000000000005</v>
          </cell>
          <cell r="U359" t="str">
            <v>Véhicules usagés</v>
          </cell>
          <cell r="V359" t="str">
            <v>Taxes foncières</v>
          </cell>
          <cell r="W359" t="str">
            <v>$</v>
          </cell>
          <cell r="X359">
            <v>0</v>
          </cell>
        </row>
        <row r="360">
          <cell r="C360">
            <v>2304</v>
          </cell>
          <cell r="O360">
            <v>384</v>
          </cell>
          <cell r="U360" t="str">
            <v>Véhicules usagés</v>
          </cell>
          <cell r="V360" t="str">
            <v>Taxes d`affaires</v>
          </cell>
          <cell r="W360" t="str">
            <v>$</v>
          </cell>
          <cell r="X360">
            <v>0</v>
          </cell>
        </row>
        <row r="361">
          <cell r="C361">
            <v>4691.18</v>
          </cell>
          <cell r="O361">
            <v>746.06</v>
          </cell>
          <cell r="U361" t="str">
            <v>Véhicules usagés</v>
          </cell>
          <cell r="V361" t="str">
            <v>Honoraires</v>
          </cell>
          <cell r="W361" t="str">
            <v>$</v>
          </cell>
          <cell r="X361">
            <v>0</v>
          </cell>
        </row>
        <row r="362">
          <cell r="C362">
            <v>16784.830000000002</v>
          </cell>
          <cell r="O362">
            <v>2097.5700000000002</v>
          </cell>
          <cell r="U362" t="str">
            <v>Service</v>
          </cell>
          <cell r="V362" t="str">
            <v>Service gratuit 2</v>
          </cell>
          <cell r="W362" t="str">
            <v>$</v>
          </cell>
          <cell r="X362">
            <v>0</v>
          </cell>
        </row>
        <row r="363">
          <cell r="C363">
            <v>1303.99</v>
          </cell>
          <cell r="O363">
            <v>277.75</v>
          </cell>
          <cell r="U363" t="str">
            <v>Service</v>
          </cell>
          <cell r="V363" t="str">
            <v>Service gratuit 2</v>
          </cell>
          <cell r="W363" t="str">
            <v>$</v>
          </cell>
          <cell r="X363">
            <v>0</v>
          </cell>
        </row>
        <row r="364">
          <cell r="C364">
            <v>37820.589999999997</v>
          </cell>
          <cell r="O364">
            <v>6489.14</v>
          </cell>
          <cell r="U364" t="str">
            <v>Service</v>
          </cell>
          <cell r="V364" t="str">
            <v>Publicité 2</v>
          </cell>
          <cell r="W364" t="str">
            <v>$</v>
          </cell>
          <cell r="X364">
            <v>0</v>
          </cell>
        </row>
        <row r="365">
          <cell r="C365">
            <v>3921.4</v>
          </cell>
          <cell r="O365">
            <v>560.70000000000005</v>
          </cell>
          <cell r="U365" t="str">
            <v>Service</v>
          </cell>
          <cell r="V365" t="str">
            <v>Salaires propriétaire</v>
          </cell>
          <cell r="W365" t="str">
            <v>$</v>
          </cell>
          <cell r="X365">
            <v>0</v>
          </cell>
        </row>
        <row r="366">
          <cell r="C366">
            <v>70354.11</v>
          </cell>
          <cell r="O366">
            <v>8478.41</v>
          </cell>
          <cell r="U366" t="str">
            <v>Service</v>
          </cell>
          <cell r="V366" t="str">
            <v>Salaires cadres</v>
          </cell>
          <cell r="W366" t="str">
            <v>$</v>
          </cell>
          <cell r="X366">
            <v>0</v>
          </cell>
        </row>
        <row r="367">
          <cell r="C367">
            <v>49907.65</v>
          </cell>
          <cell r="O367">
            <v>9894.76</v>
          </cell>
          <cell r="U367" t="str">
            <v>Service</v>
          </cell>
          <cell r="V367" t="str">
            <v>Salaires commis</v>
          </cell>
          <cell r="W367" t="str">
            <v>$</v>
          </cell>
          <cell r="X367">
            <v>0</v>
          </cell>
        </row>
        <row r="368">
          <cell r="C368">
            <v>68860.539999999994</v>
          </cell>
          <cell r="O368">
            <v>8265.98</v>
          </cell>
          <cell r="U368" t="str">
            <v>Service</v>
          </cell>
          <cell r="V368" t="str">
            <v>Salaires autres</v>
          </cell>
          <cell r="W368" t="str">
            <v>$</v>
          </cell>
          <cell r="X368">
            <v>0</v>
          </cell>
        </row>
        <row r="369">
          <cell r="C369">
            <v>140985.82</v>
          </cell>
          <cell r="O369">
            <v>18299.27</v>
          </cell>
          <cell r="U369" t="str">
            <v>Service</v>
          </cell>
          <cell r="V369" t="str">
            <v>Salaires spécialistes</v>
          </cell>
          <cell r="W369" t="str">
            <v>$</v>
          </cell>
          <cell r="X369">
            <v>0</v>
          </cell>
        </row>
        <row r="370">
          <cell r="C370">
            <v>84834.61</v>
          </cell>
          <cell r="O370">
            <v>14753.38</v>
          </cell>
          <cell r="U370" t="str">
            <v>Service</v>
          </cell>
          <cell r="V370" t="str">
            <v>Salaires en absences</v>
          </cell>
          <cell r="W370" t="str">
            <v>$</v>
          </cell>
          <cell r="X370">
            <v>0</v>
          </cell>
        </row>
        <row r="371">
          <cell r="C371">
            <v>15515.33</v>
          </cell>
          <cell r="O371">
            <v>2116.06</v>
          </cell>
          <cell r="U371" t="str">
            <v>Service</v>
          </cell>
          <cell r="V371" t="str">
            <v>Csst</v>
          </cell>
          <cell r="W371" t="str">
            <v>$</v>
          </cell>
          <cell r="X371">
            <v>0</v>
          </cell>
        </row>
        <row r="372">
          <cell r="C372">
            <v>93091.96</v>
          </cell>
          <cell r="O372">
            <v>12696.33</v>
          </cell>
          <cell r="U372" t="str">
            <v>Service</v>
          </cell>
          <cell r="V372" t="str">
            <v>Déduction à la source</v>
          </cell>
          <cell r="W372" t="str">
            <v>$</v>
          </cell>
          <cell r="X372">
            <v>0</v>
          </cell>
        </row>
        <row r="373">
          <cell r="C373">
            <v>1476.13</v>
          </cell>
          <cell r="O373">
            <v>275.51</v>
          </cell>
          <cell r="U373" t="str">
            <v>Service</v>
          </cell>
          <cell r="V373" t="str">
            <v>Bénéfices marginaux</v>
          </cell>
          <cell r="W373" t="str">
            <v>$</v>
          </cell>
          <cell r="X373">
            <v>0</v>
          </cell>
        </row>
        <row r="374">
          <cell r="C374">
            <v>65239.76</v>
          </cell>
          <cell r="O374">
            <v>8823.5300000000007</v>
          </cell>
          <cell r="U374" t="str">
            <v>Service</v>
          </cell>
          <cell r="V374" t="str">
            <v>Bénéfices marginaux</v>
          </cell>
          <cell r="W374" t="str">
            <v>$</v>
          </cell>
          <cell r="X374">
            <v>0</v>
          </cell>
        </row>
        <row r="375">
          <cell r="C375">
            <v>571.02</v>
          </cell>
          <cell r="O375">
            <v>0</v>
          </cell>
          <cell r="U375" t="str">
            <v>Service</v>
          </cell>
          <cell r="V375" t="str">
            <v>Service gratuit 2</v>
          </cell>
          <cell r="W375" t="str">
            <v>$</v>
          </cell>
          <cell r="X375">
            <v>0</v>
          </cell>
        </row>
        <row r="376">
          <cell r="C376">
            <v>6492.55</v>
          </cell>
          <cell r="O376">
            <v>-740.84</v>
          </cell>
          <cell r="U376" t="str">
            <v>Service</v>
          </cell>
          <cell r="V376" t="str">
            <v>Fournitures autres</v>
          </cell>
          <cell r="W376" t="str">
            <v>$</v>
          </cell>
          <cell r="X376">
            <v>0</v>
          </cell>
        </row>
        <row r="377">
          <cell r="C377">
            <v>3807.94</v>
          </cell>
          <cell r="O377">
            <v>425.65</v>
          </cell>
          <cell r="U377" t="str">
            <v>Service</v>
          </cell>
          <cell r="V377" t="str">
            <v>Uniformes</v>
          </cell>
          <cell r="W377" t="str">
            <v>$</v>
          </cell>
          <cell r="X377">
            <v>0</v>
          </cell>
        </row>
        <row r="378">
          <cell r="C378">
            <v>6993.96</v>
          </cell>
          <cell r="O378">
            <v>3976.7</v>
          </cell>
          <cell r="U378" t="str">
            <v>Service</v>
          </cell>
          <cell r="V378" t="str">
            <v>Formation</v>
          </cell>
          <cell r="W378" t="str">
            <v>$</v>
          </cell>
          <cell r="X378">
            <v>0</v>
          </cell>
        </row>
        <row r="379">
          <cell r="C379">
            <v>88047.39</v>
          </cell>
          <cell r="O379">
            <v>15745.4</v>
          </cell>
          <cell r="U379" t="str">
            <v>Service</v>
          </cell>
          <cell r="V379" t="str">
            <v>Frais véhicules de cie</v>
          </cell>
          <cell r="W379" t="str">
            <v>$</v>
          </cell>
          <cell r="X379">
            <v>0</v>
          </cell>
        </row>
        <row r="380">
          <cell r="C380">
            <v>586.28</v>
          </cell>
          <cell r="O380">
            <v>197.4</v>
          </cell>
          <cell r="U380" t="str">
            <v>Service</v>
          </cell>
          <cell r="V380" t="str">
            <v>Frais postaux</v>
          </cell>
          <cell r="W380" t="str">
            <v>$</v>
          </cell>
          <cell r="X380">
            <v>0</v>
          </cell>
        </row>
        <row r="381">
          <cell r="C381">
            <v>23171.69</v>
          </cell>
          <cell r="O381">
            <v>4256.16</v>
          </cell>
          <cell r="U381" t="str">
            <v>Service</v>
          </cell>
          <cell r="V381" t="str">
            <v>Informatique</v>
          </cell>
          <cell r="W381" t="str">
            <v>$</v>
          </cell>
          <cell r="X381">
            <v>0</v>
          </cell>
        </row>
        <row r="382">
          <cell r="C382">
            <v>2299.5100000000002</v>
          </cell>
          <cell r="O382">
            <v>349.99</v>
          </cell>
          <cell r="U382" t="str">
            <v>Service</v>
          </cell>
          <cell r="V382" t="str">
            <v>Papeterie</v>
          </cell>
          <cell r="W382" t="str">
            <v>$</v>
          </cell>
          <cell r="X382">
            <v>0</v>
          </cell>
        </row>
        <row r="383">
          <cell r="C383">
            <v>1595.6</v>
          </cell>
          <cell r="O383">
            <v>104.35</v>
          </cell>
          <cell r="U383" t="str">
            <v>Service</v>
          </cell>
          <cell r="V383" t="str">
            <v>Téléphone</v>
          </cell>
          <cell r="W383" t="str">
            <v>$</v>
          </cell>
          <cell r="X383">
            <v>0</v>
          </cell>
        </row>
        <row r="384">
          <cell r="C384">
            <v>3035.31</v>
          </cell>
          <cell r="O384">
            <v>602.79999999999995</v>
          </cell>
          <cell r="U384" t="str">
            <v>Service</v>
          </cell>
          <cell r="V384" t="str">
            <v>Divers</v>
          </cell>
          <cell r="W384" t="str">
            <v>$</v>
          </cell>
          <cell r="X384">
            <v>0</v>
          </cell>
        </row>
        <row r="385">
          <cell r="C385">
            <v>1953.48</v>
          </cell>
          <cell r="O385">
            <v>839.69</v>
          </cell>
          <cell r="U385" t="str">
            <v>Service</v>
          </cell>
          <cell r="V385" t="str">
            <v>Frais de déplacement</v>
          </cell>
          <cell r="W385" t="str">
            <v>$</v>
          </cell>
          <cell r="X385">
            <v>0</v>
          </cell>
        </row>
        <row r="386">
          <cell r="C386">
            <v>13398.53</v>
          </cell>
          <cell r="O386">
            <v>2374.9</v>
          </cell>
          <cell r="U386" t="str">
            <v>Service</v>
          </cell>
          <cell r="V386" t="str">
            <v>Services extérieurs</v>
          </cell>
          <cell r="W386" t="str">
            <v>$</v>
          </cell>
          <cell r="X386">
            <v>0</v>
          </cell>
        </row>
        <row r="387">
          <cell r="C387">
            <v>6403.56</v>
          </cell>
          <cell r="O387">
            <v>1035.48</v>
          </cell>
          <cell r="U387" t="str">
            <v>Service</v>
          </cell>
          <cell r="V387" t="str">
            <v>Amortissement</v>
          </cell>
          <cell r="W387" t="str">
            <v>$</v>
          </cell>
          <cell r="X387">
            <v>0</v>
          </cell>
        </row>
        <row r="388">
          <cell r="C388">
            <v>4908.95</v>
          </cell>
          <cell r="O388">
            <v>1362.12</v>
          </cell>
          <cell r="U388" t="str">
            <v>Service</v>
          </cell>
          <cell r="V388" t="str">
            <v>Réparation équipement</v>
          </cell>
          <cell r="W388" t="str">
            <v>$</v>
          </cell>
          <cell r="X388">
            <v>0</v>
          </cell>
        </row>
        <row r="389">
          <cell r="C389">
            <v>3257.44</v>
          </cell>
          <cell r="O389">
            <v>418.2</v>
          </cell>
          <cell r="U389" t="str">
            <v>Service</v>
          </cell>
          <cell r="V389" t="str">
            <v>Chauffage, éclairage</v>
          </cell>
          <cell r="W389" t="str">
            <v>$</v>
          </cell>
          <cell r="X389">
            <v>0</v>
          </cell>
        </row>
        <row r="390">
          <cell r="C390">
            <v>37440</v>
          </cell>
          <cell r="O390">
            <v>6240</v>
          </cell>
          <cell r="U390" t="str">
            <v>Service</v>
          </cell>
          <cell r="V390" t="str">
            <v>Loyer</v>
          </cell>
          <cell r="W390" t="str">
            <v>$</v>
          </cell>
          <cell r="X390">
            <v>0</v>
          </cell>
        </row>
        <row r="391">
          <cell r="C391">
            <v>5339.7</v>
          </cell>
          <cell r="O391">
            <v>889.95</v>
          </cell>
          <cell r="U391" t="str">
            <v>Service</v>
          </cell>
          <cell r="V391" t="str">
            <v>Assurances</v>
          </cell>
          <cell r="W391" t="str">
            <v>$</v>
          </cell>
          <cell r="X391">
            <v>0</v>
          </cell>
        </row>
        <row r="392">
          <cell r="C392">
            <v>6926.4</v>
          </cell>
          <cell r="O392">
            <v>1154.4000000000001</v>
          </cell>
          <cell r="U392" t="str">
            <v>Service</v>
          </cell>
          <cell r="V392" t="str">
            <v>Taxes foncières</v>
          </cell>
          <cell r="W392" t="str">
            <v>$</v>
          </cell>
          <cell r="X392">
            <v>0</v>
          </cell>
        </row>
        <row r="393">
          <cell r="C393">
            <v>4608</v>
          </cell>
          <cell r="O393">
            <v>768</v>
          </cell>
          <cell r="U393" t="str">
            <v>Service</v>
          </cell>
          <cell r="V393" t="str">
            <v>Taxes d`affaires</v>
          </cell>
          <cell r="W393" t="str">
            <v>$</v>
          </cell>
          <cell r="X393">
            <v>0</v>
          </cell>
        </row>
        <row r="394">
          <cell r="C394">
            <v>9953.74</v>
          </cell>
          <cell r="O394">
            <v>1492.1</v>
          </cell>
          <cell r="U394" t="str">
            <v>Service</v>
          </cell>
          <cell r="V394" t="str">
            <v>Honoraires</v>
          </cell>
          <cell r="W394" t="str">
            <v>$</v>
          </cell>
          <cell r="X394">
            <v>0</v>
          </cell>
        </row>
        <row r="395">
          <cell r="C395">
            <v>154.5</v>
          </cell>
          <cell r="O395">
            <v>187.47</v>
          </cell>
          <cell r="U395" t="str">
            <v>Carrosserie</v>
          </cell>
          <cell r="V395" t="str">
            <v>Service gratuit 2</v>
          </cell>
          <cell r="W395" t="str">
            <v>$</v>
          </cell>
          <cell r="X395">
            <v>0</v>
          </cell>
        </row>
        <row r="396">
          <cell r="C396">
            <v>100.57</v>
          </cell>
          <cell r="O396">
            <v>0.08</v>
          </cell>
          <cell r="U396" t="str">
            <v>Carrosserie</v>
          </cell>
          <cell r="V396" t="str">
            <v>Publicité 2</v>
          </cell>
          <cell r="W396" t="str">
            <v>$</v>
          </cell>
          <cell r="X396">
            <v>0</v>
          </cell>
        </row>
        <row r="397">
          <cell r="C397">
            <v>1143.76</v>
          </cell>
          <cell r="O397">
            <v>163.54</v>
          </cell>
          <cell r="U397" t="str">
            <v>Carrosserie</v>
          </cell>
          <cell r="V397" t="str">
            <v>Salaires propriétaire</v>
          </cell>
          <cell r="W397" t="str">
            <v>$</v>
          </cell>
          <cell r="X397">
            <v>0</v>
          </cell>
        </row>
        <row r="398">
          <cell r="C398">
            <v>4854.72</v>
          </cell>
          <cell r="O398">
            <v>809.12</v>
          </cell>
          <cell r="U398" t="str">
            <v>Carrosserie</v>
          </cell>
          <cell r="V398" t="str">
            <v>Salaires cadres</v>
          </cell>
          <cell r="W398" t="str">
            <v>$</v>
          </cell>
          <cell r="X398">
            <v>0</v>
          </cell>
        </row>
        <row r="399">
          <cell r="C399">
            <v>3711.37</v>
          </cell>
          <cell r="O399">
            <v>498.5</v>
          </cell>
          <cell r="U399" t="str">
            <v>Carrosserie</v>
          </cell>
          <cell r="V399" t="str">
            <v>Salaires commis</v>
          </cell>
          <cell r="W399" t="str">
            <v>$</v>
          </cell>
          <cell r="X399">
            <v>0</v>
          </cell>
        </row>
        <row r="400">
          <cell r="C400">
            <v>20271.009999999998</v>
          </cell>
          <cell r="O400">
            <v>4370.16</v>
          </cell>
          <cell r="U400" t="str">
            <v>Carrosserie</v>
          </cell>
          <cell r="V400" t="str">
            <v>Salaires autres</v>
          </cell>
          <cell r="W400" t="str">
            <v>$</v>
          </cell>
          <cell r="X400">
            <v>0</v>
          </cell>
        </row>
        <row r="401">
          <cell r="C401">
            <v>15861.73</v>
          </cell>
          <cell r="O401">
            <v>1711.56</v>
          </cell>
          <cell r="U401" t="str">
            <v>Carrosserie</v>
          </cell>
          <cell r="V401" t="str">
            <v>Salaires spécialistes</v>
          </cell>
          <cell r="W401" t="str">
            <v>$</v>
          </cell>
          <cell r="X401">
            <v>0</v>
          </cell>
        </row>
        <row r="402">
          <cell r="C402">
            <v>2897.79</v>
          </cell>
          <cell r="O402">
            <v>443.68</v>
          </cell>
          <cell r="U402" t="str">
            <v>Carrosserie</v>
          </cell>
          <cell r="V402" t="str">
            <v>Salaires en absences</v>
          </cell>
          <cell r="W402" t="str">
            <v>$</v>
          </cell>
          <cell r="X402">
            <v>0</v>
          </cell>
        </row>
        <row r="403">
          <cell r="C403">
            <v>865.9</v>
          </cell>
          <cell r="O403">
            <v>147.72</v>
          </cell>
          <cell r="U403" t="str">
            <v>Carrosserie</v>
          </cell>
          <cell r="V403" t="str">
            <v>Csst</v>
          </cell>
          <cell r="W403" t="str">
            <v>$</v>
          </cell>
          <cell r="X403">
            <v>0</v>
          </cell>
        </row>
        <row r="404">
          <cell r="C404">
            <v>5195.37</v>
          </cell>
          <cell r="O404">
            <v>886.33</v>
          </cell>
          <cell r="U404" t="str">
            <v>Carrosserie</v>
          </cell>
          <cell r="V404" t="str">
            <v>Déduction à la source</v>
          </cell>
          <cell r="W404" t="str">
            <v>$</v>
          </cell>
          <cell r="X404">
            <v>0</v>
          </cell>
        </row>
        <row r="405">
          <cell r="C405">
            <v>3723.34</v>
          </cell>
          <cell r="O405">
            <v>635.21</v>
          </cell>
          <cell r="U405" t="str">
            <v>Carrosserie</v>
          </cell>
          <cell r="V405" t="str">
            <v>Bénéfices marginaux</v>
          </cell>
          <cell r="W405" t="str">
            <v>$</v>
          </cell>
          <cell r="X405">
            <v>0</v>
          </cell>
        </row>
        <row r="406">
          <cell r="C406">
            <v>122.69</v>
          </cell>
          <cell r="O406">
            <v>0</v>
          </cell>
          <cell r="U406" t="str">
            <v>Carrosserie</v>
          </cell>
          <cell r="V406" t="str">
            <v>Fournitures autres</v>
          </cell>
          <cell r="W406" t="str">
            <v>$</v>
          </cell>
          <cell r="X406">
            <v>0</v>
          </cell>
        </row>
        <row r="407">
          <cell r="C407">
            <v>107.2</v>
          </cell>
          <cell r="O407">
            <v>6.2</v>
          </cell>
          <cell r="U407" t="str">
            <v>Carrosserie</v>
          </cell>
          <cell r="V407" t="str">
            <v>Formation</v>
          </cell>
          <cell r="W407" t="str">
            <v>$</v>
          </cell>
          <cell r="X407">
            <v>0</v>
          </cell>
        </row>
        <row r="408">
          <cell r="C408">
            <v>4009.39</v>
          </cell>
          <cell r="O408">
            <v>478.35</v>
          </cell>
          <cell r="U408" t="str">
            <v>Carrosserie</v>
          </cell>
          <cell r="V408" t="str">
            <v>Frais véhicules de cie</v>
          </cell>
          <cell r="W408" t="str">
            <v>$</v>
          </cell>
          <cell r="X408">
            <v>0</v>
          </cell>
        </row>
        <row r="409">
          <cell r="C409">
            <v>166.03</v>
          </cell>
          <cell r="O409">
            <v>53.06</v>
          </cell>
          <cell r="U409" t="str">
            <v>Carrosserie</v>
          </cell>
          <cell r="V409" t="str">
            <v>Frais postaux</v>
          </cell>
          <cell r="W409" t="str">
            <v>$</v>
          </cell>
          <cell r="X409">
            <v>0</v>
          </cell>
        </row>
        <row r="410">
          <cell r="C410">
            <v>8034.05</v>
          </cell>
          <cell r="O410">
            <v>1475.95</v>
          </cell>
          <cell r="U410" t="str">
            <v>Carrosserie</v>
          </cell>
          <cell r="V410" t="str">
            <v>Informatique</v>
          </cell>
          <cell r="W410" t="str">
            <v>$</v>
          </cell>
          <cell r="X410">
            <v>0</v>
          </cell>
        </row>
        <row r="411">
          <cell r="C411">
            <v>637.28</v>
          </cell>
          <cell r="O411">
            <v>102.09</v>
          </cell>
          <cell r="U411" t="str">
            <v>Carrosserie</v>
          </cell>
          <cell r="V411" t="str">
            <v>Papeterie</v>
          </cell>
          <cell r="W411" t="str">
            <v>$</v>
          </cell>
          <cell r="X411">
            <v>0</v>
          </cell>
        </row>
        <row r="412">
          <cell r="C412">
            <v>480.3</v>
          </cell>
          <cell r="O412">
            <v>19.510000000000002</v>
          </cell>
          <cell r="U412" t="str">
            <v>Carrosserie</v>
          </cell>
          <cell r="V412" t="str">
            <v>Téléphone</v>
          </cell>
          <cell r="W412" t="str">
            <v>$</v>
          </cell>
          <cell r="X412">
            <v>0</v>
          </cell>
        </row>
        <row r="413">
          <cell r="C413">
            <v>992.09</v>
          </cell>
          <cell r="O413">
            <v>175.81</v>
          </cell>
          <cell r="U413" t="str">
            <v>Carrosserie</v>
          </cell>
          <cell r="V413" t="str">
            <v>Divers</v>
          </cell>
          <cell r="W413" t="str">
            <v>$</v>
          </cell>
          <cell r="X413">
            <v>0</v>
          </cell>
        </row>
        <row r="414">
          <cell r="C414">
            <v>503.16</v>
          </cell>
          <cell r="O414">
            <v>244.91</v>
          </cell>
          <cell r="U414" t="str">
            <v>Carrosserie</v>
          </cell>
          <cell r="V414" t="str">
            <v>Frais de déplacement</v>
          </cell>
          <cell r="W414" t="str">
            <v>$</v>
          </cell>
          <cell r="X414">
            <v>0</v>
          </cell>
        </row>
        <row r="415">
          <cell r="C415">
            <v>3127.56</v>
          </cell>
          <cell r="O415">
            <v>619.99</v>
          </cell>
          <cell r="U415" t="str">
            <v>Carrosserie</v>
          </cell>
          <cell r="V415" t="str">
            <v>Services extérieurs</v>
          </cell>
          <cell r="W415" t="str">
            <v>$</v>
          </cell>
          <cell r="X415">
            <v>0</v>
          </cell>
        </row>
        <row r="416">
          <cell r="C416">
            <v>1867.71</v>
          </cell>
          <cell r="O416">
            <v>302.02</v>
          </cell>
          <cell r="U416" t="str">
            <v>Carrosserie</v>
          </cell>
          <cell r="V416" t="str">
            <v>Amortissement</v>
          </cell>
          <cell r="W416" t="str">
            <v>$</v>
          </cell>
          <cell r="X416">
            <v>0</v>
          </cell>
        </row>
        <row r="417">
          <cell r="C417">
            <v>950.07</v>
          </cell>
          <cell r="O417">
            <v>121.98</v>
          </cell>
          <cell r="U417" t="str">
            <v>Carrosserie</v>
          </cell>
          <cell r="V417" t="str">
            <v>Chauffage, éclairage</v>
          </cell>
          <cell r="W417" t="str">
            <v>$</v>
          </cell>
          <cell r="X417">
            <v>0</v>
          </cell>
        </row>
        <row r="418">
          <cell r="C418">
            <v>10920</v>
          </cell>
          <cell r="O418">
            <v>1820</v>
          </cell>
          <cell r="U418" t="str">
            <v>Carrosserie</v>
          </cell>
          <cell r="V418" t="str">
            <v>Loyer</v>
          </cell>
          <cell r="W418" t="str">
            <v>$</v>
          </cell>
          <cell r="X418">
            <v>0</v>
          </cell>
        </row>
        <row r="419">
          <cell r="C419">
            <v>1557.42</v>
          </cell>
          <cell r="O419">
            <v>259.57</v>
          </cell>
          <cell r="U419" t="str">
            <v>Carrosserie</v>
          </cell>
          <cell r="V419" t="str">
            <v>Assurances</v>
          </cell>
          <cell r="W419" t="str">
            <v>$</v>
          </cell>
          <cell r="X419">
            <v>0</v>
          </cell>
        </row>
        <row r="420">
          <cell r="C420">
            <v>2020.2</v>
          </cell>
          <cell r="O420">
            <v>336.7</v>
          </cell>
          <cell r="U420" t="str">
            <v>Carrosserie</v>
          </cell>
          <cell r="V420" t="str">
            <v>Taxes foncières</v>
          </cell>
          <cell r="W420" t="str">
            <v>$</v>
          </cell>
          <cell r="X420">
            <v>0</v>
          </cell>
        </row>
        <row r="421">
          <cell r="C421">
            <v>1344</v>
          </cell>
          <cell r="O421">
            <v>224</v>
          </cell>
          <cell r="U421" t="str">
            <v>Carrosserie</v>
          </cell>
          <cell r="V421" t="str">
            <v>Taxes d`affaires</v>
          </cell>
          <cell r="W421" t="str">
            <v>$</v>
          </cell>
          <cell r="X421">
            <v>0</v>
          </cell>
        </row>
        <row r="422">
          <cell r="C422">
            <v>2736.52</v>
          </cell>
          <cell r="O422">
            <v>435.2</v>
          </cell>
          <cell r="U422" t="str">
            <v>Carrosserie</v>
          </cell>
          <cell r="V422" t="str">
            <v>Honoraires</v>
          </cell>
          <cell r="W422" t="str">
            <v>$</v>
          </cell>
          <cell r="X422">
            <v>0</v>
          </cell>
        </row>
        <row r="423">
          <cell r="C423">
            <v>2178.34</v>
          </cell>
          <cell r="O423">
            <v>-30.06</v>
          </cell>
          <cell r="U423" t="str">
            <v>Pièces</v>
          </cell>
          <cell r="V423" t="str">
            <v>Service gratuit 2</v>
          </cell>
          <cell r="W423" t="str">
            <v>$</v>
          </cell>
          <cell r="X423">
            <v>0</v>
          </cell>
        </row>
        <row r="424">
          <cell r="C424">
            <v>19881.63</v>
          </cell>
          <cell r="O424">
            <v>3836.47</v>
          </cell>
          <cell r="U424" t="str">
            <v>Pièces</v>
          </cell>
          <cell r="V424" t="str">
            <v>Publicité 2</v>
          </cell>
          <cell r="W424" t="str">
            <v>$</v>
          </cell>
          <cell r="X424">
            <v>0</v>
          </cell>
        </row>
        <row r="425">
          <cell r="C425">
            <v>4084.8</v>
          </cell>
          <cell r="O425">
            <v>584.05999999999995</v>
          </cell>
          <cell r="U425" t="str">
            <v>Pièces</v>
          </cell>
          <cell r="V425" t="str">
            <v>Salaires propriétaire</v>
          </cell>
          <cell r="W425" t="str">
            <v>$</v>
          </cell>
          <cell r="X425">
            <v>0</v>
          </cell>
        </row>
        <row r="426">
          <cell r="C426">
            <v>36475.440000000002</v>
          </cell>
          <cell r="O426">
            <v>4299.82</v>
          </cell>
          <cell r="U426" t="str">
            <v>Pièces</v>
          </cell>
          <cell r="V426" t="str">
            <v>Salaires cadres</v>
          </cell>
          <cell r="W426" t="str">
            <v>$</v>
          </cell>
          <cell r="X426">
            <v>0</v>
          </cell>
        </row>
        <row r="427">
          <cell r="C427">
            <v>24275.99</v>
          </cell>
          <cell r="O427">
            <v>3988</v>
          </cell>
          <cell r="U427" t="str">
            <v>Pièces</v>
          </cell>
          <cell r="V427" t="str">
            <v>Salaires commis</v>
          </cell>
          <cell r="W427" t="str">
            <v>$</v>
          </cell>
          <cell r="X427">
            <v>0</v>
          </cell>
        </row>
        <row r="428">
          <cell r="C428">
            <v>125516.2</v>
          </cell>
          <cell r="O428">
            <v>17949.509999999998</v>
          </cell>
          <cell r="U428" t="str">
            <v>Pièces</v>
          </cell>
          <cell r="V428" t="str">
            <v>Salaires autres</v>
          </cell>
          <cell r="W428" t="str">
            <v>$</v>
          </cell>
          <cell r="X428">
            <v>0</v>
          </cell>
        </row>
        <row r="429">
          <cell r="C429">
            <v>18664.05</v>
          </cell>
          <cell r="O429">
            <v>3361.6</v>
          </cell>
          <cell r="U429" t="str">
            <v>Pièces</v>
          </cell>
          <cell r="V429" t="str">
            <v>Salaires en absences</v>
          </cell>
          <cell r="W429" t="str">
            <v>$</v>
          </cell>
          <cell r="X429">
            <v>0</v>
          </cell>
        </row>
        <row r="430">
          <cell r="C430">
            <v>-26016.78</v>
          </cell>
          <cell r="O430">
            <v>-5244.22</v>
          </cell>
          <cell r="U430" t="str">
            <v>Pièces</v>
          </cell>
          <cell r="V430" t="str">
            <v>Csst</v>
          </cell>
          <cell r="W430" t="str">
            <v>$</v>
          </cell>
          <cell r="X430">
            <v>0</v>
          </cell>
        </row>
        <row r="431">
          <cell r="C431">
            <v>52687.08</v>
          </cell>
          <cell r="O431">
            <v>8867.24</v>
          </cell>
          <cell r="U431" t="str">
            <v>Pièces</v>
          </cell>
          <cell r="V431" t="str">
            <v>Csst</v>
          </cell>
          <cell r="W431" t="str">
            <v>$</v>
          </cell>
          <cell r="X431">
            <v>0</v>
          </cell>
        </row>
        <row r="432">
          <cell r="C432">
            <v>260.51</v>
          </cell>
          <cell r="O432">
            <v>48.61</v>
          </cell>
          <cell r="U432" t="str">
            <v>Pièces</v>
          </cell>
          <cell r="V432" t="str">
            <v>Déduction à la source</v>
          </cell>
          <cell r="W432" t="str">
            <v>$</v>
          </cell>
          <cell r="X432">
            <v>0</v>
          </cell>
        </row>
        <row r="433">
          <cell r="C433">
            <v>15574.73</v>
          </cell>
          <cell r="O433">
            <v>2255.4299999999998</v>
          </cell>
          <cell r="U433" t="str">
            <v>Pièces</v>
          </cell>
          <cell r="V433" t="str">
            <v>Bénéfices marginaux</v>
          </cell>
          <cell r="W433" t="str">
            <v>$</v>
          </cell>
          <cell r="X433">
            <v>0</v>
          </cell>
        </row>
        <row r="434">
          <cell r="C434">
            <v>1035.27</v>
          </cell>
          <cell r="O434">
            <v>28.95</v>
          </cell>
          <cell r="U434" t="str">
            <v>Pièces</v>
          </cell>
          <cell r="V434" t="str">
            <v>Fournitures autres</v>
          </cell>
          <cell r="W434" t="str">
            <v>$</v>
          </cell>
          <cell r="X434">
            <v>0</v>
          </cell>
        </row>
        <row r="435">
          <cell r="C435">
            <v>382.84</v>
          </cell>
          <cell r="O435">
            <v>22.14</v>
          </cell>
          <cell r="U435" t="str">
            <v>Pièces</v>
          </cell>
          <cell r="V435" t="str">
            <v>Formation</v>
          </cell>
          <cell r="W435" t="str">
            <v>$</v>
          </cell>
          <cell r="X435">
            <v>0</v>
          </cell>
        </row>
        <row r="436">
          <cell r="C436">
            <v>1806.79</v>
          </cell>
          <cell r="O436">
            <v>348.59</v>
          </cell>
          <cell r="U436" t="str">
            <v>Pièces</v>
          </cell>
          <cell r="V436" t="str">
            <v>Frais véhicules de cie</v>
          </cell>
          <cell r="W436" t="str">
            <v>$</v>
          </cell>
          <cell r="X436">
            <v>0</v>
          </cell>
        </row>
        <row r="437">
          <cell r="C437">
            <v>74.72</v>
          </cell>
          <cell r="O437">
            <v>87.25</v>
          </cell>
          <cell r="U437" t="str">
            <v>Pièces</v>
          </cell>
          <cell r="V437" t="str">
            <v>Frais postaux</v>
          </cell>
          <cell r="W437" t="str">
            <v>$</v>
          </cell>
          <cell r="X437">
            <v>0</v>
          </cell>
        </row>
        <row r="438">
          <cell r="C438">
            <v>22159.46</v>
          </cell>
          <cell r="O438">
            <v>4099.2299999999996</v>
          </cell>
          <cell r="U438" t="str">
            <v>Pièces</v>
          </cell>
          <cell r="V438" t="str">
            <v>Informatique</v>
          </cell>
          <cell r="W438" t="str">
            <v>$</v>
          </cell>
          <cell r="X438">
            <v>0</v>
          </cell>
        </row>
        <row r="439">
          <cell r="C439">
            <v>3040.18</v>
          </cell>
          <cell r="O439">
            <v>364.56</v>
          </cell>
          <cell r="U439" t="str">
            <v>Pièces</v>
          </cell>
          <cell r="V439" t="str">
            <v>Papeterie</v>
          </cell>
          <cell r="W439" t="str">
            <v>$</v>
          </cell>
          <cell r="X439">
            <v>0</v>
          </cell>
        </row>
        <row r="440">
          <cell r="C440">
            <v>985.57</v>
          </cell>
          <cell r="O440">
            <v>69.69</v>
          </cell>
          <cell r="U440" t="str">
            <v>Pièces</v>
          </cell>
          <cell r="V440" t="str">
            <v>Téléphone</v>
          </cell>
          <cell r="W440" t="str">
            <v>$</v>
          </cell>
          <cell r="X440">
            <v>0</v>
          </cell>
        </row>
        <row r="441">
          <cell r="C441">
            <v>3161.74</v>
          </cell>
          <cell r="O441">
            <v>627.91999999999996</v>
          </cell>
          <cell r="U441" t="str">
            <v>Pièces</v>
          </cell>
          <cell r="V441" t="str">
            <v>Divers</v>
          </cell>
          <cell r="W441" t="str">
            <v>$</v>
          </cell>
          <cell r="X441">
            <v>0</v>
          </cell>
        </row>
        <row r="442">
          <cell r="C442">
            <v>1796.9</v>
          </cell>
          <cell r="O442">
            <v>874.68</v>
          </cell>
          <cell r="U442" t="str">
            <v>Pièces</v>
          </cell>
          <cell r="V442" t="str">
            <v>Frais de déplacement</v>
          </cell>
          <cell r="W442" t="str">
            <v>$</v>
          </cell>
          <cell r="X442">
            <v>0</v>
          </cell>
        </row>
        <row r="443">
          <cell r="C443">
            <v>35629.65</v>
          </cell>
          <cell r="O443">
            <v>5339.09</v>
          </cell>
          <cell r="U443" t="str">
            <v>Pièces</v>
          </cell>
          <cell r="V443" t="str">
            <v>Services extérieurs</v>
          </cell>
          <cell r="W443" t="str">
            <v>$</v>
          </cell>
          <cell r="X443">
            <v>0</v>
          </cell>
        </row>
        <row r="444">
          <cell r="C444">
            <v>6670.37</v>
          </cell>
          <cell r="O444">
            <v>1078.6199999999999</v>
          </cell>
          <cell r="U444" t="str">
            <v>Pièces</v>
          </cell>
          <cell r="V444" t="str">
            <v>Amortissement</v>
          </cell>
          <cell r="W444" t="str">
            <v>$</v>
          </cell>
          <cell r="X444">
            <v>0</v>
          </cell>
        </row>
        <row r="445">
          <cell r="C445">
            <v>3393.18</v>
          </cell>
          <cell r="O445">
            <v>435.61</v>
          </cell>
          <cell r="U445" t="str">
            <v>Pièces</v>
          </cell>
          <cell r="V445" t="str">
            <v>Chauffage, éclairage</v>
          </cell>
          <cell r="W445" t="str">
            <v>$</v>
          </cell>
          <cell r="X445">
            <v>0</v>
          </cell>
        </row>
        <row r="446">
          <cell r="C446">
            <v>39000</v>
          </cell>
          <cell r="O446">
            <v>6500</v>
          </cell>
          <cell r="U446" t="str">
            <v>Pièces</v>
          </cell>
          <cell r="V446" t="str">
            <v>Loyer</v>
          </cell>
          <cell r="W446" t="str">
            <v>$</v>
          </cell>
          <cell r="X446">
            <v>0</v>
          </cell>
        </row>
        <row r="447">
          <cell r="C447">
            <v>5562.12</v>
          </cell>
          <cell r="O447">
            <v>927.02</v>
          </cell>
          <cell r="U447" t="str">
            <v>Pièces</v>
          </cell>
          <cell r="V447" t="str">
            <v>Assurances</v>
          </cell>
          <cell r="W447" t="str">
            <v>$</v>
          </cell>
          <cell r="X447">
            <v>0</v>
          </cell>
        </row>
        <row r="448">
          <cell r="C448">
            <v>7215</v>
          </cell>
          <cell r="O448">
            <v>1202.5</v>
          </cell>
          <cell r="U448" t="str">
            <v>Pièces</v>
          </cell>
          <cell r="V448" t="str">
            <v>Taxes foncières</v>
          </cell>
          <cell r="W448" t="str">
            <v>$</v>
          </cell>
          <cell r="X448">
            <v>0</v>
          </cell>
        </row>
        <row r="449">
          <cell r="C449">
            <v>4800</v>
          </cell>
          <cell r="O449">
            <v>800</v>
          </cell>
          <cell r="U449" t="str">
            <v>Pièces</v>
          </cell>
          <cell r="V449" t="str">
            <v>Taxes d`affaires</v>
          </cell>
          <cell r="W449" t="str">
            <v>$</v>
          </cell>
          <cell r="X449">
            <v>0</v>
          </cell>
        </row>
        <row r="450">
          <cell r="C450">
            <v>9773.1200000000008</v>
          </cell>
          <cell r="O450">
            <v>1554.26</v>
          </cell>
          <cell r="U450" t="str">
            <v>Pièces</v>
          </cell>
          <cell r="V450" t="str">
            <v>Honoraires</v>
          </cell>
          <cell r="W450" t="str">
            <v>$</v>
          </cell>
          <cell r="X450">
            <v>0</v>
          </cell>
        </row>
        <row r="451">
          <cell r="C451">
            <v>-442921</v>
          </cell>
          <cell r="O451">
            <v>-37897</v>
          </cell>
          <cell r="U451" t="str">
            <v>Véhicules neufs</v>
          </cell>
          <cell r="V451" t="str">
            <v>Holdbacks</v>
          </cell>
          <cell r="W451" t="str">
            <v>$</v>
          </cell>
          <cell r="X451">
            <v>0</v>
          </cell>
        </row>
        <row r="452">
          <cell r="C452">
            <v>-36447.26</v>
          </cell>
          <cell r="O452">
            <v>-8111.84</v>
          </cell>
          <cell r="U452" t="str">
            <v>Pièces</v>
          </cell>
          <cell r="V452" t="str">
            <v>Escomptes</v>
          </cell>
          <cell r="W452" t="str">
            <v>$</v>
          </cell>
          <cell r="X452">
            <v>0</v>
          </cell>
        </row>
        <row r="453">
          <cell r="C453">
            <v>-93776.52</v>
          </cell>
          <cell r="O453">
            <v>-20000</v>
          </cell>
          <cell r="U453" t="str">
            <v>Véhicules neufs</v>
          </cell>
          <cell r="V453" t="str">
            <v>Programme neuf 1</v>
          </cell>
          <cell r="W453" t="str">
            <v>$</v>
          </cell>
          <cell r="X453">
            <v>0</v>
          </cell>
        </row>
        <row r="454">
          <cell r="C454">
            <v>-6686.2</v>
          </cell>
          <cell r="O454">
            <v>-100</v>
          </cell>
          <cell r="U454" t="str">
            <v>Véhicules neufs</v>
          </cell>
          <cell r="V454" t="str">
            <v>Rev. Finances</v>
          </cell>
          <cell r="W454" t="str">
            <v>$</v>
          </cell>
          <cell r="X454" t="str">
            <v>Oui</v>
          </cell>
        </row>
        <row r="455">
          <cell r="C455">
            <v>-134633.35999999999</v>
          </cell>
          <cell r="O455">
            <v>-41177.96</v>
          </cell>
          <cell r="U455" t="str">
            <v>Véhicules usagés</v>
          </cell>
          <cell r="V455" t="str">
            <v>Rev. Finances</v>
          </cell>
          <cell r="W455" t="str">
            <v>$</v>
          </cell>
          <cell r="X455" t="str">
            <v>Oui</v>
          </cell>
        </row>
        <row r="456">
          <cell r="C456">
            <v>-8424.35</v>
          </cell>
          <cell r="O456">
            <v>-1781.06</v>
          </cell>
          <cell r="U456" t="str">
            <v>Véhicules neufs</v>
          </cell>
          <cell r="V456" t="str">
            <v>Rev. Autres</v>
          </cell>
          <cell r="W456" t="str">
            <v>$</v>
          </cell>
          <cell r="X456" t="str">
            <v>Oui</v>
          </cell>
        </row>
        <row r="457">
          <cell r="C457">
            <v>-9866.2000000000007</v>
          </cell>
          <cell r="O457">
            <v>-3721.98</v>
          </cell>
          <cell r="U457" t="str">
            <v>Véhicules usagés</v>
          </cell>
          <cell r="V457" t="str">
            <v>Rev. Autres</v>
          </cell>
          <cell r="W457" t="str">
            <v>$</v>
          </cell>
          <cell r="X457" t="str">
            <v>Oui</v>
          </cell>
        </row>
        <row r="458">
          <cell r="C458">
            <v>-45899</v>
          </cell>
          <cell r="O458">
            <v>-13750</v>
          </cell>
          <cell r="U458" t="str">
            <v>Véhicules neufs</v>
          </cell>
          <cell r="V458" t="str">
            <v>Rev. Protections</v>
          </cell>
          <cell r="W458" t="str">
            <v>$</v>
          </cell>
          <cell r="X458" t="str">
            <v>Oui</v>
          </cell>
        </row>
        <row r="459">
          <cell r="C459">
            <v>-228984.57</v>
          </cell>
          <cell r="O459">
            <v>-41371.53</v>
          </cell>
          <cell r="U459" t="str">
            <v>Véhicules neufs</v>
          </cell>
          <cell r="V459" t="str">
            <v>Rev. Protections</v>
          </cell>
          <cell r="W459" t="str">
            <v>$</v>
          </cell>
          <cell r="X459" t="str">
            <v>Oui</v>
          </cell>
        </row>
        <row r="460">
          <cell r="C460">
            <v>-150885.92000000001</v>
          </cell>
          <cell r="O460">
            <v>-41253</v>
          </cell>
          <cell r="U460" t="str">
            <v>Véhicules usagés</v>
          </cell>
          <cell r="V460" t="str">
            <v>Rev. Protections</v>
          </cell>
          <cell r="W460" t="str">
            <v>$</v>
          </cell>
          <cell r="X460" t="str">
            <v>Oui</v>
          </cell>
        </row>
        <row r="461">
          <cell r="C461">
            <v>-77006.009999999995</v>
          </cell>
          <cell r="O461">
            <v>-17563.79</v>
          </cell>
          <cell r="U461" t="str">
            <v>Véhicules usagés</v>
          </cell>
          <cell r="V461" t="str">
            <v>Rev. Protections</v>
          </cell>
          <cell r="W461" t="str">
            <v>$</v>
          </cell>
          <cell r="X461" t="str">
            <v>Oui</v>
          </cell>
        </row>
        <row r="462">
          <cell r="C462">
            <v>-177088.7</v>
          </cell>
          <cell r="O462">
            <v>-34411</v>
          </cell>
          <cell r="U462" t="str">
            <v>Véhicules neufs</v>
          </cell>
          <cell r="V462" t="str">
            <v>Frais administration</v>
          </cell>
          <cell r="W462" t="str">
            <v>$</v>
          </cell>
          <cell r="X462">
            <v>0</v>
          </cell>
        </row>
        <row r="463">
          <cell r="C463">
            <v>-166132.92000000001</v>
          </cell>
          <cell r="O463">
            <v>-1082.47</v>
          </cell>
          <cell r="U463" t="str">
            <v>TOTAL  DES  REVENUS  ET  DÉPENSES</v>
          </cell>
          <cell r="V463" t="str">
            <v>Revenus autres</v>
          </cell>
          <cell r="W463" t="str">
            <v>$</v>
          </cell>
          <cell r="X463">
            <v>0</v>
          </cell>
        </row>
        <row r="464">
          <cell r="C464">
            <v>2390.04</v>
          </cell>
          <cell r="O464">
            <v>398.34</v>
          </cell>
          <cell r="U464" t="str">
            <v>TOTAL  DES  REVENUS  ET  DÉPENSES</v>
          </cell>
          <cell r="V464" t="str">
            <v>Intérêts sur prêt</v>
          </cell>
          <cell r="W464" t="str">
            <v>$</v>
          </cell>
          <cell r="X464">
            <v>0</v>
          </cell>
        </row>
        <row r="465">
          <cell r="C465">
            <v>-5534.69</v>
          </cell>
          <cell r="O465">
            <v>896.96</v>
          </cell>
          <cell r="U465" t="str">
            <v>TOTAL  DES  REVENUS  ET  DÉPENSES</v>
          </cell>
          <cell r="V465" t="str">
            <v>Intérêts sur marge</v>
          </cell>
          <cell r="W465" t="str">
            <v>$</v>
          </cell>
          <cell r="X465">
            <v>0</v>
          </cell>
        </row>
        <row r="466">
          <cell r="C466">
            <v>1033.5</v>
          </cell>
          <cell r="O466">
            <v>172.25</v>
          </cell>
          <cell r="U466" t="str">
            <v>TOTAL  DES  REVENUS  ET  DÉPENSES</v>
          </cell>
          <cell r="V466" t="str">
            <v>Intérêts sur prêt</v>
          </cell>
          <cell r="W466" t="str">
            <v>$</v>
          </cell>
          <cell r="X466">
            <v>0</v>
          </cell>
        </row>
        <row r="467">
          <cell r="C467">
            <v>38051.699999999997</v>
          </cell>
          <cell r="O467">
            <v>7040.08</v>
          </cell>
          <cell r="U467" t="str">
            <v>Véhicules neufs</v>
          </cell>
          <cell r="V467" t="str">
            <v>Frais bancaires</v>
          </cell>
          <cell r="W467" t="str">
            <v>$</v>
          </cell>
          <cell r="X467">
            <v>0</v>
          </cell>
        </row>
        <row r="468">
          <cell r="O468">
            <v>0</v>
          </cell>
          <cell r="U468" t="e">
            <v>#N/A</v>
          </cell>
          <cell r="V468" t="e">
            <v>#N/A</v>
          </cell>
          <cell r="W468" t="e">
            <v>#N/A</v>
          </cell>
          <cell r="X468" t="e">
            <v>#N/A</v>
          </cell>
        </row>
        <row r="469">
          <cell r="O469">
            <v>0</v>
          </cell>
          <cell r="U469" t="e">
            <v>#N/A</v>
          </cell>
          <cell r="V469" t="e">
            <v>#N/A</v>
          </cell>
          <cell r="W469" t="e">
            <v>#N/A</v>
          </cell>
          <cell r="X469" t="e">
            <v>#N/A</v>
          </cell>
        </row>
        <row r="470">
          <cell r="O470">
            <v>0</v>
          </cell>
          <cell r="U470" t="e">
            <v>#N/A</v>
          </cell>
          <cell r="V470" t="e">
            <v>#N/A</v>
          </cell>
          <cell r="W470" t="e">
            <v>#N/A</v>
          </cell>
          <cell r="X470" t="e">
            <v>#N/A</v>
          </cell>
        </row>
        <row r="471">
          <cell r="O471">
            <v>0</v>
          </cell>
          <cell r="U471" t="e">
            <v>#N/A</v>
          </cell>
          <cell r="V471" t="e">
            <v>#N/A</v>
          </cell>
          <cell r="W471" t="e">
            <v>#N/A</v>
          </cell>
          <cell r="X471" t="e">
            <v>#N/A</v>
          </cell>
        </row>
        <row r="472">
          <cell r="O472">
            <v>0</v>
          </cell>
          <cell r="U472" t="e">
            <v>#N/A</v>
          </cell>
          <cell r="V472" t="e">
            <v>#N/A</v>
          </cell>
          <cell r="W472" t="e">
            <v>#N/A</v>
          </cell>
          <cell r="X472" t="e">
            <v>#N/A</v>
          </cell>
        </row>
        <row r="473">
          <cell r="O473">
            <v>0</v>
          </cell>
          <cell r="U473" t="e">
            <v>#N/A</v>
          </cell>
          <cell r="V473" t="e">
            <v>#N/A</v>
          </cell>
          <cell r="W473" t="e">
            <v>#N/A</v>
          </cell>
          <cell r="X473" t="e">
            <v>#N/A</v>
          </cell>
        </row>
        <row r="474">
          <cell r="O474">
            <v>0</v>
          </cell>
          <cell r="U474" t="e">
            <v>#N/A</v>
          </cell>
          <cell r="V474" t="e">
            <v>#N/A</v>
          </cell>
          <cell r="W474" t="e">
            <v>#N/A</v>
          </cell>
          <cell r="X474" t="e">
            <v>#N/A</v>
          </cell>
        </row>
        <row r="475">
          <cell r="O475">
            <v>0</v>
          </cell>
          <cell r="U475" t="e">
            <v>#N/A</v>
          </cell>
          <cell r="V475" t="e">
            <v>#N/A</v>
          </cell>
          <cell r="W475" t="e">
            <v>#N/A</v>
          </cell>
          <cell r="X475" t="e">
            <v>#N/A</v>
          </cell>
        </row>
        <row r="476">
          <cell r="O476">
            <v>0</v>
          </cell>
          <cell r="U476" t="e">
            <v>#N/A</v>
          </cell>
          <cell r="V476" t="e">
            <v>#N/A</v>
          </cell>
          <cell r="W476" t="e">
            <v>#N/A</v>
          </cell>
          <cell r="X476" t="e">
            <v>#N/A</v>
          </cell>
        </row>
        <row r="477">
          <cell r="O477">
            <v>0</v>
          </cell>
          <cell r="U477" t="e">
            <v>#N/A</v>
          </cell>
          <cell r="V477" t="e">
            <v>#N/A</v>
          </cell>
          <cell r="W477" t="e">
            <v>#N/A</v>
          </cell>
          <cell r="X477" t="e">
            <v>#N/A</v>
          </cell>
        </row>
        <row r="478">
          <cell r="O478">
            <v>0</v>
          </cell>
          <cell r="U478" t="e">
            <v>#N/A</v>
          </cell>
          <cell r="V478" t="e">
            <v>#N/A</v>
          </cell>
          <cell r="W478" t="e">
            <v>#N/A</v>
          </cell>
          <cell r="X478" t="e">
            <v>#N/A</v>
          </cell>
        </row>
        <row r="479">
          <cell r="O479">
            <v>0</v>
          </cell>
          <cell r="U479" t="e">
            <v>#N/A</v>
          </cell>
          <cell r="V479" t="e">
            <v>#N/A</v>
          </cell>
          <cell r="W479" t="e">
            <v>#N/A</v>
          </cell>
          <cell r="X479" t="e">
            <v>#N/A</v>
          </cell>
        </row>
        <row r="480">
          <cell r="O480">
            <v>0</v>
          </cell>
          <cell r="U480" t="e">
            <v>#N/A</v>
          </cell>
          <cell r="V480" t="e">
            <v>#N/A</v>
          </cell>
          <cell r="W480" t="e">
            <v>#N/A</v>
          </cell>
          <cell r="X480" t="e">
            <v>#N/A</v>
          </cell>
        </row>
        <row r="481">
          <cell r="O481">
            <v>0</v>
          </cell>
          <cell r="U481" t="e">
            <v>#N/A</v>
          </cell>
          <cell r="V481" t="e">
            <v>#N/A</v>
          </cell>
          <cell r="W481" t="e">
            <v>#N/A</v>
          </cell>
          <cell r="X481" t="e">
            <v>#N/A</v>
          </cell>
        </row>
        <row r="482">
          <cell r="O482">
            <v>0</v>
          </cell>
          <cell r="U482" t="e">
            <v>#N/A</v>
          </cell>
          <cell r="V482" t="e">
            <v>#N/A</v>
          </cell>
          <cell r="W482" t="e">
            <v>#N/A</v>
          </cell>
          <cell r="X482" t="e">
            <v>#N/A</v>
          </cell>
        </row>
        <row r="483">
          <cell r="O483">
            <v>0</v>
          </cell>
          <cell r="U483" t="e">
            <v>#N/A</v>
          </cell>
          <cell r="V483" t="e">
            <v>#N/A</v>
          </cell>
          <cell r="W483" t="e">
            <v>#N/A</v>
          </cell>
          <cell r="X483" t="e">
            <v>#N/A</v>
          </cell>
        </row>
        <row r="484">
          <cell r="O484">
            <v>0</v>
          </cell>
          <cell r="U484" t="e">
            <v>#N/A</v>
          </cell>
          <cell r="V484" t="e">
            <v>#N/A</v>
          </cell>
          <cell r="W484" t="e">
            <v>#N/A</v>
          </cell>
          <cell r="X484" t="e">
            <v>#N/A</v>
          </cell>
        </row>
        <row r="485">
          <cell r="O485">
            <v>0</v>
          </cell>
          <cell r="U485" t="e">
            <v>#N/A</v>
          </cell>
          <cell r="V485" t="e">
            <v>#N/A</v>
          </cell>
          <cell r="W485" t="e">
            <v>#N/A</v>
          </cell>
          <cell r="X485" t="e">
            <v>#N/A</v>
          </cell>
        </row>
        <row r="486">
          <cell r="O486">
            <v>0</v>
          </cell>
          <cell r="U486" t="e">
            <v>#N/A</v>
          </cell>
          <cell r="V486" t="e">
            <v>#N/A</v>
          </cell>
          <cell r="W486" t="e">
            <v>#N/A</v>
          </cell>
          <cell r="X486" t="e">
            <v>#N/A</v>
          </cell>
        </row>
        <row r="487">
          <cell r="O487">
            <v>0</v>
          </cell>
          <cell r="U487" t="e">
            <v>#N/A</v>
          </cell>
          <cell r="V487" t="e">
            <v>#N/A</v>
          </cell>
          <cell r="W487" t="e">
            <v>#N/A</v>
          </cell>
          <cell r="X487" t="e">
            <v>#N/A</v>
          </cell>
        </row>
        <row r="488">
          <cell r="O488">
            <v>0</v>
          </cell>
          <cell r="U488" t="e">
            <v>#N/A</v>
          </cell>
          <cell r="V488" t="e">
            <v>#N/A</v>
          </cell>
          <cell r="W488" t="e">
            <v>#N/A</v>
          </cell>
          <cell r="X488" t="e">
            <v>#N/A</v>
          </cell>
        </row>
        <row r="489">
          <cell r="O489">
            <v>0</v>
          </cell>
          <cell r="U489" t="e">
            <v>#N/A</v>
          </cell>
          <cell r="V489" t="e">
            <v>#N/A</v>
          </cell>
          <cell r="W489" t="e">
            <v>#N/A</v>
          </cell>
          <cell r="X489" t="e">
            <v>#N/A</v>
          </cell>
        </row>
        <row r="490">
          <cell r="O490">
            <v>0</v>
          </cell>
          <cell r="U490" t="e">
            <v>#N/A</v>
          </cell>
          <cell r="V490" t="e">
            <v>#N/A</v>
          </cell>
          <cell r="W490" t="e">
            <v>#N/A</v>
          </cell>
          <cell r="X490" t="e">
            <v>#N/A</v>
          </cell>
        </row>
        <row r="491">
          <cell r="O491">
            <v>0</v>
          </cell>
          <cell r="U491" t="e">
            <v>#N/A</v>
          </cell>
          <cell r="V491" t="e">
            <v>#N/A</v>
          </cell>
          <cell r="W491" t="e">
            <v>#N/A</v>
          </cell>
          <cell r="X491" t="e">
            <v>#N/A</v>
          </cell>
        </row>
        <row r="492">
          <cell r="O492">
            <v>0</v>
          </cell>
          <cell r="U492" t="e">
            <v>#N/A</v>
          </cell>
          <cell r="V492" t="e">
            <v>#N/A</v>
          </cell>
          <cell r="W492" t="e">
            <v>#N/A</v>
          </cell>
          <cell r="X492" t="e">
            <v>#N/A</v>
          </cell>
        </row>
        <row r="493">
          <cell r="O493">
            <v>0</v>
          </cell>
          <cell r="U493" t="e">
            <v>#N/A</v>
          </cell>
          <cell r="V493" t="e">
            <v>#N/A</v>
          </cell>
          <cell r="W493" t="e">
            <v>#N/A</v>
          </cell>
          <cell r="X493" t="e">
            <v>#N/A</v>
          </cell>
        </row>
        <row r="494">
          <cell r="O494">
            <v>0</v>
          </cell>
          <cell r="U494" t="e">
            <v>#N/A</v>
          </cell>
          <cell r="V494" t="e">
            <v>#N/A</v>
          </cell>
          <cell r="W494" t="e">
            <v>#N/A</v>
          </cell>
          <cell r="X494" t="e">
            <v>#N/A</v>
          </cell>
        </row>
        <row r="495">
          <cell r="O495">
            <v>0</v>
          </cell>
          <cell r="U495" t="e">
            <v>#N/A</v>
          </cell>
          <cell r="V495" t="e">
            <v>#N/A</v>
          </cell>
          <cell r="W495" t="e">
            <v>#N/A</v>
          </cell>
          <cell r="X495" t="e">
            <v>#N/A</v>
          </cell>
        </row>
        <row r="496">
          <cell r="O496">
            <v>0</v>
          </cell>
          <cell r="U496" t="e">
            <v>#N/A</v>
          </cell>
          <cell r="V496" t="e">
            <v>#N/A</v>
          </cell>
          <cell r="W496" t="e">
            <v>#N/A</v>
          </cell>
          <cell r="X496" t="e">
            <v>#N/A</v>
          </cell>
        </row>
        <row r="497">
          <cell r="O497">
            <v>0</v>
          </cell>
          <cell r="U497" t="e">
            <v>#N/A</v>
          </cell>
          <cell r="V497" t="e">
            <v>#N/A</v>
          </cell>
          <cell r="W497" t="e">
            <v>#N/A</v>
          </cell>
          <cell r="X497" t="e">
            <v>#N/A</v>
          </cell>
        </row>
        <row r="498">
          <cell r="O498">
            <v>0</v>
          </cell>
          <cell r="U498" t="e">
            <v>#N/A</v>
          </cell>
          <cell r="V498" t="e">
            <v>#N/A</v>
          </cell>
          <cell r="W498" t="e">
            <v>#N/A</v>
          </cell>
          <cell r="X498" t="e">
            <v>#N/A</v>
          </cell>
        </row>
        <row r="499">
          <cell r="O499">
            <v>0</v>
          </cell>
          <cell r="U499" t="e">
            <v>#N/A</v>
          </cell>
          <cell r="V499" t="e">
            <v>#N/A</v>
          </cell>
          <cell r="W499" t="e">
            <v>#N/A</v>
          </cell>
          <cell r="X499" t="e">
            <v>#N/A</v>
          </cell>
        </row>
        <row r="500">
          <cell r="O500">
            <v>0</v>
          </cell>
          <cell r="U500" t="e">
            <v>#N/A</v>
          </cell>
          <cell r="V500" t="e">
            <v>#N/A</v>
          </cell>
          <cell r="W500" t="e">
            <v>#N/A</v>
          </cell>
          <cell r="X500" t="e">
            <v>#N/A</v>
          </cell>
        </row>
        <row r="501">
          <cell r="O501">
            <v>0</v>
          </cell>
          <cell r="U501" t="e">
            <v>#N/A</v>
          </cell>
          <cell r="V501" t="e">
            <v>#N/A</v>
          </cell>
          <cell r="W501" t="e">
            <v>#N/A</v>
          </cell>
          <cell r="X501" t="e">
            <v>#N/A</v>
          </cell>
        </row>
        <row r="502">
          <cell r="O502">
            <v>0</v>
          </cell>
          <cell r="U502" t="e">
            <v>#N/A</v>
          </cell>
          <cell r="V502" t="e">
            <v>#N/A</v>
          </cell>
          <cell r="W502" t="e">
            <v>#N/A</v>
          </cell>
          <cell r="X502" t="e">
            <v>#N/A</v>
          </cell>
        </row>
        <row r="503">
          <cell r="O503">
            <v>0</v>
          </cell>
          <cell r="U503" t="e">
            <v>#N/A</v>
          </cell>
          <cell r="V503" t="e">
            <v>#N/A</v>
          </cell>
          <cell r="W503" t="e">
            <v>#N/A</v>
          </cell>
          <cell r="X503" t="e">
            <v>#N/A</v>
          </cell>
        </row>
        <row r="504">
          <cell r="O504">
            <v>0</v>
          </cell>
          <cell r="U504" t="e">
            <v>#N/A</v>
          </cell>
          <cell r="V504" t="e">
            <v>#N/A</v>
          </cell>
          <cell r="W504" t="e">
            <v>#N/A</v>
          </cell>
          <cell r="X504" t="e">
            <v>#N/A</v>
          </cell>
        </row>
        <row r="505">
          <cell r="O505">
            <v>0</v>
          </cell>
          <cell r="U505" t="e">
            <v>#N/A</v>
          </cell>
          <cell r="V505" t="e">
            <v>#N/A</v>
          </cell>
          <cell r="W505" t="e">
            <v>#N/A</v>
          </cell>
          <cell r="X505" t="e">
            <v>#N/A</v>
          </cell>
        </row>
        <row r="506">
          <cell r="O506">
            <v>0</v>
          </cell>
          <cell r="U506" t="e">
            <v>#N/A</v>
          </cell>
          <cell r="V506" t="e">
            <v>#N/A</v>
          </cell>
          <cell r="W506" t="e">
            <v>#N/A</v>
          </cell>
          <cell r="X506" t="e">
            <v>#N/A</v>
          </cell>
        </row>
        <row r="507">
          <cell r="O507">
            <v>0</v>
          </cell>
          <cell r="U507" t="e">
            <v>#N/A</v>
          </cell>
          <cell r="V507" t="e">
            <v>#N/A</v>
          </cell>
          <cell r="W507" t="e">
            <v>#N/A</v>
          </cell>
          <cell r="X507" t="e">
            <v>#N/A</v>
          </cell>
        </row>
        <row r="508">
          <cell r="O508">
            <v>0</v>
          </cell>
          <cell r="U508" t="e">
            <v>#N/A</v>
          </cell>
          <cell r="V508" t="e">
            <v>#N/A</v>
          </cell>
          <cell r="W508" t="e">
            <v>#N/A</v>
          </cell>
          <cell r="X508" t="e">
            <v>#N/A</v>
          </cell>
        </row>
        <row r="509">
          <cell r="O509">
            <v>0</v>
          </cell>
          <cell r="U509" t="e">
            <v>#N/A</v>
          </cell>
          <cell r="V509" t="e">
            <v>#N/A</v>
          </cell>
          <cell r="W509" t="e">
            <v>#N/A</v>
          </cell>
          <cell r="X509" t="e">
            <v>#N/A</v>
          </cell>
        </row>
        <row r="510">
          <cell r="O510">
            <v>0</v>
          </cell>
          <cell r="U510" t="e">
            <v>#N/A</v>
          </cell>
          <cell r="V510" t="e">
            <v>#N/A</v>
          </cell>
          <cell r="W510" t="e">
            <v>#N/A</v>
          </cell>
          <cell r="X510" t="e">
            <v>#N/A</v>
          </cell>
        </row>
        <row r="511">
          <cell r="O511">
            <v>0</v>
          </cell>
          <cell r="U511" t="e">
            <v>#N/A</v>
          </cell>
          <cell r="V511" t="e">
            <v>#N/A</v>
          </cell>
          <cell r="W511" t="e">
            <v>#N/A</v>
          </cell>
          <cell r="X511" t="e">
            <v>#N/A</v>
          </cell>
        </row>
        <row r="512">
          <cell r="O512">
            <v>0</v>
          </cell>
          <cell r="U512" t="e">
            <v>#N/A</v>
          </cell>
          <cell r="V512" t="e">
            <v>#N/A</v>
          </cell>
          <cell r="W512" t="e">
            <v>#N/A</v>
          </cell>
          <cell r="X512" t="e">
            <v>#N/A</v>
          </cell>
        </row>
        <row r="513">
          <cell r="O513">
            <v>0</v>
          </cell>
          <cell r="U513" t="e">
            <v>#N/A</v>
          </cell>
          <cell r="V513" t="e">
            <v>#N/A</v>
          </cell>
          <cell r="W513" t="e">
            <v>#N/A</v>
          </cell>
          <cell r="X513" t="e">
            <v>#N/A</v>
          </cell>
        </row>
        <row r="514">
          <cell r="O514">
            <v>0</v>
          </cell>
          <cell r="U514" t="e">
            <v>#N/A</v>
          </cell>
          <cell r="V514" t="e">
            <v>#N/A</v>
          </cell>
          <cell r="W514" t="e">
            <v>#N/A</v>
          </cell>
          <cell r="X514" t="e">
            <v>#N/A</v>
          </cell>
        </row>
        <row r="515">
          <cell r="O515">
            <v>0</v>
          </cell>
          <cell r="U515" t="e">
            <v>#N/A</v>
          </cell>
          <cell r="V515" t="e">
            <v>#N/A</v>
          </cell>
          <cell r="W515" t="e">
            <v>#N/A</v>
          </cell>
          <cell r="X515" t="e">
            <v>#N/A</v>
          </cell>
        </row>
        <row r="516">
          <cell r="O516">
            <v>0</v>
          </cell>
          <cell r="U516" t="e">
            <v>#N/A</v>
          </cell>
          <cell r="V516" t="e">
            <v>#N/A</v>
          </cell>
          <cell r="W516" t="e">
            <v>#N/A</v>
          </cell>
          <cell r="X516" t="e">
            <v>#N/A</v>
          </cell>
        </row>
        <row r="517">
          <cell r="O517">
            <v>0</v>
          </cell>
          <cell r="U517" t="e">
            <v>#N/A</v>
          </cell>
          <cell r="V517" t="e">
            <v>#N/A</v>
          </cell>
          <cell r="W517" t="e">
            <v>#N/A</v>
          </cell>
          <cell r="X517" t="e">
            <v>#N/A</v>
          </cell>
        </row>
        <row r="518">
          <cell r="O518">
            <v>0</v>
          </cell>
          <cell r="U518" t="e">
            <v>#N/A</v>
          </cell>
          <cell r="V518" t="e">
            <v>#N/A</v>
          </cell>
          <cell r="W518" t="e">
            <v>#N/A</v>
          </cell>
          <cell r="X518" t="e">
            <v>#N/A</v>
          </cell>
        </row>
        <row r="519">
          <cell r="O519">
            <v>0</v>
          </cell>
          <cell r="U519" t="e">
            <v>#N/A</v>
          </cell>
          <cell r="V519" t="e">
            <v>#N/A</v>
          </cell>
          <cell r="W519" t="e">
            <v>#N/A</v>
          </cell>
          <cell r="X519" t="e">
            <v>#N/A</v>
          </cell>
        </row>
        <row r="520">
          <cell r="O520">
            <v>0</v>
          </cell>
          <cell r="U520" t="e">
            <v>#N/A</v>
          </cell>
          <cell r="V520" t="e">
            <v>#N/A</v>
          </cell>
          <cell r="W520" t="e">
            <v>#N/A</v>
          </cell>
          <cell r="X520" t="e">
            <v>#N/A</v>
          </cell>
        </row>
        <row r="521">
          <cell r="O521">
            <v>0</v>
          </cell>
          <cell r="U521" t="e">
            <v>#N/A</v>
          </cell>
          <cell r="V521" t="e">
            <v>#N/A</v>
          </cell>
          <cell r="W521" t="e">
            <v>#N/A</v>
          </cell>
          <cell r="X521" t="e">
            <v>#N/A</v>
          </cell>
        </row>
        <row r="522">
          <cell r="O522">
            <v>0</v>
          </cell>
          <cell r="U522" t="e">
            <v>#N/A</v>
          </cell>
          <cell r="V522" t="e">
            <v>#N/A</v>
          </cell>
          <cell r="W522" t="e">
            <v>#N/A</v>
          </cell>
          <cell r="X522" t="e">
            <v>#N/A</v>
          </cell>
        </row>
        <row r="523">
          <cell r="O523">
            <v>0</v>
          </cell>
          <cell r="U523" t="e">
            <v>#N/A</v>
          </cell>
          <cell r="V523" t="e">
            <v>#N/A</v>
          </cell>
          <cell r="W523" t="e">
            <v>#N/A</v>
          </cell>
          <cell r="X523" t="e">
            <v>#N/A</v>
          </cell>
        </row>
        <row r="524">
          <cell r="O524">
            <v>0</v>
          </cell>
          <cell r="U524" t="e">
            <v>#N/A</v>
          </cell>
          <cell r="V524" t="e">
            <v>#N/A</v>
          </cell>
          <cell r="W524" t="e">
            <v>#N/A</v>
          </cell>
          <cell r="X524" t="e">
            <v>#N/A</v>
          </cell>
        </row>
        <row r="525">
          <cell r="O525">
            <v>0</v>
          </cell>
          <cell r="U525" t="e">
            <v>#N/A</v>
          </cell>
          <cell r="V525" t="e">
            <v>#N/A</v>
          </cell>
          <cell r="W525" t="e">
            <v>#N/A</v>
          </cell>
          <cell r="X525" t="e">
            <v>#N/A</v>
          </cell>
        </row>
        <row r="526">
          <cell r="O526">
            <v>0</v>
          </cell>
          <cell r="U526" t="e">
            <v>#N/A</v>
          </cell>
          <cell r="V526" t="e">
            <v>#N/A</v>
          </cell>
          <cell r="W526" t="e">
            <v>#N/A</v>
          </cell>
          <cell r="X526" t="e">
            <v>#N/A</v>
          </cell>
        </row>
        <row r="527">
          <cell r="O527">
            <v>0</v>
          </cell>
          <cell r="U527" t="e">
            <v>#N/A</v>
          </cell>
          <cell r="V527" t="e">
            <v>#N/A</v>
          </cell>
          <cell r="W527" t="e">
            <v>#N/A</v>
          </cell>
          <cell r="X527" t="e">
            <v>#N/A</v>
          </cell>
        </row>
        <row r="528">
          <cell r="O528">
            <v>0</v>
          </cell>
          <cell r="U528" t="e">
            <v>#N/A</v>
          </cell>
          <cell r="V528" t="e">
            <v>#N/A</v>
          </cell>
          <cell r="W528" t="e">
            <v>#N/A</v>
          </cell>
          <cell r="X528" t="e">
            <v>#N/A</v>
          </cell>
        </row>
        <row r="529">
          <cell r="O529">
            <v>0</v>
          </cell>
          <cell r="U529" t="e">
            <v>#N/A</v>
          </cell>
          <cell r="V529" t="e">
            <v>#N/A</v>
          </cell>
          <cell r="W529" t="e">
            <v>#N/A</v>
          </cell>
          <cell r="X529" t="e">
            <v>#N/A</v>
          </cell>
        </row>
        <row r="530">
          <cell r="O530">
            <v>0</v>
          </cell>
          <cell r="U530" t="e">
            <v>#N/A</v>
          </cell>
          <cell r="V530" t="e">
            <v>#N/A</v>
          </cell>
          <cell r="W530" t="e">
            <v>#N/A</v>
          </cell>
          <cell r="X530" t="e">
            <v>#N/A</v>
          </cell>
        </row>
        <row r="531">
          <cell r="O531">
            <v>0</v>
          </cell>
          <cell r="U531" t="e">
            <v>#N/A</v>
          </cell>
          <cell r="V531" t="e">
            <v>#N/A</v>
          </cell>
          <cell r="W531" t="e">
            <v>#N/A</v>
          </cell>
          <cell r="X531" t="e">
            <v>#N/A</v>
          </cell>
        </row>
        <row r="532">
          <cell r="O532">
            <v>0</v>
          </cell>
          <cell r="U532" t="e">
            <v>#N/A</v>
          </cell>
          <cell r="V532" t="e">
            <v>#N/A</v>
          </cell>
          <cell r="W532" t="e">
            <v>#N/A</v>
          </cell>
          <cell r="X532" t="e">
            <v>#N/A</v>
          </cell>
        </row>
        <row r="533">
          <cell r="O533">
            <v>0</v>
          </cell>
          <cell r="U533" t="e">
            <v>#N/A</v>
          </cell>
          <cell r="V533" t="e">
            <v>#N/A</v>
          </cell>
          <cell r="W533" t="e">
            <v>#N/A</v>
          </cell>
          <cell r="X533" t="e">
            <v>#N/A</v>
          </cell>
        </row>
        <row r="534">
          <cell r="O534">
            <v>0</v>
          </cell>
          <cell r="U534" t="e">
            <v>#N/A</v>
          </cell>
          <cell r="V534" t="e">
            <v>#N/A</v>
          </cell>
          <cell r="W534" t="e">
            <v>#N/A</v>
          </cell>
          <cell r="X534" t="e">
            <v>#N/A</v>
          </cell>
        </row>
        <row r="535">
          <cell r="O535">
            <v>0</v>
          </cell>
          <cell r="U535" t="e">
            <v>#N/A</v>
          </cell>
          <cell r="V535" t="e">
            <v>#N/A</v>
          </cell>
          <cell r="W535" t="e">
            <v>#N/A</v>
          </cell>
          <cell r="X535" t="e">
            <v>#N/A</v>
          </cell>
        </row>
        <row r="536">
          <cell r="O536">
            <v>0</v>
          </cell>
          <cell r="U536" t="e">
            <v>#N/A</v>
          </cell>
          <cell r="V536" t="e">
            <v>#N/A</v>
          </cell>
          <cell r="W536" t="e">
            <v>#N/A</v>
          </cell>
          <cell r="X536" t="e">
            <v>#N/A</v>
          </cell>
        </row>
        <row r="537">
          <cell r="O537">
            <v>0</v>
          </cell>
          <cell r="U537" t="e">
            <v>#N/A</v>
          </cell>
          <cell r="V537" t="e">
            <v>#N/A</v>
          </cell>
          <cell r="W537" t="e">
            <v>#N/A</v>
          </cell>
          <cell r="X537" t="e">
            <v>#N/A</v>
          </cell>
        </row>
        <row r="538">
          <cell r="O538">
            <v>0</v>
          </cell>
          <cell r="U538" t="e">
            <v>#N/A</v>
          </cell>
          <cell r="V538" t="e">
            <v>#N/A</v>
          </cell>
          <cell r="W538" t="e">
            <v>#N/A</v>
          </cell>
          <cell r="X538" t="e">
            <v>#N/A</v>
          </cell>
        </row>
        <row r="539">
          <cell r="O539">
            <v>0</v>
          </cell>
          <cell r="U539" t="e">
            <v>#N/A</v>
          </cell>
          <cell r="V539" t="e">
            <v>#N/A</v>
          </cell>
          <cell r="W539" t="e">
            <v>#N/A</v>
          </cell>
          <cell r="X539" t="e">
            <v>#N/A</v>
          </cell>
        </row>
        <row r="540">
          <cell r="O540">
            <v>0</v>
          </cell>
          <cell r="U540" t="e">
            <v>#N/A</v>
          </cell>
          <cell r="V540" t="e">
            <v>#N/A</v>
          </cell>
          <cell r="W540" t="e">
            <v>#N/A</v>
          </cell>
          <cell r="X540" t="e">
            <v>#N/A</v>
          </cell>
        </row>
        <row r="541">
          <cell r="O541">
            <v>0</v>
          </cell>
          <cell r="U541" t="e">
            <v>#N/A</v>
          </cell>
          <cell r="V541" t="e">
            <v>#N/A</v>
          </cell>
          <cell r="W541" t="e">
            <v>#N/A</v>
          </cell>
          <cell r="X541" t="e">
            <v>#N/A</v>
          </cell>
        </row>
        <row r="542">
          <cell r="O542">
            <v>0</v>
          </cell>
          <cell r="U542" t="e">
            <v>#N/A</v>
          </cell>
          <cell r="V542" t="e">
            <v>#N/A</v>
          </cell>
          <cell r="W542" t="e">
            <v>#N/A</v>
          </cell>
          <cell r="X542" t="e">
            <v>#N/A</v>
          </cell>
        </row>
        <row r="543">
          <cell r="O543">
            <v>0</v>
          </cell>
          <cell r="U543" t="e">
            <v>#N/A</v>
          </cell>
          <cell r="V543" t="e">
            <v>#N/A</v>
          </cell>
          <cell r="W543" t="e">
            <v>#N/A</v>
          </cell>
          <cell r="X543" t="e">
            <v>#N/A</v>
          </cell>
        </row>
        <row r="544">
          <cell r="O544">
            <v>0</v>
          </cell>
          <cell r="U544" t="e">
            <v>#N/A</v>
          </cell>
          <cell r="V544" t="e">
            <v>#N/A</v>
          </cell>
          <cell r="W544" t="e">
            <v>#N/A</v>
          </cell>
          <cell r="X544" t="e">
            <v>#N/A</v>
          </cell>
        </row>
        <row r="545">
          <cell r="O545">
            <v>0</v>
          </cell>
          <cell r="U545" t="e">
            <v>#N/A</v>
          </cell>
          <cell r="V545" t="e">
            <v>#N/A</v>
          </cell>
          <cell r="W545" t="e">
            <v>#N/A</v>
          </cell>
          <cell r="X545" t="e">
            <v>#N/A</v>
          </cell>
        </row>
        <row r="546">
          <cell r="O546">
            <v>0</v>
          </cell>
          <cell r="U546" t="e">
            <v>#N/A</v>
          </cell>
          <cell r="V546" t="e">
            <v>#N/A</v>
          </cell>
          <cell r="W546" t="e">
            <v>#N/A</v>
          </cell>
          <cell r="X546" t="e">
            <v>#N/A</v>
          </cell>
        </row>
        <row r="547">
          <cell r="O547">
            <v>0</v>
          </cell>
          <cell r="U547" t="e">
            <v>#N/A</v>
          </cell>
          <cell r="V547" t="e">
            <v>#N/A</v>
          </cell>
          <cell r="W547" t="e">
            <v>#N/A</v>
          </cell>
          <cell r="X547" t="e">
            <v>#N/A</v>
          </cell>
        </row>
        <row r="548">
          <cell r="O548">
            <v>0</v>
          </cell>
          <cell r="U548" t="e">
            <v>#N/A</v>
          </cell>
          <cell r="V548" t="e">
            <v>#N/A</v>
          </cell>
          <cell r="W548" t="e">
            <v>#N/A</v>
          </cell>
          <cell r="X548" t="e">
            <v>#N/A</v>
          </cell>
        </row>
        <row r="549">
          <cell r="O549">
            <v>0</v>
          </cell>
          <cell r="U549" t="e">
            <v>#N/A</v>
          </cell>
          <cell r="V549" t="e">
            <v>#N/A</v>
          </cell>
          <cell r="W549" t="e">
            <v>#N/A</v>
          </cell>
          <cell r="X549" t="e">
            <v>#N/A</v>
          </cell>
        </row>
        <row r="550">
          <cell r="O550">
            <v>0</v>
          </cell>
          <cell r="U550" t="e">
            <v>#N/A</v>
          </cell>
          <cell r="V550" t="e">
            <v>#N/A</v>
          </cell>
          <cell r="W550" t="e">
            <v>#N/A</v>
          </cell>
          <cell r="X550" t="e">
            <v>#N/A</v>
          </cell>
        </row>
        <row r="551">
          <cell r="O551">
            <v>0</v>
          </cell>
          <cell r="U551" t="e">
            <v>#N/A</v>
          </cell>
          <cell r="V551" t="e">
            <v>#N/A</v>
          </cell>
          <cell r="W551" t="e">
            <v>#N/A</v>
          </cell>
          <cell r="X551" t="e">
            <v>#N/A</v>
          </cell>
        </row>
        <row r="552">
          <cell r="O552">
            <v>0</v>
          </cell>
          <cell r="U552" t="e">
            <v>#N/A</v>
          </cell>
          <cell r="V552" t="e">
            <v>#N/A</v>
          </cell>
          <cell r="W552" t="e">
            <v>#N/A</v>
          </cell>
          <cell r="X552" t="e">
            <v>#N/A</v>
          </cell>
        </row>
        <row r="553">
          <cell r="O553">
            <v>0</v>
          </cell>
          <cell r="U553" t="e">
            <v>#N/A</v>
          </cell>
          <cell r="V553" t="e">
            <v>#N/A</v>
          </cell>
          <cell r="W553" t="e">
            <v>#N/A</v>
          </cell>
          <cell r="X553" t="e">
            <v>#N/A</v>
          </cell>
        </row>
        <row r="554">
          <cell r="O554">
            <v>0</v>
          </cell>
          <cell r="U554" t="e">
            <v>#N/A</v>
          </cell>
          <cell r="V554" t="e">
            <v>#N/A</v>
          </cell>
          <cell r="W554" t="e">
            <v>#N/A</v>
          </cell>
          <cell r="X554" t="e">
            <v>#N/A</v>
          </cell>
        </row>
        <row r="555">
          <cell r="O555">
            <v>0</v>
          </cell>
          <cell r="U555" t="e">
            <v>#N/A</v>
          </cell>
          <cell r="V555" t="e">
            <v>#N/A</v>
          </cell>
          <cell r="W555" t="e">
            <v>#N/A</v>
          </cell>
          <cell r="X555" t="e">
            <v>#N/A</v>
          </cell>
        </row>
        <row r="556">
          <cell r="O556">
            <v>0</v>
          </cell>
          <cell r="U556" t="e">
            <v>#N/A</v>
          </cell>
          <cell r="V556" t="e">
            <v>#N/A</v>
          </cell>
          <cell r="W556" t="e">
            <v>#N/A</v>
          </cell>
          <cell r="X556" t="e">
            <v>#N/A</v>
          </cell>
        </row>
        <row r="557">
          <cell r="O557">
            <v>0</v>
          </cell>
          <cell r="U557" t="e">
            <v>#N/A</v>
          </cell>
          <cell r="V557" t="e">
            <v>#N/A</v>
          </cell>
          <cell r="W557" t="e">
            <v>#N/A</v>
          </cell>
          <cell r="X557" t="e">
            <v>#N/A</v>
          </cell>
        </row>
        <row r="558">
          <cell r="O558">
            <v>0</v>
          </cell>
          <cell r="U558" t="e">
            <v>#N/A</v>
          </cell>
          <cell r="V558" t="e">
            <v>#N/A</v>
          </cell>
          <cell r="W558" t="e">
            <v>#N/A</v>
          </cell>
          <cell r="X558" t="e">
            <v>#N/A</v>
          </cell>
        </row>
        <row r="559">
          <cell r="O559">
            <v>0</v>
          </cell>
          <cell r="U559" t="e">
            <v>#N/A</v>
          </cell>
          <cell r="V559" t="e">
            <v>#N/A</v>
          </cell>
          <cell r="W559" t="e">
            <v>#N/A</v>
          </cell>
          <cell r="X559" t="e">
            <v>#N/A</v>
          </cell>
        </row>
        <row r="560">
          <cell r="O560">
            <v>0</v>
          </cell>
          <cell r="U560" t="e">
            <v>#N/A</v>
          </cell>
          <cell r="V560" t="e">
            <v>#N/A</v>
          </cell>
          <cell r="W560" t="e">
            <v>#N/A</v>
          </cell>
          <cell r="X560" t="e">
            <v>#N/A</v>
          </cell>
        </row>
        <row r="561">
          <cell r="O561">
            <v>0</v>
          </cell>
          <cell r="U561" t="e">
            <v>#N/A</v>
          </cell>
          <cell r="V561" t="e">
            <v>#N/A</v>
          </cell>
          <cell r="W561" t="e">
            <v>#N/A</v>
          </cell>
          <cell r="X561" t="e">
            <v>#N/A</v>
          </cell>
        </row>
        <row r="562">
          <cell r="O562">
            <v>0</v>
          </cell>
          <cell r="U562" t="e">
            <v>#N/A</v>
          </cell>
          <cell r="V562" t="e">
            <v>#N/A</v>
          </cell>
          <cell r="W562" t="e">
            <v>#N/A</v>
          </cell>
          <cell r="X562" t="e">
            <v>#N/A</v>
          </cell>
        </row>
        <row r="563">
          <cell r="O563">
            <v>0</v>
          </cell>
          <cell r="U563" t="e">
            <v>#N/A</v>
          </cell>
          <cell r="V563" t="e">
            <v>#N/A</v>
          </cell>
          <cell r="W563" t="e">
            <v>#N/A</v>
          </cell>
          <cell r="X563" t="e">
            <v>#N/A</v>
          </cell>
        </row>
        <row r="564">
          <cell r="O564">
            <v>0</v>
          </cell>
          <cell r="U564" t="e">
            <v>#N/A</v>
          </cell>
          <cell r="V564" t="e">
            <v>#N/A</v>
          </cell>
          <cell r="W564" t="e">
            <v>#N/A</v>
          </cell>
          <cell r="X564" t="e">
            <v>#N/A</v>
          </cell>
        </row>
        <row r="565">
          <cell r="O565">
            <v>0</v>
          </cell>
          <cell r="U565" t="e">
            <v>#N/A</v>
          </cell>
          <cell r="V565" t="e">
            <v>#N/A</v>
          </cell>
          <cell r="W565" t="e">
            <v>#N/A</v>
          </cell>
          <cell r="X565" t="e">
            <v>#N/A</v>
          </cell>
        </row>
        <row r="566">
          <cell r="O566">
            <v>0</v>
          </cell>
          <cell r="U566" t="e">
            <v>#N/A</v>
          </cell>
          <cell r="V566" t="e">
            <v>#N/A</v>
          </cell>
          <cell r="W566" t="e">
            <v>#N/A</v>
          </cell>
          <cell r="X566" t="e">
            <v>#N/A</v>
          </cell>
        </row>
        <row r="567">
          <cell r="O567">
            <v>0</v>
          </cell>
          <cell r="U567" t="e">
            <v>#N/A</v>
          </cell>
          <cell r="V567" t="e">
            <v>#N/A</v>
          </cell>
          <cell r="W567" t="e">
            <v>#N/A</v>
          </cell>
          <cell r="X567" t="e">
            <v>#N/A</v>
          </cell>
        </row>
        <row r="568">
          <cell r="O568">
            <v>0</v>
          </cell>
          <cell r="U568" t="e">
            <v>#N/A</v>
          </cell>
          <cell r="V568" t="e">
            <v>#N/A</v>
          </cell>
          <cell r="W568" t="e">
            <v>#N/A</v>
          </cell>
          <cell r="X568" t="e">
            <v>#N/A</v>
          </cell>
        </row>
        <row r="569">
          <cell r="O569">
            <v>0</v>
          </cell>
          <cell r="U569" t="e">
            <v>#N/A</v>
          </cell>
          <cell r="V569" t="e">
            <v>#N/A</v>
          </cell>
          <cell r="W569" t="e">
            <v>#N/A</v>
          </cell>
          <cell r="X569" t="e">
            <v>#N/A</v>
          </cell>
        </row>
        <row r="570">
          <cell r="O570">
            <v>0</v>
          </cell>
          <cell r="U570" t="e">
            <v>#N/A</v>
          </cell>
          <cell r="V570" t="e">
            <v>#N/A</v>
          </cell>
          <cell r="W570" t="e">
            <v>#N/A</v>
          </cell>
          <cell r="X570" t="e">
            <v>#N/A</v>
          </cell>
        </row>
        <row r="571">
          <cell r="O571">
            <v>0</v>
          </cell>
          <cell r="U571" t="e">
            <v>#N/A</v>
          </cell>
          <cell r="V571" t="e">
            <v>#N/A</v>
          </cell>
          <cell r="W571" t="e">
            <v>#N/A</v>
          </cell>
          <cell r="X571" t="e">
            <v>#N/A</v>
          </cell>
        </row>
        <row r="572">
          <cell r="O572">
            <v>0</v>
          </cell>
          <cell r="U572" t="e">
            <v>#N/A</v>
          </cell>
          <cell r="V572" t="e">
            <v>#N/A</v>
          </cell>
          <cell r="W572" t="e">
            <v>#N/A</v>
          </cell>
          <cell r="X572" t="e">
            <v>#N/A</v>
          </cell>
        </row>
        <row r="573">
          <cell r="O573">
            <v>0</v>
          </cell>
          <cell r="U573" t="e">
            <v>#N/A</v>
          </cell>
          <cell r="V573" t="e">
            <v>#N/A</v>
          </cell>
          <cell r="W573" t="e">
            <v>#N/A</v>
          </cell>
          <cell r="X573" t="e">
            <v>#N/A</v>
          </cell>
        </row>
        <row r="574">
          <cell r="O574">
            <v>0</v>
          </cell>
          <cell r="U574" t="e">
            <v>#N/A</v>
          </cell>
          <cell r="V574" t="e">
            <v>#N/A</v>
          </cell>
          <cell r="W574" t="e">
            <v>#N/A</v>
          </cell>
          <cell r="X574" t="e">
            <v>#N/A</v>
          </cell>
        </row>
        <row r="575">
          <cell r="O575">
            <v>0</v>
          </cell>
          <cell r="U575" t="e">
            <v>#N/A</v>
          </cell>
          <cell r="V575" t="e">
            <v>#N/A</v>
          </cell>
          <cell r="W575" t="e">
            <v>#N/A</v>
          </cell>
          <cell r="X575" t="e">
            <v>#N/A</v>
          </cell>
        </row>
        <row r="576">
          <cell r="O576">
            <v>0</v>
          </cell>
          <cell r="U576" t="e">
            <v>#N/A</v>
          </cell>
          <cell r="V576" t="e">
            <v>#N/A</v>
          </cell>
          <cell r="W576" t="e">
            <v>#N/A</v>
          </cell>
          <cell r="X576" t="e">
            <v>#N/A</v>
          </cell>
        </row>
        <row r="577">
          <cell r="O577">
            <v>0</v>
          </cell>
          <cell r="U577" t="e">
            <v>#N/A</v>
          </cell>
          <cell r="V577" t="e">
            <v>#N/A</v>
          </cell>
          <cell r="W577" t="e">
            <v>#N/A</v>
          </cell>
          <cell r="X577" t="e">
            <v>#N/A</v>
          </cell>
        </row>
        <row r="578">
          <cell r="O578">
            <v>0</v>
          </cell>
          <cell r="U578" t="e">
            <v>#N/A</v>
          </cell>
          <cell r="V578" t="e">
            <v>#N/A</v>
          </cell>
          <cell r="W578" t="e">
            <v>#N/A</v>
          </cell>
          <cell r="X578" t="e">
            <v>#N/A</v>
          </cell>
        </row>
        <row r="579">
          <cell r="O579">
            <v>0</v>
          </cell>
          <cell r="U579" t="e">
            <v>#N/A</v>
          </cell>
          <cell r="V579" t="e">
            <v>#N/A</v>
          </cell>
          <cell r="W579" t="e">
            <v>#N/A</v>
          </cell>
          <cell r="X579" t="e">
            <v>#N/A</v>
          </cell>
        </row>
        <row r="580">
          <cell r="O580">
            <v>0</v>
          </cell>
          <cell r="U580" t="e">
            <v>#N/A</v>
          </cell>
          <cell r="V580" t="e">
            <v>#N/A</v>
          </cell>
          <cell r="W580" t="e">
            <v>#N/A</v>
          </cell>
          <cell r="X580" t="e">
            <v>#N/A</v>
          </cell>
        </row>
        <row r="581">
          <cell r="O581">
            <v>0</v>
          </cell>
          <cell r="U581" t="e">
            <v>#N/A</v>
          </cell>
          <cell r="V581" t="e">
            <v>#N/A</v>
          </cell>
          <cell r="W581" t="e">
            <v>#N/A</v>
          </cell>
          <cell r="X581" t="e">
            <v>#N/A</v>
          </cell>
        </row>
        <row r="582">
          <cell r="O582">
            <v>0</v>
          </cell>
          <cell r="U582" t="e">
            <v>#N/A</v>
          </cell>
          <cell r="V582" t="e">
            <v>#N/A</v>
          </cell>
          <cell r="W582" t="e">
            <v>#N/A</v>
          </cell>
          <cell r="X582" t="e">
            <v>#N/A</v>
          </cell>
        </row>
        <row r="583">
          <cell r="O583">
            <v>0</v>
          </cell>
          <cell r="U583" t="e">
            <v>#N/A</v>
          </cell>
          <cell r="V583" t="e">
            <v>#N/A</v>
          </cell>
          <cell r="W583" t="e">
            <v>#N/A</v>
          </cell>
          <cell r="X583" t="e">
            <v>#N/A</v>
          </cell>
        </row>
        <row r="584">
          <cell r="O584">
            <v>0</v>
          </cell>
          <cell r="U584" t="e">
            <v>#N/A</v>
          </cell>
          <cell r="V584" t="e">
            <v>#N/A</v>
          </cell>
          <cell r="W584" t="e">
            <v>#N/A</v>
          </cell>
          <cell r="X584" t="e">
            <v>#N/A</v>
          </cell>
        </row>
        <row r="585">
          <cell r="O585">
            <v>0</v>
          </cell>
          <cell r="U585" t="e">
            <v>#N/A</v>
          </cell>
          <cell r="V585" t="e">
            <v>#N/A</v>
          </cell>
          <cell r="W585" t="e">
            <v>#N/A</v>
          </cell>
          <cell r="X585" t="e">
            <v>#N/A</v>
          </cell>
        </row>
        <row r="586">
          <cell r="O586">
            <v>0</v>
          </cell>
          <cell r="U586" t="e">
            <v>#N/A</v>
          </cell>
          <cell r="V586" t="e">
            <v>#N/A</v>
          </cell>
          <cell r="W586" t="e">
            <v>#N/A</v>
          </cell>
          <cell r="X586" t="e">
            <v>#N/A</v>
          </cell>
        </row>
        <row r="587">
          <cell r="O587">
            <v>0</v>
          </cell>
          <cell r="U587" t="e">
            <v>#N/A</v>
          </cell>
          <cell r="V587" t="e">
            <v>#N/A</v>
          </cell>
          <cell r="W587" t="e">
            <v>#N/A</v>
          </cell>
          <cell r="X587" t="e">
            <v>#N/A</v>
          </cell>
        </row>
        <row r="588">
          <cell r="O588">
            <v>0</v>
          </cell>
          <cell r="U588" t="e">
            <v>#N/A</v>
          </cell>
          <cell r="V588" t="e">
            <v>#N/A</v>
          </cell>
          <cell r="W588" t="e">
            <v>#N/A</v>
          </cell>
          <cell r="X588" t="e">
            <v>#N/A</v>
          </cell>
        </row>
        <row r="589">
          <cell r="O589">
            <v>0</v>
          </cell>
          <cell r="U589" t="e">
            <v>#N/A</v>
          </cell>
          <cell r="V589" t="e">
            <v>#N/A</v>
          </cell>
          <cell r="W589" t="e">
            <v>#N/A</v>
          </cell>
          <cell r="X589" t="e">
            <v>#N/A</v>
          </cell>
        </row>
        <row r="590">
          <cell r="O590">
            <v>0</v>
          </cell>
          <cell r="U590" t="e">
            <v>#N/A</v>
          </cell>
          <cell r="V590" t="e">
            <v>#N/A</v>
          </cell>
          <cell r="W590" t="e">
            <v>#N/A</v>
          </cell>
          <cell r="X590" t="e">
            <v>#N/A</v>
          </cell>
        </row>
        <row r="591">
          <cell r="O591">
            <v>0</v>
          </cell>
          <cell r="U591" t="e">
            <v>#N/A</v>
          </cell>
          <cell r="V591" t="e">
            <v>#N/A</v>
          </cell>
          <cell r="W591" t="e">
            <v>#N/A</v>
          </cell>
          <cell r="X591" t="e">
            <v>#N/A</v>
          </cell>
        </row>
        <row r="592">
          <cell r="O592">
            <v>0</v>
          </cell>
          <cell r="U592" t="e">
            <v>#N/A</v>
          </cell>
          <cell r="V592" t="e">
            <v>#N/A</v>
          </cell>
          <cell r="W592" t="e">
            <v>#N/A</v>
          </cell>
          <cell r="X592" t="e">
            <v>#N/A</v>
          </cell>
        </row>
        <row r="593">
          <cell r="O593">
            <v>0</v>
          </cell>
          <cell r="U593" t="e">
            <v>#N/A</v>
          </cell>
          <cell r="V593" t="e">
            <v>#N/A</v>
          </cell>
          <cell r="W593" t="e">
            <v>#N/A</v>
          </cell>
          <cell r="X593" t="e">
            <v>#N/A</v>
          </cell>
        </row>
        <row r="594">
          <cell r="O594">
            <v>0</v>
          </cell>
          <cell r="U594" t="e">
            <v>#N/A</v>
          </cell>
          <cell r="V594" t="e">
            <v>#N/A</v>
          </cell>
          <cell r="W594" t="e">
            <v>#N/A</v>
          </cell>
          <cell r="X594" t="e">
            <v>#N/A</v>
          </cell>
        </row>
        <row r="595">
          <cell r="O595">
            <v>0</v>
          </cell>
          <cell r="U595" t="e">
            <v>#N/A</v>
          </cell>
          <cell r="V595" t="e">
            <v>#N/A</v>
          </cell>
          <cell r="W595" t="e">
            <v>#N/A</v>
          </cell>
          <cell r="X595" t="e">
            <v>#N/A</v>
          </cell>
        </row>
        <row r="596">
          <cell r="O596">
            <v>0</v>
          </cell>
          <cell r="U596" t="e">
            <v>#N/A</v>
          </cell>
          <cell r="V596" t="e">
            <v>#N/A</v>
          </cell>
          <cell r="W596" t="e">
            <v>#N/A</v>
          </cell>
          <cell r="X596" t="e">
            <v>#N/A</v>
          </cell>
        </row>
        <row r="597">
          <cell r="O597">
            <v>0</v>
          </cell>
          <cell r="U597" t="e">
            <v>#N/A</v>
          </cell>
          <cell r="V597" t="e">
            <v>#N/A</v>
          </cell>
          <cell r="W597" t="e">
            <v>#N/A</v>
          </cell>
          <cell r="X597" t="e">
            <v>#N/A</v>
          </cell>
        </row>
        <row r="598">
          <cell r="O598">
            <v>0</v>
          </cell>
          <cell r="U598" t="e">
            <v>#N/A</v>
          </cell>
          <cell r="V598" t="e">
            <v>#N/A</v>
          </cell>
          <cell r="W598" t="e">
            <v>#N/A</v>
          </cell>
          <cell r="X598" t="e">
            <v>#N/A</v>
          </cell>
        </row>
        <row r="599">
          <cell r="O599">
            <v>0</v>
          </cell>
          <cell r="U599" t="e">
            <v>#N/A</v>
          </cell>
          <cell r="V599" t="e">
            <v>#N/A</v>
          </cell>
          <cell r="W599" t="e">
            <v>#N/A</v>
          </cell>
          <cell r="X599" t="e">
            <v>#N/A</v>
          </cell>
        </row>
        <row r="600">
          <cell r="O600">
            <v>0</v>
          </cell>
          <cell r="U600" t="e">
            <v>#N/A</v>
          </cell>
          <cell r="V600" t="e">
            <v>#N/A</v>
          </cell>
          <cell r="W600" t="e">
            <v>#N/A</v>
          </cell>
          <cell r="X600" t="e">
            <v>#N/A</v>
          </cell>
        </row>
        <row r="601">
          <cell r="O601">
            <v>0</v>
          </cell>
          <cell r="U601" t="e">
            <v>#N/A</v>
          </cell>
          <cell r="V601" t="e">
            <v>#N/A</v>
          </cell>
          <cell r="W601" t="e">
            <v>#N/A</v>
          </cell>
          <cell r="X601" t="e">
            <v>#N/A</v>
          </cell>
        </row>
        <row r="602">
          <cell r="O602">
            <v>0</v>
          </cell>
          <cell r="U602" t="e">
            <v>#N/A</v>
          </cell>
          <cell r="V602" t="e">
            <v>#N/A</v>
          </cell>
          <cell r="W602" t="e">
            <v>#N/A</v>
          </cell>
          <cell r="X602" t="e">
            <v>#N/A</v>
          </cell>
        </row>
        <row r="603">
          <cell r="O603">
            <v>0</v>
          </cell>
          <cell r="U603" t="e">
            <v>#N/A</v>
          </cell>
          <cell r="V603" t="e">
            <v>#N/A</v>
          </cell>
          <cell r="W603" t="e">
            <v>#N/A</v>
          </cell>
          <cell r="X603" t="e">
            <v>#N/A</v>
          </cell>
        </row>
        <row r="604">
          <cell r="O604">
            <v>0</v>
          </cell>
          <cell r="U604" t="e">
            <v>#N/A</v>
          </cell>
          <cell r="V604" t="e">
            <v>#N/A</v>
          </cell>
          <cell r="W604" t="e">
            <v>#N/A</v>
          </cell>
          <cell r="X604" t="e">
            <v>#N/A</v>
          </cell>
        </row>
        <row r="605">
          <cell r="O605">
            <v>0</v>
          </cell>
          <cell r="U605" t="e">
            <v>#N/A</v>
          </cell>
          <cell r="V605" t="e">
            <v>#N/A</v>
          </cell>
          <cell r="W605" t="e">
            <v>#N/A</v>
          </cell>
          <cell r="X605" t="e">
            <v>#N/A</v>
          </cell>
        </row>
        <row r="606">
          <cell r="O606">
            <v>0</v>
          </cell>
          <cell r="U606" t="e">
            <v>#N/A</v>
          </cell>
          <cell r="V606" t="e">
            <v>#N/A</v>
          </cell>
          <cell r="W606" t="e">
            <v>#N/A</v>
          </cell>
          <cell r="X606" t="e">
            <v>#N/A</v>
          </cell>
        </row>
        <row r="607">
          <cell r="O607">
            <v>0</v>
          </cell>
          <cell r="U607" t="e">
            <v>#N/A</v>
          </cell>
          <cell r="V607" t="e">
            <v>#N/A</v>
          </cell>
          <cell r="W607" t="e">
            <v>#N/A</v>
          </cell>
          <cell r="X607" t="e">
            <v>#N/A</v>
          </cell>
        </row>
        <row r="608">
          <cell r="O608">
            <v>0</v>
          </cell>
          <cell r="U608" t="e">
            <v>#N/A</v>
          </cell>
          <cell r="V608" t="e">
            <v>#N/A</v>
          </cell>
          <cell r="W608" t="e">
            <v>#N/A</v>
          </cell>
          <cell r="X608" t="e">
            <v>#N/A</v>
          </cell>
        </row>
        <row r="609">
          <cell r="O609">
            <v>0</v>
          </cell>
          <cell r="U609" t="e">
            <v>#N/A</v>
          </cell>
          <cell r="V609" t="e">
            <v>#N/A</v>
          </cell>
          <cell r="W609" t="e">
            <v>#N/A</v>
          </cell>
          <cell r="X609" t="e">
            <v>#N/A</v>
          </cell>
        </row>
        <row r="610">
          <cell r="O610">
            <v>0</v>
          </cell>
          <cell r="U610" t="e">
            <v>#N/A</v>
          </cell>
          <cell r="V610" t="e">
            <v>#N/A</v>
          </cell>
          <cell r="W610" t="e">
            <v>#N/A</v>
          </cell>
          <cell r="X610" t="e">
            <v>#N/A</v>
          </cell>
        </row>
        <row r="611">
          <cell r="O611">
            <v>0</v>
          </cell>
          <cell r="U611" t="e">
            <v>#N/A</v>
          </cell>
          <cell r="V611" t="e">
            <v>#N/A</v>
          </cell>
          <cell r="W611" t="e">
            <v>#N/A</v>
          </cell>
          <cell r="X611" t="e">
            <v>#N/A</v>
          </cell>
        </row>
        <row r="612">
          <cell r="O612">
            <v>0</v>
          </cell>
          <cell r="U612" t="e">
            <v>#N/A</v>
          </cell>
          <cell r="V612" t="e">
            <v>#N/A</v>
          </cell>
          <cell r="W612" t="e">
            <v>#N/A</v>
          </cell>
          <cell r="X612" t="e">
            <v>#N/A</v>
          </cell>
        </row>
        <row r="613">
          <cell r="O613">
            <v>0</v>
          </cell>
          <cell r="U613" t="e">
            <v>#N/A</v>
          </cell>
          <cell r="V613" t="e">
            <v>#N/A</v>
          </cell>
          <cell r="W613" t="e">
            <v>#N/A</v>
          </cell>
          <cell r="X613" t="e">
            <v>#N/A</v>
          </cell>
        </row>
        <row r="614">
          <cell r="O614">
            <v>0</v>
          </cell>
          <cell r="U614" t="e">
            <v>#N/A</v>
          </cell>
          <cell r="V614" t="e">
            <v>#N/A</v>
          </cell>
          <cell r="W614" t="e">
            <v>#N/A</v>
          </cell>
          <cell r="X614" t="e">
            <v>#N/A</v>
          </cell>
        </row>
        <row r="615">
          <cell r="O615">
            <v>0</v>
          </cell>
          <cell r="U615" t="e">
            <v>#N/A</v>
          </cell>
          <cell r="V615" t="e">
            <v>#N/A</v>
          </cell>
          <cell r="W615" t="e">
            <v>#N/A</v>
          </cell>
          <cell r="X615" t="e">
            <v>#N/A</v>
          </cell>
        </row>
        <row r="616">
          <cell r="O616">
            <v>0</v>
          </cell>
          <cell r="U616" t="e">
            <v>#N/A</v>
          </cell>
          <cell r="V616" t="e">
            <v>#N/A</v>
          </cell>
          <cell r="W616" t="e">
            <v>#N/A</v>
          </cell>
          <cell r="X616" t="e">
            <v>#N/A</v>
          </cell>
        </row>
        <row r="617">
          <cell r="O617">
            <v>0</v>
          </cell>
          <cell r="U617" t="e">
            <v>#N/A</v>
          </cell>
          <cell r="V617" t="e">
            <v>#N/A</v>
          </cell>
          <cell r="W617" t="e">
            <v>#N/A</v>
          </cell>
          <cell r="X617" t="e">
            <v>#N/A</v>
          </cell>
        </row>
        <row r="618">
          <cell r="O618">
            <v>0</v>
          </cell>
          <cell r="U618" t="e">
            <v>#N/A</v>
          </cell>
          <cell r="V618" t="e">
            <v>#N/A</v>
          </cell>
          <cell r="W618" t="e">
            <v>#N/A</v>
          </cell>
          <cell r="X618" t="e">
            <v>#N/A</v>
          </cell>
        </row>
        <row r="619">
          <cell r="O619">
            <v>0</v>
          </cell>
          <cell r="U619" t="e">
            <v>#N/A</v>
          </cell>
          <cell r="V619" t="e">
            <v>#N/A</v>
          </cell>
          <cell r="W619" t="e">
            <v>#N/A</v>
          </cell>
          <cell r="X619" t="e">
            <v>#N/A</v>
          </cell>
        </row>
        <row r="620">
          <cell r="O620">
            <v>0</v>
          </cell>
          <cell r="U620" t="e">
            <v>#N/A</v>
          </cell>
          <cell r="V620" t="e">
            <v>#N/A</v>
          </cell>
          <cell r="W620" t="e">
            <v>#N/A</v>
          </cell>
          <cell r="X620" t="e">
            <v>#N/A</v>
          </cell>
        </row>
        <row r="621">
          <cell r="O621">
            <v>0</v>
          </cell>
          <cell r="U621" t="e">
            <v>#N/A</v>
          </cell>
          <cell r="V621" t="e">
            <v>#N/A</v>
          </cell>
          <cell r="W621" t="e">
            <v>#N/A</v>
          </cell>
          <cell r="X621" t="e">
            <v>#N/A</v>
          </cell>
        </row>
        <row r="622">
          <cell r="O622">
            <v>0</v>
          </cell>
          <cell r="U622" t="e">
            <v>#N/A</v>
          </cell>
          <cell r="V622" t="e">
            <v>#N/A</v>
          </cell>
          <cell r="W622" t="e">
            <v>#N/A</v>
          </cell>
          <cell r="X622" t="e">
            <v>#N/A</v>
          </cell>
        </row>
        <row r="623">
          <cell r="O623">
            <v>0</v>
          </cell>
          <cell r="U623" t="e">
            <v>#N/A</v>
          </cell>
          <cell r="V623" t="e">
            <v>#N/A</v>
          </cell>
          <cell r="W623" t="e">
            <v>#N/A</v>
          </cell>
          <cell r="X623" t="e">
            <v>#N/A</v>
          </cell>
        </row>
        <row r="624">
          <cell r="O624">
            <v>0</v>
          </cell>
          <cell r="U624" t="e">
            <v>#N/A</v>
          </cell>
          <cell r="V624" t="e">
            <v>#N/A</v>
          </cell>
          <cell r="W624" t="e">
            <v>#N/A</v>
          </cell>
          <cell r="X624" t="e">
            <v>#N/A</v>
          </cell>
        </row>
        <row r="625">
          <cell r="O625">
            <v>0</v>
          </cell>
          <cell r="U625" t="e">
            <v>#N/A</v>
          </cell>
          <cell r="V625" t="e">
            <v>#N/A</v>
          </cell>
          <cell r="W625" t="e">
            <v>#N/A</v>
          </cell>
          <cell r="X625" t="e">
            <v>#N/A</v>
          </cell>
        </row>
        <row r="626">
          <cell r="O626">
            <v>0</v>
          </cell>
          <cell r="U626" t="e">
            <v>#N/A</v>
          </cell>
          <cell r="V626" t="e">
            <v>#N/A</v>
          </cell>
          <cell r="W626" t="e">
            <v>#N/A</v>
          </cell>
          <cell r="X626" t="e">
            <v>#N/A</v>
          </cell>
        </row>
        <row r="627">
          <cell r="O627">
            <v>0</v>
          </cell>
          <cell r="U627" t="e">
            <v>#N/A</v>
          </cell>
          <cell r="V627" t="e">
            <v>#N/A</v>
          </cell>
          <cell r="W627" t="e">
            <v>#N/A</v>
          </cell>
          <cell r="X627" t="e">
            <v>#N/A</v>
          </cell>
        </row>
        <row r="628">
          <cell r="O628">
            <v>0</v>
          </cell>
          <cell r="U628" t="e">
            <v>#N/A</v>
          </cell>
          <cell r="V628" t="e">
            <v>#N/A</v>
          </cell>
          <cell r="W628" t="e">
            <v>#N/A</v>
          </cell>
          <cell r="X628" t="e">
            <v>#N/A</v>
          </cell>
        </row>
        <row r="629">
          <cell r="O629">
            <v>0</v>
          </cell>
          <cell r="U629" t="e">
            <v>#N/A</v>
          </cell>
          <cell r="V629" t="e">
            <v>#N/A</v>
          </cell>
          <cell r="W629" t="e">
            <v>#N/A</v>
          </cell>
          <cell r="X629" t="e">
            <v>#N/A</v>
          </cell>
        </row>
        <row r="630">
          <cell r="O630">
            <v>0</v>
          </cell>
          <cell r="U630" t="e">
            <v>#N/A</v>
          </cell>
          <cell r="V630" t="e">
            <v>#N/A</v>
          </cell>
          <cell r="W630" t="e">
            <v>#N/A</v>
          </cell>
          <cell r="X630" t="e">
            <v>#N/A</v>
          </cell>
        </row>
        <row r="631">
          <cell r="O631">
            <v>0</v>
          </cell>
          <cell r="U631" t="e">
            <v>#N/A</v>
          </cell>
          <cell r="V631" t="e">
            <v>#N/A</v>
          </cell>
          <cell r="W631" t="e">
            <v>#N/A</v>
          </cell>
          <cell r="X631" t="e">
            <v>#N/A</v>
          </cell>
        </row>
        <row r="632">
          <cell r="O632">
            <v>0</v>
          </cell>
          <cell r="U632" t="e">
            <v>#N/A</v>
          </cell>
          <cell r="V632" t="e">
            <v>#N/A</v>
          </cell>
          <cell r="W632" t="e">
            <v>#N/A</v>
          </cell>
          <cell r="X632" t="e">
            <v>#N/A</v>
          </cell>
        </row>
        <row r="633">
          <cell r="O633">
            <v>0</v>
          </cell>
          <cell r="U633" t="e">
            <v>#N/A</v>
          </cell>
          <cell r="V633" t="e">
            <v>#N/A</v>
          </cell>
          <cell r="W633" t="e">
            <v>#N/A</v>
          </cell>
          <cell r="X633" t="e">
            <v>#N/A</v>
          </cell>
        </row>
        <row r="634">
          <cell r="O634">
            <v>0</v>
          </cell>
          <cell r="U634" t="e">
            <v>#N/A</v>
          </cell>
          <cell r="V634" t="e">
            <v>#N/A</v>
          </cell>
          <cell r="W634" t="e">
            <v>#N/A</v>
          </cell>
          <cell r="X634" t="e">
            <v>#N/A</v>
          </cell>
        </row>
        <row r="635">
          <cell r="O635">
            <v>0</v>
          </cell>
          <cell r="U635" t="e">
            <v>#N/A</v>
          </cell>
          <cell r="V635" t="e">
            <v>#N/A</v>
          </cell>
          <cell r="W635" t="e">
            <v>#N/A</v>
          </cell>
          <cell r="X635" t="e">
            <v>#N/A</v>
          </cell>
        </row>
        <row r="636">
          <cell r="O636">
            <v>0</v>
          </cell>
          <cell r="U636" t="e">
            <v>#N/A</v>
          </cell>
          <cell r="V636" t="e">
            <v>#N/A</v>
          </cell>
          <cell r="W636" t="e">
            <v>#N/A</v>
          </cell>
          <cell r="X636" t="e">
            <v>#N/A</v>
          </cell>
        </row>
        <row r="637">
          <cell r="O637">
            <v>0</v>
          </cell>
          <cell r="U637" t="e">
            <v>#N/A</v>
          </cell>
          <cell r="V637" t="e">
            <v>#N/A</v>
          </cell>
          <cell r="W637" t="e">
            <v>#N/A</v>
          </cell>
          <cell r="X637" t="e">
            <v>#N/A</v>
          </cell>
        </row>
        <row r="638">
          <cell r="O638">
            <v>0</v>
          </cell>
          <cell r="U638" t="e">
            <v>#N/A</v>
          </cell>
          <cell r="V638" t="e">
            <v>#N/A</v>
          </cell>
          <cell r="W638" t="e">
            <v>#N/A</v>
          </cell>
          <cell r="X638" t="e">
            <v>#N/A</v>
          </cell>
        </row>
        <row r="639">
          <cell r="O639">
            <v>0</v>
          </cell>
          <cell r="U639" t="e">
            <v>#N/A</v>
          </cell>
          <cell r="V639" t="e">
            <v>#N/A</v>
          </cell>
          <cell r="W639" t="e">
            <v>#N/A</v>
          </cell>
          <cell r="X639" t="e">
            <v>#N/A</v>
          </cell>
        </row>
        <row r="640">
          <cell r="O640">
            <v>0</v>
          </cell>
          <cell r="U640" t="e">
            <v>#N/A</v>
          </cell>
          <cell r="V640" t="e">
            <v>#N/A</v>
          </cell>
          <cell r="W640" t="e">
            <v>#N/A</v>
          </cell>
          <cell r="X640" t="e">
            <v>#N/A</v>
          </cell>
        </row>
        <row r="641">
          <cell r="O641">
            <v>0</v>
          </cell>
          <cell r="U641" t="e">
            <v>#N/A</v>
          </cell>
          <cell r="V641" t="e">
            <v>#N/A</v>
          </cell>
          <cell r="W641" t="e">
            <v>#N/A</v>
          </cell>
          <cell r="X641" t="e">
            <v>#N/A</v>
          </cell>
        </row>
        <row r="642">
          <cell r="O642">
            <v>0</v>
          </cell>
          <cell r="U642" t="e">
            <v>#N/A</v>
          </cell>
          <cell r="V642" t="e">
            <v>#N/A</v>
          </cell>
          <cell r="W642" t="e">
            <v>#N/A</v>
          </cell>
          <cell r="X642" t="e">
            <v>#N/A</v>
          </cell>
        </row>
        <row r="643">
          <cell r="O643">
            <v>0</v>
          </cell>
          <cell r="U643" t="e">
            <v>#N/A</v>
          </cell>
          <cell r="V643" t="e">
            <v>#N/A</v>
          </cell>
          <cell r="W643" t="e">
            <v>#N/A</v>
          </cell>
          <cell r="X643" t="e">
            <v>#N/A</v>
          </cell>
        </row>
        <row r="644">
          <cell r="O644">
            <v>0</v>
          </cell>
          <cell r="U644" t="e">
            <v>#N/A</v>
          </cell>
          <cell r="V644" t="e">
            <v>#N/A</v>
          </cell>
          <cell r="W644" t="e">
            <v>#N/A</v>
          </cell>
          <cell r="X644" t="e">
            <v>#N/A</v>
          </cell>
        </row>
        <row r="645">
          <cell r="O645">
            <v>0</v>
          </cell>
          <cell r="U645" t="e">
            <v>#N/A</v>
          </cell>
          <cell r="V645" t="e">
            <v>#N/A</v>
          </cell>
          <cell r="W645" t="e">
            <v>#N/A</v>
          </cell>
          <cell r="X645" t="e">
            <v>#N/A</v>
          </cell>
        </row>
        <row r="646">
          <cell r="O646">
            <v>0</v>
          </cell>
          <cell r="U646" t="e">
            <v>#N/A</v>
          </cell>
          <cell r="V646" t="e">
            <v>#N/A</v>
          </cell>
          <cell r="W646" t="e">
            <v>#N/A</v>
          </cell>
          <cell r="X646" t="e">
            <v>#N/A</v>
          </cell>
        </row>
        <row r="647">
          <cell r="O647">
            <v>0</v>
          </cell>
          <cell r="U647" t="e">
            <v>#N/A</v>
          </cell>
          <cell r="V647" t="e">
            <v>#N/A</v>
          </cell>
          <cell r="W647" t="e">
            <v>#N/A</v>
          </cell>
          <cell r="X647" t="e">
            <v>#N/A</v>
          </cell>
        </row>
        <row r="648">
          <cell r="O648">
            <v>0</v>
          </cell>
          <cell r="U648" t="e">
            <v>#N/A</v>
          </cell>
          <cell r="V648" t="e">
            <v>#N/A</v>
          </cell>
          <cell r="W648" t="e">
            <v>#N/A</v>
          </cell>
          <cell r="X648" t="e">
            <v>#N/A</v>
          </cell>
        </row>
        <row r="649">
          <cell r="O649">
            <v>0</v>
          </cell>
          <cell r="U649" t="e">
            <v>#N/A</v>
          </cell>
          <cell r="V649" t="e">
            <v>#N/A</v>
          </cell>
          <cell r="W649" t="e">
            <v>#N/A</v>
          </cell>
          <cell r="X649" t="e">
            <v>#N/A</v>
          </cell>
        </row>
        <row r="650">
          <cell r="O650">
            <v>0</v>
          </cell>
          <cell r="U650" t="e">
            <v>#N/A</v>
          </cell>
          <cell r="V650" t="e">
            <v>#N/A</v>
          </cell>
          <cell r="W650" t="e">
            <v>#N/A</v>
          </cell>
          <cell r="X650" t="e">
            <v>#N/A</v>
          </cell>
        </row>
        <row r="651">
          <cell r="O651">
            <v>0</v>
          </cell>
          <cell r="U651" t="e">
            <v>#N/A</v>
          </cell>
          <cell r="V651" t="e">
            <v>#N/A</v>
          </cell>
          <cell r="W651" t="e">
            <v>#N/A</v>
          </cell>
          <cell r="X651" t="e">
            <v>#N/A</v>
          </cell>
        </row>
        <row r="652">
          <cell r="O652">
            <v>0</v>
          </cell>
          <cell r="U652" t="e">
            <v>#N/A</v>
          </cell>
          <cell r="V652" t="e">
            <v>#N/A</v>
          </cell>
          <cell r="W652" t="e">
            <v>#N/A</v>
          </cell>
          <cell r="X652" t="e">
            <v>#N/A</v>
          </cell>
        </row>
        <row r="653">
          <cell r="O653">
            <v>0</v>
          </cell>
          <cell r="U653" t="e">
            <v>#N/A</v>
          </cell>
          <cell r="V653" t="e">
            <v>#N/A</v>
          </cell>
          <cell r="W653" t="e">
            <v>#N/A</v>
          </cell>
          <cell r="X653" t="e">
            <v>#N/A</v>
          </cell>
        </row>
        <row r="654">
          <cell r="O654">
            <v>0</v>
          </cell>
          <cell r="U654" t="e">
            <v>#N/A</v>
          </cell>
          <cell r="V654" t="e">
            <v>#N/A</v>
          </cell>
          <cell r="W654" t="e">
            <v>#N/A</v>
          </cell>
          <cell r="X654" t="e">
            <v>#N/A</v>
          </cell>
        </row>
        <row r="655">
          <cell r="O655">
            <v>0</v>
          </cell>
          <cell r="U655" t="e">
            <v>#N/A</v>
          </cell>
          <cell r="V655" t="e">
            <v>#N/A</v>
          </cell>
          <cell r="W655" t="e">
            <v>#N/A</v>
          </cell>
          <cell r="X655" t="e">
            <v>#N/A</v>
          </cell>
        </row>
        <row r="656">
          <cell r="O656">
            <v>0</v>
          </cell>
          <cell r="U656" t="e">
            <v>#N/A</v>
          </cell>
          <cell r="V656" t="e">
            <v>#N/A</v>
          </cell>
          <cell r="W656" t="e">
            <v>#N/A</v>
          </cell>
          <cell r="X656" t="e">
            <v>#N/A</v>
          </cell>
        </row>
        <row r="657">
          <cell r="O657">
            <v>0</v>
          </cell>
          <cell r="U657" t="e">
            <v>#N/A</v>
          </cell>
          <cell r="V657" t="e">
            <v>#N/A</v>
          </cell>
          <cell r="W657" t="e">
            <v>#N/A</v>
          </cell>
          <cell r="X657" t="e">
            <v>#N/A</v>
          </cell>
        </row>
        <row r="658">
          <cell r="O658">
            <v>0</v>
          </cell>
          <cell r="U658" t="e">
            <v>#N/A</v>
          </cell>
          <cell r="V658" t="e">
            <v>#N/A</v>
          </cell>
          <cell r="W658" t="e">
            <v>#N/A</v>
          </cell>
          <cell r="X658" t="e">
            <v>#N/A</v>
          </cell>
        </row>
        <row r="659">
          <cell r="O659">
            <v>0</v>
          </cell>
          <cell r="U659" t="e">
            <v>#N/A</v>
          </cell>
          <cell r="V659" t="e">
            <v>#N/A</v>
          </cell>
          <cell r="W659" t="e">
            <v>#N/A</v>
          </cell>
          <cell r="X659" t="e">
            <v>#N/A</v>
          </cell>
        </row>
        <row r="660">
          <cell r="O660">
            <v>0</v>
          </cell>
          <cell r="U660" t="e">
            <v>#N/A</v>
          </cell>
          <cell r="V660" t="e">
            <v>#N/A</v>
          </cell>
          <cell r="W660" t="e">
            <v>#N/A</v>
          </cell>
          <cell r="X660" t="e">
            <v>#N/A</v>
          </cell>
        </row>
        <row r="661">
          <cell r="O661">
            <v>0</v>
          </cell>
          <cell r="U661" t="e">
            <v>#N/A</v>
          </cell>
          <cell r="V661" t="e">
            <v>#N/A</v>
          </cell>
          <cell r="W661" t="e">
            <v>#N/A</v>
          </cell>
          <cell r="X661" t="e">
            <v>#N/A</v>
          </cell>
        </row>
        <row r="662">
          <cell r="O662">
            <v>0</v>
          </cell>
          <cell r="U662" t="e">
            <v>#N/A</v>
          </cell>
          <cell r="V662" t="e">
            <v>#N/A</v>
          </cell>
          <cell r="W662" t="e">
            <v>#N/A</v>
          </cell>
          <cell r="X662" t="e">
            <v>#N/A</v>
          </cell>
        </row>
        <row r="663">
          <cell r="O663">
            <v>0</v>
          </cell>
          <cell r="U663" t="e">
            <v>#N/A</v>
          </cell>
          <cell r="V663" t="e">
            <v>#N/A</v>
          </cell>
          <cell r="W663" t="e">
            <v>#N/A</v>
          </cell>
          <cell r="X663" t="e">
            <v>#N/A</v>
          </cell>
        </row>
        <row r="664">
          <cell r="O664">
            <v>0</v>
          </cell>
          <cell r="U664" t="e">
            <v>#N/A</v>
          </cell>
          <cell r="V664" t="e">
            <v>#N/A</v>
          </cell>
          <cell r="W664" t="e">
            <v>#N/A</v>
          </cell>
          <cell r="X664" t="e">
            <v>#N/A</v>
          </cell>
        </row>
        <row r="665">
          <cell r="O665">
            <v>0</v>
          </cell>
          <cell r="U665" t="e">
            <v>#N/A</v>
          </cell>
          <cell r="V665" t="e">
            <v>#N/A</v>
          </cell>
          <cell r="W665" t="e">
            <v>#N/A</v>
          </cell>
          <cell r="X665" t="e">
            <v>#N/A</v>
          </cell>
        </row>
        <row r="666">
          <cell r="O666">
            <v>0</v>
          </cell>
          <cell r="U666" t="e">
            <v>#N/A</v>
          </cell>
          <cell r="V666" t="e">
            <v>#N/A</v>
          </cell>
          <cell r="W666" t="e">
            <v>#N/A</v>
          </cell>
          <cell r="X666" t="e">
            <v>#N/A</v>
          </cell>
        </row>
        <row r="667">
          <cell r="O667">
            <v>0</v>
          </cell>
          <cell r="U667" t="e">
            <v>#N/A</v>
          </cell>
          <cell r="V667" t="e">
            <v>#N/A</v>
          </cell>
          <cell r="W667" t="e">
            <v>#N/A</v>
          </cell>
          <cell r="X667" t="e">
            <v>#N/A</v>
          </cell>
        </row>
        <row r="668">
          <cell r="O668">
            <v>0</v>
          </cell>
          <cell r="U668" t="e">
            <v>#N/A</v>
          </cell>
          <cell r="V668" t="e">
            <v>#N/A</v>
          </cell>
          <cell r="W668" t="e">
            <v>#N/A</v>
          </cell>
          <cell r="X668" t="e">
            <v>#N/A</v>
          </cell>
        </row>
        <row r="669">
          <cell r="O669">
            <v>0</v>
          </cell>
          <cell r="U669" t="e">
            <v>#N/A</v>
          </cell>
          <cell r="V669" t="e">
            <v>#N/A</v>
          </cell>
          <cell r="W669" t="e">
            <v>#N/A</v>
          </cell>
          <cell r="X669" t="e">
            <v>#N/A</v>
          </cell>
        </row>
        <row r="670">
          <cell r="O670">
            <v>0</v>
          </cell>
          <cell r="U670" t="e">
            <v>#N/A</v>
          </cell>
          <cell r="V670" t="e">
            <v>#N/A</v>
          </cell>
          <cell r="W670" t="e">
            <v>#N/A</v>
          </cell>
          <cell r="X670" t="e">
            <v>#N/A</v>
          </cell>
        </row>
        <row r="671">
          <cell r="O671">
            <v>0</v>
          </cell>
          <cell r="U671" t="e">
            <v>#N/A</v>
          </cell>
          <cell r="V671" t="e">
            <v>#N/A</v>
          </cell>
          <cell r="W671" t="e">
            <v>#N/A</v>
          </cell>
          <cell r="X671" t="e">
            <v>#N/A</v>
          </cell>
        </row>
        <row r="672">
          <cell r="O672">
            <v>0</v>
          </cell>
          <cell r="U672" t="e">
            <v>#N/A</v>
          </cell>
          <cell r="V672" t="e">
            <v>#N/A</v>
          </cell>
          <cell r="W672" t="e">
            <v>#N/A</v>
          </cell>
          <cell r="X672" t="e">
            <v>#N/A</v>
          </cell>
        </row>
        <row r="673">
          <cell r="O673">
            <v>0</v>
          </cell>
          <cell r="U673" t="e">
            <v>#N/A</v>
          </cell>
          <cell r="V673" t="e">
            <v>#N/A</v>
          </cell>
          <cell r="W673" t="e">
            <v>#N/A</v>
          </cell>
          <cell r="X673" t="e">
            <v>#N/A</v>
          </cell>
        </row>
        <row r="674">
          <cell r="O674">
            <v>0</v>
          </cell>
          <cell r="U674" t="e">
            <v>#N/A</v>
          </cell>
          <cell r="V674" t="e">
            <v>#N/A</v>
          </cell>
          <cell r="W674" t="e">
            <v>#N/A</v>
          </cell>
          <cell r="X674" t="e">
            <v>#N/A</v>
          </cell>
        </row>
        <row r="675">
          <cell r="O675">
            <v>0</v>
          </cell>
          <cell r="U675" t="e">
            <v>#N/A</v>
          </cell>
          <cell r="V675" t="e">
            <v>#N/A</v>
          </cell>
          <cell r="W675" t="e">
            <v>#N/A</v>
          </cell>
          <cell r="X675" t="e">
            <v>#N/A</v>
          </cell>
        </row>
        <row r="676">
          <cell r="O676">
            <v>0</v>
          </cell>
          <cell r="U676" t="e">
            <v>#N/A</v>
          </cell>
          <cell r="V676" t="e">
            <v>#N/A</v>
          </cell>
          <cell r="W676" t="e">
            <v>#N/A</v>
          </cell>
          <cell r="X676" t="e">
            <v>#N/A</v>
          </cell>
        </row>
        <row r="677">
          <cell r="O677">
            <v>0</v>
          </cell>
          <cell r="U677" t="e">
            <v>#N/A</v>
          </cell>
          <cell r="V677" t="e">
            <v>#N/A</v>
          </cell>
          <cell r="W677" t="e">
            <v>#N/A</v>
          </cell>
          <cell r="X677" t="e">
            <v>#N/A</v>
          </cell>
        </row>
        <row r="678">
          <cell r="O678">
            <v>0</v>
          </cell>
          <cell r="U678" t="e">
            <v>#N/A</v>
          </cell>
          <cell r="V678" t="e">
            <v>#N/A</v>
          </cell>
          <cell r="W678" t="e">
            <v>#N/A</v>
          </cell>
          <cell r="X678" t="e">
            <v>#N/A</v>
          </cell>
        </row>
        <row r="679">
          <cell r="O679">
            <v>0</v>
          </cell>
          <cell r="U679" t="e">
            <v>#N/A</v>
          </cell>
          <cell r="V679" t="e">
            <v>#N/A</v>
          </cell>
          <cell r="W679" t="e">
            <v>#N/A</v>
          </cell>
          <cell r="X679" t="e">
            <v>#N/A</v>
          </cell>
        </row>
        <row r="680">
          <cell r="O680">
            <v>0</v>
          </cell>
          <cell r="U680" t="e">
            <v>#N/A</v>
          </cell>
          <cell r="V680" t="e">
            <v>#N/A</v>
          </cell>
          <cell r="W680" t="e">
            <v>#N/A</v>
          </cell>
          <cell r="X680" t="e">
            <v>#N/A</v>
          </cell>
        </row>
        <row r="681">
          <cell r="O681">
            <v>0</v>
          </cell>
          <cell r="U681" t="e">
            <v>#N/A</v>
          </cell>
          <cell r="V681" t="e">
            <v>#N/A</v>
          </cell>
          <cell r="W681" t="e">
            <v>#N/A</v>
          </cell>
          <cell r="X681" t="e">
            <v>#N/A</v>
          </cell>
        </row>
        <row r="682">
          <cell r="O682">
            <v>0</v>
          </cell>
          <cell r="U682" t="e">
            <v>#N/A</v>
          </cell>
          <cell r="V682" t="e">
            <v>#N/A</v>
          </cell>
          <cell r="W682" t="e">
            <v>#N/A</v>
          </cell>
          <cell r="X682" t="e">
            <v>#N/A</v>
          </cell>
        </row>
        <row r="683">
          <cell r="O683">
            <v>0</v>
          </cell>
          <cell r="U683" t="e">
            <v>#N/A</v>
          </cell>
          <cell r="V683" t="e">
            <v>#N/A</v>
          </cell>
          <cell r="W683" t="e">
            <v>#N/A</v>
          </cell>
          <cell r="X683" t="e">
            <v>#N/A</v>
          </cell>
        </row>
        <row r="684">
          <cell r="O684">
            <v>0</v>
          </cell>
          <cell r="U684" t="e">
            <v>#N/A</v>
          </cell>
          <cell r="V684" t="e">
            <v>#N/A</v>
          </cell>
          <cell r="W684" t="e">
            <v>#N/A</v>
          </cell>
          <cell r="X684" t="e">
            <v>#N/A</v>
          </cell>
        </row>
        <row r="685">
          <cell r="O685">
            <v>0</v>
          </cell>
          <cell r="U685" t="e">
            <v>#N/A</v>
          </cell>
          <cell r="V685" t="e">
            <v>#N/A</v>
          </cell>
          <cell r="W685" t="e">
            <v>#N/A</v>
          </cell>
          <cell r="X685" t="e">
            <v>#N/A</v>
          </cell>
        </row>
        <row r="686">
          <cell r="O686">
            <v>0</v>
          </cell>
          <cell r="U686" t="e">
            <v>#N/A</v>
          </cell>
          <cell r="V686" t="e">
            <v>#N/A</v>
          </cell>
          <cell r="W686" t="e">
            <v>#N/A</v>
          </cell>
          <cell r="X686" t="e">
            <v>#N/A</v>
          </cell>
        </row>
        <row r="687">
          <cell r="O687">
            <v>0</v>
          </cell>
          <cell r="U687" t="e">
            <v>#N/A</v>
          </cell>
          <cell r="V687" t="e">
            <v>#N/A</v>
          </cell>
          <cell r="W687" t="e">
            <v>#N/A</v>
          </cell>
          <cell r="X687" t="e">
            <v>#N/A</v>
          </cell>
        </row>
        <row r="688">
          <cell r="O688">
            <v>0</v>
          </cell>
          <cell r="U688" t="e">
            <v>#N/A</v>
          </cell>
          <cell r="V688" t="e">
            <v>#N/A</v>
          </cell>
          <cell r="W688" t="e">
            <v>#N/A</v>
          </cell>
          <cell r="X688" t="e">
            <v>#N/A</v>
          </cell>
        </row>
        <row r="689">
          <cell r="O689">
            <v>0</v>
          </cell>
          <cell r="U689" t="e">
            <v>#N/A</v>
          </cell>
          <cell r="V689" t="e">
            <v>#N/A</v>
          </cell>
          <cell r="W689" t="e">
            <v>#N/A</v>
          </cell>
          <cell r="X689" t="e">
            <v>#N/A</v>
          </cell>
        </row>
        <row r="690">
          <cell r="O690">
            <v>0</v>
          </cell>
          <cell r="U690" t="e">
            <v>#N/A</v>
          </cell>
          <cell r="V690" t="e">
            <v>#N/A</v>
          </cell>
          <cell r="W690" t="e">
            <v>#N/A</v>
          </cell>
          <cell r="X690" t="e">
            <v>#N/A</v>
          </cell>
        </row>
        <row r="691">
          <cell r="O691">
            <v>0</v>
          </cell>
          <cell r="U691" t="e">
            <v>#N/A</v>
          </cell>
          <cell r="V691" t="e">
            <v>#N/A</v>
          </cell>
          <cell r="W691" t="e">
            <v>#N/A</v>
          </cell>
          <cell r="X691" t="e">
            <v>#N/A</v>
          </cell>
        </row>
        <row r="692">
          <cell r="O692">
            <v>0</v>
          </cell>
          <cell r="U692" t="e">
            <v>#N/A</v>
          </cell>
          <cell r="V692" t="e">
            <v>#N/A</v>
          </cell>
          <cell r="W692" t="e">
            <v>#N/A</v>
          </cell>
          <cell r="X692" t="e">
            <v>#N/A</v>
          </cell>
        </row>
        <row r="693">
          <cell r="O693">
            <v>0</v>
          </cell>
          <cell r="U693" t="e">
            <v>#N/A</v>
          </cell>
          <cell r="V693" t="e">
            <v>#N/A</v>
          </cell>
          <cell r="W693" t="e">
            <v>#N/A</v>
          </cell>
          <cell r="X693" t="e">
            <v>#N/A</v>
          </cell>
        </row>
        <row r="694">
          <cell r="O694">
            <v>0</v>
          </cell>
          <cell r="U694" t="e">
            <v>#N/A</v>
          </cell>
          <cell r="V694" t="e">
            <v>#N/A</v>
          </cell>
          <cell r="W694" t="e">
            <v>#N/A</v>
          </cell>
          <cell r="X694" t="e">
            <v>#N/A</v>
          </cell>
        </row>
        <row r="695">
          <cell r="O695">
            <v>0</v>
          </cell>
          <cell r="U695" t="e">
            <v>#N/A</v>
          </cell>
          <cell r="V695" t="e">
            <v>#N/A</v>
          </cell>
          <cell r="W695" t="e">
            <v>#N/A</v>
          </cell>
          <cell r="X695" t="e">
            <v>#N/A</v>
          </cell>
        </row>
        <row r="696">
          <cell r="O696">
            <v>0</v>
          </cell>
          <cell r="U696" t="e">
            <v>#N/A</v>
          </cell>
          <cell r="V696" t="e">
            <v>#N/A</v>
          </cell>
          <cell r="W696" t="e">
            <v>#N/A</v>
          </cell>
          <cell r="X696" t="e">
            <v>#N/A</v>
          </cell>
        </row>
        <row r="697">
          <cell r="O697">
            <v>0</v>
          </cell>
          <cell r="U697" t="e">
            <v>#N/A</v>
          </cell>
          <cell r="V697" t="e">
            <v>#N/A</v>
          </cell>
          <cell r="W697" t="e">
            <v>#N/A</v>
          </cell>
          <cell r="X697" t="e">
            <v>#N/A</v>
          </cell>
        </row>
        <row r="698">
          <cell r="O698">
            <v>0</v>
          </cell>
          <cell r="U698" t="e">
            <v>#N/A</v>
          </cell>
          <cell r="V698" t="e">
            <v>#N/A</v>
          </cell>
          <cell r="W698" t="e">
            <v>#N/A</v>
          </cell>
          <cell r="X698" t="e">
            <v>#N/A</v>
          </cell>
        </row>
        <row r="699">
          <cell r="O699">
            <v>0</v>
          </cell>
          <cell r="U699" t="e">
            <v>#N/A</v>
          </cell>
          <cell r="V699" t="e">
            <v>#N/A</v>
          </cell>
          <cell r="W699" t="e">
            <v>#N/A</v>
          </cell>
          <cell r="X699" t="e">
            <v>#N/A</v>
          </cell>
        </row>
        <row r="700">
          <cell r="O700">
            <v>0</v>
          </cell>
          <cell r="U700" t="e">
            <v>#N/A</v>
          </cell>
          <cell r="V700" t="e">
            <v>#N/A</v>
          </cell>
          <cell r="W700" t="e">
            <v>#N/A</v>
          </cell>
          <cell r="X700" t="e">
            <v>#N/A</v>
          </cell>
        </row>
        <row r="701">
          <cell r="O701">
            <v>0</v>
          </cell>
          <cell r="U701" t="e">
            <v>#N/A</v>
          </cell>
          <cell r="V701" t="e">
            <v>#N/A</v>
          </cell>
          <cell r="W701" t="e">
            <v>#N/A</v>
          </cell>
          <cell r="X701" t="e">
            <v>#N/A</v>
          </cell>
        </row>
        <row r="702">
          <cell r="O702">
            <v>0</v>
          </cell>
          <cell r="U702" t="e">
            <v>#N/A</v>
          </cell>
          <cell r="V702" t="e">
            <v>#N/A</v>
          </cell>
          <cell r="W702" t="e">
            <v>#N/A</v>
          </cell>
          <cell r="X702" t="e">
            <v>#N/A</v>
          </cell>
        </row>
        <row r="703">
          <cell r="O703">
            <v>0</v>
          </cell>
          <cell r="U703" t="e">
            <v>#N/A</v>
          </cell>
          <cell r="V703" t="e">
            <v>#N/A</v>
          </cell>
          <cell r="W703" t="e">
            <v>#N/A</v>
          </cell>
          <cell r="X703" t="e">
            <v>#N/A</v>
          </cell>
        </row>
        <row r="704">
          <cell r="O704">
            <v>0</v>
          </cell>
          <cell r="U704" t="e">
            <v>#N/A</v>
          </cell>
          <cell r="V704" t="e">
            <v>#N/A</v>
          </cell>
          <cell r="W704" t="e">
            <v>#N/A</v>
          </cell>
          <cell r="X704" t="e">
            <v>#N/A</v>
          </cell>
        </row>
        <row r="705">
          <cell r="O705">
            <v>0</v>
          </cell>
          <cell r="U705" t="e">
            <v>#N/A</v>
          </cell>
          <cell r="V705" t="e">
            <v>#N/A</v>
          </cell>
          <cell r="W705" t="e">
            <v>#N/A</v>
          </cell>
          <cell r="X705" t="e">
            <v>#N/A</v>
          </cell>
        </row>
        <row r="706">
          <cell r="O706">
            <v>0</v>
          </cell>
          <cell r="U706" t="e">
            <v>#N/A</v>
          </cell>
          <cell r="V706" t="e">
            <v>#N/A</v>
          </cell>
          <cell r="W706" t="e">
            <v>#N/A</v>
          </cell>
          <cell r="X706" t="e">
            <v>#N/A</v>
          </cell>
        </row>
        <row r="707">
          <cell r="O707">
            <v>0</v>
          </cell>
          <cell r="U707" t="e">
            <v>#N/A</v>
          </cell>
          <cell r="V707" t="e">
            <v>#N/A</v>
          </cell>
          <cell r="W707" t="e">
            <v>#N/A</v>
          </cell>
          <cell r="X707" t="e">
            <v>#N/A</v>
          </cell>
        </row>
        <row r="708">
          <cell r="O708">
            <v>0</v>
          </cell>
          <cell r="U708" t="e">
            <v>#N/A</v>
          </cell>
          <cell r="V708" t="e">
            <v>#N/A</v>
          </cell>
          <cell r="W708" t="e">
            <v>#N/A</v>
          </cell>
          <cell r="X708" t="e">
            <v>#N/A</v>
          </cell>
        </row>
        <row r="709">
          <cell r="O709">
            <v>0</v>
          </cell>
          <cell r="U709" t="e">
            <v>#N/A</v>
          </cell>
          <cell r="V709" t="e">
            <v>#N/A</v>
          </cell>
          <cell r="W709" t="e">
            <v>#N/A</v>
          </cell>
          <cell r="X709" t="e">
            <v>#N/A</v>
          </cell>
        </row>
        <row r="710">
          <cell r="O710">
            <v>0</v>
          </cell>
          <cell r="U710" t="e">
            <v>#N/A</v>
          </cell>
          <cell r="V710" t="e">
            <v>#N/A</v>
          </cell>
          <cell r="W710" t="e">
            <v>#N/A</v>
          </cell>
          <cell r="X710" t="e">
            <v>#N/A</v>
          </cell>
        </row>
        <row r="711">
          <cell r="O711">
            <v>0</v>
          </cell>
          <cell r="U711" t="e">
            <v>#N/A</v>
          </cell>
          <cell r="V711" t="e">
            <v>#N/A</v>
          </cell>
          <cell r="W711" t="e">
            <v>#N/A</v>
          </cell>
          <cell r="X711" t="e">
            <v>#N/A</v>
          </cell>
        </row>
        <row r="712">
          <cell r="O712">
            <v>0</v>
          </cell>
          <cell r="U712" t="e">
            <v>#N/A</v>
          </cell>
          <cell r="V712" t="e">
            <v>#N/A</v>
          </cell>
          <cell r="W712" t="e">
            <v>#N/A</v>
          </cell>
          <cell r="X712" t="e">
            <v>#N/A</v>
          </cell>
        </row>
        <row r="713">
          <cell r="O713">
            <v>0</v>
          </cell>
          <cell r="U713" t="e">
            <v>#N/A</v>
          </cell>
          <cell r="V713" t="e">
            <v>#N/A</v>
          </cell>
          <cell r="W713" t="e">
            <v>#N/A</v>
          </cell>
          <cell r="X713" t="e">
            <v>#N/A</v>
          </cell>
        </row>
        <row r="714">
          <cell r="O714">
            <v>0</v>
          </cell>
          <cell r="U714" t="e">
            <v>#N/A</v>
          </cell>
          <cell r="V714" t="e">
            <v>#N/A</v>
          </cell>
          <cell r="W714" t="e">
            <v>#N/A</v>
          </cell>
          <cell r="X714" t="e">
            <v>#N/A</v>
          </cell>
        </row>
        <row r="715">
          <cell r="O715">
            <v>0</v>
          </cell>
          <cell r="U715" t="e">
            <v>#N/A</v>
          </cell>
          <cell r="V715" t="e">
            <v>#N/A</v>
          </cell>
          <cell r="W715" t="e">
            <v>#N/A</v>
          </cell>
          <cell r="X715" t="e">
            <v>#N/A</v>
          </cell>
        </row>
        <row r="716">
          <cell r="O716">
            <v>0</v>
          </cell>
          <cell r="U716" t="e">
            <v>#N/A</v>
          </cell>
          <cell r="V716" t="e">
            <v>#N/A</v>
          </cell>
          <cell r="W716" t="e">
            <v>#N/A</v>
          </cell>
          <cell r="X716" t="e">
            <v>#N/A</v>
          </cell>
        </row>
        <row r="717">
          <cell r="O717">
            <v>0</v>
          </cell>
          <cell r="U717" t="e">
            <v>#N/A</v>
          </cell>
          <cell r="V717" t="e">
            <v>#N/A</v>
          </cell>
          <cell r="W717" t="e">
            <v>#N/A</v>
          </cell>
          <cell r="X717" t="e">
            <v>#N/A</v>
          </cell>
        </row>
        <row r="718">
          <cell r="O718">
            <v>0</v>
          </cell>
          <cell r="U718" t="e">
            <v>#N/A</v>
          </cell>
          <cell r="V718" t="e">
            <v>#N/A</v>
          </cell>
          <cell r="W718" t="e">
            <v>#N/A</v>
          </cell>
          <cell r="X718" t="e">
            <v>#N/A</v>
          </cell>
        </row>
        <row r="719">
          <cell r="O719">
            <v>0</v>
          </cell>
          <cell r="U719" t="e">
            <v>#N/A</v>
          </cell>
          <cell r="V719" t="e">
            <v>#N/A</v>
          </cell>
          <cell r="W719" t="e">
            <v>#N/A</v>
          </cell>
          <cell r="X719" t="e">
            <v>#N/A</v>
          </cell>
        </row>
        <row r="720">
          <cell r="O720">
            <v>0</v>
          </cell>
          <cell r="U720" t="e">
            <v>#N/A</v>
          </cell>
          <cell r="V720" t="e">
            <v>#N/A</v>
          </cell>
          <cell r="W720" t="e">
            <v>#N/A</v>
          </cell>
          <cell r="X720" t="e">
            <v>#N/A</v>
          </cell>
        </row>
        <row r="721">
          <cell r="O721">
            <v>0</v>
          </cell>
          <cell r="U721" t="e">
            <v>#N/A</v>
          </cell>
          <cell r="V721" t="e">
            <v>#N/A</v>
          </cell>
          <cell r="W721" t="e">
            <v>#N/A</v>
          </cell>
          <cell r="X721" t="e">
            <v>#N/A</v>
          </cell>
        </row>
        <row r="722">
          <cell r="O722">
            <v>0</v>
          </cell>
          <cell r="U722" t="e">
            <v>#N/A</v>
          </cell>
          <cell r="V722" t="e">
            <v>#N/A</v>
          </cell>
          <cell r="W722" t="e">
            <v>#N/A</v>
          </cell>
          <cell r="X722" t="e">
            <v>#N/A</v>
          </cell>
        </row>
        <row r="723">
          <cell r="O723">
            <v>0</v>
          </cell>
          <cell r="U723" t="e">
            <v>#N/A</v>
          </cell>
          <cell r="V723" t="e">
            <v>#N/A</v>
          </cell>
          <cell r="W723" t="e">
            <v>#N/A</v>
          </cell>
          <cell r="X723" t="e">
            <v>#N/A</v>
          </cell>
        </row>
        <row r="724">
          <cell r="O724">
            <v>0</v>
          </cell>
          <cell r="U724" t="e">
            <v>#N/A</v>
          </cell>
          <cell r="V724" t="e">
            <v>#N/A</v>
          </cell>
          <cell r="W724" t="e">
            <v>#N/A</v>
          </cell>
          <cell r="X724" t="e">
            <v>#N/A</v>
          </cell>
        </row>
        <row r="725">
          <cell r="O725">
            <v>0</v>
          </cell>
          <cell r="U725" t="e">
            <v>#N/A</v>
          </cell>
          <cell r="V725" t="e">
            <v>#N/A</v>
          </cell>
          <cell r="W725" t="e">
            <v>#N/A</v>
          </cell>
          <cell r="X725" t="e">
            <v>#N/A</v>
          </cell>
        </row>
        <row r="726">
          <cell r="O726">
            <v>0</v>
          </cell>
          <cell r="U726" t="e">
            <v>#N/A</v>
          </cell>
          <cell r="V726" t="e">
            <v>#N/A</v>
          </cell>
          <cell r="W726" t="e">
            <v>#N/A</v>
          </cell>
          <cell r="X726" t="e">
            <v>#N/A</v>
          </cell>
        </row>
        <row r="727">
          <cell r="O727">
            <v>0</v>
          </cell>
          <cell r="U727" t="e">
            <v>#N/A</v>
          </cell>
          <cell r="V727" t="e">
            <v>#N/A</v>
          </cell>
          <cell r="W727" t="e">
            <v>#N/A</v>
          </cell>
          <cell r="X727" t="e">
            <v>#N/A</v>
          </cell>
        </row>
        <row r="728">
          <cell r="O728">
            <v>0</v>
          </cell>
          <cell r="U728" t="e">
            <v>#N/A</v>
          </cell>
          <cell r="V728" t="e">
            <v>#N/A</v>
          </cell>
          <cell r="W728" t="e">
            <v>#N/A</v>
          </cell>
          <cell r="X728" t="e">
            <v>#N/A</v>
          </cell>
        </row>
        <row r="729">
          <cell r="O729">
            <v>0</v>
          </cell>
          <cell r="U729" t="e">
            <v>#N/A</v>
          </cell>
          <cell r="V729" t="e">
            <v>#N/A</v>
          </cell>
          <cell r="W729" t="e">
            <v>#N/A</v>
          </cell>
          <cell r="X729" t="e">
            <v>#N/A</v>
          </cell>
        </row>
        <row r="730">
          <cell r="O730">
            <v>0</v>
          </cell>
          <cell r="U730" t="e">
            <v>#N/A</v>
          </cell>
          <cell r="V730" t="e">
            <v>#N/A</v>
          </cell>
          <cell r="W730" t="e">
            <v>#N/A</v>
          </cell>
          <cell r="X730" t="e">
            <v>#N/A</v>
          </cell>
        </row>
        <row r="731">
          <cell r="O731">
            <v>0</v>
          </cell>
          <cell r="U731" t="e">
            <v>#N/A</v>
          </cell>
          <cell r="V731" t="e">
            <v>#N/A</v>
          </cell>
          <cell r="W731" t="e">
            <v>#N/A</v>
          </cell>
          <cell r="X731" t="e">
            <v>#N/A</v>
          </cell>
        </row>
        <row r="732">
          <cell r="O732">
            <v>0</v>
          </cell>
          <cell r="U732" t="e">
            <v>#N/A</v>
          </cell>
          <cell r="V732" t="e">
            <v>#N/A</v>
          </cell>
          <cell r="W732" t="e">
            <v>#N/A</v>
          </cell>
          <cell r="X732" t="e">
            <v>#N/A</v>
          </cell>
        </row>
        <row r="733">
          <cell r="O733">
            <v>0</v>
          </cell>
          <cell r="U733" t="e">
            <v>#N/A</v>
          </cell>
          <cell r="V733" t="e">
            <v>#N/A</v>
          </cell>
          <cell r="W733" t="e">
            <v>#N/A</v>
          </cell>
          <cell r="X733" t="e">
            <v>#N/A</v>
          </cell>
        </row>
        <row r="734">
          <cell r="O734">
            <v>0</v>
          </cell>
          <cell r="U734" t="e">
            <v>#N/A</v>
          </cell>
          <cell r="V734" t="e">
            <v>#N/A</v>
          </cell>
          <cell r="W734" t="e">
            <v>#N/A</v>
          </cell>
          <cell r="X734" t="e">
            <v>#N/A</v>
          </cell>
        </row>
        <row r="735">
          <cell r="O735">
            <v>0</v>
          </cell>
          <cell r="U735" t="e">
            <v>#N/A</v>
          </cell>
          <cell r="V735" t="e">
            <v>#N/A</v>
          </cell>
          <cell r="W735" t="e">
            <v>#N/A</v>
          </cell>
          <cell r="X735" t="e">
            <v>#N/A</v>
          </cell>
        </row>
        <row r="736">
          <cell r="O736">
            <v>0</v>
          </cell>
          <cell r="U736" t="e">
            <v>#N/A</v>
          </cell>
          <cell r="V736" t="e">
            <v>#N/A</v>
          </cell>
          <cell r="W736" t="e">
            <v>#N/A</v>
          </cell>
          <cell r="X736" t="e">
            <v>#N/A</v>
          </cell>
        </row>
        <row r="737">
          <cell r="O737">
            <v>0</v>
          </cell>
          <cell r="U737" t="e">
            <v>#N/A</v>
          </cell>
          <cell r="V737" t="e">
            <v>#N/A</v>
          </cell>
          <cell r="W737" t="e">
            <v>#N/A</v>
          </cell>
          <cell r="X737" t="e">
            <v>#N/A</v>
          </cell>
        </row>
        <row r="738">
          <cell r="O738">
            <v>0</v>
          </cell>
          <cell r="U738" t="e">
            <v>#N/A</v>
          </cell>
          <cell r="V738" t="e">
            <v>#N/A</v>
          </cell>
          <cell r="W738" t="e">
            <v>#N/A</v>
          </cell>
          <cell r="X738" t="e">
            <v>#N/A</v>
          </cell>
        </row>
        <row r="739">
          <cell r="O739">
            <v>0</v>
          </cell>
          <cell r="U739" t="e">
            <v>#N/A</v>
          </cell>
          <cell r="V739" t="e">
            <v>#N/A</v>
          </cell>
          <cell r="W739" t="e">
            <v>#N/A</v>
          </cell>
          <cell r="X739" t="e">
            <v>#N/A</v>
          </cell>
        </row>
        <row r="740">
          <cell r="O740">
            <v>0</v>
          </cell>
          <cell r="U740" t="e">
            <v>#N/A</v>
          </cell>
          <cell r="V740" t="e">
            <v>#N/A</v>
          </cell>
          <cell r="W740" t="e">
            <v>#N/A</v>
          </cell>
          <cell r="X740" t="e">
            <v>#N/A</v>
          </cell>
        </row>
        <row r="741">
          <cell r="O741">
            <v>0</v>
          </cell>
          <cell r="U741" t="e">
            <v>#N/A</v>
          </cell>
          <cell r="V741" t="e">
            <v>#N/A</v>
          </cell>
          <cell r="W741" t="e">
            <v>#N/A</v>
          </cell>
          <cell r="X741" t="e">
            <v>#N/A</v>
          </cell>
        </row>
        <row r="742">
          <cell r="O742">
            <v>0</v>
          </cell>
          <cell r="U742" t="e">
            <v>#N/A</v>
          </cell>
          <cell r="V742" t="e">
            <v>#N/A</v>
          </cell>
          <cell r="W742" t="e">
            <v>#N/A</v>
          </cell>
          <cell r="X742" t="e">
            <v>#N/A</v>
          </cell>
        </row>
        <row r="743">
          <cell r="O743">
            <v>0</v>
          </cell>
          <cell r="U743" t="e">
            <v>#N/A</v>
          </cell>
          <cell r="V743" t="e">
            <v>#N/A</v>
          </cell>
          <cell r="W743" t="e">
            <v>#N/A</v>
          </cell>
          <cell r="X743" t="e">
            <v>#N/A</v>
          </cell>
        </row>
        <row r="744">
          <cell r="O744">
            <v>0</v>
          </cell>
          <cell r="U744" t="e">
            <v>#N/A</v>
          </cell>
          <cell r="V744" t="e">
            <v>#N/A</v>
          </cell>
          <cell r="W744" t="e">
            <v>#N/A</v>
          </cell>
          <cell r="X744" t="e">
            <v>#N/A</v>
          </cell>
        </row>
        <row r="745">
          <cell r="O745">
            <v>0</v>
          </cell>
          <cell r="U745" t="e">
            <v>#N/A</v>
          </cell>
          <cell r="V745" t="e">
            <v>#N/A</v>
          </cell>
          <cell r="W745" t="e">
            <v>#N/A</v>
          </cell>
          <cell r="X745" t="e">
            <v>#N/A</v>
          </cell>
        </row>
        <row r="746">
          <cell r="O746">
            <v>0</v>
          </cell>
          <cell r="U746" t="e">
            <v>#N/A</v>
          </cell>
          <cell r="V746" t="e">
            <v>#N/A</v>
          </cell>
          <cell r="W746" t="e">
            <v>#N/A</v>
          </cell>
          <cell r="X746" t="e">
            <v>#N/A</v>
          </cell>
        </row>
        <row r="747">
          <cell r="O747">
            <v>0</v>
          </cell>
          <cell r="U747" t="e">
            <v>#N/A</v>
          </cell>
          <cell r="V747" t="e">
            <v>#N/A</v>
          </cell>
          <cell r="W747" t="e">
            <v>#N/A</v>
          </cell>
          <cell r="X747" t="e">
            <v>#N/A</v>
          </cell>
        </row>
        <row r="748">
          <cell r="O748">
            <v>0</v>
          </cell>
          <cell r="U748" t="e">
            <v>#N/A</v>
          </cell>
          <cell r="V748" t="e">
            <v>#N/A</v>
          </cell>
          <cell r="W748" t="e">
            <v>#N/A</v>
          </cell>
          <cell r="X748" t="e">
            <v>#N/A</v>
          </cell>
        </row>
        <row r="749">
          <cell r="O749">
            <v>0</v>
          </cell>
          <cell r="U749" t="e">
            <v>#N/A</v>
          </cell>
          <cell r="V749" t="e">
            <v>#N/A</v>
          </cell>
          <cell r="W749" t="e">
            <v>#N/A</v>
          </cell>
          <cell r="X749" t="e">
            <v>#N/A</v>
          </cell>
        </row>
        <row r="750">
          <cell r="O750">
            <v>0</v>
          </cell>
          <cell r="U750" t="e">
            <v>#N/A</v>
          </cell>
          <cell r="V750" t="e">
            <v>#N/A</v>
          </cell>
          <cell r="W750" t="e">
            <v>#N/A</v>
          </cell>
          <cell r="X750" t="e">
            <v>#N/A</v>
          </cell>
        </row>
        <row r="751">
          <cell r="O751">
            <v>0</v>
          </cell>
          <cell r="U751" t="e">
            <v>#N/A</v>
          </cell>
          <cell r="V751" t="e">
            <v>#N/A</v>
          </cell>
          <cell r="W751" t="e">
            <v>#N/A</v>
          </cell>
          <cell r="X751" t="e">
            <v>#N/A</v>
          </cell>
        </row>
        <row r="752">
          <cell r="O752">
            <v>0</v>
          </cell>
          <cell r="U752" t="e">
            <v>#N/A</v>
          </cell>
          <cell r="V752" t="e">
            <v>#N/A</v>
          </cell>
          <cell r="W752" t="e">
            <v>#N/A</v>
          </cell>
          <cell r="X752" t="e">
            <v>#N/A</v>
          </cell>
        </row>
        <row r="753">
          <cell r="O753">
            <v>0</v>
          </cell>
          <cell r="U753" t="e">
            <v>#N/A</v>
          </cell>
          <cell r="V753" t="e">
            <v>#N/A</v>
          </cell>
          <cell r="W753" t="e">
            <v>#N/A</v>
          </cell>
          <cell r="X753" t="e">
            <v>#N/A</v>
          </cell>
        </row>
        <row r="754">
          <cell r="O754">
            <v>0</v>
          </cell>
          <cell r="U754" t="e">
            <v>#N/A</v>
          </cell>
          <cell r="V754" t="e">
            <v>#N/A</v>
          </cell>
          <cell r="W754" t="e">
            <v>#N/A</v>
          </cell>
          <cell r="X754" t="e">
            <v>#N/A</v>
          </cell>
        </row>
        <row r="755">
          <cell r="O755">
            <v>0</v>
          </cell>
          <cell r="U755" t="e">
            <v>#N/A</v>
          </cell>
          <cell r="V755" t="e">
            <v>#N/A</v>
          </cell>
          <cell r="W755" t="e">
            <v>#N/A</v>
          </cell>
          <cell r="X755" t="e">
            <v>#N/A</v>
          </cell>
        </row>
        <row r="756">
          <cell r="O756">
            <v>0</v>
          </cell>
          <cell r="U756" t="e">
            <v>#N/A</v>
          </cell>
          <cell r="V756" t="e">
            <v>#N/A</v>
          </cell>
          <cell r="W756" t="e">
            <v>#N/A</v>
          </cell>
          <cell r="X756" t="e">
            <v>#N/A</v>
          </cell>
        </row>
        <row r="757">
          <cell r="O757">
            <v>0</v>
          </cell>
          <cell r="U757" t="e">
            <v>#N/A</v>
          </cell>
          <cell r="V757" t="e">
            <v>#N/A</v>
          </cell>
          <cell r="W757" t="e">
            <v>#N/A</v>
          </cell>
          <cell r="X757" t="e">
            <v>#N/A</v>
          </cell>
        </row>
        <row r="758">
          <cell r="O758">
            <v>0</v>
          </cell>
          <cell r="U758" t="e">
            <v>#N/A</v>
          </cell>
          <cell r="V758" t="e">
            <v>#N/A</v>
          </cell>
          <cell r="W758" t="e">
            <v>#N/A</v>
          </cell>
          <cell r="X758" t="e">
            <v>#N/A</v>
          </cell>
        </row>
        <row r="759">
          <cell r="O759">
            <v>0</v>
          </cell>
          <cell r="U759" t="e">
            <v>#N/A</v>
          </cell>
          <cell r="V759" t="e">
            <v>#N/A</v>
          </cell>
          <cell r="W759" t="e">
            <v>#N/A</v>
          </cell>
          <cell r="X759" t="e">
            <v>#N/A</v>
          </cell>
        </row>
        <row r="760">
          <cell r="O760">
            <v>0</v>
          </cell>
          <cell r="U760" t="e">
            <v>#N/A</v>
          </cell>
          <cell r="V760" t="e">
            <v>#N/A</v>
          </cell>
          <cell r="W760" t="e">
            <v>#N/A</v>
          </cell>
          <cell r="X760" t="e">
            <v>#N/A</v>
          </cell>
        </row>
        <row r="761">
          <cell r="O761">
            <v>0</v>
          </cell>
          <cell r="U761" t="e">
            <v>#N/A</v>
          </cell>
          <cell r="V761" t="e">
            <v>#N/A</v>
          </cell>
          <cell r="W761" t="e">
            <v>#N/A</v>
          </cell>
          <cell r="X761" t="e">
            <v>#N/A</v>
          </cell>
        </row>
        <row r="762">
          <cell r="O762">
            <v>0</v>
          </cell>
          <cell r="U762" t="e">
            <v>#N/A</v>
          </cell>
          <cell r="V762" t="e">
            <v>#N/A</v>
          </cell>
          <cell r="W762" t="e">
            <v>#N/A</v>
          </cell>
          <cell r="X762" t="e">
            <v>#N/A</v>
          </cell>
        </row>
        <row r="763">
          <cell r="O763">
            <v>0</v>
          </cell>
          <cell r="U763" t="e">
            <v>#N/A</v>
          </cell>
          <cell r="V763" t="e">
            <v>#N/A</v>
          </cell>
          <cell r="W763" t="e">
            <v>#N/A</v>
          </cell>
          <cell r="X763" t="e">
            <v>#N/A</v>
          </cell>
        </row>
        <row r="764">
          <cell r="O764">
            <v>0</v>
          </cell>
          <cell r="U764" t="e">
            <v>#N/A</v>
          </cell>
          <cell r="V764" t="e">
            <v>#N/A</v>
          </cell>
          <cell r="W764" t="e">
            <v>#N/A</v>
          </cell>
          <cell r="X764" t="e">
            <v>#N/A</v>
          </cell>
        </row>
        <row r="765">
          <cell r="O765">
            <v>0</v>
          </cell>
          <cell r="U765" t="e">
            <v>#N/A</v>
          </cell>
          <cell r="V765" t="e">
            <v>#N/A</v>
          </cell>
          <cell r="W765" t="e">
            <v>#N/A</v>
          </cell>
          <cell r="X765" t="e">
            <v>#N/A</v>
          </cell>
        </row>
        <row r="766">
          <cell r="O766">
            <v>0</v>
          </cell>
          <cell r="U766" t="e">
            <v>#N/A</v>
          </cell>
          <cell r="V766" t="e">
            <v>#N/A</v>
          </cell>
          <cell r="W766" t="e">
            <v>#N/A</v>
          </cell>
          <cell r="X766" t="e">
            <v>#N/A</v>
          </cell>
        </row>
        <row r="767">
          <cell r="O767">
            <v>0</v>
          </cell>
          <cell r="U767" t="e">
            <v>#N/A</v>
          </cell>
          <cell r="V767" t="e">
            <v>#N/A</v>
          </cell>
          <cell r="W767" t="e">
            <v>#N/A</v>
          </cell>
          <cell r="X767" t="e">
            <v>#N/A</v>
          </cell>
        </row>
        <row r="768">
          <cell r="O768">
            <v>0</v>
          </cell>
          <cell r="U768" t="e">
            <v>#N/A</v>
          </cell>
          <cell r="V768" t="e">
            <v>#N/A</v>
          </cell>
          <cell r="W768" t="e">
            <v>#N/A</v>
          </cell>
          <cell r="X768" t="e">
            <v>#N/A</v>
          </cell>
        </row>
        <row r="769">
          <cell r="O769">
            <v>0</v>
          </cell>
          <cell r="U769" t="e">
            <v>#N/A</v>
          </cell>
          <cell r="V769" t="e">
            <v>#N/A</v>
          </cell>
          <cell r="W769" t="e">
            <v>#N/A</v>
          </cell>
          <cell r="X769" t="e">
            <v>#N/A</v>
          </cell>
        </row>
        <row r="770">
          <cell r="O770">
            <v>0</v>
          </cell>
          <cell r="U770" t="e">
            <v>#N/A</v>
          </cell>
          <cell r="V770" t="e">
            <v>#N/A</v>
          </cell>
          <cell r="W770" t="e">
            <v>#N/A</v>
          </cell>
          <cell r="X770" t="e">
            <v>#N/A</v>
          </cell>
        </row>
        <row r="771">
          <cell r="O771">
            <v>0</v>
          </cell>
          <cell r="U771" t="e">
            <v>#N/A</v>
          </cell>
          <cell r="V771" t="e">
            <v>#N/A</v>
          </cell>
          <cell r="W771" t="e">
            <v>#N/A</v>
          </cell>
          <cell r="X771" t="e">
            <v>#N/A</v>
          </cell>
        </row>
        <row r="772">
          <cell r="O772">
            <v>0</v>
          </cell>
          <cell r="U772" t="e">
            <v>#N/A</v>
          </cell>
          <cell r="V772" t="e">
            <v>#N/A</v>
          </cell>
          <cell r="W772" t="e">
            <v>#N/A</v>
          </cell>
          <cell r="X772" t="e">
            <v>#N/A</v>
          </cell>
        </row>
        <row r="773">
          <cell r="O773">
            <v>0</v>
          </cell>
          <cell r="U773" t="e">
            <v>#N/A</v>
          </cell>
          <cell r="V773" t="e">
            <v>#N/A</v>
          </cell>
          <cell r="W773" t="e">
            <v>#N/A</v>
          </cell>
          <cell r="X773" t="e">
            <v>#N/A</v>
          </cell>
        </row>
        <row r="774">
          <cell r="O774">
            <v>0</v>
          </cell>
          <cell r="U774" t="e">
            <v>#N/A</v>
          </cell>
          <cell r="V774" t="e">
            <v>#N/A</v>
          </cell>
          <cell r="W774" t="e">
            <v>#N/A</v>
          </cell>
          <cell r="X774" t="e">
            <v>#N/A</v>
          </cell>
        </row>
        <row r="775">
          <cell r="O775">
            <v>0</v>
          </cell>
          <cell r="U775" t="e">
            <v>#N/A</v>
          </cell>
          <cell r="V775" t="e">
            <v>#N/A</v>
          </cell>
          <cell r="W775" t="e">
            <v>#N/A</v>
          </cell>
          <cell r="X775" t="e">
            <v>#N/A</v>
          </cell>
        </row>
        <row r="776">
          <cell r="O776">
            <v>0</v>
          </cell>
          <cell r="U776" t="e">
            <v>#N/A</v>
          </cell>
          <cell r="V776" t="e">
            <v>#N/A</v>
          </cell>
          <cell r="W776" t="e">
            <v>#N/A</v>
          </cell>
          <cell r="X776" t="e">
            <v>#N/A</v>
          </cell>
        </row>
        <row r="777">
          <cell r="O777">
            <v>0</v>
          </cell>
          <cell r="U777" t="e">
            <v>#N/A</v>
          </cell>
          <cell r="V777" t="e">
            <v>#N/A</v>
          </cell>
          <cell r="W777" t="e">
            <v>#N/A</v>
          </cell>
          <cell r="X777" t="e">
            <v>#N/A</v>
          </cell>
        </row>
        <row r="778">
          <cell r="O778">
            <v>0</v>
          </cell>
          <cell r="U778" t="e">
            <v>#N/A</v>
          </cell>
          <cell r="V778" t="e">
            <v>#N/A</v>
          </cell>
          <cell r="W778" t="e">
            <v>#N/A</v>
          </cell>
          <cell r="X778" t="e">
            <v>#N/A</v>
          </cell>
        </row>
        <row r="779">
          <cell r="O779">
            <v>0</v>
          </cell>
          <cell r="U779" t="e">
            <v>#N/A</v>
          </cell>
          <cell r="V779" t="e">
            <v>#N/A</v>
          </cell>
          <cell r="W779" t="e">
            <v>#N/A</v>
          </cell>
          <cell r="X779" t="e">
            <v>#N/A</v>
          </cell>
        </row>
        <row r="780">
          <cell r="O780">
            <v>0</v>
          </cell>
          <cell r="U780" t="e">
            <v>#N/A</v>
          </cell>
          <cell r="V780" t="e">
            <v>#N/A</v>
          </cell>
          <cell r="W780" t="e">
            <v>#N/A</v>
          </cell>
          <cell r="X780" t="e">
            <v>#N/A</v>
          </cell>
        </row>
        <row r="781">
          <cell r="O781">
            <v>0</v>
          </cell>
          <cell r="U781" t="e">
            <v>#N/A</v>
          </cell>
          <cell r="V781" t="e">
            <v>#N/A</v>
          </cell>
          <cell r="W781" t="e">
            <v>#N/A</v>
          </cell>
          <cell r="X781" t="e">
            <v>#N/A</v>
          </cell>
        </row>
        <row r="782">
          <cell r="O782">
            <v>0</v>
          </cell>
          <cell r="U782" t="e">
            <v>#N/A</v>
          </cell>
          <cell r="V782" t="e">
            <v>#N/A</v>
          </cell>
          <cell r="W782" t="e">
            <v>#N/A</v>
          </cell>
          <cell r="X782" t="e">
            <v>#N/A</v>
          </cell>
        </row>
        <row r="783">
          <cell r="O783">
            <v>0</v>
          </cell>
          <cell r="U783" t="e">
            <v>#N/A</v>
          </cell>
          <cell r="V783" t="e">
            <v>#N/A</v>
          </cell>
          <cell r="W783" t="e">
            <v>#N/A</v>
          </cell>
          <cell r="X783" t="e">
            <v>#N/A</v>
          </cell>
        </row>
        <row r="784">
          <cell r="O784">
            <v>0</v>
          </cell>
          <cell r="U784" t="e">
            <v>#N/A</v>
          </cell>
          <cell r="V784" t="e">
            <v>#N/A</v>
          </cell>
          <cell r="W784" t="e">
            <v>#N/A</v>
          </cell>
          <cell r="X784" t="e">
            <v>#N/A</v>
          </cell>
        </row>
        <row r="785">
          <cell r="O785">
            <v>0</v>
          </cell>
          <cell r="U785" t="e">
            <v>#N/A</v>
          </cell>
          <cell r="V785" t="e">
            <v>#N/A</v>
          </cell>
          <cell r="W785" t="e">
            <v>#N/A</v>
          </cell>
          <cell r="X785" t="e">
            <v>#N/A</v>
          </cell>
        </row>
        <row r="786">
          <cell r="O786">
            <v>0</v>
          </cell>
          <cell r="U786" t="e">
            <v>#N/A</v>
          </cell>
          <cell r="V786" t="e">
            <v>#N/A</v>
          </cell>
          <cell r="W786" t="e">
            <v>#N/A</v>
          </cell>
          <cell r="X786" t="e">
            <v>#N/A</v>
          </cell>
        </row>
        <row r="787">
          <cell r="O787">
            <v>0</v>
          </cell>
          <cell r="U787" t="e">
            <v>#N/A</v>
          </cell>
          <cell r="V787" t="e">
            <v>#N/A</v>
          </cell>
          <cell r="W787" t="e">
            <v>#N/A</v>
          </cell>
          <cell r="X787" t="e">
            <v>#N/A</v>
          </cell>
        </row>
        <row r="788">
          <cell r="O788">
            <v>0</v>
          </cell>
          <cell r="U788" t="e">
            <v>#N/A</v>
          </cell>
          <cell r="V788" t="e">
            <v>#N/A</v>
          </cell>
          <cell r="W788" t="e">
            <v>#N/A</v>
          </cell>
          <cell r="X788" t="e">
            <v>#N/A</v>
          </cell>
        </row>
        <row r="789">
          <cell r="O789">
            <v>0</v>
          </cell>
          <cell r="U789" t="e">
            <v>#N/A</v>
          </cell>
          <cell r="V789" t="e">
            <v>#N/A</v>
          </cell>
          <cell r="W789" t="e">
            <v>#N/A</v>
          </cell>
          <cell r="X789" t="e">
            <v>#N/A</v>
          </cell>
        </row>
        <row r="790">
          <cell r="O790">
            <v>0</v>
          </cell>
          <cell r="U790" t="e">
            <v>#N/A</v>
          </cell>
          <cell r="V790" t="e">
            <v>#N/A</v>
          </cell>
          <cell r="W790" t="e">
            <v>#N/A</v>
          </cell>
          <cell r="X790" t="e">
            <v>#N/A</v>
          </cell>
        </row>
        <row r="791">
          <cell r="O791">
            <v>0</v>
          </cell>
          <cell r="U791" t="e">
            <v>#N/A</v>
          </cell>
          <cell r="V791" t="e">
            <v>#N/A</v>
          </cell>
          <cell r="W791" t="e">
            <v>#N/A</v>
          </cell>
          <cell r="X791" t="e">
            <v>#N/A</v>
          </cell>
        </row>
        <row r="792">
          <cell r="O792">
            <v>0</v>
          </cell>
          <cell r="U792" t="e">
            <v>#N/A</v>
          </cell>
          <cell r="V792" t="e">
            <v>#N/A</v>
          </cell>
          <cell r="W792" t="e">
            <v>#N/A</v>
          </cell>
          <cell r="X792" t="e">
            <v>#N/A</v>
          </cell>
        </row>
        <row r="793">
          <cell r="O793">
            <v>0</v>
          </cell>
          <cell r="U793" t="e">
            <v>#N/A</v>
          </cell>
          <cell r="V793" t="e">
            <v>#N/A</v>
          </cell>
          <cell r="W793" t="e">
            <v>#N/A</v>
          </cell>
          <cell r="X793" t="e">
            <v>#N/A</v>
          </cell>
        </row>
        <row r="794">
          <cell r="O794">
            <v>0</v>
          </cell>
          <cell r="U794" t="e">
            <v>#N/A</v>
          </cell>
          <cell r="V794" t="e">
            <v>#N/A</v>
          </cell>
          <cell r="W794" t="e">
            <v>#N/A</v>
          </cell>
          <cell r="X794" t="e">
            <v>#N/A</v>
          </cell>
        </row>
        <row r="795">
          <cell r="O795">
            <v>0</v>
          </cell>
          <cell r="U795" t="e">
            <v>#N/A</v>
          </cell>
          <cell r="V795" t="e">
            <v>#N/A</v>
          </cell>
          <cell r="W795" t="e">
            <v>#N/A</v>
          </cell>
          <cell r="X795" t="e">
            <v>#N/A</v>
          </cell>
        </row>
        <row r="796">
          <cell r="O796">
            <v>0</v>
          </cell>
          <cell r="U796" t="e">
            <v>#N/A</v>
          </cell>
          <cell r="V796" t="e">
            <v>#N/A</v>
          </cell>
          <cell r="W796" t="e">
            <v>#N/A</v>
          </cell>
          <cell r="X796" t="e">
            <v>#N/A</v>
          </cell>
        </row>
        <row r="797">
          <cell r="O797">
            <v>0</v>
          </cell>
          <cell r="U797" t="e">
            <v>#N/A</v>
          </cell>
          <cell r="V797" t="e">
            <v>#N/A</v>
          </cell>
          <cell r="W797" t="e">
            <v>#N/A</v>
          </cell>
          <cell r="X797" t="e">
            <v>#N/A</v>
          </cell>
        </row>
        <row r="798">
          <cell r="O798">
            <v>0</v>
          </cell>
          <cell r="U798" t="e">
            <v>#N/A</v>
          </cell>
          <cell r="V798" t="e">
            <v>#N/A</v>
          </cell>
          <cell r="W798" t="e">
            <v>#N/A</v>
          </cell>
          <cell r="X798" t="e">
            <v>#N/A</v>
          </cell>
        </row>
        <row r="799">
          <cell r="O799">
            <v>0</v>
          </cell>
          <cell r="U799" t="e">
            <v>#N/A</v>
          </cell>
          <cell r="V799" t="e">
            <v>#N/A</v>
          </cell>
          <cell r="W799" t="e">
            <v>#N/A</v>
          </cell>
          <cell r="X799" t="e">
            <v>#N/A</v>
          </cell>
        </row>
        <row r="800">
          <cell r="O800">
            <v>0</v>
          </cell>
          <cell r="U800" t="e">
            <v>#N/A</v>
          </cell>
          <cell r="V800" t="e">
            <v>#N/A</v>
          </cell>
          <cell r="W800" t="e">
            <v>#N/A</v>
          </cell>
          <cell r="X800" t="e">
            <v>#N/A</v>
          </cell>
        </row>
        <row r="801">
          <cell r="O801">
            <v>0</v>
          </cell>
          <cell r="U801" t="e">
            <v>#N/A</v>
          </cell>
          <cell r="V801" t="e">
            <v>#N/A</v>
          </cell>
          <cell r="W801" t="e">
            <v>#N/A</v>
          </cell>
          <cell r="X801" t="e">
            <v>#N/A</v>
          </cell>
        </row>
        <row r="802">
          <cell r="O802">
            <v>0</v>
          </cell>
          <cell r="U802" t="e">
            <v>#N/A</v>
          </cell>
          <cell r="V802" t="e">
            <v>#N/A</v>
          </cell>
          <cell r="W802" t="e">
            <v>#N/A</v>
          </cell>
          <cell r="X802" t="e">
            <v>#N/A</v>
          </cell>
        </row>
        <row r="803">
          <cell r="O803">
            <v>0</v>
          </cell>
          <cell r="U803" t="e">
            <v>#N/A</v>
          </cell>
          <cell r="V803" t="e">
            <v>#N/A</v>
          </cell>
          <cell r="W803" t="e">
            <v>#N/A</v>
          </cell>
          <cell r="X803" t="e">
            <v>#N/A</v>
          </cell>
        </row>
        <row r="804">
          <cell r="O804">
            <v>0</v>
          </cell>
          <cell r="U804" t="e">
            <v>#N/A</v>
          </cell>
          <cell r="V804" t="e">
            <v>#N/A</v>
          </cell>
          <cell r="W804" t="e">
            <v>#N/A</v>
          </cell>
          <cell r="X804" t="e">
            <v>#N/A</v>
          </cell>
        </row>
        <row r="805">
          <cell r="O805">
            <v>0</v>
          </cell>
          <cell r="U805" t="e">
            <v>#N/A</v>
          </cell>
          <cell r="V805" t="e">
            <v>#N/A</v>
          </cell>
          <cell r="W805" t="e">
            <v>#N/A</v>
          </cell>
          <cell r="X805" t="e">
            <v>#N/A</v>
          </cell>
        </row>
        <row r="806">
          <cell r="O806">
            <v>0</v>
          </cell>
          <cell r="U806" t="e">
            <v>#N/A</v>
          </cell>
          <cell r="V806" t="e">
            <v>#N/A</v>
          </cell>
          <cell r="W806" t="e">
            <v>#N/A</v>
          </cell>
          <cell r="X806" t="e">
            <v>#N/A</v>
          </cell>
        </row>
        <row r="807">
          <cell r="O807">
            <v>0</v>
          </cell>
          <cell r="U807" t="e">
            <v>#N/A</v>
          </cell>
          <cell r="V807" t="e">
            <v>#N/A</v>
          </cell>
          <cell r="W807" t="e">
            <v>#N/A</v>
          </cell>
          <cell r="X807" t="e">
            <v>#N/A</v>
          </cell>
        </row>
        <row r="808">
          <cell r="O808">
            <v>0</v>
          </cell>
          <cell r="U808" t="e">
            <v>#N/A</v>
          </cell>
          <cell r="V808" t="e">
            <v>#N/A</v>
          </cell>
          <cell r="W808" t="e">
            <v>#N/A</v>
          </cell>
          <cell r="X808" t="e">
            <v>#N/A</v>
          </cell>
        </row>
        <row r="809">
          <cell r="O809">
            <v>0</v>
          </cell>
          <cell r="U809" t="e">
            <v>#N/A</v>
          </cell>
          <cell r="V809" t="e">
            <v>#N/A</v>
          </cell>
          <cell r="W809" t="e">
            <v>#N/A</v>
          </cell>
          <cell r="X809" t="e">
            <v>#N/A</v>
          </cell>
        </row>
        <row r="810">
          <cell r="O810">
            <v>0</v>
          </cell>
          <cell r="U810" t="e">
            <v>#N/A</v>
          </cell>
          <cell r="V810" t="e">
            <v>#N/A</v>
          </cell>
          <cell r="W810" t="e">
            <v>#N/A</v>
          </cell>
          <cell r="X810" t="e">
            <v>#N/A</v>
          </cell>
        </row>
        <row r="811">
          <cell r="O811">
            <v>0</v>
          </cell>
          <cell r="U811" t="e">
            <v>#N/A</v>
          </cell>
          <cell r="V811" t="e">
            <v>#N/A</v>
          </cell>
          <cell r="W811" t="e">
            <v>#N/A</v>
          </cell>
          <cell r="X811" t="e">
            <v>#N/A</v>
          </cell>
        </row>
        <row r="812">
          <cell r="O812">
            <v>0</v>
          </cell>
          <cell r="U812" t="e">
            <v>#N/A</v>
          </cell>
          <cell r="V812" t="e">
            <v>#N/A</v>
          </cell>
          <cell r="W812" t="e">
            <v>#N/A</v>
          </cell>
          <cell r="X812" t="e">
            <v>#N/A</v>
          </cell>
        </row>
        <row r="813">
          <cell r="O813">
            <v>0</v>
          </cell>
          <cell r="U813" t="e">
            <v>#N/A</v>
          </cell>
          <cell r="V813" t="e">
            <v>#N/A</v>
          </cell>
          <cell r="W813" t="e">
            <v>#N/A</v>
          </cell>
          <cell r="X813" t="e">
            <v>#N/A</v>
          </cell>
        </row>
        <row r="814">
          <cell r="O814">
            <v>0</v>
          </cell>
          <cell r="U814" t="e">
            <v>#N/A</v>
          </cell>
          <cell r="V814" t="e">
            <v>#N/A</v>
          </cell>
          <cell r="W814" t="e">
            <v>#N/A</v>
          </cell>
          <cell r="X814" t="e">
            <v>#N/A</v>
          </cell>
        </row>
        <row r="815">
          <cell r="O815">
            <v>0</v>
          </cell>
          <cell r="U815" t="e">
            <v>#N/A</v>
          </cell>
          <cell r="V815" t="e">
            <v>#N/A</v>
          </cell>
          <cell r="W815" t="e">
            <v>#N/A</v>
          </cell>
          <cell r="X815" t="e">
            <v>#N/A</v>
          </cell>
        </row>
        <row r="816">
          <cell r="O816">
            <v>0</v>
          </cell>
          <cell r="U816" t="e">
            <v>#N/A</v>
          </cell>
          <cell r="V816" t="e">
            <v>#N/A</v>
          </cell>
          <cell r="W816" t="e">
            <v>#N/A</v>
          </cell>
          <cell r="X816" t="e">
            <v>#N/A</v>
          </cell>
        </row>
        <row r="817">
          <cell r="O817">
            <v>0</v>
          </cell>
          <cell r="U817" t="e">
            <v>#N/A</v>
          </cell>
          <cell r="V817" t="e">
            <v>#N/A</v>
          </cell>
          <cell r="W817" t="e">
            <v>#N/A</v>
          </cell>
          <cell r="X817" t="e">
            <v>#N/A</v>
          </cell>
        </row>
        <row r="818">
          <cell r="O818">
            <v>0</v>
          </cell>
          <cell r="U818" t="e">
            <v>#N/A</v>
          </cell>
          <cell r="V818" t="e">
            <v>#N/A</v>
          </cell>
          <cell r="W818" t="e">
            <v>#N/A</v>
          </cell>
          <cell r="X818" t="e">
            <v>#N/A</v>
          </cell>
        </row>
        <row r="819">
          <cell r="O819">
            <v>0</v>
          </cell>
          <cell r="U819" t="e">
            <v>#N/A</v>
          </cell>
          <cell r="V819" t="e">
            <v>#N/A</v>
          </cell>
          <cell r="W819" t="e">
            <v>#N/A</v>
          </cell>
          <cell r="X819" t="e">
            <v>#N/A</v>
          </cell>
        </row>
        <row r="820">
          <cell r="O820">
            <v>0</v>
          </cell>
          <cell r="U820" t="e">
            <v>#N/A</v>
          </cell>
          <cell r="V820" t="e">
            <v>#N/A</v>
          </cell>
          <cell r="W820" t="e">
            <v>#N/A</v>
          </cell>
          <cell r="X820" t="e">
            <v>#N/A</v>
          </cell>
        </row>
        <row r="821">
          <cell r="O821">
            <v>0</v>
          </cell>
          <cell r="U821" t="e">
            <v>#N/A</v>
          </cell>
          <cell r="V821" t="e">
            <v>#N/A</v>
          </cell>
          <cell r="W821" t="e">
            <v>#N/A</v>
          </cell>
          <cell r="X821" t="e">
            <v>#N/A</v>
          </cell>
        </row>
        <row r="822">
          <cell r="O822">
            <v>0</v>
          </cell>
          <cell r="U822" t="e">
            <v>#N/A</v>
          </cell>
          <cell r="V822" t="e">
            <v>#N/A</v>
          </cell>
          <cell r="W822" t="e">
            <v>#N/A</v>
          </cell>
          <cell r="X822" t="e">
            <v>#N/A</v>
          </cell>
        </row>
        <row r="823">
          <cell r="O823">
            <v>0</v>
          </cell>
          <cell r="U823" t="e">
            <v>#N/A</v>
          </cell>
          <cell r="V823" t="e">
            <v>#N/A</v>
          </cell>
          <cell r="W823" t="e">
            <v>#N/A</v>
          </cell>
          <cell r="X823" t="e">
            <v>#N/A</v>
          </cell>
        </row>
        <row r="824">
          <cell r="O824">
            <v>0</v>
          </cell>
          <cell r="U824" t="e">
            <v>#N/A</v>
          </cell>
          <cell r="V824" t="e">
            <v>#N/A</v>
          </cell>
          <cell r="W824" t="e">
            <v>#N/A</v>
          </cell>
          <cell r="X824" t="e">
            <v>#N/A</v>
          </cell>
        </row>
        <row r="825">
          <cell r="O825">
            <v>0</v>
          </cell>
          <cell r="U825" t="e">
            <v>#N/A</v>
          </cell>
          <cell r="V825" t="e">
            <v>#N/A</v>
          </cell>
          <cell r="W825" t="e">
            <v>#N/A</v>
          </cell>
          <cell r="X825" t="e">
            <v>#N/A</v>
          </cell>
        </row>
        <row r="826">
          <cell r="O826">
            <v>0</v>
          </cell>
          <cell r="U826" t="e">
            <v>#N/A</v>
          </cell>
          <cell r="V826" t="e">
            <v>#N/A</v>
          </cell>
          <cell r="W826" t="e">
            <v>#N/A</v>
          </cell>
          <cell r="X826" t="e">
            <v>#N/A</v>
          </cell>
        </row>
        <row r="827">
          <cell r="O827">
            <v>0</v>
          </cell>
          <cell r="U827" t="e">
            <v>#N/A</v>
          </cell>
          <cell r="V827" t="e">
            <v>#N/A</v>
          </cell>
          <cell r="W827" t="e">
            <v>#N/A</v>
          </cell>
          <cell r="X827" t="e">
            <v>#N/A</v>
          </cell>
        </row>
        <row r="828">
          <cell r="O828">
            <v>0</v>
          </cell>
          <cell r="U828" t="e">
            <v>#N/A</v>
          </cell>
          <cell r="V828" t="e">
            <v>#N/A</v>
          </cell>
          <cell r="W828" t="e">
            <v>#N/A</v>
          </cell>
          <cell r="X828" t="e">
            <v>#N/A</v>
          </cell>
        </row>
        <row r="829">
          <cell r="O829">
            <v>0</v>
          </cell>
          <cell r="U829" t="e">
            <v>#N/A</v>
          </cell>
          <cell r="V829" t="e">
            <v>#N/A</v>
          </cell>
          <cell r="W829" t="e">
            <v>#N/A</v>
          </cell>
          <cell r="X829" t="e">
            <v>#N/A</v>
          </cell>
        </row>
        <row r="830">
          <cell r="O830">
            <v>0</v>
          </cell>
          <cell r="U830" t="e">
            <v>#N/A</v>
          </cell>
          <cell r="V830" t="e">
            <v>#N/A</v>
          </cell>
          <cell r="W830" t="e">
            <v>#N/A</v>
          </cell>
          <cell r="X830" t="e">
            <v>#N/A</v>
          </cell>
        </row>
        <row r="831">
          <cell r="O831">
            <v>0</v>
          </cell>
          <cell r="U831" t="e">
            <v>#N/A</v>
          </cell>
          <cell r="V831" t="e">
            <v>#N/A</v>
          </cell>
          <cell r="W831" t="e">
            <v>#N/A</v>
          </cell>
          <cell r="X831" t="e">
            <v>#N/A</v>
          </cell>
        </row>
        <row r="832">
          <cell r="O832">
            <v>0</v>
          </cell>
          <cell r="U832" t="e">
            <v>#N/A</v>
          </cell>
          <cell r="V832" t="e">
            <v>#N/A</v>
          </cell>
          <cell r="W832" t="e">
            <v>#N/A</v>
          </cell>
          <cell r="X832" t="e">
            <v>#N/A</v>
          </cell>
        </row>
        <row r="833">
          <cell r="O833">
            <v>0</v>
          </cell>
          <cell r="U833" t="e">
            <v>#N/A</v>
          </cell>
          <cell r="V833" t="e">
            <v>#N/A</v>
          </cell>
          <cell r="W833" t="e">
            <v>#N/A</v>
          </cell>
          <cell r="X833" t="e">
            <v>#N/A</v>
          </cell>
        </row>
        <row r="834">
          <cell r="O834">
            <v>0</v>
          </cell>
          <cell r="U834" t="e">
            <v>#N/A</v>
          </cell>
          <cell r="V834" t="e">
            <v>#N/A</v>
          </cell>
          <cell r="W834" t="e">
            <v>#N/A</v>
          </cell>
          <cell r="X834" t="e">
            <v>#N/A</v>
          </cell>
        </row>
        <row r="835">
          <cell r="O835">
            <v>0</v>
          </cell>
          <cell r="U835" t="e">
            <v>#N/A</v>
          </cell>
          <cell r="V835" t="e">
            <v>#N/A</v>
          </cell>
          <cell r="W835" t="e">
            <v>#N/A</v>
          </cell>
          <cell r="X835" t="e">
            <v>#N/A</v>
          </cell>
        </row>
        <row r="836">
          <cell r="O836">
            <v>0</v>
          </cell>
          <cell r="U836" t="e">
            <v>#N/A</v>
          </cell>
          <cell r="V836" t="e">
            <v>#N/A</v>
          </cell>
          <cell r="W836" t="e">
            <v>#N/A</v>
          </cell>
          <cell r="X836" t="e">
            <v>#N/A</v>
          </cell>
        </row>
        <row r="837">
          <cell r="O837">
            <v>0</v>
          </cell>
          <cell r="U837" t="e">
            <v>#N/A</v>
          </cell>
          <cell r="V837" t="e">
            <v>#N/A</v>
          </cell>
          <cell r="W837" t="e">
            <v>#N/A</v>
          </cell>
          <cell r="X837" t="e">
            <v>#N/A</v>
          </cell>
        </row>
        <row r="838">
          <cell r="O838">
            <v>0</v>
          </cell>
          <cell r="U838" t="e">
            <v>#N/A</v>
          </cell>
          <cell r="V838" t="e">
            <v>#N/A</v>
          </cell>
          <cell r="W838" t="e">
            <v>#N/A</v>
          </cell>
          <cell r="X838" t="e">
            <v>#N/A</v>
          </cell>
        </row>
        <row r="839">
          <cell r="O839">
            <v>0</v>
          </cell>
          <cell r="U839" t="e">
            <v>#N/A</v>
          </cell>
          <cell r="V839" t="e">
            <v>#N/A</v>
          </cell>
          <cell r="W839" t="e">
            <v>#N/A</v>
          </cell>
          <cell r="X839" t="e">
            <v>#N/A</v>
          </cell>
        </row>
        <row r="840">
          <cell r="O840">
            <v>0</v>
          </cell>
          <cell r="U840" t="e">
            <v>#N/A</v>
          </cell>
          <cell r="V840" t="e">
            <v>#N/A</v>
          </cell>
          <cell r="W840" t="e">
            <v>#N/A</v>
          </cell>
          <cell r="X840" t="e">
            <v>#N/A</v>
          </cell>
        </row>
        <row r="841">
          <cell r="O841">
            <v>0</v>
          </cell>
          <cell r="U841" t="e">
            <v>#N/A</v>
          </cell>
          <cell r="V841" t="e">
            <v>#N/A</v>
          </cell>
          <cell r="W841" t="e">
            <v>#N/A</v>
          </cell>
          <cell r="X841" t="e">
            <v>#N/A</v>
          </cell>
        </row>
        <row r="842">
          <cell r="O842">
            <v>0</v>
          </cell>
          <cell r="U842" t="e">
            <v>#N/A</v>
          </cell>
          <cell r="V842" t="e">
            <v>#N/A</v>
          </cell>
          <cell r="W842" t="e">
            <v>#N/A</v>
          </cell>
          <cell r="X842" t="e">
            <v>#N/A</v>
          </cell>
        </row>
        <row r="843">
          <cell r="O843">
            <v>0</v>
          </cell>
          <cell r="U843" t="e">
            <v>#N/A</v>
          </cell>
          <cell r="V843" t="e">
            <v>#N/A</v>
          </cell>
          <cell r="W843" t="e">
            <v>#N/A</v>
          </cell>
          <cell r="X843" t="e">
            <v>#N/A</v>
          </cell>
        </row>
        <row r="844">
          <cell r="O844">
            <v>0</v>
          </cell>
          <cell r="U844" t="e">
            <v>#N/A</v>
          </cell>
          <cell r="V844" t="e">
            <v>#N/A</v>
          </cell>
          <cell r="W844" t="e">
            <v>#N/A</v>
          </cell>
          <cell r="X844" t="e">
            <v>#N/A</v>
          </cell>
        </row>
        <row r="845">
          <cell r="O845">
            <v>0</v>
          </cell>
          <cell r="U845" t="e">
            <v>#N/A</v>
          </cell>
          <cell r="V845" t="e">
            <v>#N/A</v>
          </cell>
          <cell r="W845" t="e">
            <v>#N/A</v>
          </cell>
          <cell r="X845" t="e">
            <v>#N/A</v>
          </cell>
        </row>
        <row r="846">
          <cell r="O846">
            <v>0</v>
          </cell>
          <cell r="U846" t="e">
            <v>#N/A</v>
          </cell>
          <cell r="V846" t="e">
            <v>#N/A</v>
          </cell>
          <cell r="W846" t="e">
            <v>#N/A</v>
          </cell>
          <cell r="X846" t="e">
            <v>#N/A</v>
          </cell>
        </row>
        <row r="847">
          <cell r="O847">
            <v>0</v>
          </cell>
          <cell r="U847" t="e">
            <v>#N/A</v>
          </cell>
          <cell r="V847" t="e">
            <v>#N/A</v>
          </cell>
          <cell r="W847" t="e">
            <v>#N/A</v>
          </cell>
          <cell r="X847" t="e">
            <v>#N/A</v>
          </cell>
        </row>
        <row r="848">
          <cell r="O848">
            <v>0</v>
          </cell>
          <cell r="U848" t="e">
            <v>#N/A</v>
          </cell>
          <cell r="V848" t="e">
            <v>#N/A</v>
          </cell>
          <cell r="W848" t="e">
            <v>#N/A</v>
          </cell>
          <cell r="X848" t="e">
            <v>#N/A</v>
          </cell>
        </row>
        <row r="849">
          <cell r="O849">
            <v>0</v>
          </cell>
          <cell r="U849" t="e">
            <v>#N/A</v>
          </cell>
          <cell r="V849" t="e">
            <v>#N/A</v>
          </cell>
          <cell r="W849" t="e">
            <v>#N/A</v>
          </cell>
          <cell r="X849" t="e">
            <v>#N/A</v>
          </cell>
        </row>
        <row r="850">
          <cell r="O850">
            <v>0</v>
          </cell>
          <cell r="U850" t="e">
            <v>#N/A</v>
          </cell>
          <cell r="V850" t="e">
            <v>#N/A</v>
          </cell>
          <cell r="W850" t="e">
            <v>#N/A</v>
          </cell>
          <cell r="X850" t="e">
            <v>#N/A</v>
          </cell>
        </row>
        <row r="851">
          <cell r="O851">
            <v>0</v>
          </cell>
          <cell r="U851" t="e">
            <v>#N/A</v>
          </cell>
          <cell r="V851" t="e">
            <v>#N/A</v>
          </cell>
          <cell r="W851" t="e">
            <v>#N/A</v>
          </cell>
          <cell r="X851" t="e">
            <v>#N/A</v>
          </cell>
        </row>
        <row r="852">
          <cell r="O852">
            <v>0</v>
          </cell>
          <cell r="U852" t="e">
            <v>#N/A</v>
          </cell>
          <cell r="V852" t="e">
            <v>#N/A</v>
          </cell>
          <cell r="W852" t="e">
            <v>#N/A</v>
          </cell>
          <cell r="X852" t="e">
            <v>#N/A</v>
          </cell>
        </row>
        <row r="853">
          <cell r="O853">
            <v>0</v>
          </cell>
          <cell r="U853" t="e">
            <v>#N/A</v>
          </cell>
          <cell r="V853" t="e">
            <v>#N/A</v>
          </cell>
          <cell r="W853" t="e">
            <v>#N/A</v>
          </cell>
          <cell r="X853" t="e">
            <v>#N/A</v>
          </cell>
        </row>
        <row r="854">
          <cell r="O854">
            <v>0</v>
          </cell>
          <cell r="U854" t="e">
            <v>#N/A</v>
          </cell>
          <cell r="V854" t="e">
            <v>#N/A</v>
          </cell>
          <cell r="W854" t="e">
            <v>#N/A</v>
          </cell>
          <cell r="X854" t="e">
            <v>#N/A</v>
          </cell>
        </row>
        <row r="855">
          <cell r="O855">
            <v>0</v>
          </cell>
          <cell r="U855" t="e">
            <v>#N/A</v>
          </cell>
          <cell r="V855" t="e">
            <v>#N/A</v>
          </cell>
          <cell r="W855" t="e">
            <v>#N/A</v>
          </cell>
          <cell r="X855" t="e">
            <v>#N/A</v>
          </cell>
        </row>
        <row r="856">
          <cell r="O856">
            <v>0</v>
          </cell>
          <cell r="U856" t="e">
            <v>#N/A</v>
          </cell>
          <cell r="V856" t="e">
            <v>#N/A</v>
          </cell>
          <cell r="W856" t="e">
            <v>#N/A</v>
          </cell>
          <cell r="X856" t="e">
            <v>#N/A</v>
          </cell>
        </row>
        <row r="857">
          <cell r="O857">
            <v>0</v>
          </cell>
          <cell r="U857" t="e">
            <v>#N/A</v>
          </cell>
          <cell r="V857" t="e">
            <v>#N/A</v>
          </cell>
          <cell r="W857" t="e">
            <v>#N/A</v>
          </cell>
          <cell r="X857" t="e">
            <v>#N/A</v>
          </cell>
        </row>
        <row r="858">
          <cell r="O858">
            <v>0</v>
          </cell>
          <cell r="U858" t="e">
            <v>#N/A</v>
          </cell>
          <cell r="V858" t="e">
            <v>#N/A</v>
          </cell>
          <cell r="W858" t="e">
            <v>#N/A</v>
          </cell>
          <cell r="X858" t="e">
            <v>#N/A</v>
          </cell>
        </row>
        <row r="859">
          <cell r="O859">
            <v>0</v>
          </cell>
          <cell r="U859" t="e">
            <v>#N/A</v>
          </cell>
          <cell r="V859" t="e">
            <v>#N/A</v>
          </cell>
          <cell r="W859" t="e">
            <v>#N/A</v>
          </cell>
          <cell r="X859" t="e">
            <v>#N/A</v>
          </cell>
        </row>
        <row r="860">
          <cell r="O860">
            <v>0</v>
          </cell>
          <cell r="U860" t="e">
            <v>#N/A</v>
          </cell>
          <cell r="V860" t="e">
            <v>#N/A</v>
          </cell>
          <cell r="W860" t="e">
            <v>#N/A</v>
          </cell>
          <cell r="X860" t="e">
            <v>#N/A</v>
          </cell>
        </row>
        <row r="861">
          <cell r="O861">
            <v>0</v>
          </cell>
          <cell r="U861" t="e">
            <v>#N/A</v>
          </cell>
          <cell r="V861" t="e">
            <v>#N/A</v>
          </cell>
          <cell r="W861" t="e">
            <v>#N/A</v>
          </cell>
          <cell r="X861" t="e">
            <v>#N/A</v>
          </cell>
        </row>
        <row r="862">
          <cell r="O862">
            <v>0</v>
          </cell>
          <cell r="U862" t="e">
            <v>#N/A</v>
          </cell>
          <cell r="V862" t="e">
            <v>#N/A</v>
          </cell>
          <cell r="W862" t="e">
            <v>#N/A</v>
          </cell>
          <cell r="X862" t="e">
            <v>#N/A</v>
          </cell>
        </row>
        <row r="863">
          <cell r="O863">
            <v>0</v>
          </cell>
          <cell r="U863" t="e">
            <v>#N/A</v>
          </cell>
          <cell r="V863" t="e">
            <v>#N/A</v>
          </cell>
          <cell r="W863" t="e">
            <v>#N/A</v>
          </cell>
          <cell r="X863" t="e">
            <v>#N/A</v>
          </cell>
        </row>
        <row r="864">
          <cell r="O864">
            <v>0</v>
          </cell>
          <cell r="U864" t="e">
            <v>#N/A</v>
          </cell>
          <cell r="V864" t="e">
            <v>#N/A</v>
          </cell>
          <cell r="W864" t="e">
            <v>#N/A</v>
          </cell>
          <cell r="X864" t="e">
            <v>#N/A</v>
          </cell>
        </row>
        <row r="865">
          <cell r="O865">
            <v>0</v>
          </cell>
          <cell r="U865" t="e">
            <v>#N/A</v>
          </cell>
          <cell r="V865" t="e">
            <v>#N/A</v>
          </cell>
          <cell r="W865" t="e">
            <v>#N/A</v>
          </cell>
          <cell r="X865" t="e">
            <v>#N/A</v>
          </cell>
        </row>
        <row r="866">
          <cell r="O866">
            <v>0</v>
          </cell>
          <cell r="U866" t="e">
            <v>#N/A</v>
          </cell>
          <cell r="V866" t="e">
            <v>#N/A</v>
          </cell>
          <cell r="W866" t="e">
            <v>#N/A</v>
          </cell>
          <cell r="X866" t="e">
            <v>#N/A</v>
          </cell>
        </row>
        <row r="867">
          <cell r="O867">
            <v>0</v>
          </cell>
          <cell r="U867" t="e">
            <v>#N/A</v>
          </cell>
          <cell r="V867" t="e">
            <v>#N/A</v>
          </cell>
          <cell r="W867" t="e">
            <v>#N/A</v>
          </cell>
          <cell r="X867" t="e">
            <v>#N/A</v>
          </cell>
        </row>
        <row r="868">
          <cell r="O868">
            <v>0</v>
          </cell>
          <cell r="U868" t="e">
            <v>#N/A</v>
          </cell>
          <cell r="V868" t="e">
            <v>#N/A</v>
          </cell>
          <cell r="W868" t="e">
            <v>#N/A</v>
          </cell>
          <cell r="X868" t="e">
            <v>#N/A</v>
          </cell>
        </row>
        <row r="869">
          <cell r="O869">
            <v>0</v>
          </cell>
          <cell r="U869" t="e">
            <v>#N/A</v>
          </cell>
          <cell r="V869" t="e">
            <v>#N/A</v>
          </cell>
          <cell r="W869" t="e">
            <v>#N/A</v>
          </cell>
          <cell r="X869" t="e">
            <v>#N/A</v>
          </cell>
        </row>
        <row r="870">
          <cell r="O870">
            <v>0</v>
          </cell>
          <cell r="U870" t="e">
            <v>#N/A</v>
          </cell>
          <cell r="V870" t="e">
            <v>#N/A</v>
          </cell>
          <cell r="W870" t="e">
            <v>#N/A</v>
          </cell>
          <cell r="X870" t="e">
            <v>#N/A</v>
          </cell>
        </row>
        <row r="871">
          <cell r="O871">
            <v>0</v>
          </cell>
          <cell r="U871" t="e">
            <v>#N/A</v>
          </cell>
          <cell r="V871" t="e">
            <v>#N/A</v>
          </cell>
          <cell r="W871" t="e">
            <v>#N/A</v>
          </cell>
          <cell r="X871" t="e">
            <v>#N/A</v>
          </cell>
        </row>
        <row r="872">
          <cell r="O872">
            <v>0</v>
          </cell>
          <cell r="U872" t="e">
            <v>#N/A</v>
          </cell>
          <cell r="V872" t="e">
            <v>#N/A</v>
          </cell>
          <cell r="W872" t="e">
            <v>#N/A</v>
          </cell>
          <cell r="X872" t="e">
            <v>#N/A</v>
          </cell>
        </row>
        <row r="873">
          <cell r="O873">
            <v>0</v>
          </cell>
          <cell r="U873" t="e">
            <v>#N/A</v>
          </cell>
          <cell r="V873" t="e">
            <v>#N/A</v>
          </cell>
          <cell r="W873" t="e">
            <v>#N/A</v>
          </cell>
          <cell r="X873" t="e">
            <v>#N/A</v>
          </cell>
        </row>
        <row r="874">
          <cell r="O874">
            <v>0</v>
          </cell>
          <cell r="U874" t="e">
            <v>#N/A</v>
          </cell>
          <cell r="V874" t="e">
            <v>#N/A</v>
          </cell>
          <cell r="W874" t="e">
            <v>#N/A</v>
          </cell>
          <cell r="X874" t="e">
            <v>#N/A</v>
          </cell>
        </row>
        <row r="875">
          <cell r="O875">
            <v>0</v>
          </cell>
          <cell r="U875" t="e">
            <v>#N/A</v>
          </cell>
          <cell r="V875" t="e">
            <v>#N/A</v>
          </cell>
          <cell r="W875" t="e">
            <v>#N/A</v>
          </cell>
          <cell r="X875" t="e">
            <v>#N/A</v>
          </cell>
        </row>
        <row r="876">
          <cell r="O876">
            <v>0</v>
          </cell>
          <cell r="U876" t="e">
            <v>#N/A</v>
          </cell>
          <cell r="V876" t="e">
            <v>#N/A</v>
          </cell>
          <cell r="W876" t="e">
            <v>#N/A</v>
          </cell>
          <cell r="X876" t="e">
            <v>#N/A</v>
          </cell>
        </row>
        <row r="877">
          <cell r="O877">
            <v>0</v>
          </cell>
          <cell r="U877" t="e">
            <v>#N/A</v>
          </cell>
          <cell r="V877" t="e">
            <v>#N/A</v>
          </cell>
          <cell r="W877" t="e">
            <v>#N/A</v>
          </cell>
          <cell r="X877" t="e">
            <v>#N/A</v>
          </cell>
        </row>
        <row r="878">
          <cell r="O878">
            <v>0</v>
          </cell>
          <cell r="U878" t="e">
            <v>#N/A</v>
          </cell>
          <cell r="V878" t="e">
            <v>#N/A</v>
          </cell>
          <cell r="W878" t="e">
            <v>#N/A</v>
          </cell>
          <cell r="X878" t="e">
            <v>#N/A</v>
          </cell>
        </row>
        <row r="879">
          <cell r="O879">
            <v>0</v>
          </cell>
          <cell r="U879" t="e">
            <v>#N/A</v>
          </cell>
          <cell r="V879" t="e">
            <v>#N/A</v>
          </cell>
          <cell r="W879" t="e">
            <v>#N/A</v>
          </cell>
          <cell r="X879" t="e">
            <v>#N/A</v>
          </cell>
        </row>
        <row r="880">
          <cell r="O880">
            <v>0</v>
          </cell>
          <cell r="U880" t="e">
            <v>#N/A</v>
          </cell>
          <cell r="V880" t="e">
            <v>#N/A</v>
          </cell>
          <cell r="W880" t="e">
            <v>#N/A</v>
          </cell>
          <cell r="X880" t="e">
            <v>#N/A</v>
          </cell>
        </row>
        <row r="881">
          <cell r="O881">
            <v>0</v>
          </cell>
          <cell r="U881" t="e">
            <v>#N/A</v>
          </cell>
          <cell r="V881" t="e">
            <v>#N/A</v>
          </cell>
          <cell r="W881" t="e">
            <v>#N/A</v>
          </cell>
          <cell r="X881" t="e">
            <v>#N/A</v>
          </cell>
        </row>
        <row r="882">
          <cell r="O882">
            <v>0</v>
          </cell>
          <cell r="U882" t="e">
            <v>#N/A</v>
          </cell>
          <cell r="V882" t="e">
            <v>#N/A</v>
          </cell>
          <cell r="W882" t="e">
            <v>#N/A</v>
          </cell>
          <cell r="X882" t="e">
            <v>#N/A</v>
          </cell>
        </row>
        <row r="883">
          <cell r="O883">
            <v>0</v>
          </cell>
          <cell r="U883" t="e">
            <v>#N/A</v>
          </cell>
          <cell r="V883" t="e">
            <v>#N/A</v>
          </cell>
          <cell r="W883" t="e">
            <v>#N/A</v>
          </cell>
          <cell r="X883" t="e">
            <v>#N/A</v>
          </cell>
        </row>
        <row r="884">
          <cell r="O884">
            <v>0</v>
          </cell>
          <cell r="U884" t="e">
            <v>#N/A</v>
          </cell>
          <cell r="V884" t="e">
            <v>#N/A</v>
          </cell>
          <cell r="W884" t="e">
            <v>#N/A</v>
          </cell>
          <cell r="X884" t="e">
            <v>#N/A</v>
          </cell>
        </row>
        <row r="885">
          <cell r="O885">
            <v>0</v>
          </cell>
          <cell r="U885" t="e">
            <v>#N/A</v>
          </cell>
          <cell r="V885" t="e">
            <v>#N/A</v>
          </cell>
          <cell r="W885" t="e">
            <v>#N/A</v>
          </cell>
          <cell r="X885" t="e">
            <v>#N/A</v>
          </cell>
        </row>
        <row r="886">
          <cell r="O886">
            <v>0</v>
          </cell>
          <cell r="U886" t="e">
            <v>#N/A</v>
          </cell>
          <cell r="V886" t="e">
            <v>#N/A</v>
          </cell>
          <cell r="W886" t="e">
            <v>#N/A</v>
          </cell>
          <cell r="X886" t="e">
            <v>#N/A</v>
          </cell>
        </row>
        <row r="887">
          <cell r="O887">
            <v>0</v>
          </cell>
          <cell r="U887" t="e">
            <v>#N/A</v>
          </cell>
          <cell r="V887" t="e">
            <v>#N/A</v>
          </cell>
          <cell r="W887" t="e">
            <v>#N/A</v>
          </cell>
          <cell r="X887" t="e">
            <v>#N/A</v>
          </cell>
        </row>
        <row r="888">
          <cell r="O888">
            <v>0</v>
          </cell>
          <cell r="U888" t="e">
            <v>#N/A</v>
          </cell>
          <cell r="V888" t="e">
            <v>#N/A</v>
          </cell>
          <cell r="W888" t="e">
            <v>#N/A</v>
          </cell>
          <cell r="X888" t="e">
            <v>#N/A</v>
          </cell>
        </row>
        <row r="889">
          <cell r="O889">
            <v>0</v>
          </cell>
          <cell r="U889" t="e">
            <v>#N/A</v>
          </cell>
          <cell r="V889" t="e">
            <v>#N/A</v>
          </cell>
          <cell r="W889" t="e">
            <v>#N/A</v>
          </cell>
          <cell r="X889" t="e">
            <v>#N/A</v>
          </cell>
        </row>
        <row r="890">
          <cell r="O890">
            <v>0</v>
          </cell>
          <cell r="U890" t="e">
            <v>#N/A</v>
          </cell>
          <cell r="V890" t="e">
            <v>#N/A</v>
          </cell>
          <cell r="W890" t="e">
            <v>#N/A</v>
          </cell>
          <cell r="X890" t="e">
            <v>#N/A</v>
          </cell>
        </row>
        <row r="891">
          <cell r="O891">
            <v>0</v>
          </cell>
          <cell r="U891" t="e">
            <v>#N/A</v>
          </cell>
          <cell r="V891" t="e">
            <v>#N/A</v>
          </cell>
          <cell r="W891" t="e">
            <v>#N/A</v>
          </cell>
          <cell r="X891" t="e">
            <v>#N/A</v>
          </cell>
        </row>
        <row r="892">
          <cell r="O892">
            <v>0</v>
          </cell>
          <cell r="U892" t="e">
            <v>#N/A</v>
          </cell>
          <cell r="V892" t="e">
            <v>#N/A</v>
          </cell>
          <cell r="W892" t="e">
            <v>#N/A</v>
          </cell>
          <cell r="X892" t="e">
            <v>#N/A</v>
          </cell>
        </row>
        <row r="893">
          <cell r="O893">
            <v>0</v>
          </cell>
          <cell r="U893" t="e">
            <v>#N/A</v>
          </cell>
          <cell r="V893" t="e">
            <v>#N/A</v>
          </cell>
          <cell r="W893" t="e">
            <v>#N/A</v>
          </cell>
          <cell r="X893" t="e">
            <v>#N/A</v>
          </cell>
        </row>
        <row r="894">
          <cell r="O894">
            <v>0</v>
          </cell>
          <cell r="U894" t="e">
            <v>#N/A</v>
          </cell>
          <cell r="V894" t="e">
            <v>#N/A</v>
          </cell>
          <cell r="W894" t="e">
            <v>#N/A</v>
          </cell>
          <cell r="X894" t="e">
            <v>#N/A</v>
          </cell>
        </row>
        <row r="895">
          <cell r="O895">
            <v>0</v>
          </cell>
          <cell r="U895" t="e">
            <v>#N/A</v>
          </cell>
          <cell r="V895" t="e">
            <v>#N/A</v>
          </cell>
          <cell r="W895" t="e">
            <v>#N/A</v>
          </cell>
          <cell r="X895" t="e">
            <v>#N/A</v>
          </cell>
        </row>
        <row r="896">
          <cell r="O896">
            <v>0</v>
          </cell>
          <cell r="U896" t="e">
            <v>#N/A</v>
          </cell>
          <cell r="V896" t="e">
            <v>#N/A</v>
          </cell>
          <cell r="W896" t="e">
            <v>#N/A</v>
          </cell>
          <cell r="X896" t="e">
            <v>#N/A</v>
          </cell>
        </row>
        <row r="897">
          <cell r="O897">
            <v>0</v>
          </cell>
          <cell r="U897" t="e">
            <v>#N/A</v>
          </cell>
          <cell r="V897" t="e">
            <v>#N/A</v>
          </cell>
          <cell r="W897" t="e">
            <v>#N/A</v>
          </cell>
          <cell r="X897" t="e">
            <v>#N/A</v>
          </cell>
        </row>
        <row r="898">
          <cell r="O898">
            <v>0</v>
          </cell>
          <cell r="U898" t="e">
            <v>#N/A</v>
          </cell>
          <cell r="V898" t="e">
            <v>#N/A</v>
          </cell>
          <cell r="W898" t="e">
            <v>#N/A</v>
          </cell>
          <cell r="X898" t="e">
            <v>#N/A</v>
          </cell>
        </row>
        <row r="899">
          <cell r="O899">
            <v>0</v>
          </cell>
          <cell r="U899" t="e">
            <v>#N/A</v>
          </cell>
          <cell r="V899" t="e">
            <v>#N/A</v>
          </cell>
          <cell r="W899" t="e">
            <v>#N/A</v>
          </cell>
          <cell r="X899" t="e">
            <v>#N/A</v>
          </cell>
        </row>
        <row r="900">
          <cell r="O900">
            <v>0</v>
          </cell>
          <cell r="U900" t="e">
            <v>#N/A</v>
          </cell>
          <cell r="V900" t="e">
            <v>#N/A</v>
          </cell>
          <cell r="W900" t="e">
            <v>#N/A</v>
          </cell>
          <cell r="X900" t="e">
            <v>#N/A</v>
          </cell>
        </row>
        <row r="901">
          <cell r="O901">
            <v>0</v>
          </cell>
          <cell r="U901" t="e">
            <v>#N/A</v>
          </cell>
          <cell r="V901" t="e">
            <v>#N/A</v>
          </cell>
          <cell r="W901" t="e">
            <v>#N/A</v>
          </cell>
          <cell r="X901" t="e">
            <v>#N/A</v>
          </cell>
        </row>
        <row r="902">
          <cell r="O902">
            <v>0</v>
          </cell>
          <cell r="U902" t="e">
            <v>#N/A</v>
          </cell>
          <cell r="V902" t="e">
            <v>#N/A</v>
          </cell>
          <cell r="W902" t="e">
            <v>#N/A</v>
          </cell>
          <cell r="X902" t="e">
            <v>#N/A</v>
          </cell>
        </row>
        <row r="903">
          <cell r="O903">
            <v>0</v>
          </cell>
          <cell r="U903" t="e">
            <v>#N/A</v>
          </cell>
          <cell r="V903" t="e">
            <v>#N/A</v>
          </cell>
          <cell r="W903" t="e">
            <v>#N/A</v>
          </cell>
          <cell r="X903" t="e">
            <v>#N/A</v>
          </cell>
        </row>
        <row r="904">
          <cell r="O904">
            <v>0</v>
          </cell>
          <cell r="U904" t="e">
            <v>#N/A</v>
          </cell>
          <cell r="V904" t="e">
            <v>#N/A</v>
          </cell>
          <cell r="W904" t="e">
            <v>#N/A</v>
          </cell>
          <cell r="X904" t="e">
            <v>#N/A</v>
          </cell>
        </row>
        <row r="905">
          <cell r="O905">
            <v>0</v>
          </cell>
          <cell r="U905" t="e">
            <v>#N/A</v>
          </cell>
          <cell r="V905" t="e">
            <v>#N/A</v>
          </cell>
          <cell r="W905" t="e">
            <v>#N/A</v>
          </cell>
          <cell r="X905" t="e">
            <v>#N/A</v>
          </cell>
        </row>
        <row r="906">
          <cell r="O906">
            <v>0</v>
          </cell>
          <cell r="U906" t="e">
            <v>#N/A</v>
          </cell>
          <cell r="V906" t="e">
            <v>#N/A</v>
          </cell>
          <cell r="W906" t="e">
            <v>#N/A</v>
          </cell>
          <cell r="X906" t="e">
            <v>#N/A</v>
          </cell>
        </row>
        <row r="907">
          <cell r="O907">
            <v>0</v>
          </cell>
          <cell r="U907" t="e">
            <v>#N/A</v>
          </cell>
          <cell r="V907" t="e">
            <v>#N/A</v>
          </cell>
          <cell r="W907" t="e">
            <v>#N/A</v>
          </cell>
          <cell r="X907" t="e">
            <v>#N/A</v>
          </cell>
        </row>
        <row r="908">
          <cell r="O908">
            <v>0</v>
          </cell>
          <cell r="U908" t="e">
            <v>#N/A</v>
          </cell>
          <cell r="V908" t="e">
            <v>#N/A</v>
          </cell>
          <cell r="W908" t="e">
            <v>#N/A</v>
          </cell>
          <cell r="X908" t="e">
            <v>#N/A</v>
          </cell>
        </row>
        <row r="909">
          <cell r="O909">
            <v>0</v>
          </cell>
          <cell r="U909" t="e">
            <v>#N/A</v>
          </cell>
          <cell r="V909" t="e">
            <v>#N/A</v>
          </cell>
          <cell r="W909" t="e">
            <v>#N/A</v>
          </cell>
          <cell r="X909" t="e">
            <v>#N/A</v>
          </cell>
        </row>
        <row r="910">
          <cell r="O910">
            <v>0</v>
          </cell>
          <cell r="U910" t="e">
            <v>#N/A</v>
          </cell>
          <cell r="V910" t="e">
            <v>#N/A</v>
          </cell>
          <cell r="W910" t="e">
            <v>#N/A</v>
          </cell>
          <cell r="X910" t="e">
            <v>#N/A</v>
          </cell>
        </row>
        <row r="911">
          <cell r="O911">
            <v>0</v>
          </cell>
          <cell r="U911" t="e">
            <v>#N/A</v>
          </cell>
          <cell r="V911" t="e">
            <v>#N/A</v>
          </cell>
          <cell r="W911" t="e">
            <v>#N/A</v>
          </cell>
          <cell r="X911" t="e">
            <v>#N/A</v>
          </cell>
        </row>
        <row r="912">
          <cell r="O912">
            <v>0</v>
          </cell>
          <cell r="U912" t="e">
            <v>#N/A</v>
          </cell>
          <cell r="V912" t="e">
            <v>#N/A</v>
          </cell>
          <cell r="W912" t="e">
            <v>#N/A</v>
          </cell>
          <cell r="X912" t="e">
            <v>#N/A</v>
          </cell>
        </row>
        <row r="913">
          <cell r="O913">
            <v>0</v>
          </cell>
          <cell r="U913" t="e">
            <v>#N/A</v>
          </cell>
          <cell r="V913" t="e">
            <v>#N/A</v>
          </cell>
          <cell r="W913" t="e">
            <v>#N/A</v>
          </cell>
          <cell r="X913" t="e">
            <v>#N/A</v>
          </cell>
        </row>
        <row r="914">
          <cell r="O914">
            <v>0</v>
          </cell>
          <cell r="U914" t="e">
            <v>#N/A</v>
          </cell>
          <cell r="V914" t="e">
            <v>#N/A</v>
          </cell>
          <cell r="W914" t="e">
            <v>#N/A</v>
          </cell>
          <cell r="X914" t="e">
            <v>#N/A</v>
          </cell>
        </row>
        <row r="915">
          <cell r="O915">
            <v>0</v>
          </cell>
          <cell r="U915" t="e">
            <v>#N/A</v>
          </cell>
          <cell r="V915" t="e">
            <v>#N/A</v>
          </cell>
          <cell r="W915" t="e">
            <v>#N/A</v>
          </cell>
          <cell r="X915" t="e">
            <v>#N/A</v>
          </cell>
        </row>
        <row r="916">
          <cell r="O916">
            <v>0</v>
          </cell>
          <cell r="U916" t="e">
            <v>#N/A</v>
          </cell>
          <cell r="V916" t="e">
            <v>#N/A</v>
          </cell>
          <cell r="W916" t="e">
            <v>#N/A</v>
          </cell>
          <cell r="X916" t="e">
            <v>#N/A</v>
          </cell>
        </row>
        <row r="917">
          <cell r="O917">
            <v>0</v>
          </cell>
          <cell r="U917" t="e">
            <v>#N/A</v>
          </cell>
          <cell r="V917" t="e">
            <v>#N/A</v>
          </cell>
          <cell r="W917" t="e">
            <v>#N/A</v>
          </cell>
          <cell r="X917" t="e">
            <v>#N/A</v>
          </cell>
        </row>
        <row r="918">
          <cell r="O918">
            <v>0</v>
          </cell>
          <cell r="U918" t="e">
            <v>#N/A</v>
          </cell>
          <cell r="V918" t="e">
            <v>#N/A</v>
          </cell>
          <cell r="W918" t="e">
            <v>#N/A</v>
          </cell>
          <cell r="X918" t="e">
            <v>#N/A</v>
          </cell>
        </row>
        <row r="919">
          <cell r="O919">
            <v>0</v>
          </cell>
          <cell r="U919" t="e">
            <v>#N/A</v>
          </cell>
          <cell r="V919" t="e">
            <v>#N/A</v>
          </cell>
          <cell r="W919" t="e">
            <v>#N/A</v>
          </cell>
          <cell r="X919" t="e">
            <v>#N/A</v>
          </cell>
        </row>
        <row r="920">
          <cell r="O920">
            <v>0</v>
          </cell>
          <cell r="U920" t="e">
            <v>#N/A</v>
          </cell>
          <cell r="V920" t="e">
            <v>#N/A</v>
          </cell>
          <cell r="W920" t="e">
            <v>#N/A</v>
          </cell>
          <cell r="X920" t="e">
            <v>#N/A</v>
          </cell>
        </row>
        <row r="921">
          <cell r="O921">
            <v>0</v>
          </cell>
          <cell r="U921" t="e">
            <v>#N/A</v>
          </cell>
          <cell r="V921" t="e">
            <v>#N/A</v>
          </cell>
          <cell r="W921" t="e">
            <v>#N/A</v>
          </cell>
          <cell r="X921" t="e">
            <v>#N/A</v>
          </cell>
        </row>
        <row r="922">
          <cell r="O922">
            <v>0</v>
          </cell>
          <cell r="U922" t="e">
            <v>#N/A</v>
          </cell>
          <cell r="V922" t="e">
            <v>#N/A</v>
          </cell>
          <cell r="W922" t="e">
            <v>#N/A</v>
          </cell>
          <cell r="X922" t="e">
            <v>#N/A</v>
          </cell>
        </row>
        <row r="923">
          <cell r="O923">
            <v>0</v>
          </cell>
          <cell r="U923" t="e">
            <v>#N/A</v>
          </cell>
          <cell r="V923" t="e">
            <v>#N/A</v>
          </cell>
          <cell r="W923" t="e">
            <v>#N/A</v>
          </cell>
          <cell r="X923" t="e">
            <v>#N/A</v>
          </cell>
        </row>
        <row r="924">
          <cell r="O924">
            <v>0</v>
          </cell>
          <cell r="U924" t="e">
            <v>#N/A</v>
          </cell>
          <cell r="V924" t="e">
            <v>#N/A</v>
          </cell>
          <cell r="W924" t="e">
            <v>#N/A</v>
          </cell>
          <cell r="X924" t="e">
            <v>#N/A</v>
          </cell>
        </row>
        <row r="925">
          <cell r="O925">
            <v>0</v>
          </cell>
          <cell r="U925" t="e">
            <v>#N/A</v>
          </cell>
          <cell r="V925" t="e">
            <v>#N/A</v>
          </cell>
          <cell r="W925" t="e">
            <v>#N/A</v>
          </cell>
          <cell r="X925" t="e">
            <v>#N/A</v>
          </cell>
        </row>
        <row r="926">
          <cell r="O926">
            <v>0</v>
          </cell>
          <cell r="U926" t="e">
            <v>#N/A</v>
          </cell>
          <cell r="V926" t="e">
            <v>#N/A</v>
          </cell>
          <cell r="W926" t="e">
            <v>#N/A</v>
          </cell>
          <cell r="X926" t="e">
            <v>#N/A</v>
          </cell>
        </row>
        <row r="927">
          <cell r="O927">
            <v>0</v>
          </cell>
          <cell r="U927" t="e">
            <v>#N/A</v>
          </cell>
          <cell r="V927" t="e">
            <v>#N/A</v>
          </cell>
          <cell r="W927" t="e">
            <v>#N/A</v>
          </cell>
          <cell r="X927" t="e">
            <v>#N/A</v>
          </cell>
        </row>
        <row r="928">
          <cell r="O928">
            <v>0</v>
          </cell>
          <cell r="U928" t="e">
            <v>#N/A</v>
          </cell>
          <cell r="V928" t="e">
            <v>#N/A</v>
          </cell>
          <cell r="W928" t="e">
            <v>#N/A</v>
          </cell>
          <cell r="X928" t="e">
            <v>#N/A</v>
          </cell>
        </row>
        <row r="929">
          <cell r="O929">
            <v>0</v>
          </cell>
          <cell r="U929" t="e">
            <v>#N/A</v>
          </cell>
          <cell r="V929" t="e">
            <v>#N/A</v>
          </cell>
          <cell r="W929" t="e">
            <v>#N/A</v>
          </cell>
          <cell r="X929" t="e">
            <v>#N/A</v>
          </cell>
        </row>
        <row r="930">
          <cell r="O930">
            <v>0</v>
          </cell>
          <cell r="U930" t="e">
            <v>#N/A</v>
          </cell>
          <cell r="V930" t="e">
            <v>#N/A</v>
          </cell>
          <cell r="W930" t="e">
            <v>#N/A</v>
          </cell>
          <cell r="X930" t="e">
            <v>#N/A</v>
          </cell>
        </row>
        <row r="931">
          <cell r="O931">
            <v>0</v>
          </cell>
          <cell r="U931" t="e">
            <v>#N/A</v>
          </cell>
          <cell r="V931" t="e">
            <v>#N/A</v>
          </cell>
          <cell r="W931" t="e">
            <v>#N/A</v>
          </cell>
          <cell r="X931" t="e">
            <v>#N/A</v>
          </cell>
        </row>
        <row r="932">
          <cell r="O932">
            <v>0</v>
          </cell>
          <cell r="U932" t="e">
            <v>#N/A</v>
          </cell>
          <cell r="V932" t="e">
            <v>#N/A</v>
          </cell>
          <cell r="W932" t="e">
            <v>#N/A</v>
          </cell>
          <cell r="X932" t="e">
            <v>#N/A</v>
          </cell>
        </row>
        <row r="933">
          <cell r="O933">
            <v>0</v>
          </cell>
          <cell r="U933" t="e">
            <v>#N/A</v>
          </cell>
          <cell r="V933" t="e">
            <v>#N/A</v>
          </cell>
          <cell r="W933" t="e">
            <v>#N/A</v>
          </cell>
          <cell r="X933" t="e">
            <v>#N/A</v>
          </cell>
        </row>
        <row r="934">
          <cell r="O934">
            <v>0</v>
          </cell>
          <cell r="U934" t="e">
            <v>#N/A</v>
          </cell>
          <cell r="V934" t="e">
            <v>#N/A</v>
          </cell>
          <cell r="W934" t="e">
            <v>#N/A</v>
          </cell>
          <cell r="X934" t="e">
            <v>#N/A</v>
          </cell>
        </row>
        <row r="935">
          <cell r="O935">
            <v>0</v>
          </cell>
          <cell r="U935" t="e">
            <v>#N/A</v>
          </cell>
          <cell r="V935" t="e">
            <v>#N/A</v>
          </cell>
          <cell r="W935" t="e">
            <v>#N/A</v>
          </cell>
          <cell r="X935" t="e">
            <v>#N/A</v>
          </cell>
        </row>
        <row r="936">
          <cell r="O936">
            <v>0</v>
          </cell>
          <cell r="U936" t="e">
            <v>#N/A</v>
          </cell>
          <cell r="V936" t="e">
            <v>#N/A</v>
          </cell>
          <cell r="W936" t="e">
            <v>#N/A</v>
          </cell>
          <cell r="X936" t="e">
            <v>#N/A</v>
          </cell>
        </row>
        <row r="937">
          <cell r="O937">
            <v>0</v>
          </cell>
          <cell r="U937" t="e">
            <v>#N/A</v>
          </cell>
          <cell r="V937" t="e">
            <v>#N/A</v>
          </cell>
          <cell r="W937" t="e">
            <v>#N/A</v>
          </cell>
          <cell r="X937" t="e">
            <v>#N/A</v>
          </cell>
        </row>
        <row r="938">
          <cell r="O938">
            <v>0</v>
          </cell>
          <cell r="U938" t="e">
            <v>#N/A</v>
          </cell>
          <cell r="V938" t="e">
            <v>#N/A</v>
          </cell>
          <cell r="W938" t="e">
            <v>#N/A</v>
          </cell>
          <cell r="X938" t="e">
            <v>#N/A</v>
          </cell>
        </row>
        <row r="939">
          <cell r="O939">
            <v>0</v>
          </cell>
          <cell r="U939" t="e">
            <v>#N/A</v>
          </cell>
          <cell r="V939" t="e">
            <v>#N/A</v>
          </cell>
          <cell r="W939" t="e">
            <v>#N/A</v>
          </cell>
          <cell r="X939" t="e">
            <v>#N/A</v>
          </cell>
        </row>
        <row r="940">
          <cell r="O940">
            <v>0</v>
          </cell>
          <cell r="U940" t="e">
            <v>#N/A</v>
          </cell>
          <cell r="V940" t="e">
            <v>#N/A</v>
          </cell>
          <cell r="W940" t="e">
            <v>#N/A</v>
          </cell>
          <cell r="X940" t="e">
            <v>#N/A</v>
          </cell>
        </row>
        <row r="941">
          <cell r="O941">
            <v>0</v>
          </cell>
          <cell r="U941" t="e">
            <v>#N/A</v>
          </cell>
          <cell r="V941" t="e">
            <v>#N/A</v>
          </cell>
          <cell r="W941" t="e">
            <v>#N/A</v>
          </cell>
          <cell r="X941" t="e">
            <v>#N/A</v>
          </cell>
        </row>
        <row r="942">
          <cell r="O942">
            <v>0</v>
          </cell>
          <cell r="U942" t="e">
            <v>#N/A</v>
          </cell>
          <cell r="V942" t="e">
            <v>#N/A</v>
          </cell>
          <cell r="W942" t="e">
            <v>#N/A</v>
          </cell>
          <cell r="X942" t="e">
            <v>#N/A</v>
          </cell>
        </row>
        <row r="943">
          <cell r="O943">
            <v>0</v>
          </cell>
          <cell r="U943" t="e">
            <v>#N/A</v>
          </cell>
          <cell r="V943" t="e">
            <v>#N/A</v>
          </cell>
          <cell r="W943" t="e">
            <v>#N/A</v>
          </cell>
          <cell r="X943" t="e">
            <v>#N/A</v>
          </cell>
        </row>
        <row r="944">
          <cell r="O944">
            <v>0</v>
          </cell>
          <cell r="U944" t="e">
            <v>#N/A</v>
          </cell>
          <cell r="V944" t="e">
            <v>#N/A</v>
          </cell>
          <cell r="W944" t="e">
            <v>#N/A</v>
          </cell>
          <cell r="X944" t="e">
            <v>#N/A</v>
          </cell>
        </row>
        <row r="945">
          <cell r="O945">
            <v>0</v>
          </cell>
          <cell r="U945" t="e">
            <v>#N/A</v>
          </cell>
          <cell r="V945" t="e">
            <v>#N/A</v>
          </cell>
          <cell r="W945" t="e">
            <v>#N/A</v>
          </cell>
          <cell r="X945" t="e">
            <v>#N/A</v>
          </cell>
        </row>
        <row r="946">
          <cell r="O946">
            <v>0</v>
          </cell>
          <cell r="U946" t="e">
            <v>#N/A</v>
          </cell>
          <cell r="V946" t="e">
            <v>#N/A</v>
          </cell>
          <cell r="W946" t="e">
            <v>#N/A</v>
          </cell>
          <cell r="X946" t="e">
            <v>#N/A</v>
          </cell>
        </row>
        <row r="947">
          <cell r="O947">
            <v>0</v>
          </cell>
          <cell r="U947" t="e">
            <v>#N/A</v>
          </cell>
          <cell r="V947" t="e">
            <v>#N/A</v>
          </cell>
          <cell r="W947" t="e">
            <v>#N/A</v>
          </cell>
          <cell r="X947" t="e">
            <v>#N/A</v>
          </cell>
        </row>
        <row r="948">
          <cell r="O948">
            <v>0</v>
          </cell>
          <cell r="U948" t="e">
            <v>#N/A</v>
          </cell>
          <cell r="V948" t="e">
            <v>#N/A</v>
          </cell>
          <cell r="W948" t="e">
            <v>#N/A</v>
          </cell>
          <cell r="X948" t="e">
            <v>#N/A</v>
          </cell>
        </row>
        <row r="949">
          <cell r="O949">
            <v>0</v>
          </cell>
          <cell r="U949" t="e">
            <v>#N/A</v>
          </cell>
          <cell r="V949" t="e">
            <v>#N/A</v>
          </cell>
          <cell r="W949" t="e">
            <v>#N/A</v>
          </cell>
          <cell r="X949" t="e">
            <v>#N/A</v>
          </cell>
        </row>
        <row r="950">
          <cell r="O950">
            <v>0</v>
          </cell>
          <cell r="U950" t="e">
            <v>#N/A</v>
          </cell>
          <cell r="V950" t="e">
            <v>#N/A</v>
          </cell>
          <cell r="W950" t="e">
            <v>#N/A</v>
          </cell>
          <cell r="X950" t="e">
            <v>#N/A</v>
          </cell>
        </row>
        <row r="951">
          <cell r="O951">
            <v>0</v>
          </cell>
          <cell r="U951" t="e">
            <v>#N/A</v>
          </cell>
          <cell r="V951" t="e">
            <v>#N/A</v>
          </cell>
          <cell r="W951" t="e">
            <v>#N/A</v>
          </cell>
          <cell r="X951" t="e">
            <v>#N/A</v>
          </cell>
        </row>
        <row r="952">
          <cell r="O952">
            <v>0</v>
          </cell>
          <cell r="U952" t="e">
            <v>#N/A</v>
          </cell>
          <cell r="V952" t="e">
            <v>#N/A</v>
          </cell>
          <cell r="W952" t="e">
            <v>#N/A</v>
          </cell>
          <cell r="X952" t="e">
            <v>#N/A</v>
          </cell>
        </row>
        <row r="953">
          <cell r="O953">
            <v>0</v>
          </cell>
          <cell r="U953" t="e">
            <v>#N/A</v>
          </cell>
          <cell r="V953" t="e">
            <v>#N/A</v>
          </cell>
          <cell r="W953" t="e">
            <v>#N/A</v>
          </cell>
          <cell r="X953" t="e">
            <v>#N/A</v>
          </cell>
        </row>
        <row r="954">
          <cell r="O954">
            <v>0</v>
          </cell>
          <cell r="U954" t="e">
            <v>#N/A</v>
          </cell>
          <cell r="V954" t="e">
            <v>#N/A</v>
          </cell>
          <cell r="W954" t="e">
            <v>#N/A</v>
          </cell>
          <cell r="X954" t="e">
            <v>#N/A</v>
          </cell>
        </row>
        <row r="955">
          <cell r="O955">
            <v>0</v>
          </cell>
          <cell r="U955" t="e">
            <v>#N/A</v>
          </cell>
          <cell r="V955" t="e">
            <v>#N/A</v>
          </cell>
          <cell r="W955" t="e">
            <v>#N/A</v>
          </cell>
          <cell r="X955" t="e">
            <v>#N/A</v>
          </cell>
        </row>
        <row r="956">
          <cell r="O956">
            <v>0</v>
          </cell>
          <cell r="U956" t="e">
            <v>#N/A</v>
          </cell>
          <cell r="V956" t="e">
            <v>#N/A</v>
          </cell>
          <cell r="W956" t="e">
            <v>#N/A</v>
          </cell>
          <cell r="X956" t="e">
            <v>#N/A</v>
          </cell>
        </row>
        <row r="957">
          <cell r="O957">
            <v>0</v>
          </cell>
          <cell r="U957" t="e">
            <v>#N/A</v>
          </cell>
          <cell r="V957" t="e">
            <v>#N/A</v>
          </cell>
          <cell r="W957" t="e">
            <v>#N/A</v>
          </cell>
          <cell r="X957" t="e">
            <v>#N/A</v>
          </cell>
        </row>
        <row r="958">
          <cell r="O958">
            <v>0</v>
          </cell>
          <cell r="U958" t="e">
            <v>#N/A</v>
          </cell>
          <cell r="V958" t="e">
            <v>#N/A</v>
          </cell>
          <cell r="W958" t="e">
            <v>#N/A</v>
          </cell>
          <cell r="X958" t="e">
            <v>#N/A</v>
          </cell>
        </row>
        <row r="959">
          <cell r="O959">
            <v>0</v>
          </cell>
          <cell r="U959" t="e">
            <v>#N/A</v>
          </cell>
          <cell r="V959" t="e">
            <v>#N/A</v>
          </cell>
          <cell r="W959" t="e">
            <v>#N/A</v>
          </cell>
          <cell r="X959" t="e">
            <v>#N/A</v>
          </cell>
        </row>
        <row r="960">
          <cell r="O960">
            <v>0</v>
          </cell>
          <cell r="U960" t="e">
            <v>#N/A</v>
          </cell>
          <cell r="V960" t="e">
            <v>#N/A</v>
          </cell>
          <cell r="W960" t="e">
            <v>#N/A</v>
          </cell>
          <cell r="X960" t="e">
            <v>#N/A</v>
          </cell>
        </row>
        <row r="961">
          <cell r="O961">
            <v>0</v>
          </cell>
          <cell r="U961" t="e">
            <v>#N/A</v>
          </cell>
          <cell r="V961" t="e">
            <v>#N/A</v>
          </cell>
          <cell r="W961" t="e">
            <v>#N/A</v>
          </cell>
          <cell r="X961" t="e">
            <v>#N/A</v>
          </cell>
        </row>
        <row r="962">
          <cell r="O962">
            <v>0</v>
          </cell>
          <cell r="U962" t="e">
            <v>#N/A</v>
          </cell>
          <cell r="V962" t="e">
            <v>#N/A</v>
          </cell>
          <cell r="W962" t="e">
            <v>#N/A</v>
          </cell>
          <cell r="X962" t="e">
            <v>#N/A</v>
          </cell>
        </row>
        <row r="963">
          <cell r="O963">
            <v>0</v>
          </cell>
          <cell r="U963" t="e">
            <v>#N/A</v>
          </cell>
          <cell r="V963" t="e">
            <v>#N/A</v>
          </cell>
          <cell r="W963" t="e">
            <v>#N/A</v>
          </cell>
          <cell r="X963" t="e">
            <v>#N/A</v>
          </cell>
        </row>
        <row r="964">
          <cell r="O964">
            <v>0</v>
          </cell>
          <cell r="U964" t="e">
            <v>#N/A</v>
          </cell>
          <cell r="V964" t="e">
            <v>#N/A</v>
          </cell>
          <cell r="W964" t="e">
            <v>#N/A</v>
          </cell>
          <cell r="X964" t="e">
            <v>#N/A</v>
          </cell>
        </row>
        <row r="965">
          <cell r="O965">
            <v>0</v>
          </cell>
          <cell r="U965" t="e">
            <v>#N/A</v>
          </cell>
          <cell r="V965" t="e">
            <v>#N/A</v>
          </cell>
          <cell r="W965" t="e">
            <v>#N/A</v>
          </cell>
          <cell r="X965" t="e">
            <v>#N/A</v>
          </cell>
        </row>
        <row r="966">
          <cell r="O966">
            <v>0</v>
          </cell>
          <cell r="U966" t="e">
            <v>#N/A</v>
          </cell>
          <cell r="V966" t="e">
            <v>#N/A</v>
          </cell>
          <cell r="W966" t="e">
            <v>#N/A</v>
          </cell>
          <cell r="X966" t="e">
            <v>#N/A</v>
          </cell>
        </row>
        <row r="967">
          <cell r="O967">
            <v>0</v>
          </cell>
          <cell r="U967" t="e">
            <v>#N/A</v>
          </cell>
          <cell r="V967" t="e">
            <v>#N/A</v>
          </cell>
          <cell r="W967" t="e">
            <v>#N/A</v>
          </cell>
          <cell r="X967" t="e">
            <v>#N/A</v>
          </cell>
        </row>
        <row r="968">
          <cell r="O968">
            <v>0</v>
          </cell>
          <cell r="U968" t="e">
            <v>#N/A</v>
          </cell>
          <cell r="V968" t="e">
            <v>#N/A</v>
          </cell>
          <cell r="W968" t="e">
            <v>#N/A</v>
          </cell>
          <cell r="X968" t="e">
            <v>#N/A</v>
          </cell>
        </row>
        <row r="969">
          <cell r="O969">
            <v>0</v>
          </cell>
          <cell r="U969" t="e">
            <v>#N/A</v>
          </cell>
          <cell r="V969" t="e">
            <v>#N/A</v>
          </cell>
          <cell r="W969" t="e">
            <v>#N/A</v>
          </cell>
          <cell r="X969" t="e">
            <v>#N/A</v>
          </cell>
        </row>
        <row r="970">
          <cell r="O970">
            <v>0</v>
          </cell>
          <cell r="U970" t="e">
            <v>#N/A</v>
          </cell>
          <cell r="V970" t="e">
            <v>#N/A</v>
          </cell>
          <cell r="W970" t="e">
            <v>#N/A</v>
          </cell>
          <cell r="X970" t="e">
            <v>#N/A</v>
          </cell>
        </row>
        <row r="971">
          <cell r="O971">
            <v>0</v>
          </cell>
          <cell r="U971" t="e">
            <v>#N/A</v>
          </cell>
          <cell r="V971" t="e">
            <v>#N/A</v>
          </cell>
          <cell r="W971" t="e">
            <v>#N/A</v>
          </cell>
          <cell r="X971" t="e">
            <v>#N/A</v>
          </cell>
        </row>
        <row r="972">
          <cell r="O972">
            <v>0</v>
          </cell>
          <cell r="U972" t="e">
            <v>#N/A</v>
          </cell>
          <cell r="V972" t="e">
            <v>#N/A</v>
          </cell>
          <cell r="W972" t="e">
            <v>#N/A</v>
          </cell>
          <cell r="X972" t="e">
            <v>#N/A</v>
          </cell>
        </row>
        <row r="973">
          <cell r="O973">
            <v>0</v>
          </cell>
          <cell r="U973" t="e">
            <v>#N/A</v>
          </cell>
          <cell r="V973" t="e">
            <v>#N/A</v>
          </cell>
          <cell r="W973" t="e">
            <v>#N/A</v>
          </cell>
          <cell r="X973" t="e">
            <v>#N/A</v>
          </cell>
        </row>
        <row r="974">
          <cell r="O974">
            <v>0</v>
          </cell>
          <cell r="U974" t="e">
            <v>#N/A</v>
          </cell>
          <cell r="V974" t="e">
            <v>#N/A</v>
          </cell>
          <cell r="W974" t="e">
            <v>#N/A</v>
          </cell>
          <cell r="X974" t="e">
            <v>#N/A</v>
          </cell>
        </row>
        <row r="975">
          <cell r="O975">
            <v>0</v>
          </cell>
          <cell r="U975" t="e">
            <v>#N/A</v>
          </cell>
          <cell r="V975" t="e">
            <v>#N/A</v>
          </cell>
          <cell r="W975" t="e">
            <v>#N/A</v>
          </cell>
          <cell r="X975" t="e">
            <v>#N/A</v>
          </cell>
        </row>
        <row r="976">
          <cell r="O976">
            <v>0</v>
          </cell>
          <cell r="U976" t="e">
            <v>#N/A</v>
          </cell>
          <cell r="V976" t="e">
            <v>#N/A</v>
          </cell>
          <cell r="W976" t="e">
            <v>#N/A</v>
          </cell>
          <cell r="X976" t="e">
            <v>#N/A</v>
          </cell>
        </row>
        <row r="977">
          <cell r="O977">
            <v>0</v>
          </cell>
          <cell r="U977" t="e">
            <v>#N/A</v>
          </cell>
          <cell r="V977" t="e">
            <v>#N/A</v>
          </cell>
          <cell r="W977" t="e">
            <v>#N/A</v>
          </cell>
          <cell r="X977" t="e">
            <v>#N/A</v>
          </cell>
        </row>
        <row r="978">
          <cell r="O978">
            <v>0</v>
          </cell>
          <cell r="U978" t="e">
            <v>#N/A</v>
          </cell>
          <cell r="V978" t="e">
            <v>#N/A</v>
          </cell>
          <cell r="W978" t="e">
            <v>#N/A</v>
          </cell>
          <cell r="X978" t="e">
            <v>#N/A</v>
          </cell>
        </row>
        <row r="979">
          <cell r="O979">
            <v>0</v>
          </cell>
          <cell r="U979" t="e">
            <v>#N/A</v>
          </cell>
          <cell r="V979" t="e">
            <v>#N/A</v>
          </cell>
          <cell r="W979" t="e">
            <v>#N/A</v>
          </cell>
          <cell r="X979" t="e">
            <v>#N/A</v>
          </cell>
        </row>
        <row r="980">
          <cell r="O980">
            <v>0</v>
          </cell>
          <cell r="U980" t="e">
            <v>#N/A</v>
          </cell>
          <cell r="V980" t="e">
            <v>#N/A</v>
          </cell>
          <cell r="W980" t="e">
            <v>#N/A</v>
          </cell>
          <cell r="X980" t="e">
            <v>#N/A</v>
          </cell>
        </row>
        <row r="981">
          <cell r="O981">
            <v>0</v>
          </cell>
          <cell r="U981" t="e">
            <v>#N/A</v>
          </cell>
          <cell r="V981" t="e">
            <v>#N/A</v>
          </cell>
          <cell r="W981" t="e">
            <v>#N/A</v>
          </cell>
          <cell r="X981" t="e">
            <v>#N/A</v>
          </cell>
        </row>
        <row r="982">
          <cell r="O982">
            <v>0</v>
          </cell>
          <cell r="U982" t="e">
            <v>#N/A</v>
          </cell>
          <cell r="V982" t="e">
            <v>#N/A</v>
          </cell>
          <cell r="W982" t="e">
            <v>#N/A</v>
          </cell>
          <cell r="X982" t="e">
            <v>#N/A</v>
          </cell>
        </row>
        <row r="983">
          <cell r="O983">
            <v>0</v>
          </cell>
          <cell r="U983" t="e">
            <v>#N/A</v>
          </cell>
          <cell r="V983" t="e">
            <v>#N/A</v>
          </cell>
          <cell r="W983" t="e">
            <v>#N/A</v>
          </cell>
          <cell r="X983" t="e">
            <v>#N/A</v>
          </cell>
        </row>
        <row r="984">
          <cell r="O984">
            <v>0</v>
          </cell>
          <cell r="U984" t="e">
            <v>#N/A</v>
          </cell>
          <cell r="V984" t="e">
            <v>#N/A</v>
          </cell>
          <cell r="W984" t="e">
            <v>#N/A</v>
          </cell>
          <cell r="X984" t="e">
            <v>#N/A</v>
          </cell>
        </row>
        <row r="985">
          <cell r="O985">
            <v>0</v>
          </cell>
          <cell r="U985" t="e">
            <v>#N/A</v>
          </cell>
          <cell r="V985" t="e">
            <v>#N/A</v>
          </cell>
          <cell r="W985" t="e">
            <v>#N/A</v>
          </cell>
          <cell r="X985" t="e">
            <v>#N/A</v>
          </cell>
        </row>
        <row r="986">
          <cell r="O986">
            <v>0</v>
          </cell>
          <cell r="U986" t="e">
            <v>#N/A</v>
          </cell>
          <cell r="V986" t="e">
            <v>#N/A</v>
          </cell>
          <cell r="W986" t="e">
            <v>#N/A</v>
          </cell>
          <cell r="X986" t="e">
            <v>#N/A</v>
          </cell>
        </row>
        <row r="987">
          <cell r="O987">
            <v>0</v>
          </cell>
          <cell r="U987" t="e">
            <v>#N/A</v>
          </cell>
          <cell r="V987" t="e">
            <v>#N/A</v>
          </cell>
          <cell r="W987" t="e">
            <v>#N/A</v>
          </cell>
          <cell r="X987" t="e">
            <v>#N/A</v>
          </cell>
        </row>
        <row r="988">
          <cell r="O988">
            <v>0</v>
          </cell>
          <cell r="U988" t="e">
            <v>#N/A</v>
          </cell>
          <cell r="V988" t="e">
            <v>#N/A</v>
          </cell>
          <cell r="W988" t="e">
            <v>#N/A</v>
          </cell>
          <cell r="X988" t="e">
            <v>#N/A</v>
          </cell>
        </row>
        <row r="989">
          <cell r="O989">
            <v>0</v>
          </cell>
          <cell r="U989" t="e">
            <v>#N/A</v>
          </cell>
          <cell r="V989" t="e">
            <v>#N/A</v>
          </cell>
          <cell r="W989" t="e">
            <v>#N/A</v>
          </cell>
          <cell r="X989" t="e">
            <v>#N/A</v>
          </cell>
        </row>
        <row r="990">
          <cell r="O990">
            <v>0</v>
          </cell>
          <cell r="U990" t="e">
            <v>#N/A</v>
          </cell>
          <cell r="V990" t="e">
            <v>#N/A</v>
          </cell>
          <cell r="W990" t="e">
            <v>#N/A</v>
          </cell>
          <cell r="X990" t="e">
            <v>#N/A</v>
          </cell>
        </row>
        <row r="991">
          <cell r="O991">
            <v>0</v>
          </cell>
          <cell r="U991" t="e">
            <v>#N/A</v>
          </cell>
          <cell r="V991" t="e">
            <v>#N/A</v>
          </cell>
          <cell r="W991" t="e">
            <v>#N/A</v>
          </cell>
          <cell r="X991" t="e">
            <v>#N/A</v>
          </cell>
        </row>
        <row r="992">
          <cell r="O992">
            <v>0</v>
          </cell>
          <cell r="U992" t="e">
            <v>#N/A</v>
          </cell>
          <cell r="V992" t="e">
            <v>#N/A</v>
          </cell>
          <cell r="W992" t="e">
            <v>#N/A</v>
          </cell>
          <cell r="X992" t="e">
            <v>#N/A</v>
          </cell>
        </row>
        <row r="993">
          <cell r="O993">
            <v>0</v>
          </cell>
          <cell r="U993" t="e">
            <v>#N/A</v>
          </cell>
          <cell r="V993" t="e">
            <v>#N/A</v>
          </cell>
          <cell r="W993" t="e">
            <v>#N/A</v>
          </cell>
          <cell r="X993" t="e">
            <v>#N/A</v>
          </cell>
        </row>
        <row r="994">
          <cell r="O994">
            <v>0</v>
          </cell>
          <cell r="U994" t="e">
            <v>#N/A</v>
          </cell>
          <cell r="V994" t="e">
            <v>#N/A</v>
          </cell>
          <cell r="W994" t="e">
            <v>#N/A</v>
          </cell>
          <cell r="X994" t="e">
            <v>#N/A</v>
          </cell>
        </row>
        <row r="995">
          <cell r="O995">
            <v>0</v>
          </cell>
          <cell r="U995" t="e">
            <v>#N/A</v>
          </cell>
          <cell r="V995" t="e">
            <v>#N/A</v>
          </cell>
          <cell r="W995" t="e">
            <v>#N/A</v>
          </cell>
          <cell r="X995" t="e">
            <v>#N/A</v>
          </cell>
        </row>
        <row r="996">
          <cell r="O996">
            <v>0</v>
          </cell>
          <cell r="U996" t="e">
            <v>#N/A</v>
          </cell>
          <cell r="V996" t="e">
            <v>#N/A</v>
          </cell>
          <cell r="W996" t="e">
            <v>#N/A</v>
          </cell>
          <cell r="X996" t="e">
            <v>#N/A</v>
          </cell>
        </row>
        <row r="997">
          <cell r="O997">
            <v>0</v>
          </cell>
          <cell r="U997" t="e">
            <v>#N/A</v>
          </cell>
          <cell r="V997" t="e">
            <v>#N/A</v>
          </cell>
          <cell r="W997" t="e">
            <v>#N/A</v>
          </cell>
          <cell r="X997" t="e">
            <v>#N/A</v>
          </cell>
        </row>
        <row r="998">
          <cell r="O998">
            <v>0</v>
          </cell>
          <cell r="U998" t="e">
            <v>#N/A</v>
          </cell>
          <cell r="V998" t="e">
            <v>#N/A</v>
          </cell>
          <cell r="W998" t="e">
            <v>#N/A</v>
          </cell>
          <cell r="X998" t="e">
            <v>#N/A</v>
          </cell>
        </row>
        <row r="999">
          <cell r="O999">
            <v>0</v>
          </cell>
          <cell r="U999" t="e">
            <v>#N/A</v>
          </cell>
          <cell r="V999" t="e">
            <v>#N/A</v>
          </cell>
          <cell r="W999" t="e">
            <v>#N/A</v>
          </cell>
          <cell r="X999" t="e">
            <v>#N/A</v>
          </cell>
        </row>
        <row r="1000">
          <cell r="O1000">
            <v>0</v>
          </cell>
          <cell r="U1000" t="e">
            <v>#N/A</v>
          </cell>
          <cell r="V1000" t="e">
            <v>#N/A</v>
          </cell>
          <cell r="W1000" t="e">
            <v>#N/A</v>
          </cell>
          <cell r="X1000" t="e">
            <v>#N/A</v>
          </cell>
        </row>
        <row r="1001">
          <cell r="O1001">
            <v>0</v>
          </cell>
          <cell r="U1001" t="e">
            <v>#N/A</v>
          </cell>
          <cell r="V1001" t="e">
            <v>#N/A</v>
          </cell>
          <cell r="W1001" t="e">
            <v>#N/A</v>
          </cell>
          <cell r="X1001" t="e">
            <v>#N/A</v>
          </cell>
        </row>
        <row r="1002">
          <cell r="O1002">
            <v>0</v>
          </cell>
          <cell r="U1002" t="e">
            <v>#N/A</v>
          </cell>
          <cell r="V1002" t="e">
            <v>#N/A</v>
          </cell>
          <cell r="W1002" t="e">
            <v>#N/A</v>
          </cell>
          <cell r="X1002" t="e">
            <v>#N/A</v>
          </cell>
        </row>
        <row r="1003">
          <cell r="O1003">
            <v>0</v>
          </cell>
          <cell r="U1003" t="e">
            <v>#N/A</v>
          </cell>
          <cell r="V1003" t="e">
            <v>#N/A</v>
          </cell>
          <cell r="W1003" t="e">
            <v>#N/A</v>
          </cell>
          <cell r="X1003" t="e">
            <v>#N/A</v>
          </cell>
        </row>
        <row r="1004">
          <cell r="O1004">
            <v>0</v>
          </cell>
          <cell r="U1004" t="e">
            <v>#N/A</v>
          </cell>
          <cell r="V1004" t="e">
            <v>#N/A</v>
          </cell>
          <cell r="W1004" t="e">
            <v>#N/A</v>
          </cell>
          <cell r="X1004" t="e">
            <v>#N/A</v>
          </cell>
        </row>
        <row r="1005">
          <cell r="O1005">
            <v>0</v>
          </cell>
          <cell r="U1005" t="e">
            <v>#N/A</v>
          </cell>
          <cell r="V1005" t="e">
            <v>#N/A</v>
          </cell>
          <cell r="W1005" t="e">
            <v>#N/A</v>
          </cell>
          <cell r="X1005" t="e">
            <v>#N/A</v>
          </cell>
        </row>
        <row r="1006">
          <cell r="O1006">
            <v>0</v>
          </cell>
          <cell r="U1006" t="e">
            <v>#N/A</v>
          </cell>
          <cell r="V1006" t="e">
            <v>#N/A</v>
          </cell>
          <cell r="W1006" t="e">
            <v>#N/A</v>
          </cell>
          <cell r="X1006" t="e">
            <v>#N/A</v>
          </cell>
        </row>
        <row r="1007">
          <cell r="O1007">
            <v>0</v>
          </cell>
          <cell r="U1007" t="e">
            <v>#N/A</v>
          </cell>
          <cell r="V1007" t="e">
            <v>#N/A</v>
          </cell>
          <cell r="W1007" t="e">
            <v>#N/A</v>
          </cell>
          <cell r="X1007" t="e">
            <v>#N/A</v>
          </cell>
        </row>
        <row r="1008">
          <cell r="O1008">
            <v>0</v>
          </cell>
          <cell r="U1008" t="e">
            <v>#N/A</v>
          </cell>
          <cell r="V1008" t="e">
            <v>#N/A</v>
          </cell>
          <cell r="W1008" t="e">
            <v>#N/A</v>
          </cell>
          <cell r="X1008" t="e">
            <v>#N/A</v>
          </cell>
        </row>
        <row r="1009">
          <cell r="O1009">
            <v>0</v>
          </cell>
          <cell r="U1009" t="e">
            <v>#N/A</v>
          </cell>
          <cell r="V1009" t="e">
            <v>#N/A</v>
          </cell>
          <cell r="W1009" t="e">
            <v>#N/A</v>
          </cell>
          <cell r="X1009" t="e">
            <v>#N/A</v>
          </cell>
        </row>
        <row r="1010">
          <cell r="O1010">
            <v>0</v>
          </cell>
          <cell r="U1010" t="e">
            <v>#N/A</v>
          </cell>
          <cell r="V1010" t="e">
            <v>#N/A</v>
          </cell>
          <cell r="W1010" t="e">
            <v>#N/A</v>
          </cell>
          <cell r="X1010" t="e">
            <v>#N/A</v>
          </cell>
        </row>
        <row r="1011">
          <cell r="O1011">
            <v>0</v>
          </cell>
          <cell r="U1011" t="e">
            <v>#N/A</v>
          </cell>
          <cell r="V1011" t="e">
            <v>#N/A</v>
          </cell>
          <cell r="W1011" t="e">
            <v>#N/A</v>
          </cell>
          <cell r="X1011" t="e">
            <v>#N/A</v>
          </cell>
        </row>
        <row r="1012">
          <cell r="O1012">
            <v>0</v>
          </cell>
          <cell r="U1012" t="e">
            <v>#N/A</v>
          </cell>
          <cell r="V1012" t="e">
            <v>#N/A</v>
          </cell>
          <cell r="W1012" t="e">
            <v>#N/A</v>
          </cell>
          <cell r="X1012" t="e">
            <v>#N/A</v>
          </cell>
        </row>
        <row r="1013">
          <cell r="O1013">
            <v>0</v>
          </cell>
          <cell r="U1013" t="e">
            <v>#N/A</v>
          </cell>
          <cell r="V1013" t="e">
            <v>#N/A</v>
          </cell>
          <cell r="W1013" t="e">
            <v>#N/A</v>
          </cell>
          <cell r="X1013" t="e">
            <v>#N/A</v>
          </cell>
        </row>
        <row r="1014">
          <cell r="O1014">
            <v>0</v>
          </cell>
          <cell r="U1014" t="e">
            <v>#N/A</v>
          </cell>
          <cell r="V1014" t="e">
            <v>#N/A</v>
          </cell>
          <cell r="W1014" t="e">
            <v>#N/A</v>
          </cell>
          <cell r="X1014" t="e">
            <v>#N/A</v>
          </cell>
        </row>
        <row r="1015">
          <cell r="O1015">
            <v>0</v>
          </cell>
          <cell r="U1015" t="e">
            <v>#N/A</v>
          </cell>
          <cell r="V1015" t="e">
            <v>#N/A</v>
          </cell>
          <cell r="W1015" t="e">
            <v>#N/A</v>
          </cell>
          <cell r="X1015" t="e">
            <v>#N/A</v>
          </cell>
        </row>
        <row r="1016">
          <cell r="O1016">
            <v>0</v>
          </cell>
          <cell r="U1016" t="e">
            <v>#N/A</v>
          </cell>
          <cell r="V1016" t="e">
            <v>#N/A</v>
          </cell>
          <cell r="W1016" t="e">
            <v>#N/A</v>
          </cell>
          <cell r="X1016" t="e">
            <v>#N/A</v>
          </cell>
        </row>
        <row r="1017">
          <cell r="O1017">
            <v>0</v>
          </cell>
          <cell r="U1017" t="e">
            <v>#N/A</v>
          </cell>
          <cell r="V1017" t="e">
            <v>#N/A</v>
          </cell>
          <cell r="W1017" t="e">
            <v>#N/A</v>
          </cell>
          <cell r="X1017" t="e">
            <v>#N/A</v>
          </cell>
        </row>
        <row r="1018">
          <cell r="O1018">
            <v>0</v>
          </cell>
          <cell r="U1018" t="e">
            <v>#N/A</v>
          </cell>
          <cell r="V1018" t="e">
            <v>#N/A</v>
          </cell>
          <cell r="W1018" t="e">
            <v>#N/A</v>
          </cell>
          <cell r="X1018" t="e">
            <v>#N/A</v>
          </cell>
        </row>
        <row r="1019">
          <cell r="O1019">
            <v>0</v>
          </cell>
          <cell r="U1019" t="e">
            <v>#N/A</v>
          </cell>
          <cell r="V1019" t="e">
            <v>#N/A</v>
          </cell>
          <cell r="W1019" t="e">
            <v>#N/A</v>
          </cell>
          <cell r="X1019" t="e">
            <v>#N/A</v>
          </cell>
        </row>
        <row r="1020">
          <cell r="O1020">
            <v>0</v>
          </cell>
          <cell r="U1020" t="e">
            <v>#N/A</v>
          </cell>
          <cell r="V1020" t="e">
            <v>#N/A</v>
          </cell>
          <cell r="W1020" t="e">
            <v>#N/A</v>
          </cell>
          <cell r="X1020" t="e">
            <v>#N/A</v>
          </cell>
        </row>
        <row r="1021">
          <cell r="O1021">
            <v>0</v>
          </cell>
          <cell r="U1021" t="e">
            <v>#N/A</v>
          </cell>
          <cell r="V1021" t="e">
            <v>#N/A</v>
          </cell>
          <cell r="W1021" t="e">
            <v>#N/A</v>
          </cell>
          <cell r="X1021" t="e">
            <v>#N/A</v>
          </cell>
        </row>
        <row r="1022">
          <cell r="O1022">
            <v>0</v>
          </cell>
          <cell r="U1022" t="e">
            <v>#N/A</v>
          </cell>
          <cell r="V1022" t="e">
            <v>#N/A</v>
          </cell>
          <cell r="W1022" t="e">
            <v>#N/A</v>
          </cell>
          <cell r="X1022" t="e">
            <v>#N/A</v>
          </cell>
        </row>
        <row r="1023">
          <cell r="O1023">
            <v>0</v>
          </cell>
          <cell r="U1023" t="e">
            <v>#N/A</v>
          </cell>
          <cell r="V1023" t="e">
            <v>#N/A</v>
          </cell>
          <cell r="W1023" t="e">
            <v>#N/A</v>
          </cell>
          <cell r="X1023" t="e">
            <v>#N/A</v>
          </cell>
        </row>
        <row r="1024">
          <cell r="O1024">
            <v>0</v>
          </cell>
          <cell r="U1024" t="e">
            <v>#N/A</v>
          </cell>
          <cell r="V1024" t="e">
            <v>#N/A</v>
          </cell>
          <cell r="W1024" t="e">
            <v>#N/A</v>
          </cell>
          <cell r="X1024" t="e">
            <v>#N/A</v>
          </cell>
        </row>
        <row r="1025">
          <cell r="O1025">
            <v>0</v>
          </cell>
          <cell r="U1025" t="e">
            <v>#N/A</v>
          </cell>
          <cell r="V1025" t="e">
            <v>#N/A</v>
          </cell>
          <cell r="W1025" t="e">
            <v>#N/A</v>
          </cell>
          <cell r="X1025" t="e">
            <v>#N/A</v>
          </cell>
        </row>
        <row r="1026">
          <cell r="O1026">
            <v>0</v>
          </cell>
          <cell r="U1026" t="e">
            <v>#N/A</v>
          </cell>
          <cell r="V1026" t="e">
            <v>#N/A</v>
          </cell>
          <cell r="W1026" t="e">
            <v>#N/A</v>
          </cell>
          <cell r="X1026" t="e">
            <v>#N/A</v>
          </cell>
        </row>
        <row r="1027">
          <cell r="O1027">
            <v>0</v>
          </cell>
          <cell r="U1027" t="e">
            <v>#N/A</v>
          </cell>
          <cell r="V1027" t="e">
            <v>#N/A</v>
          </cell>
          <cell r="W1027" t="e">
            <v>#N/A</v>
          </cell>
          <cell r="X1027" t="e">
            <v>#N/A</v>
          </cell>
        </row>
        <row r="1028">
          <cell r="O1028">
            <v>0</v>
          </cell>
          <cell r="U1028" t="e">
            <v>#N/A</v>
          </cell>
          <cell r="V1028" t="e">
            <v>#N/A</v>
          </cell>
          <cell r="W1028" t="e">
            <v>#N/A</v>
          </cell>
          <cell r="X1028" t="e">
            <v>#N/A</v>
          </cell>
        </row>
        <row r="1029">
          <cell r="O1029">
            <v>0</v>
          </cell>
          <cell r="U1029" t="e">
            <v>#N/A</v>
          </cell>
          <cell r="V1029" t="e">
            <v>#N/A</v>
          </cell>
          <cell r="W1029" t="e">
            <v>#N/A</v>
          </cell>
          <cell r="X1029" t="e">
            <v>#N/A</v>
          </cell>
        </row>
        <row r="1030">
          <cell r="O1030">
            <v>0</v>
          </cell>
          <cell r="U1030" t="e">
            <v>#N/A</v>
          </cell>
          <cell r="V1030" t="e">
            <v>#N/A</v>
          </cell>
          <cell r="W1030" t="e">
            <v>#N/A</v>
          </cell>
          <cell r="X1030" t="e">
            <v>#N/A</v>
          </cell>
        </row>
        <row r="1031">
          <cell r="O1031">
            <v>0</v>
          </cell>
          <cell r="U1031" t="e">
            <v>#N/A</v>
          </cell>
          <cell r="V1031" t="e">
            <v>#N/A</v>
          </cell>
          <cell r="W1031" t="e">
            <v>#N/A</v>
          </cell>
          <cell r="X1031" t="e">
            <v>#N/A</v>
          </cell>
        </row>
        <row r="1032">
          <cell r="O1032">
            <v>0</v>
          </cell>
          <cell r="U1032" t="e">
            <v>#N/A</v>
          </cell>
          <cell r="V1032" t="e">
            <v>#N/A</v>
          </cell>
          <cell r="W1032" t="e">
            <v>#N/A</v>
          </cell>
          <cell r="X1032" t="e">
            <v>#N/A</v>
          </cell>
        </row>
        <row r="1033">
          <cell r="O1033">
            <v>0</v>
          </cell>
          <cell r="U1033" t="e">
            <v>#N/A</v>
          </cell>
          <cell r="V1033" t="e">
            <v>#N/A</v>
          </cell>
          <cell r="W1033" t="e">
            <v>#N/A</v>
          </cell>
          <cell r="X1033" t="e">
            <v>#N/A</v>
          </cell>
        </row>
        <row r="1034">
          <cell r="O1034">
            <v>0</v>
          </cell>
          <cell r="U1034" t="e">
            <v>#N/A</v>
          </cell>
          <cell r="V1034" t="e">
            <v>#N/A</v>
          </cell>
          <cell r="W1034" t="e">
            <v>#N/A</v>
          </cell>
          <cell r="X1034" t="e">
            <v>#N/A</v>
          </cell>
        </row>
        <row r="1035">
          <cell r="O1035">
            <v>0</v>
          </cell>
          <cell r="U1035" t="e">
            <v>#N/A</v>
          </cell>
          <cell r="V1035" t="e">
            <v>#N/A</v>
          </cell>
          <cell r="W1035" t="e">
            <v>#N/A</v>
          </cell>
          <cell r="X1035" t="e">
            <v>#N/A</v>
          </cell>
        </row>
        <row r="1036">
          <cell r="O1036">
            <v>0</v>
          </cell>
          <cell r="U1036" t="e">
            <v>#N/A</v>
          </cell>
          <cell r="V1036" t="e">
            <v>#N/A</v>
          </cell>
          <cell r="W1036" t="e">
            <v>#N/A</v>
          </cell>
          <cell r="X1036" t="e">
            <v>#N/A</v>
          </cell>
        </row>
        <row r="1037">
          <cell r="O1037">
            <v>0</v>
          </cell>
          <cell r="U1037" t="e">
            <v>#N/A</v>
          </cell>
          <cell r="V1037" t="e">
            <v>#N/A</v>
          </cell>
          <cell r="W1037" t="e">
            <v>#N/A</v>
          </cell>
          <cell r="X1037" t="e">
            <v>#N/A</v>
          </cell>
        </row>
        <row r="1038">
          <cell r="O1038">
            <v>0</v>
          </cell>
          <cell r="U1038" t="e">
            <v>#N/A</v>
          </cell>
          <cell r="V1038" t="e">
            <v>#N/A</v>
          </cell>
          <cell r="W1038" t="e">
            <v>#N/A</v>
          </cell>
          <cell r="X1038" t="e">
            <v>#N/A</v>
          </cell>
        </row>
        <row r="1039">
          <cell r="O1039">
            <v>0</v>
          </cell>
          <cell r="U1039" t="e">
            <v>#N/A</v>
          </cell>
          <cell r="V1039" t="e">
            <v>#N/A</v>
          </cell>
          <cell r="W1039" t="e">
            <v>#N/A</v>
          </cell>
          <cell r="X1039" t="e">
            <v>#N/A</v>
          </cell>
        </row>
        <row r="1040">
          <cell r="O1040">
            <v>0</v>
          </cell>
          <cell r="U1040" t="e">
            <v>#N/A</v>
          </cell>
          <cell r="V1040" t="e">
            <v>#N/A</v>
          </cell>
          <cell r="W1040" t="e">
            <v>#N/A</v>
          </cell>
          <cell r="X1040" t="e">
            <v>#N/A</v>
          </cell>
        </row>
        <row r="1041">
          <cell r="O1041">
            <v>0</v>
          </cell>
          <cell r="U1041" t="e">
            <v>#N/A</v>
          </cell>
          <cell r="V1041" t="e">
            <v>#N/A</v>
          </cell>
          <cell r="W1041" t="e">
            <v>#N/A</v>
          </cell>
          <cell r="X1041" t="e">
            <v>#N/A</v>
          </cell>
        </row>
        <row r="1042">
          <cell r="O1042">
            <v>0</v>
          </cell>
          <cell r="U1042" t="e">
            <v>#N/A</v>
          </cell>
          <cell r="V1042" t="e">
            <v>#N/A</v>
          </cell>
          <cell r="W1042" t="e">
            <v>#N/A</v>
          </cell>
          <cell r="X1042" t="e">
            <v>#N/A</v>
          </cell>
        </row>
        <row r="1043">
          <cell r="O1043">
            <v>0</v>
          </cell>
          <cell r="U1043" t="e">
            <v>#N/A</v>
          </cell>
          <cell r="V1043" t="e">
            <v>#N/A</v>
          </cell>
          <cell r="W1043" t="e">
            <v>#N/A</v>
          </cell>
          <cell r="X1043" t="e">
            <v>#N/A</v>
          </cell>
        </row>
        <row r="1044">
          <cell r="O1044">
            <v>0</v>
          </cell>
          <cell r="U1044" t="e">
            <v>#N/A</v>
          </cell>
          <cell r="V1044" t="e">
            <v>#N/A</v>
          </cell>
          <cell r="W1044" t="e">
            <v>#N/A</v>
          </cell>
          <cell r="X1044" t="e">
            <v>#N/A</v>
          </cell>
        </row>
        <row r="1045">
          <cell r="O1045">
            <v>0</v>
          </cell>
          <cell r="U1045" t="e">
            <v>#N/A</v>
          </cell>
          <cell r="V1045" t="e">
            <v>#N/A</v>
          </cell>
          <cell r="W1045" t="e">
            <v>#N/A</v>
          </cell>
          <cell r="X1045" t="e">
            <v>#N/A</v>
          </cell>
        </row>
        <row r="1046">
          <cell r="O1046">
            <v>0</v>
          </cell>
          <cell r="U1046" t="e">
            <v>#N/A</v>
          </cell>
          <cell r="V1046" t="e">
            <v>#N/A</v>
          </cell>
          <cell r="W1046" t="e">
            <v>#N/A</v>
          </cell>
          <cell r="X1046" t="e">
            <v>#N/A</v>
          </cell>
        </row>
        <row r="1047">
          <cell r="O1047">
            <v>0</v>
          </cell>
          <cell r="U1047" t="e">
            <v>#N/A</v>
          </cell>
          <cell r="V1047" t="e">
            <v>#N/A</v>
          </cell>
          <cell r="W1047" t="e">
            <v>#N/A</v>
          </cell>
          <cell r="X1047" t="e">
            <v>#N/A</v>
          </cell>
        </row>
        <row r="1048">
          <cell r="O1048">
            <v>0</v>
          </cell>
          <cell r="U1048" t="e">
            <v>#N/A</v>
          </cell>
          <cell r="V1048" t="e">
            <v>#N/A</v>
          </cell>
          <cell r="W1048" t="e">
            <v>#N/A</v>
          </cell>
          <cell r="X1048" t="e">
            <v>#N/A</v>
          </cell>
        </row>
        <row r="1049">
          <cell r="O1049">
            <v>0</v>
          </cell>
          <cell r="U1049" t="e">
            <v>#N/A</v>
          </cell>
          <cell r="V1049" t="e">
            <v>#N/A</v>
          </cell>
          <cell r="W1049" t="e">
            <v>#N/A</v>
          </cell>
          <cell r="X1049" t="e">
            <v>#N/A</v>
          </cell>
        </row>
        <row r="1050">
          <cell r="O1050">
            <v>0</v>
          </cell>
          <cell r="U1050" t="e">
            <v>#N/A</v>
          </cell>
          <cell r="V1050" t="e">
            <v>#N/A</v>
          </cell>
          <cell r="W1050" t="e">
            <v>#N/A</v>
          </cell>
          <cell r="X1050" t="e">
            <v>#N/A</v>
          </cell>
        </row>
        <row r="1051">
          <cell r="O1051">
            <v>0</v>
          </cell>
          <cell r="U1051" t="e">
            <v>#N/A</v>
          </cell>
          <cell r="V1051" t="e">
            <v>#N/A</v>
          </cell>
          <cell r="W1051" t="e">
            <v>#N/A</v>
          </cell>
          <cell r="X1051" t="e">
            <v>#N/A</v>
          </cell>
        </row>
        <row r="1052">
          <cell r="O1052">
            <v>0</v>
          </cell>
          <cell r="U1052" t="e">
            <v>#N/A</v>
          </cell>
          <cell r="V1052" t="e">
            <v>#N/A</v>
          </cell>
          <cell r="W1052" t="e">
            <v>#N/A</v>
          </cell>
          <cell r="X1052" t="e">
            <v>#N/A</v>
          </cell>
        </row>
        <row r="1053">
          <cell r="O1053">
            <v>0</v>
          </cell>
          <cell r="U1053" t="e">
            <v>#N/A</v>
          </cell>
          <cell r="V1053" t="e">
            <v>#N/A</v>
          </cell>
          <cell r="W1053" t="e">
            <v>#N/A</v>
          </cell>
          <cell r="X1053" t="e">
            <v>#N/A</v>
          </cell>
        </row>
        <row r="1054">
          <cell r="O1054">
            <v>0</v>
          </cell>
          <cell r="U1054" t="e">
            <v>#N/A</v>
          </cell>
          <cell r="V1054" t="e">
            <v>#N/A</v>
          </cell>
          <cell r="W1054" t="e">
            <v>#N/A</v>
          </cell>
          <cell r="X1054" t="e">
            <v>#N/A</v>
          </cell>
        </row>
        <row r="1056">
          <cell r="O1056">
            <v>-7</v>
          </cell>
        </row>
        <row r="1057">
          <cell r="O1057">
            <v>-14</v>
          </cell>
        </row>
        <row r="1058">
          <cell r="O1058">
            <v>-2</v>
          </cell>
        </row>
        <row r="1059">
          <cell r="O1059">
            <v>0</v>
          </cell>
        </row>
      </sheetData>
      <sheetData sheetId="8">
        <row r="1">
          <cell r="C1" t="str">
            <v>Solde d'ouverture</v>
          </cell>
          <cell r="O1" t="str">
            <v>Solde courant</v>
          </cell>
          <cell r="U1" t="str">
            <v>Debits</v>
          </cell>
          <cell r="V1" t="str">
            <v>Classification</v>
          </cell>
          <cell r="W1" t="str">
            <v>$ / NB</v>
          </cell>
          <cell r="X1" t="str">
            <v>Ventes</v>
          </cell>
        </row>
        <row r="2">
          <cell r="O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O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</row>
        <row r="4">
          <cell r="O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O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</row>
        <row r="6">
          <cell r="O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</row>
        <row r="7">
          <cell r="O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</row>
        <row r="8">
          <cell r="O8">
            <v>72753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</row>
        <row r="9">
          <cell r="O9">
            <v>6.21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0">
          <cell r="O10">
            <v>70.790000000000006</v>
          </cell>
          <cell r="U10">
            <v>0</v>
          </cell>
          <cell r="V10">
            <v>0</v>
          </cell>
          <cell r="W10" t="str">
            <v>$</v>
          </cell>
          <cell r="X10">
            <v>0</v>
          </cell>
        </row>
        <row r="11">
          <cell r="O11">
            <v>23.46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</row>
        <row r="12">
          <cell r="O12">
            <v>21.14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O13">
            <v>27.6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O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O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O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O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O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O19">
            <v>678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O20">
            <v>906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O21">
            <v>529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O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O23">
            <v>17424.39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O24">
            <v>35419.769999999997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O25">
            <v>5000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  <row r="26">
          <cell r="O26">
            <v>13766.26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</row>
        <row r="27">
          <cell r="O27">
            <v>8695.8700000000008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8">
          <cell r="O28">
            <v>44537.26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</row>
        <row r="29">
          <cell r="O29">
            <v>53591.81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</row>
        <row r="30">
          <cell r="O30">
            <v>0</v>
          </cell>
          <cell r="U30" t="e">
            <v>#N/A</v>
          </cell>
          <cell r="V30" t="e">
            <v>#N/A</v>
          </cell>
          <cell r="W30" t="e">
            <v>#N/A</v>
          </cell>
          <cell r="X30" t="e">
            <v>#N/A</v>
          </cell>
        </row>
        <row r="31">
          <cell r="O31">
            <v>0</v>
          </cell>
          <cell r="U31" t="e">
            <v>#N/A</v>
          </cell>
          <cell r="V31" t="e">
            <v>#N/A</v>
          </cell>
          <cell r="W31" t="e">
            <v>#N/A</v>
          </cell>
          <cell r="X31" t="e">
            <v>#N/A</v>
          </cell>
        </row>
        <row r="32">
          <cell r="O32">
            <v>0.08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</row>
        <row r="33">
          <cell r="O33">
            <v>152520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</row>
        <row r="34">
          <cell r="O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</row>
        <row r="35">
          <cell r="O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</row>
        <row r="36">
          <cell r="O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O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O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O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</row>
        <row r="40">
          <cell r="O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</row>
        <row r="41">
          <cell r="O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</row>
        <row r="42">
          <cell r="O42">
            <v>0.61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</row>
        <row r="43">
          <cell r="O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</row>
        <row r="44">
          <cell r="O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O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O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</row>
        <row r="47">
          <cell r="O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48">
          <cell r="O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</row>
        <row r="49">
          <cell r="O49">
            <v>0.42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</row>
        <row r="50">
          <cell r="O50">
            <v>0</v>
          </cell>
          <cell r="U50">
            <v>0</v>
          </cell>
          <cell r="V50">
            <v>0</v>
          </cell>
          <cell r="W50" t="str">
            <v>$</v>
          </cell>
          <cell r="X50">
            <v>0</v>
          </cell>
        </row>
        <row r="51">
          <cell r="O51">
            <v>0</v>
          </cell>
          <cell r="U51">
            <v>0</v>
          </cell>
          <cell r="V51">
            <v>0</v>
          </cell>
          <cell r="W51" t="str">
            <v>$</v>
          </cell>
          <cell r="X51">
            <v>0</v>
          </cell>
        </row>
        <row r="52">
          <cell r="O52">
            <v>0</v>
          </cell>
          <cell r="U52">
            <v>0</v>
          </cell>
          <cell r="V52">
            <v>0</v>
          </cell>
          <cell r="W52" t="str">
            <v>$</v>
          </cell>
          <cell r="X52">
            <v>0</v>
          </cell>
        </row>
        <row r="53">
          <cell r="O53">
            <v>0</v>
          </cell>
          <cell r="U53">
            <v>0</v>
          </cell>
          <cell r="V53">
            <v>0</v>
          </cell>
          <cell r="W53" t="str">
            <v>$</v>
          </cell>
          <cell r="X53">
            <v>0</v>
          </cell>
        </row>
        <row r="54">
          <cell r="O54">
            <v>0</v>
          </cell>
          <cell r="U54">
            <v>0</v>
          </cell>
          <cell r="V54">
            <v>0</v>
          </cell>
          <cell r="W54" t="str">
            <v>$</v>
          </cell>
          <cell r="X54">
            <v>0</v>
          </cell>
        </row>
        <row r="55">
          <cell r="O55">
            <v>0</v>
          </cell>
          <cell r="U55">
            <v>0</v>
          </cell>
          <cell r="V55">
            <v>0</v>
          </cell>
          <cell r="W55" t="str">
            <v>$</v>
          </cell>
          <cell r="X55">
            <v>0</v>
          </cell>
        </row>
        <row r="56">
          <cell r="O56">
            <v>0</v>
          </cell>
          <cell r="U56">
            <v>0</v>
          </cell>
          <cell r="V56">
            <v>0</v>
          </cell>
          <cell r="W56" t="str">
            <v>$</v>
          </cell>
          <cell r="X56">
            <v>0</v>
          </cell>
        </row>
        <row r="57">
          <cell r="O57">
            <v>0</v>
          </cell>
          <cell r="U57">
            <v>0</v>
          </cell>
          <cell r="V57">
            <v>0</v>
          </cell>
          <cell r="W57" t="str">
            <v>$</v>
          </cell>
          <cell r="X57">
            <v>0</v>
          </cell>
        </row>
        <row r="58">
          <cell r="O58">
            <v>0</v>
          </cell>
          <cell r="U58">
            <v>0</v>
          </cell>
          <cell r="V58">
            <v>0</v>
          </cell>
          <cell r="W58" t="str">
            <v>$</v>
          </cell>
          <cell r="X58">
            <v>0</v>
          </cell>
        </row>
        <row r="59">
          <cell r="O59">
            <v>0</v>
          </cell>
          <cell r="U59">
            <v>0</v>
          </cell>
          <cell r="V59">
            <v>0</v>
          </cell>
          <cell r="W59" t="str">
            <v>$</v>
          </cell>
          <cell r="X59">
            <v>0</v>
          </cell>
        </row>
        <row r="60">
          <cell r="O60">
            <v>0</v>
          </cell>
          <cell r="U60">
            <v>0</v>
          </cell>
          <cell r="V60">
            <v>0</v>
          </cell>
          <cell r="W60" t="str">
            <v>$</v>
          </cell>
          <cell r="X60">
            <v>0</v>
          </cell>
        </row>
        <row r="61">
          <cell r="O61">
            <v>0</v>
          </cell>
          <cell r="U61">
            <v>0</v>
          </cell>
          <cell r="V61">
            <v>0</v>
          </cell>
          <cell r="W61" t="str">
            <v>$</v>
          </cell>
          <cell r="X61">
            <v>0</v>
          </cell>
        </row>
        <row r="62">
          <cell r="O62">
            <v>0</v>
          </cell>
          <cell r="U62">
            <v>0</v>
          </cell>
          <cell r="V62">
            <v>0</v>
          </cell>
          <cell r="W62" t="str">
            <v>$</v>
          </cell>
          <cell r="X62">
            <v>0</v>
          </cell>
        </row>
        <row r="63">
          <cell r="O63">
            <v>0</v>
          </cell>
          <cell r="U63">
            <v>0</v>
          </cell>
          <cell r="V63">
            <v>0</v>
          </cell>
          <cell r="W63" t="str">
            <v>$</v>
          </cell>
          <cell r="X63">
            <v>0</v>
          </cell>
        </row>
        <row r="64">
          <cell r="O64">
            <v>0</v>
          </cell>
          <cell r="U64">
            <v>0</v>
          </cell>
          <cell r="V64">
            <v>0</v>
          </cell>
          <cell r="W64" t="str">
            <v>$</v>
          </cell>
          <cell r="X64">
            <v>0</v>
          </cell>
        </row>
        <row r="65">
          <cell r="O65">
            <v>0</v>
          </cell>
          <cell r="U65">
            <v>0</v>
          </cell>
          <cell r="V65">
            <v>0</v>
          </cell>
          <cell r="W65" t="str">
            <v>$</v>
          </cell>
          <cell r="X65">
            <v>0</v>
          </cell>
        </row>
        <row r="66">
          <cell r="O66">
            <v>0</v>
          </cell>
          <cell r="U66">
            <v>0</v>
          </cell>
          <cell r="V66">
            <v>0</v>
          </cell>
          <cell r="W66" t="str">
            <v>$</v>
          </cell>
          <cell r="X66">
            <v>0</v>
          </cell>
        </row>
        <row r="67">
          <cell r="O67">
            <v>0</v>
          </cell>
          <cell r="U67">
            <v>0</v>
          </cell>
          <cell r="V67">
            <v>0</v>
          </cell>
          <cell r="W67" t="str">
            <v>$</v>
          </cell>
          <cell r="X67">
            <v>0</v>
          </cell>
        </row>
        <row r="68">
          <cell r="O68">
            <v>0</v>
          </cell>
          <cell r="U68">
            <v>0</v>
          </cell>
          <cell r="V68">
            <v>0</v>
          </cell>
          <cell r="W68" t="str">
            <v>$</v>
          </cell>
          <cell r="X68">
            <v>0</v>
          </cell>
        </row>
        <row r="69">
          <cell r="O69">
            <v>0</v>
          </cell>
          <cell r="U69">
            <v>0</v>
          </cell>
          <cell r="V69">
            <v>0</v>
          </cell>
          <cell r="W69" t="str">
            <v>$</v>
          </cell>
          <cell r="X69">
            <v>0</v>
          </cell>
        </row>
        <row r="70">
          <cell r="O70">
            <v>0</v>
          </cell>
          <cell r="U70">
            <v>0</v>
          </cell>
          <cell r="V70">
            <v>0</v>
          </cell>
          <cell r="W70" t="str">
            <v>$</v>
          </cell>
          <cell r="X70">
            <v>0</v>
          </cell>
        </row>
        <row r="71">
          <cell r="O71">
            <v>0</v>
          </cell>
          <cell r="U71">
            <v>0</v>
          </cell>
          <cell r="V71">
            <v>0</v>
          </cell>
          <cell r="W71" t="str">
            <v>$</v>
          </cell>
          <cell r="X71">
            <v>0</v>
          </cell>
        </row>
        <row r="72">
          <cell r="O72">
            <v>0</v>
          </cell>
          <cell r="U72">
            <v>0</v>
          </cell>
          <cell r="V72">
            <v>0</v>
          </cell>
          <cell r="W72" t="str">
            <v>$</v>
          </cell>
          <cell r="X72">
            <v>0</v>
          </cell>
        </row>
        <row r="73">
          <cell r="O73">
            <v>0</v>
          </cell>
          <cell r="U73">
            <v>0</v>
          </cell>
          <cell r="V73">
            <v>0</v>
          </cell>
          <cell r="W73" t="str">
            <v>$</v>
          </cell>
          <cell r="X73">
            <v>0</v>
          </cell>
        </row>
        <row r="74">
          <cell r="O74">
            <v>0</v>
          </cell>
          <cell r="U74">
            <v>0</v>
          </cell>
          <cell r="V74">
            <v>0</v>
          </cell>
          <cell r="W74" t="str">
            <v>$</v>
          </cell>
          <cell r="X74">
            <v>0</v>
          </cell>
        </row>
        <row r="75">
          <cell r="O75">
            <v>0</v>
          </cell>
          <cell r="U75">
            <v>0</v>
          </cell>
          <cell r="V75">
            <v>0</v>
          </cell>
          <cell r="W75" t="str">
            <v>$</v>
          </cell>
          <cell r="X75">
            <v>0</v>
          </cell>
        </row>
        <row r="76">
          <cell r="O76">
            <v>0</v>
          </cell>
          <cell r="U76">
            <v>0</v>
          </cell>
          <cell r="V76">
            <v>0</v>
          </cell>
          <cell r="W76" t="str">
            <v>$</v>
          </cell>
          <cell r="X76">
            <v>0</v>
          </cell>
        </row>
        <row r="77">
          <cell r="O77">
            <v>0</v>
          </cell>
          <cell r="U77">
            <v>0</v>
          </cell>
          <cell r="V77">
            <v>0</v>
          </cell>
          <cell r="W77" t="str">
            <v>$</v>
          </cell>
          <cell r="X77">
            <v>0</v>
          </cell>
        </row>
        <row r="78">
          <cell r="O78">
            <v>0</v>
          </cell>
          <cell r="U78">
            <v>0</v>
          </cell>
          <cell r="V78">
            <v>0</v>
          </cell>
          <cell r="W78" t="str">
            <v>$</v>
          </cell>
          <cell r="X78">
            <v>0</v>
          </cell>
        </row>
        <row r="79">
          <cell r="O79">
            <v>0</v>
          </cell>
          <cell r="U79">
            <v>0</v>
          </cell>
          <cell r="V79">
            <v>0</v>
          </cell>
          <cell r="W79" t="str">
            <v>$</v>
          </cell>
          <cell r="X79">
            <v>0</v>
          </cell>
        </row>
        <row r="80">
          <cell r="C80">
            <v>702011.61</v>
          </cell>
          <cell r="O80">
            <v>567852.43000000005</v>
          </cell>
          <cell r="U80" t="str">
            <v>Bilan</v>
          </cell>
          <cell r="V80" t="str">
            <v>Encaisse</v>
          </cell>
          <cell r="W80" t="str">
            <v>$</v>
          </cell>
          <cell r="X80">
            <v>0</v>
          </cell>
        </row>
        <row r="81">
          <cell r="C81">
            <v>150</v>
          </cell>
          <cell r="O81">
            <v>0</v>
          </cell>
          <cell r="U81" t="str">
            <v>Bilan</v>
          </cell>
          <cell r="V81" t="str">
            <v>Encaisse</v>
          </cell>
          <cell r="W81" t="str">
            <v>$</v>
          </cell>
          <cell r="X81">
            <v>0</v>
          </cell>
        </row>
        <row r="82">
          <cell r="C82">
            <v>1207507.7</v>
          </cell>
          <cell r="O82">
            <v>-82880.639999999999</v>
          </cell>
          <cell r="U82" t="str">
            <v>Bilan</v>
          </cell>
          <cell r="V82" t="str">
            <v>Recevables Contrats en Transit</v>
          </cell>
          <cell r="W82" t="str">
            <v>$</v>
          </cell>
          <cell r="X82">
            <v>0</v>
          </cell>
        </row>
        <row r="83">
          <cell r="C83">
            <v>89908.26</v>
          </cell>
          <cell r="O83">
            <v>31133.93</v>
          </cell>
          <cell r="U83" t="str">
            <v>Bilan</v>
          </cell>
          <cell r="V83" t="str">
            <v>Recevables Véhicules</v>
          </cell>
          <cell r="W83" t="str">
            <v>$</v>
          </cell>
          <cell r="X83">
            <v>0</v>
          </cell>
        </row>
        <row r="84">
          <cell r="C84">
            <v>-71050.95</v>
          </cell>
          <cell r="O84">
            <v>321429.83</v>
          </cell>
          <cell r="U84" t="str">
            <v>Bilan</v>
          </cell>
          <cell r="V84" t="str">
            <v>Recevables Véhicules</v>
          </cell>
          <cell r="W84" t="str">
            <v>$</v>
          </cell>
          <cell r="X84">
            <v>0</v>
          </cell>
        </row>
        <row r="85">
          <cell r="C85">
            <v>67460.22</v>
          </cell>
          <cell r="O85">
            <v>-6847.31</v>
          </cell>
          <cell r="U85" t="str">
            <v>Bilan</v>
          </cell>
          <cell r="V85" t="str">
            <v>Recevables Pièces et Service</v>
          </cell>
          <cell r="W85" t="str">
            <v>$</v>
          </cell>
          <cell r="X85">
            <v>0</v>
          </cell>
        </row>
        <row r="86">
          <cell r="C86">
            <v>70633.539999999994</v>
          </cell>
          <cell r="O86">
            <v>42460.51</v>
          </cell>
          <cell r="U86" t="str">
            <v>Bilan</v>
          </cell>
          <cell r="V86" t="str">
            <v>Recevables Carrosserie</v>
          </cell>
          <cell r="W86" t="str">
            <v>$</v>
          </cell>
          <cell r="X86">
            <v>0</v>
          </cell>
        </row>
        <row r="87">
          <cell r="C87">
            <v>356473</v>
          </cell>
          <cell r="O87">
            <v>-86563</v>
          </cell>
          <cell r="U87" t="str">
            <v>Bilan</v>
          </cell>
          <cell r="V87" t="str">
            <v>Recevables Manufacturier</v>
          </cell>
          <cell r="W87" t="str">
            <v>$</v>
          </cell>
          <cell r="X87">
            <v>0</v>
          </cell>
        </row>
        <row r="88">
          <cell r="C88">
            <v>302874.65999999997</v>
          </cell>
          <cell r="O88">
            <v>13943.42</v>
          </cell>
          <cell r="U88" t="str">
            <v>Bilan</v>
          </cell>
          <cell r="V88" t="str">
            <v>Recevables Garantie Manufacturier</v>
          </cell>
          <cell r="W88" t="str">
            <v>$</v>
          </cell>
          <cell r="X88">
            <v>0</v>
          </cell>
        </row>
        <row r="89">
          <cell r="C89">
            <v>48947.45</v>
          </cell>
          <cell r="O89">
            <v>6511.61</v>
          </cell>
          <cell r="U89" t="str">
            <v>Bilan</v>
          </cell>
          <cell r="V89" t="str">
            <v>recevables Autres</v>
          </cell>
          <cell r="W89" t="str">
            <v>$</v>
          </cell>
          <cell r="X89">
            <v>0</v>
          </cell>
        </row>
        <row r="90">
          <cell r="C90">
            <v>165591.81</v>
          </cell>
          <cell r="O90">
            <v>-50945.85</v>
          </cell>
          <cell r="U90" t="str">
            <v>Bilan</v>
          </cell>
          <cell r="V90" t="str">
            <v>Recevables Manufacturier</v>
          </cell>
          <cell r="W90" t="str">
            <v>$</v>
          </cell>
          <cell r="X90">
            <v>0</v>
          </cell>
        </row>
        <row r="91">
          <cell r="C91">
            <v>759.28</v>
          </cell>
          <cell r="O91">
            <v>400</v>
          </cell>
          <cell r="U91" t="str">
            <v>Bilan</v>
          </cell>
          <cell r="V91" t="str">
            <v>recevables Autres</v>
          </cell>
          <cell r="W91" t="str">
            <v>$</v>
          </cell>
          <cell r="X91">
            <v>0</v>
          </cell>
        </row>
        <row r="92">
          <cell r="C92">
            <v>10068882.869999999</v>
          </cell>
          <cell r="O92">
            <v>2120934.1800000002</v>
          </cell>
          <cell r="U92" t="str">
            <v>Bilan</v>
          </cell>
          <cell r="V92" t="str">
            <v>Inventaire Véhicules Neufs</v>
          </cell>
          <cell r="W92" t="str">
            <v>$</v>
          </cell>
          <cell r="X92">
            <v>0</v>
          </cell>
        </row>
        <row r="93">
          <cell r="O93">
            <v>62</v>
          </cell>
          <cell r="U93" t="str">
            <v>Bilan</v>
          </cell>
          <cell r="V93">
            <v>0</v>
          </cell>
          <cell r="W93" t="str">
            <v>NB</v>
          </cell>
          <cell r="X93">
            <v>0</v>
          </cell>
        </row>
        <row r="94">
          <cell r="C94">
            <v>-6551.34</v>
          </cell>
          <cell r="O94">
            <v>-26.28</v>
          </cell>
          <cell r="U94" t="str">
            <v>Bilan</v>
          </cell>
          <cell r="V94" t="str">
            <v>Inventaire Véhicules Neufs</v>
          </cell>
          <cell r="W94" t="str">
            <v>$</v>
          </cell>
          <cell r="X94">
            <v>0</v>
          </cell>
        </row>
        <row r="95">
          <cell r="C95">
            <v>-40301.129999999997</v>
          </cell>
          <cell r="O95">
            <v>13605.93</v>
          </cell>
          <cell r="U95" t="str">
            <v>Bilan</v>
          </cell>
          <cell r="V95" t="str">
            <v>Inventaire Véhicules Usagés</v>
          </cell>
          <cell r="W95" t="str">
            <v>$</v>
          </cell>
          <cell r="X95">
            <v>0</v>
          </cell>
        </row>
        <row r="96">
          <cell r="C96">
            <v>1440732.84</v>
          </cell>
          <cell r="O96">
            <v>-365354.87</v>
          </cell>
          <cell r="U96" t="str">
            <v>Bilan</v>
          </cell>
          <cell r="V96" t="str">
            <v>Inventaire Véhicules Usagés</v>
          </cell>
          <cell r="W96" t="str">
            <v>$</v>
          </cell>
          <cell r="X96">
            <v>0</v>
          </cell>
        </row>
        <row r="97">
          <cell r="O97">
            <v>-16</v>
          </cell>
          <cell r="U97" t="str">
            <v>Bilan</v>
          </cell>
          <cell r="V97">
            <v>0</v>
          </cell>
          <cell r="W97" t="str">
            <v>NB</v>
          </cell>
          <cell r="X97">
            <v>0</v>
          </cell>
        </row>
        <row r="98">
          <cell r="C98">
            <v>186984.04</v>
          </cell>
          <cell r="O98">
            <v>-15979.91</v>
          </cell>
          <cell r="U98" t="str">
            <v>Bilan</v>
          </cell>
          <cell r="V98" t="str">
            <v>Inventaire Pièces, Pneus, Huile</v>
          </cell>
          <cell r="W98" t="str">
            <v>$</v>
          </cell>
          <cell r="X98">
            <v>0</v>
          </cell>
        </row>
        <row r="99">
          <cell r="C99">
            <v>76818.73</v>
          </cell>
          <cell r="O99">
            <v>-3657.2</v>
          </cell>
          <cell r="U99" t="str">
            <v>Bilan</v>
          </cell>
          <cell r="V99" t="str">
            <v>Inventaire Pièces, Pneus, Huile</v>
          </cell>
          <cell r="W99" t="str">
            <v>$</v>
          </cell>
          <cell r="X99">
            <v>0</v>
          </cell>
        </row>
        <row r="100">
          <cell r="C100">
            <v>19009.810000000001</v>
          </cell>
          <cell r="O100">
            <v>9531.02</v>
          </cell>
          <cell r="U100" t="str">
            <v>Bilan</v>
          </cell>
          <cell r="V100" t="str">
            <v>Inventaire Pièces, Pneus, Huile</v>
          </cell>
          <cell r="W100" t="str">
            <v>$</v>
          </cell>
          <cell r="X100">
            <v>0</v>
          </cell>
        </row>
        <row r="101">
          <cell r="C101">
            <v>6818.48</v>
          </cell>
          <cell r="O101">
            <v>4209.32</v>
          </cell>
          <cell r="U101" t="str">
            <v>Bilan</v>
          </cell>
          <cell r="V101" t="str">
            <v>Travaux en Cours</v>
          </cell>
          <cell r="W101" t="str">
            <v>$</v>
          </cell>
          <cell r="X101">
            <v>0</v>
          </cell>
        </row>
        <row r="102">
          <cell r="C102">
            <v>-2628.01</v>
          </cell>
          <cell r="O102">
            <v>6684.93</v>
          </cell>
          <cell r="U102" t="str">
            <v>Bilan</v>
          </cell>
          <cell r="V102" t="str">
            <v>Sous-Traitance</v>
          </cell>
          <cell r="W102" t="str">
            <v>$</v>
          </cell>
          <cell r="X102">
            <v>0</v>
          </cell>
        </row>
        <row r="103">
          <cell r="C103">
            <v>24003.13</v>
          </cell>
          <cell r="O103">
            <v>297.83</v>
          </cell>
          <cell r="U103" t="str">
            <v>Bilan</v>
          </cell>
          <cell r="V103" t="str">
            <v>Inventaire Pièces, Pneus, Huile</v>
          </cell>
          <cell r="W103" t="str">
            <v>$</v>
          </cell>
          <cell r="X103">
            <v>0</v>
          </cell>
        </row>
        <row r="104">
          <cell r="C104">
            <v>58325.03</v>
          </cell>
          <cell r="O104">
            <v>4702.8500000000004</v>
          </cell>
          <cell r="U104" t="str">
            <v>Bilan</v>
          </cell>
          <cell r="V104" t="str">
            <v>Inventaire Pièces, Pneus, Huile</v>
          </cell>
          <cell r="W104" t="str">
            <v>$</v>
          </cell>
          <cell r="X104">
            <v>0</v>
          </cell>
        </row>
        <row r="105">
          <cell r="C105">
            <v>16229.02</v>
          </cell>
          <cell r="O105">
            <v>-32946.47</v>
          </cell>
          <cell r="U105" t="str">
            <v>Bilan</v>
          </cell>
          <cell r="V105" t="str">
            <v>Frais Payés d'Avance</v>
          </cell>
          <cell r="W105" t="str">
            <v>$</v>
          </cell>
          <cell r="X105">
            <v>0</v>
          </cell>
        </row>
        <row r="106">
          <cell r="C106">
            <v>-4608.8500000000004</v>
          </cell>
          <cell r="O106">
            <v>2677.6</v>
          </cell>
          <cell r="U106" t="str">
            <v>Bilan</v>
          </cell>
          <cell r="V106" t="str">
            <v>Frais Payés d'Avance</v>
          </cell>
          <cell r="W106" t="str">
            <v>$</v>
          </cell>
          <cell r="X106">
            <v>0</v>
          </cell>
        </row>
        <row r="107">
          <cell r="C107">
            <v>1322.98</v>
          </cell>
          <cell r="O107">
            <v>-8649.74</v>
          </cell>
          <cell r="U107" t="str">
            <v>Bilan</v>
          </cell>
          <cell r="V107" t="str">
            <v>Frais Payés d'Avance</v>
          </cell>
          <cell r="W107" t="str">
            <v>$</v>
          </cell>
          <cell r="X107">
            <v>0</v>
          </cell>
        </row>
        <row r="108">
          <cell r="C108">
            <v>409.18</v>
          </cell>
          <cell r="O108">
            <v>0</v>
          </cell>
          <cell r="U108" t="str">
            <v>Bilan</v>
          </cell>
          <cell r="V108" t="str">
            <v>Frais Payés d'Avance</v>
          </cell>
          <cell r="W108" t="str">
            <v>$</v>
          </cell>
          <cell r="X108">
            <v>0</v>
          </cell>
        </row>
        <row r="109">
          <cell r="C109">
            <v>5213</v>
          </cell>
          <cell r="O109">
            <v>-324</v>
          </cell>
          <cell r="U109" t="str">
            <v>Bilan</v>
          </cell>
          <cell r="V109" t="str">
            <v>Frais Payés d'Avance</v>
          </cell>
          <cell r="W109" t="str">
            <v>$</v>
          </cell>
          <cell r="X109">
            <v>0</v>
          </cell>
        </row>
        <row r="110">
          <cell r="C110">
            <v>10068.24</v>
          </cell>
          <cell r="O110">
            <v>-2006.97</v>
          </cell>
          <cell r="U110" t="str">
            <v>Bilan</v>
          </cell>
          <cell r="V110" t="str">
            <v>Frais Payés d'Avance</v>
          </cell>
          <cell r="W110" t="str">
            <v>$</v>
          </cell>
          <cell r="X110">
            <v>0</v>
          </cell>
        </row>
        <row r="111">
          <cell r="C111">
            <v>4125.88</v>
          </cell>
          <cell r="O111">
            <v>-2310</v>
          </cell>
          <cell r="U111" t="str">
            <v>Bilan</v>
          </cell>
          <cell r="V111" t="str">
            <v>Frais Payés d'Avance</v>
          </cell>
          <cell r="W111" t="str">
            <v>$</v>
          </cell>
          <cell r="X111">
            <v>0</v>
          </cell>
        </row>
        <row r="112">
          <cell r="C112">
            <v>384</v>
          </cell>
          <cell r="O112">
            <v>-385</v>
          </cell>
          <cell r="U112" t="e">
            <v>#N/A</v>
          </cell>
          <cell r="V112" t="e">
            <v>#N/A</v>
          </cell>
          <cell r="W112" t="e">
            <v>#N/A</v>
          </cell>
          <cell r="X112" t="e">
            <v>#N/A</v>
          </cell>
        </row>
        <row r="113">
          <cell r="C113">
            <v>7734.71</v>
          </cell>
          <cell r="O113">
            <v>-2000</v>
          </cell>
          <cell r="U113" t="str">
            <v>Bilan</v>
          </cell>
          <cell r="V113" t="str">
            <v>Autres Courus</v>
          </cell>
          <cell r="W113" t="str">
            <v>$</v>
          </cell>
          <cell r="X113">
            <v>0</v>
          </cell>
        </row>
        <row r="114">
          <cell r="C114">
            <v>5686.51</v>
          </cell>
          <cell r="O114">
            <v>488.44</v>
          </cell>
          <cell r="U114" t="str">
            <v>Bilan</v>
          </cell>
          <cell r="V114" t="str">
            <v>Frais Payés d'Avance</v>
          </cell>
          <cell r="W114" t="str">
            <v>$</v>
          </cell>
          <cell r="X114">
            <v>0</v>
          </cell>
        </row>
        <row r="115">
          <cell r="C115">
            <v>1113.95</v>
          </cell>
          <cell r="O115">
            <v>-200</v>
          </cell>
          <cell r="U115" t="str">
            <v>Bilan</v>
          </cell>
          <cell r="V115" t="str">
            <v>Frais Payés d'Avance</v>
          </cell>
          <cell r="W115" t="str">
            <v>$</v>
          </cell>
          <cell r="X115">
            <v>0</v>
          </cell>
        </row>
        <row r="116">
          <cell r="C116">
            <v>-1078.8399999999999</v>
          </cell>
          <cell r="O116">
            <v>-1840.06</v>
          </cell>
          <cell r="U116" t="str">
            <v>Bilan</v>
          </cell>
          <cell r="V116" t="str">
            <v>Frais Payés d'Avance</v>
          </cell>
          <cell r="W116" t="str">
            <v>$</v>
          </cell>
          <cell r="X116">
            <v>0</v>
          </cell>
        </row>
        <row r="117">
          <cell r="C117">
            <v>-16799.349999999999</v>
          </cell>
          <cell r="O117">
            <v>-2348.02</v>
          </cell>
          <cell r="U117" t="str">
            <v>Bilan</v>
          </cell>
          <cell r="V117" t="str">
            <v>Frais Payés d'Avance</v>
          </cell>
          <cell r="W117" t="str">
            <v>$</v>
          </cell>
          <cell r="X117">
            <v>0</v>
          </cell>
        </row>
        <row r="118">
          <cell r="C118">
            <v>-27525.42</v>
          </cell>
          <cell r="O118">
            <v>-5505.95</v>
          </cell>
          <cell r="U118" t="str">
            <v>Bilan</v>
          </cell>
          <cell r="V118" t="str">
            <v>Frais Payés d'Avance</v>
          </cell>
          <cell r="W118" t="str">
            <v>$</v>
          </cell>
          <cell r="X118">
            <v>0</v>
          </cell>
        </row>
        <row r="119">
          <cell r="C119">
            <v>4640.3599999999997</v>
          </cell>
          <cell r="O119">
            <v>1488.11</v>
          </cell>
          <cell r="U119" t="str">
            <v>Bilan</v>
          </cell>
          <cell r="V119" t="str">
            <v>Frais Payés d'Avance</v>
          </cell>
          <cell r="W119" t="str">
            <v>$</v>
          </cell>
          <cell r="X119">
            <v>0</v>
          </cell>
        </row>
        <row r="120">
          <cell r="C120">
            <v>3489.89</v>
          </cell>
          <cell r="O120">
            <v>-1170</v>
          </cell>
          <cell r="U120" t="str">
            <v>Bilan</v>
          </cell>
          <cell r="V120" t="str">
            <v>Autres Courus</v>
          </cell>
          <cell r="W120" t="str">
            <v>$</v>
          </cell>
          <cell r="X120">
            <v>0</v>
          </cell>
        </row>
        <row r="121">
          <cell r="C121">
            <v>-5081.51</v>
          </cell>
          <cell r="O121">
            <v>1344.86</v>
          </cell>
          <cell r="U121" t="str">
            <v>Bilan</v>
          </cell>
          <cell r="V121" t="str">
            <v>Autres Courus</v>
          </cell>
          <cell r="W121" t="str">
            <v>$</v>
          </cell>
          <cell r="X121">
            <v>0</v>
          </cell>
        </row>
        <row r="122">
          <cell r="C122">
            <v>-8737.89</v>
          </cell>
          <cell r="O122">
            <v>-2365.31</v>
          </cell>
          <cell r="U122" t="str">
            <v>Bilan</v>
          </cell>
          <cell r="V122" t="str">
            <v>Frais Payés d'Avance</v>
          </cell>
          <cell r="W122" t="str">
            <v>$</v>
          </cell>
          <cell r="X122">
            <v>0</v>
          </cell>
        </row>
        <row r="123">
          <cell r="C123">
            <v>40291.86</v>
          </cell>
          <cell r="O123">
            <v>-4275</v>
          </cell>
          <cell r="U123" t="str">
            <v>Bilan</v>
          </cell>
          <cell r="V123" t="str">
            <v>Frais Payés d'Avance</v>
          </cell>
          <cell r="W123" t="str">
            <v>$</v>
          </cell>
          <cell r="X123">
            <v>0</v>
          </cell>
        </row>
        <row r="124">
          <cell r="C124">
            <v>-17550</v>
          </cell>
          <cell r="O124">
            <v>-2925</v>
          </cell>
          <cell r="U124" t="str">
            <v>Bilan</v>
          </cell>
          <cell r="V124" t="str">
            <v>Frais Payés d'Avance</v>
          </cell>
          <cell r="W124" t="str">
            <v>$</v>
          </cell>
          <cell r="X124">
            <v>0</v>
          </cell>
        </row>
        <row r="125">
          <cell r="C125">
            <v>-1908.27</v>
          </cell>
          <cell r="O125">
            <v>-650</v>
          </cell>
          <cell r="U125" t="str">
            <v>Bilan</v>
          </cell>
          <cell r="V125" t="str">
            <v>Frais Payés d'Avance</v>
          </cell>
          <cell r="W125" t="str">
            <v>$</v>
          </cell>
          <cell r="X125">
            <v>0</v>
          </cell>
        </row>
        <row r="126">
          <cell r="C126">
            <v>100818.65</v>
          </cell>
          <cell r="O126">
            <v>2327.6799999999998</v>
          </cell>
          <cell r="U126" t="str">
            <v>Bilan</v>
          </cell>
          <cell r="V126" t="str">
            <v>Frais Payés d'Avance</v>
          </cell>
          <cell r="W126" t="str">
            <v>$</v>
          </cell>
          <cell r="X126">
            <v>0</v>
          </cell>
        </row>
        <row r="127">
          <cell r="C127">
            <v>-14511.79</v>
          </cell>
          <cell r="O127">
            <v>-4520.46</v>
          </cell>
          <cell r="U127" t="str">
            <v>Bilan</v>
          </cell>
          <cell r="V127" t="str">
            <v>Frais Payés d'Avance</v>
          </cell>
          <cell r="W127" t="str">
            <v>$</v>
          </cell>
          <cell r="X127">
            <v>0</v>
          </cell>
        </row>
        <row r="128">
          <cell r="C128">
            <v>4005.9</v>
          </cell>
          <cell r="O128">
            <v>567.91</v>
          </cell>
          <cell r="U128" t="str">
            <v>Bilan</v>
          </cell>
          <cell r="V128" t="str">
            <v>Frais Payés d'Avance</v>
          </cell>
          <cell r="W128" t="str">
            <v>$</v>
          </cell>
          <cell r="X128">
            <v>0</v>
          </cell>
        </row>
        <row r="129">
          <cell r="C129">
            <v>1414.02</v>
          </cell>
          <cell r="O129">
            <v>0</v>
          </cell>
          <cell r="U129" t="str">
            <v>Bilan</v>
          </cell>
          <cell r="V129" t="str">
            <v>Frais Payés d'Avance</v>
          </cell>
          <cell r="W129" t="str">
            <v>$</v>
          </cell>
          <cell r="X129">
            <v>0</v>
          </cell>
        </row>
        <row r="130">
          <cell r="C130">
            <v>133189.21</v>
          </cell>
          <cell r="O130">
            <v>0</v>
          </cell>
          <cell r="U130" t="str">
            <v>Bilan</v>
          </cell>
          <cell r="V130" t="str">
            <v>Améliorations Locatives</v>
          </cell>
          <cell r="W130" t="str">
            <v>$</v>
          </cell>
          <cell r="X130">
            <v>0</v>
          </cell>
        </row>
        <row r="131">
          <cell r="C131">
            <v>-76822.87</v>
          </cell>
          <cell r="O131">
            <v>-1730</v>
          </cell>
          <cell r="U131" t="str">
            <v>Bilan</v>
          </cell>
          <cell r="V131" t="str">
            <v>Améliorations Locatives</v>
          </cell>
          <cell r="W131" t="str">
            <v>$</v>
          </cell>
          <cell r="X131">
            <v>0</v>
          </cell>
        </row>
        <row r="132">
          <cell r="C132">
            <v>867202.23</v>
          </cell>
          <cell r="O132">
            <v>0</v>
          </cell>
          <cell r="U132" t="str">
            <v>Bilan</v>
          </cell>
          <cell r="V132" t="str">
            <v>Équipements Service</v>
          </cell>
          <cell r="W132" t="str">
            <v>$</v>
          </cell>
          <cell r="X132">
            <v>0</v>
          </cell>
        </row>
        <row r="133">
          <cell r="C133">
            <v>-695020.53</v>
          </cell>
          <cell r="O133">
            <v>-4067</v>
          </cell>
          <cell r="U133" t="str">
            <v>Bilan</v>
          </cell>
          <cell r="V133" t="str">
            <v>Équipements Service</v>
          </cell>
          <cell r="W133" t="str">
            <v>$</v>
          </cell>
          <cell r="X133">
            <v>0</v>
          </cell>
        </row>
        <row r="134">
          <cell r="C134">
            <v>47461.59</v>
          </cell>
          <cell r="O134">
            <v>0</v>
          </cell>
          <cell r="U134" t="str">
            <v>Bilan</v>
          </cell>
          <cell r="V134" t="str">
            <v>Équipements Service</v>
          </cell>
          <cell r="W134" t="str">
            <v>$</v>
          </cell>
          <cell r="X134">
            <v>0</v>
          </cell>
        </row>
        <row r="135">
          <cell r="C135">
            <v>-46017.66</v>
          </cell>
          <cell r="O135">
            <v>-180</v>
          </cell>
          <cell r="U135" t="str">
            <v>Bilan</v>
          </cell>
          <cell r="V135" t="str">
            <v>Équipements Service</v>
          </cell>
          <cell r="W135" t="str">
            <v>$</v>
          </cell>
          <cell r="X135">
            <v>0</v>
          </cell>
        </row>
        <row r="136">
          <cell r="C136">
            <v>155280.23000000001</v>
          </cell>
          <cell r="O136">
            <v>0</v>
          </cell>
          <cell r="U136" t="str">
            <v>Bilan</v>
          </cell>
          <cell r="V136" t="str">
            <v>Équipements Téléphonique</v>
          </cell>
          <cell r="W136" t="str">
            <v>$</v>
          </cell>
          <cell r="X136">
            <v>0</v>
          </cell>
        </row>
        <row r="137">
          <cell r="C137">
            <v>-149957.57</v>
          </cell>
          <cell r="O137">
            <v>20</v>
          </cell>
          <cell r="U137" t="str">
            <v>Bilan</v>
          </cell>
          <cell r="V137" t="str">
            <v>Équipements Téléphonique</v>
          </cell>
          <cell r="W137" t="str">
            <v>$</v>
          </cell>
          <cell r="X137">
            <v>0</v>
          </cell>
        </row>
        <row r="138">
          <cell r="C138">
            <v>432661.54</v>
          </cell>
          <cell r="O138">
            <v>0</v>
          </cell>
          <cell r="U138" t="str">
            <v>Bilan</v>
          </cell>
          <cell r="V138" t="str">
            <v>Mobilier</v>
          </cell>
          <cell r="W138" t="str">
            <v>$</v>
          </cell>
          <cell r="X138">
            <v>0</v>
          </cell>
        </row>
        <row r="139">
          <cell r="C139">
            <v>-381058.12</v>
          </cell>
          <cell r="O139">
            <v>-1250</v>
          </cell>
          <cell r="U139" t="str">
            <v>Bilan</v>
          </cell>
          <cell r="V139" t="str">
            <v>Mobilier</v>
          </cell>
          <cell r="W139" t="str">
            <v>$</v>
          </cell>
          <cell r="X139">
            <v>0</v>
          </cell>
        </row>
        <row r="140">
          <cell r="C140">
            <v>3987.88</v>
          </cell>
          <cell r="O140">
            <v>0</v>
          </cell>
          <cell r="U140" t="str">
            <v>Bilan</v>
          </cell>
          <cell r="V140" t="str">
            <v>Équipements Service</v>
          </cell>
          <cell r="W140" t="str">
            <v>$</v>
          </cell>
          <cell r="X140">
            <v>0</v>
          </cell>
        </row>
        <row r="141">
          <cell r="C141">
            <v>-3987.88</v>
          </cell>
          <cell r="O141">
            <v>0</v>
          </cell>
          <cell r="U141" t="str">
            <v>Bilan</v>
          </cell>
          <cell r="V141" t="str">
            <v>Équipements Service</v>
          </cell>
          <cell r="W141" t="str">
            <v>$</v>
          </cell>
          <cell r="X141">
            <v>0</v>
          </cell>
        </row>
        <row r="142">
          <cell r="C142">
            <v>260876.49</v>
          </cell>
          <cell r="O142">
            <v>0</v>
          </cell>
          <cell r="U142" t="str">
            <v>Bilan</v>
          </cell>
          <cell r="V142" t="str">
            <v>Équipements Informatique</v>
          </cell>
          <cell r="W142" t="str">
            <v>$</v>
          </cell>
          <cell r="X142">
            <v>0</v>
          </cell>
        </row>
        <row r="143">
          <cell r="C143">
            <v>-218799.73</v>
          </cell>
          <cell r="O143">
            <v>-1870</v>
          </cell>
          <cell r="U143" t="str">
            <v>Bilan</v>
          </cell>
          <cell r="V143" t="str">
            <v>Équipements Informatique</v>
          </cell>
          <cell r="W143" t="str">
            <v>$</v>
          </cell>
          <cell r="X143">
            <v>0</v>
          </cell>
        </row>
        <row r="144">
          <cell r="C144">
            <v>119393.66</v>
          </cell>
          <cell r="O144">
            <v>0</v>
          </cell>
          <cell r="U144" t="str">
            <v>Bilan</v>
          </cell>
          <cell r="V144" t="str">
            <v>Enseigne</v>
          </cell>
          <cell r="W144" t="str">
            <v>$</v>
          </cell>
          <cell r="X144">
            <v>0</v>
          </cell>
        </row>
        <row r="145">
          <cell r="C145">
            <v>-116210.48</v>
          </cell>
          <cell r="O145">
            <v>-185</v>
          </cell>
          <cell r="U145" t="str">
            <v>Bilan</v>
          </cell>
          <cell r="V145" t="str">
            <v>Enseigne</v>
          </cell>
          <cell r="W145" t="str">
            <v>$</v>
          </cell>
          <cell r="X145">
            <v>0</v>
          </cell>
        </row>
        <row r="146">
          <cell r="C146">
            <v>1623600</v>
          </cell>
          <cell r="O146">
            <v>0</v>
          </cell>
          <cell r="U146" t="str">
            <v>Bilan</v>
          </cell>
          <cell r="V146" t="str">
            <v>Avances à Recevoir Long Terme</v>
          </cell>
          <cell r="W146" t="str">
            <v>$</v>
          </cell>
          <cell r="X146">
            <v>0</v>
          </cell>
        </row>
        <row r="147">
          <cell r="C147">
            <v>8501.4599999999991</v>
          </cell>
          <cell r="O147">
            <v>7890.97</v>
          </cell>
          <cell r="U147" t="str">
            <v>Bilan</v>
          </cell>
          <cell r="V147" t="str">
            <v>Recevables Autres</v>
          </cell>
          <cell r="W147" t="str">
            <v>$</v>
          </cell>
          <cell r="X147">
            <v>0</v>
          </cell>
        </row>
        <row r="148">
          <cell r="C148">
            <v>-10887472.85</v>
          </cell>
          <cell r="O148">
            <v>-2552464.7200000002</v>
          </cell>
          <cell r="U148" t="str">
            <v>Bilan</v>
          </cell>
          <cell r="V148" t="str">
            <v>Effet à Payer Véhicules Neufs</v>
          </cell>
          <cell r="W148" t="str">
            <v>$</v>
          </cell>
          <cell r="X148">
            <v>0</v>
          </cell>
        </row>
        <row r="149">
          <cell r="C149">
            <v>-55233.9</v>
          </cell>
          <cell r="O149">
            <v>47695.5</v>
          </cell>
          <cell r="U149" t="str">
            <v>Bilan</v>
          </cell>
          <cell r="V149" t="str">
            <v>Effet à Payer Véhicules Usagés</v>
          </cell>
          <cell r="W149" t="str">
            <v>$</v>
          </cell>
          <cell r="X149">
            <v>0</v>
          </cell>
        </row>
        <row r="150">
          <cell r="C150">
            <v>-15810</v>
          </cell>
          <cell r="O150">
            <v>0</v>
          </cell>
          <cell r="U150" t="str">
            <v>Bilan</v>
          </cell>
          <cell r="V150" t="str">
            <v>Portion Court Terme de la Dette Long Terme</v>
          </cell>
          <cell r="W150" t="str">
            <v>$</v>
          </cell>
          <cell r="X150">
            <v>0</v>
          </cell>
        </row>
        <row r="151">
          <cell r="C151">
            <v>-1572.73</v>
          </cell>
          <cell r="O151">
            <v>386.7</v>
          </cell>
          <cell r="U151" t="str">
            <v>Bilan</v>
          </cell>
          <cell r="V151" t="str">
            <v>Taxes de Vente à Payer</v>
          </cell>
          <cell r="W151" t="str">
            <v>$</v>
          </cell>
          <cell r="X151">
            <v>0</v>
          </cell>
        </row>
        <row r="152">
          <cell r="C152">
            <v>-71246.84</v>
          </cell>
          <cell r="O152">
            <v>-18957.57</v>
          </cell>
          <cell r="U152" t="str">
            <v>Bilan</v>
          </cell>
          <cell r="V152" t="str">
            <v>Taxes de Vente à Payer</v>
          </cell>
          <cell r="W152" t="str">
            <v>$</v>
          </cell>
          <cell r="X152">
            <v>0</v>
          </cell>
        </row>
        <row r="153">
          <cell r="C153">
            <v>53400.82</v>
          </cell>
          <cell r="O153">
            <v>451.07</v>
          </cell>
          <cell r="U153" t="str">
            <v>Bilan</v>
          </cell>
          <cell r="V153" t="str">
            <v>Taxes de Vente à Payer</v>
          </cell>
          <cell r="W153" t="str">
            <v>$</v>
          </cell>
          <cell r="X153">
            <v>0</v>
          </cell>
        </row>
        <row r="154">
          <cell r="C154">
            <v>-241371.68</v>
          </cell>
          <cell r="O154">
            <v>9027.01</v>
          </cell>
          <cell r="U154" t="str">
            <v>Bilan</v>
          </cell>
          <cell r="V154" t="str">
            <v>Taxes de Vente à Payer</v>
          </cell>
          <cell r="W154" t="str">
            <v>$</v>
          </cell>
          <cell r="X154">
            <v>0</v>
          </cell>
        </row>
        <row r="155">
          <cell r="C155">
            <v>249723.83</v>
          </cell>
          <cell r="O155">
            <v>42587.59</v>
          </cell>
          <cell r="U155" t="str">
            <v>Bilan</v>
          </cell>
          <cell r="V155" t="str">
            <v>Taxes de Vente à Payer</v>
          </cell>
          <cell r="W155" t="str">
            <v>$</v>
          </cell>
          <cell r="X155">
            <v>0</v>
          </cell>
        </row>
        <row r="156">
          <cell r="C156">
            <v>-1443</v>
          </cell>
          <cell r="O156">
            <v>156</v>
          </cell>
          <cell r="U156" t="str">
            <v>Bilan</v>
          </cell>
          <cell r="V156" t="str">
            <v>Taxes de Vente à Payer</v>
          </cell>
          <cell r="W156" t="str">
            <v>$</v>
          </cell>
          <cell r="X156">
            <v>0</v>
          </cell>
        </row>
        <row r="157">
          <cell r="C157">
            <v>-86284.1</v>
          </cell>
          <cell r="O157">
            <v>69164.87</v>
          </cell>
          <cell r="U157" t="str">
            <v>Bilan</v>
          </cell>
          <cell r="V157" t="str">
            <v>Autres Comptes à Payer</v>
          </cell>
          <cell r="W157" t="str">
            <v>$</v>
          </cell>
          <cell r="X157">
            <v>0</v>
          </cell>
        </row>
        <row r="158">
          <cell r="C158">
            <v>-5760.25</v>
          </cell>
          <cell r="O158">
            <v>-1105</v>
          </cell>
          <cell r="U158" t="str">
            <v>Bilan</v>
          </cell>
          <cell r="V158" t="str">
            <v>Autres Comptes à Payer</v>
          </cell>
          <cell r="W158" t="str">
            <v>$</v>
          </cell>
          <cell r="X158">
            <v>0</v>
          </cell>
        </row>
        <row r="159">
          <cell r="C159">
            <v>-78392.429999999993</v>
          </cell>
          <cell r="O159">
            <v>8377.7199999999993</v>
          </cell>
          <cell r="U159" t="str">
            <v>Bilan</v>
          </cell>
          <cell r="V159" t="str">
            <v>Autres Comptes à Payer</v>
          </cell>
          <cell r="W159" t="str">
            <v>$</v>
          </cell>
          <cell r="X159">
            <v>0</v>
          </cell>
        </row>
        <row r="160">
          <cell r="C160">
            <v>-21543.05</v>
          </cell>
          <cell r="O160">
            <v>3044.56</v>
          </cell>
          <cell r="U160" t="str">
            <v>Bilan</v>
          </cell>
          <cell r="V160" t="str">
            <v>Autres Comptes à Payer</v>
          </cell>
          <cell r="W160" t="str">
            <v>$</v>
          </cell>
          <cell r="X160">
            <v>0</v>
          </cell>
        </row>
        <row r="161">
          <cell r="C161">
            <v>-366097.67</v>
          </cell>
          <cell r="O161">
            <v>29474.799999999999</v>
          </cell>
          <cell r="U161" t="str">
            <v>Bilan</v>
          </cell>
          <cell r="V161" t="str">
            <v>Comptes à Payer Fournisseurs</v>
          </cell>
          <cell r="W161" t="str">
            <v>$</v>
          </cell>
          <cell r="X161">
            <v>0</v>
          </cell>
        </row>
        <row r="162">
          <cell r="C162">
            <v>-8101.46</v>
          </cell>
          <cell r="O162">
            <v>7274.31</v>
          </cell>
          <cell r="U162" t="str">
            <v>Bilan</v>
          </cell>
          <cell r="V162" t="str">
            <v>Autres Courus</v>
          </cell>
          <cell r="W162" t="str">
            <v>$</v>
          </cell>
          <cell r="X162">
            <v>0</v>
          </cell>
        </row>
        <row r="163">
          <cell r="C163">
            <v>-27400</v>
          </cell>
          <cell r="O163">
            <v>-6300</v>
          </cell>
          <cell r="U163" t="str">
            <v>Bilan</v>
          </cell>
          <cell r="V163" t="str">
            <v>Autres Courus</v>
          </cell>
          <cell r="W163" t="str">
            <v>$</v>
          </cell>
          <cell r="X163">
            <v>0</v>
          </cell>
        </row>
        <row r="164">
          <cell r="C164">
            <v>3470.52</v>
          </cell>
          <cell r="O164">
            <v>2085.39</v>
          </cell>
          <cell r="U164" t="str">
            <v>Bilan</v>
          </cell>
          <cell r="V164" t="str">
            <v>DAS à Payer</v>
          </cell>
          <cell r="W164" t="str">
            <v>$</v>
          </cell>
          <cell r="X164">
            <v>0</v>
          </cell>
        </row>
        <row r="165">
          <cell r="C165">
            <v>3049.57</v>
          </cell>
          <cell r="O165">
            <v>-1397.17</v>
          </cell>
          <cell r="U165" t="str">
            <v>Bilan</v>
          </cell>
          <cell r="V165" t="str">
            <v>DAS à Payer</v>
          </cell>
          <cell r="W165" t="str">
            <v>$</v>
          </cell>
          <cell r="X165">
            <v>0</v>
          </cell>
        </row>
        <row r="166">
          <cell r="C166">
            <v>-23674.38</v>
          </cell>
          <cell r="O166">
            <v>432.83</v>
          </cell>
          <cell r="U166" t="str">
            <v>Bilan</v>
          </cell>
          <cell r="V166" t="str">
            <v>DAS à Payer</v>
          </cell>
          <cell r="W166" t="str">
            <v>$</v>
          </cell>
          <cell r="X166">
            <v>0</v>
          </cell>
        </row>
        <row r="167">
          <cell r="C167">
            <v>-722.88</v>
          </cell>
          <cell r="O167">
            <v>-8.2799999999999994</v>
          </cell>
          <cell r="U167" t="str">
            <v>Bilan</v>
          </cell>
          <cell r="V167" t="str">
            <v>DAS à Payer</v>
          </cell>
          <cell r="W167" t="str">
            <v>$</v>
          </cell>
          <cell r="X167">
            <v>0</v>
          </cell>
        </row>
        <row r="168">
          <cell r="C168">
            <v>-1012</v>
          </cell>
          <cell r="O168">
            <v>722</v>
          </cell>
          <cell r="U168" t="str">
            <v>Bilan</v>
          </cell>
          <cell r="V168" t="str">
            <v>DAS à Payer</v>
          </cell>
          <cell r="W168" t="str">
            <v>$</v>
          </cell>
          <cell r="X168">
            <v>0</v>
          </cell>
        </row>
        <row r="169">
          <cell r="C169">
            <v>-12100</v>
          </cell>
          <cell r="O169">
            <v>-6800</v>
          </cell>
          <cell r="U169" t="str">
            <v>Bilan</v>
          </cell>
          <cell r="V169" t="str">
            <v>Dépôts de Client</v>
          </cell>
          <cell r="W169" t="str">
            <v>$</v>
          </cell>
          <cell r="X169">
            <v>0</v>
          </cell>
        </row>
        <row r="170">
          <cell r="C170">
            <v>-5557.33</v>
          </cell>
          <cell r="O170">
            <v>-8070.97</v>
          </cell>
          <cell r="U170" t="str">
            <v>Bilan</v>
          </cell>
          <cell r="V170" t="str">
            <v>Salaires à Payer</v>
          </cell>
          <cell r="W170" t="str">
            <v>$</v>
          </cell>
          <cell r="X170">
            <v>0</v>
          </cell>
        </row>
        <row r="171">
          <cell r="C171">
            <v>-57287.33</v>
          </cell>
          <cell r="O171">
            <v>-32136.21</v>
          </cell>
          <cell r="U171" t="str">
            <v>Bilan</v>
          </cell>
          <cell r="V171" t="str">
            <v>Salaires à Payer</v>
          </cell>
          <cell r="W171" t="str">
            <v>$</v>
          </cell>
          <cell r="X171">
            <v>0</v>
          </cell>
        </row>
        <row r="172">
          <cell r="C172">
            <v>-47604.74</v>
          </cell>
          <cell r="O172">
            <v>-20945.57</v>
          </cell>
          <cell r="U172" t="str">
            <v>Bilan</v>
          </cell>
          <cell r="V172" t="str">
            <v>Salaires à Payer</v>
          </cell>
          <cell r="W172" t="str">
            <v>$</v>
          </cell>
          <cell r="X172">
            <v>0</v>
          </cell>
        </row>
        <row r="173">
          <cell r="C173">
            <v>-161820.29</v>
          </cell>
          <cell r="O173">
            <v>34275.74</v>
          </cell>
          <cell r="U173" t="str">
            <v>Bilan</v>
          </cell>
          <cell r="V173" t="str">
            <v>Salaires à Payer</v>
          </cell>
          <cell r="W173" t="str">
            <v>$</v>
          </cell>
          <cell r="X173">
            <v>0</v>
          </cell>
        </row>
        <row r="174">
          <cell r="C174">
            <v>15053.13</v>
          </cell>
          <cell r="O174">
            <v>121.76</v>
          </cell>
          <cell r="U174" t="str">
            <v>Bilan</v>
          </cell>
          <cell r="V174" t="str">
            <v>Salaires à Payer</v>
          </cell>
          <cell r="W174" t="str">
            <v>$</v>
          </cell>
          <cell r="X174">
            <v>0</v>
          </cell>
        </row>
        <row r="175">
          <cell r="C175">
            <v>-48456.75</v>
          </cell>
          <cell r="O175">
            <v>1317.5</v>
          </cell>
          <cell r="U175" t="str">
            <v>Bilan</v>
          </cell>
          <cell r="V175" t="str">
            <v>Dette à Long Terme</v>
          </cell>
          <cell r="W175" t="str">
            <v>$</v>
          </cell>
          <cell r="X175">
            <v>0</v>
          </cell>
        </row>
        <row r="176">
          <cell r="C176">
            <v>-21654.44</v>
          </cell>
          <cell r="O176">
            <v>-201.35</v>
          </cell>
          <cell r="U176" t="str">
            <v>Bilan</v>
          </cell>
          <cell r="V176" t="str">
            <v>Autres Courus</v>
          </cell>
          <cell r="W176" t="str">
            <v>$</v>
          </cell>
          <cell r="X176">
            <v>0</v>
          </cell>
        </row>
        <row r="177">
          <cell r="C177">
            <v>-2350000</v>
          </cell>
          <cell r="O177">
            <v>0</v>
          </cell>
          <cell r="U177" t="str">
            <v>Bilan</v>
          </cell>
          <cell r="V177" t="str">
            <v>Capital Actions</v>
          </cell>
          <cell r="W177" t="str">
            <v>$</v>
          </cell>
          <cell r="X177">
            <v>0</v>
          </cell>
        </row>
        <row r="178">
          <cell r="C178">
            <v>-1846000</v>
          </cell>
          <cell r="O178">
            <v>0</v>
          </cell>
          <cell r="U178" t="str">
            <v>Bilan</v>
          </cell>
          <cell r="V178" t="str">
            <v>Apport</v>
          </cell>
          <cell r="W178" t="str">
            <v>$</v>
          </cell>
          <cell r="X178">
            <v>0</v>
          </cell>
        </row>
        <row r="179">
          <cell r="C179">
            <v>-347547.5</v>
          </cell>
          <cell r="O179">
            <v>0</v>
          </cell>
          <cell r="U179" t="str">
            <v>Bilan</v>
          </cell>
          <cell r="V179" t="str">
            <v>Capital Actions</v>
          </cell>
          <cell r="W179">
            <v>0</v>
          </cell>
          <cell r="X179">
            <v>0</v>
          </cell>
        </row>
        <row r="180">
          <cell r="C180">
            <v>-231711.86</v>
          </cell>
          <cell r="O180">
            <v>0</v>
          </cell>
          <cell r="U180" t="str">
            <v>Bilan</v>
          </cell>
          <cell r="V180" t="str">
            <v>Bénéfices non répartis</v>
          </cell>
          <cell r="W180" t="str">
            <v>$</v>
          </cell>
          <cell r="X180">
            <v>0</v>
          </cell>
        </row>
        <row r="181">
          <cell r="C181">
            <v>-568679.46</v>
          </cell>
          <cell r="O181">
            <v>-117655.43</v>
          </cell>
          <cell r="U181" t="str">
            <v>Véhicules neufs</v>
          </cell>
          <cell r="V181" t="str">
            <v>Rachat bail</v>
          </cell>
          <cell r="W181" t="str">
            <v>$</v>
          </cell>
          <cell r="X181" t="str">
            <v>Oui</v>
          </cell>
        </row>
        <row r="182">
          <cell r="O182">
            <v>-8</v>
          </cell>
          <cell r="U182" t="str">
            <v>Véhicules neufs</v>
          </cell>
          <cell r="V182" t="str">
            <v>Rachat bail</v>
          </cell>
          <cell r="W182" t="str">
            <v>NB</v>
          </cell>
          <cell r="X182">
            <v>0</v>
          </cell>
        </row>
        <row r="183">
          <cell r="C183">
            <v>-502752.26</v>
          </cell>
          <cell r="O183">
            <v>-65683.91</v>
          </cell>
          <cell r="U183" t="str">
            <v>Véhicules neufs</v>
          </cell>
          <cell r="V183" t="str">
            <v>Autos détail</v>
          </cell>
          <cell r="W183" t="str">
            <v>$</v>
          </cell>
          <cell r="X183" t="str">
            <v>Oui</v>
          </cell>
        </row>
        <row r="184">
          <cell r="O184">
            <v>-2</v>
          </cell>
          <cell r="U184" t="str">
            <v>Véhicules neufs</v>
          </cell>
          <cell r="V184" t="str">
            <v>Autos détail</v>
          </cell>
          <cell r="W184" t="str">
            <v>NB</v>
          </cell>
          <cell r="X184">
            <v>0</v>
          </cell>
        </row>
        <row r="185">
          <cell r="C185">
            <v>-115489.95</v>
          </cell>
          <cell r="O185">
            <v>0</v>
          </cell>
          <cell r="U185" t="str">
            <v>Véhicules neufs</v>
          </cell>
          <cell r="V185" t="str">
            <v>Autos détail</v>
          </cell>
          <cell r="W185" t="str">
            <v>$</v>
          </cell>
          <cell r="X185" t="str">
            <v>Oui</v>
          </cell>
        </row>
        <row r="186">
          <cell r="O186">
            <v>0</v>
          </cell>
          <cell r="U186" t="str">
            <v>Véhicules neufs</v>
          </cell>
          <cell r="V186" t="str">
            <v>Autos détail</v>
          </cell>
          <cell r="W186" t="str">
            <v>NB</v>
          </cell>
          <cell r="X186">
            <v>0</v>
          </cell>
        </row>
        <row r="187">
          <cell r="C187">
            <v>-1368835.18</v>
          </cell>
          <cell r="O187">
            <v>-222874.23999999999</v>
          </cell>
          <cell r="U187" t="str">
            <v>Véhicules neufs</v>
          </cell>
          <cell r="V187" t="str">
            <v>Autos détail</v>
          </cell>
          <cell r="W187" t="str">
            <v>$</v>
          </cell>
          <cell r="X187" t="str">
            <v>Oui</v>
          </cell>
        </row>
        <row r="188">
          <cell r="O188">
            <v>-8</v>
          </cell>
          <cell r="U188" t="str">
            <v>Véhicules neufs</v>
          </cell>
          <cell r="V188" t="str">
            <v>Autos détail</v>
          </cell>
          <cell r="W188" t="str">
            <v>NB</v>
          </cell>
          <cell r="X188">
            <v>0</v>
          </cell>
        </row>
        <row r="189">
          <cell r="C189">
            <v>-759549.8</v>
          </cell>
          <cell r="O189">
            <v>-88477.47</v>
          </cell>
          <cell r="U189" t="str">
            <v>Véhicules neufs</v>
          </cell>
          <cell r="V189" t="str">
            <v>Autos détail</v>
          </cell>
          <cell r="W189" t="str">
            <v>$</v>
          </cell>
          <cell r="X189" t="str">
            <v>Oui</v>
          </cell>
        </row>
        <row r="190">
          <cell r="O190">
            <v>-2</v>
          </cell>
          <cell r="U190" t="str">
            <v>Véhicules neufs</v>
          </cell>
          <cell r="V190" t="str">
            <v>Autos détail</v>
          </cell>
          <cell r="W190" t="str">
            <v>NB</v>
          </cell>
          <cell r="X190">
            <v>0</v>
          </cell>
        </row>
        <row r="191">
          <cell r="C191">
            <v>-2782425.75</v>
          </cell>
          <cell r="O191">
            <v>-484562.41</v>
          </cell>
          <cell r="U191" t="str">
            <v>Véhicules neufs</v>
          </cell>
          <cell r="V191" t="str">
            <v>Autos détail</v>
          </cell>
          <cell r="W191" t="str">
            <v>$</v>
          </cell>
          <cell r="X191" t="str">
            <v>Oui</v>
          </cell>
        </row>
        <row r="192">
          <cell r="O192">
            <v>-17</v>
          </cell>
          <cell r="U192" t="str">
            <v>Véhicules neufs</v>
          </cell>
          <cell r="V192" t="str">
            <v>Autos détail</v>
          </cell>
          <cell r="W192" t="str">
            <v>NB</v>
          </cell>
          <cell r="X192">
            <v>0</v>
          </cell>
        </row>
        <row r="193">
          <cell r="C193">
            <v>-1013695.92</v>
          </cell>
          <cell r="O193">
            <v>-130067.77</v>
          </cell>
          <cell r="U193" t="str">
            <v>Véhicules neufs</v>
          </cell>
          <cell r="V193" t="str">
            <v>Autos détail</v>
          </cell>
          <cell r="W193" t="str">
            <v>$</v>
          </cell>
          <cell r="X193" t="str">
            <v>Oui</v>
          </cell>
        </row>
        <row r="194">
          <cell r="O194">
            <v>-4</v>
          </cell>
          <cell r="U194" t="str">
            <v>Véhicules neufs</v>
          </cell>
          <cell r="V194" t="str">
            <v>Autos détail</v>
          </cell>
          <cell r="W194" t="str">
            <v>NB</v>
          </cell>
          <cell r="X194">
            <v>0</v>
          </cell>
        </row>
        <row r="195">
          <cell r="C195">
            <v>-74971.12</v>
          </cell>
          <cell r="O195">
            <v>0</v>
          </cell>
          <cell r="U195" t="str">
            <v>Véhicules neufs</v>
          </cell>
          <cell r="V195" t="str">
            <v>Autos détail</v>
          </cell>
          <cell r="W195" t="str">
            <v>$</v>
          </cell>
          <cell r="X195" t="str">
            <v>Oui</v>
          </cell>
        </row>
        <row r="196">
          <cell r="O196">
            <v>0</v>
          </cell>
          <cell r="U196" t="str">
            <v>Véhicules neufs</v>
          </cell>
          <cell r="V196" t="str">
            <v>Autos détail</v>
          </cell>
          <cell r="W196" t="str">
            <v>NB</v>
          </cell>
          <cell r="X196">
            <v>0</v>
          </cell>
        </row>
        <row r="197">
          <cell r="C197">
            <v>-1538197.28</v>
          </cell>
          <cell r="O197">
            <v>-203542.07</v>
          </cell>
          <cell r="U197" t="str">
            <v>Véhicules neufs</v>
          </cell>
          <cell r="V197" t="str">
            <v>Camions détail</v>
          </cell>
          <cell r="W197" t="str">
            <v>$</v>
          </cell>
          <cell r="X197" t="str">
            <v>Oui</v>
          </cell>
        </row>
        <row r="198">
          <cell r="O198">
            <v>-4</v>
          </cell>
          <cell r="U198" t="str">
            <v>Véhicules neufs</v>
          </cell>
          <cell r="V198" t="str">
            <v>Camions détail</v>
          </cell>
          <cell r="W198" t="str">
            <v>NB</v>
          </cell>
          <cell r="X198">
            <v>0</v>
          </cell>
        </row>
        <row r="199">
          <cell r="C199">
            <v>-580387.61</v>
          </cell>
          <cell r="O199">
            <v>-72344.320000000007</v>
          </cell>
          <cell r="U199" t="str">
            <v>Véhicules neufs</v>
          </cell>
          <cell r="V199" t="str">
            <v>Autos détail</v>
          </cell>
          <cell r="W199" t="str">
            <v>$</v>
          </cell>
          <cell r="X199" t="str">
            <v>Oui</v>
          </cell>
        </row>
        <row r="200">
          <cell r="O200">
            <v>-2</v>
          </cell>
          <cell r="U200" t="str">
            <v>Véhicules neufs</v>
          </cell>
          <cell r="V200" t="str">
            <v>Autos détail</v>
          </cell>
          <cell r="W200" t="str">
            <v>NB</v>
          </cell>
          <cell r="X200">
            <v>0</v>
          </cell>
        </row>
        <row r="201">
          <cell r="C201">
            <v>-5127277.24</v>
          </cell>
          <cell r="O201">
            <v>-574599.51</v>
          </cell>
          <cell r="U201" t="str">
            <v>Véhicules neufs</v>
          </cell>
          <cell r="V201" t="str">
            <v>Camions détail</v>
          </cell>
          <cell r="W201" t="str">
            <v>$</v>
          </cell>
          <cell r="X201" t="str">
            <v>Oui</v>
          </cell>
        </row>
        <row r="202">
          <cell r="O202">
            <v>-15</v>
          </cell>
          <cell r="U202" t="str">
            <v>Véhicules neufs</v>
          </cell>
          <cell r="V202" t="str">
            <v>Camions détail</v>
          </cell>
          <cell r="W202" t="str">
            <v>NB</v>
          </cell>
          <cell r="X202">
            <v>0</v>
          </cell>
        </row>
        <row r="203">
          <cell r="C203">
            <v>-502536.24</v>
          </cell>
          <cell r="O203">
            <v>0</v>
          </cell>
          <cell r="U203" t="str">
            <v>Véhicules neufs</v>
          </cell>
          <cell r="V203" t="str">
            <v>Autos détail</v>
          </cell>
          <cell r="W203" t="str">
            <v>$</v>
          </cell>
          <cell r="X203" t="str">
            <v>Oui</v>
          </cell>
        </row>
        <row r="204">
          <cell r="O204">
            <v>0</v>
          </cell>
          <cell r="U204" t="str">
            <v>Véhicules neufs</v>
          </cell>
          <cell r="V204" t="str">
            <v>Autos détail</v>
          </cell>
          <cell r="W204" t="str">
            <v>NB</v>
          </cell>
          <cell r="X204">
            <v>0</v>
          </cell>
        </row>
        <row r="205">
          <cell r="C205">
            <v>-220838.11</v>
          </cell>
          <cell r="O205">
            <v>-67082</v>
          </cell>
          <cell r="U205" t="str">
            <v>Véhicules neufs</v>
          </cell>
          <cell r="V205" t="str">
            <v>Flottes</v>
          </cell>
          <cell r="W205" t="str">
            <v>$</v>
          </cell>
          <cell r="X205" t="str">
            <v>Oui</v>
          </cell>
        </row>
        <row r="206">
          <cell r="O206">
            <v>-2</v>
          </cell>
          <cell r="U206" t="str">
            <v>Véhicules neufs</v>
          </cell>
          <cell r="V206" t="str">
            <v>Flottes</v>
          </cell>
          <cell r="W206" t="str">
            <v>NB</v>
          </cell>
          <cell r="X206">
            <v>0</v>
          </cell>
        </row>
        <row r="207">
          <cell r="C207">
            <v>-542286.49</v>
          </cell>
          <cell r="O207">
            <v>-162506.6</v>
          </cell>
          <cell r="U207" t="str">
            <v>Véhicules neufs</v>
          </cell>
          <cell r="V207" t="str">
            <v>Ex-Démos et courtoisies</v>
          </cell>
          <cell r="W207" t="str">
            <v>$</v>
          </cell>
          <cell r="X207" t="str">
            <v>Oui</v>
          </cell>
        </row>
        <row r="208">
          <cell r="O208">
            <v>-5</v>
          </cell>
          <cell r="U208" t="str">
            <v>Véhicules neufs</v>
          </cell>
          <cell r="V208" t="str">
            <v>Ex-Démos et courtoisies</v>
          </cell>
          <cell r="W208" t="str">
            <v>NB</v>
          </cell>
          <cell r="X208">
            <v>0</v>
          </cell>
        </row>
        <row r="209">
          <cell r="C209">
            <v>-496892.45</v>
          </cell>
          <cell r="O209">
            <v>-662449.02</v>
          </cell>
          <cell r="U209" t="str">
            <v>Véhicules usagés</v>
          </cell>
          <cell r="V209" t="str">
            <v>Certifié</v>
          </cell>
          <cell r="W209" t="str">
            <v>$</v>
          </cell>
          <cell r="X209" t="str">
            <v>Oui</v>
          </cell>
        </row>
        <row r="210">
          <cell r="O210">
            <v>-36</v>
          </cell>
          <cell r="U210" t="str">
            <v>Véhicules usagés</v>
          </cell>
          <cell r="V210" t="str">
            <v>Certifié</v>
          </cell>
          <cell r="W210" t="str">
            <v>NB</v>
          </cell>
          <cell r="X210">
            <v>0</v>
          </cell>
        </row>
        <row r="211">
          <cell r="C211">
            <v>-2318103.5099999998</v>
          </cell>
          <cell r="O211">
            <v>-15338</v>
          </cell>
          <cell r="U211" t="str">
            <v>Véhicules usagés</v>
          </cell>
          <cell r="V211" t="str">
            <v>Non Certifié</v>
          </cell>
          <cell r="W211" t="str">
            <v>$</v>
          </cell>
          <cell r="X211" t="str">
            <v>Oui</v>
          </cell>
        </row>
        <row r="212">
          <cell r="O212">
            <v>-1</v>
          </cell>
          <cell r="U212" t="str">
            <v>Véhicules usagés</v>
          </cell>
          <cell r="V212" t="str">
            <v>Non Certifié</v>
          </cell>
          <cell r="W212" t="str">
            <v>NB</v>
          </cell>
          <cell r="X212">
            <v>0</v>
          </cell>
        </row>
        <row r="213">
          <cell r="C213">
            <v>-751258.6</v>
          </cell>
          <cell r="O213">
            <v>-68056</v>
          </cell>
          <cell r="U213" t="str">
            <v>Véhicules usagés</v>
          </cell>
          <cell r="V213" t="str">
            <v>Non Certifié</v>
          </cell>
          <cell r="W213" t="str">
            <v>$</v>
          </cell>
          <cell r="X213" t="str">
            <v>Oui</v>
          </cell>
        </row>
        <row r="214">
          <cell r="O214">
            <v>-5</v>
          </cell>
          <cell r="U214" t="str">
            <v>Véhicules usagés</v>
          </cell>
          <cell r="V214" t="str">
            <v>Non Certifié</v>
          </cell>
          <cell r="W214" t="str">
            <v>NB</v>
          </cell>
          <cell r="X214">
            <v>0</v>
          </cell>
        </row>
        <row r="215">
          <cell r="C215">
            <v>-1236865.5</v>
          </cell>
          <cell r="O215">
            <v>-343580</v>
          </cell>
          <cell r="U215" t="str">
            <v>Véhicules usagés</v>
          </cell>
          <cell r="V215" t="str">
            <v>Ventes au Gros</v>
          </cell>
          <cell r="W215" t="str">
            <v>$</v>
          </cell>
          <cell r="X215" t="str">
            <v>Oui</v>
          </cell>
        </row>
        <row r="216">
          <cell r="O216">
            <v>-41</v>
          </cell>
          <cell r="U216" t="str">
            <v>Véhicules usagés</v>
          </cell>
          <cell r="V216" t="str">
            <v>Ventes au Gros</v>
          </cell>
          <cell r="W216" t="str">
            <v>NB</v>
          </cell>
          <cell r="X216">
            <v>0</v>
          </cell>
        </row>
        <row r="217">
          <cell r="C217">
            <v>-635685.74</v>
          </cell>
          <cell r="O217">
            <v>-88531.199999999997</v>
          </cell>
          <cell r="U217" t="str">
            <v>Service</v>
          </cell>
          <cell r="V217" t="str">
            <v>M/O Client</v>
          </cell>
          <cell r="W217" t="str">
            <v>$</v>
          </cell>
          <cell r="X217" t="str">
            <v>Oui</v>
          </cell>
        </row>
        <row r="218">
          <cell r="O218">
            <v>-358</v>
          </cell>
          <cell r="U218" t="str">
            <v>Service</v>
          </cell>
          <cell r="V218" t="str">
            <v>M/O Client</v>
          </cell>
          <cell r="W218" t="str">
            <v>NB</v>
          </cell>
          <cell r="X218">
            <v>0</v>
          </cell>
        </row>
        <row r="219">
          <cell r="C219">
            <v>-562</v>
          </cell>
          <cell r="O219">
            <v>-99.96</v>
          </cell>
          <cell r="U219" t="str">
            <v>Service</v>
          </cell>
          <cell r="V219" t="str">
            <v>M/O Esthétique</v>
          </cell>
          <cell r="W219" t="str">
            <v>$</v>
          </cell>
          <cell r="X219" t="str">
            <v>Oui</v>
          </cell>
        </row>
        <row r="220">
          <cell r="C220">
            <v>-417682.11</v>
          </cell>
          <cell r="O220">
            <v>-85164.4</v>
          </cell>
          <cell r="U220" t="str">
            <v>Service</v>
          </cell>
          <cell r="V220" t="str">
            <v>M/O Garantie</v>
          </cell>
          <cell r="W220" t="str">
            <v>$</v>
          </cell>
          <cell r="X220" t="str">
            <v>Oui</v>
          </cell>
        </row>
        <row r="221">
          <cell r="O221">
            <v>-412</v>
          </cell>
          <cell r="U221" t="str">
            <v>Service</v>
          </cell>
          <cell r="V221" t="str">
            <v>M/O Garantie</v>
          </cell>
          <cell r="W221" t="str">
            <v>NB</v>
          </cell>
          <cell r="X221">
            <v>0</v>
          </cell>
        </row>
        <row r="222">
          <cell r="C222">
            <v>-254116.87</v>
          </cell>
          <cell r="O222">
            <v>-50206.68</v>
          </cell>
          <cell r="U222" t="str">
            <v>Service</v>
          </cell>
          <cell r="V222" t="str">
            <v>M/O Interne</v>
          </cell>
          <cell r="W222" t="str">
            <v>$</v>
          </cell>
          <cell r="X222" t="str">
            <v>Oui</v>
          </cell>
        </row>
        <row r="223">
          <cell r="O223">
            <v>-269</v>
          </cell>
          <cell r="U223" t="str">
            <v>Service</v>
          </cell>
          <cell r="V223" t="str">
            <v>M/O Interne</v>
          </cell>
          <cell r="W223" t="str">
            <v>NB</v>
          </cell>
          <cell r="X223">
            <v>0</v>
          </cell>
        </row>
        <row r="224">
          <cell r="C224">
            <v>-104297.85</v>
          </cell>
          <cell r="O224">
            <v>-19768.259999999998</v>
          </cell>
          <cell r="U224" t="str">
            <v>Pièces</v>
          </cell>
          <cell r="V224" t="str">
            <v>Huiles et Graisse</v>
          </cell>
          <cell r="W224" t="str">
            <v>$</v>
          </cell>
          <cell r="X224" t="str">
            <v>Oui</v>
          </cell>
        </row>
        <row r="225">
          <cell r="O225">
            <v>-313</v>
          </cell>
          <cell r="U225" t="str">
            <v>Pièces</v>
          </cell>
          <cell r="V225" t="str">
            <v>Huiles et Graisse</v>
          </cell>
          <cell r="W225" t="str">
            <v>NB</v>
          </cell>
          <cell r="X225">
            <v>0</v>
          </cell>
        </row>
        <row r="226">
          <cell r="C226">
            <v>-30452.82</v>
          </cell>
          <cell r="O226">
            <v>-3797.42</v>
          </cell>
          <cell r="U226" t="str">
            <v>Service</v>
          </cell>
          <cell r="V226" t="str">
            <v>Sous-traitement</v>
          </cell>
          <cell r="W226" t="str">
            <v>$</v>
          </cell>
          <cell r="X226" t="str">
            <v>Oui</v>
          </cell>
        </row>
        <row r="227">
          <cell r="O227">
            <v>-25</v>
          </cell>
          <cell r="U227" t="str">
            <v>Service</v>
          </cell>
          <cell r="V227" t="str">
            <v>Sous-traitement</v>
          </cell>
          <cell r="W227" t="str">
            <v>NB</v>
          </cell>
          <cell r="X227">
            <v>0</v>
          </cell>
        </row>
        <row r="228">
          <cell r="C228">
            <v>-3294.56</v>
          </cell>
          <cell r="O228">
            <v>-175</v>
          </cell>
          <cell r="U228" t="str">
            <v>Service</v>
          </cell>
          <cell r="V228" t="str">
            <v>Sous-traitement</v>
          </cell>
          <cell r="W228" t="str">
            <v>$</v>
          </cell>
          <cell r="X228" t="str">
            <v>Oui</v>
          </cell>
        </row>
        <row r="229">
          <cell r="O229">
            <v>-2</v>
          </cell>
          <cell r="U229" t="str">
            <v>Service</v>
          </cell>
          <cell r="V229" t="str">
            <v>Sous-traitement</v>
          </cell>
          <cell r="W229" t="str">
            <v>NB</v>
          </cell>
          <cell r="X229">
            <v>0</v>
          </cell>
        </row>
        <row r="230">
          <cell r="C230">
            <v>-188455.01</v>
          </cell>
          <cell r="O230">
            <v>-30951.26</v>
          </cell>
          <cell r="U230" t="str">
            <v>Service</v>
          </cell>
          <cell r="V230" t="str">
            <v>Sous-traitement</v>
          </cell>
          <cell r="W230" t="str">
            <v>$</v>
          </cell>
          <cell r="X230" t="str">
            <v>Oui</v>
          </cell>
        </row>
        <row r="231">
          <cell r="O231">
            <v>-157</v>
          </cell>
          <cell r="U231" t="str">
            <v>Service</v>
          </cell>
          <cell r="V231" t="str">
            <v>Sous-traitement</v>
          </cell>
          <cell r="W231" t="str">
            <v>NB</v>
          </cell>
          <cell r="X231">
            <v>0</v>
          </cell>
        </row>
        <row r="232">
          <cell r="C232">
            <v>-281330.19</v>
          </cell>
          <cell r="O232">
            <v>-69160.13</v>
          </cell>
          <cell r="U232" t="str">
            <v>Carrosserie</v>
          </cell>
          <cell r="V232" t="str">
            <v>M/O Sous-traitement</v>
          </cell>
          <cell r="W232" t="str">
            <v>$</v>
          </cell>
          <cell r="X232" t="str">
            <v>Oui</v>
          </cell>
        </row>
        <row r="233">
          <cell r="O233">
            <v>-50</v>
          </cell>
          <cell r="U233" t="str">
            <v>Carrosserie</v>
          </cell>
          <cell r="V233" t="str">
            <v>M/O Sous-traitement</v>
          </cell>
          <cell r="W233" t="str">
            <v>NB</v>
          </cell>
          <cell r="X233">
            <v>0</v>
          </cell>
        </row>
        <row r="234">
          <cell r="C234">
            <v>-329884.34999999998</v>
          </cell>
          <cell r="O234">
            <v>-61036.87</v>
          </cell>
          <cell r="U234" t="str">
            <v>Carrosserie</v>
          </cell>
          <cell r="V234" t="str">
            <v>M/O Sous-traitement</v>
          </cell>
          <cell r="W234" t="str">
            <v>$</v>
          </cell>
          <cell r="X234" t="str">
            <v>Oui</v>
          </cell>
        </row>
        <row r="235">
          <cell r="O235">
            <v>-39</v>
          </cell>
          <cell r="U235" t="str">
            <v>Carrosserie</v>
          </cell>
          <cell r="V235" t="str">
            <v>M/O Sous-traitement</v>
          </cell>
          <cell r="W235" t="str">
            <v>NB</v>
          </cell>
          <cell r="X235">
            <v>0</v>
          </cell>
        </row>
        <row r="236">
          <cell r="C236">
            <v>-53970.39</v>
          </cell>
          <cell r="O236">
            <v>-9588.9</v>
          </cell>
          <cell r="U236" t="str">
            <v>Carrosserie</v>
          </cell>
          <cell r="V236" t="str">
            <v>M/O Sous-traitement</v>
          </cell>
          <cell r="W236" t="str">
            <v>$</v>
          </cell>
          <cell r="X236" t="str">
            <v>Oui</v>
          </cell>
        </row>
        <row r="237">
          <cell r="O237">
            <v>-20</v>
          </cell>
          <cell r="U237" t="str">
            <v>Carrosserie</v>
          </cell>
          <cell r="V237" t="str">
            <v>M/O Sous-traitement</v>
          </cell>
          <cell r="W237" t="str">
            <v>NB</v>
          </cell>
          <cell r="X237">
            <v>0</v>
          </cell>
        </row>
        <row r="238">
          <cell r="C238">
            <v>-353250.69</v>
          </cell>
          <cell r="O238">
            <v>-55984.36</v>
          </cell>
          <cell r="U238" t="str">
            <v>Pièces</v>
          </cell>
          <cell r="V238" t="str">
            <v>Pièces Ro Clients</v>
          </cell>
          <cell r="W238" t="str">
            <v>$</v>
          </cell>
          <cell r="X238" t="str">
            <v>Oui</v>
          </cell>
        </row>
        <row r="239">
          <cell r="O239">
            <v>-370</v>
          </cell>
          <cell r="U239" t="str">
            <v>Pièces</v>
          </cell>
          <cell r="V239" t="str">
            <v>Pièces Ro Clients</v>
          </cell>
          <cell r="W239" t="str">
            <v>NB</v>
          </cell>
          <cell r="X239">
            <v>0</v>
          </cell>
        </row>
        <row r="240">
          <cell r="C240">
            <v>-514740.87</v>
          </cell>
          <cell r="O240">
            <v>-86754.48</v>
          </cell>
          <cell r="U240" t="str">
            <v>Pièces</v>
          </cell>
          <cell r="V240" t="str">
            <v>P/A Garantie</v>
          </cell>
          <cell r="W240" t="str">
            <v>$</v>
          </cell>
          <cell r="X240" t="str">
            <v>Oui</v>
          </cell>
        </row>
        <row r="241">
          <cell r="O241">
            <v>-286</v>
          </cell>
          <cell r="U241" t="str">
            <v>Pièces</v>
          </cell>
          <cell r="V241" t="str">
            <v>P/A Garantie</v>
          </cell>
          <cell r="W241" t="str">
            <v>NB</v>
          </cell>
          <cell r="X241">
            <v>0</v>
          </cell>
        </row>
        <row r="242">
          <cell r="C242">
            <v>-246018.95</v>
          </cell>
          <cell r="O242">
            <v>-59750.44</v>
          </cell>
          <cell r="U242" t="str">
            <v>Pièces</v>
          </cell>
          <cell r="V242" t="str">
            <v>Ventes Internes</v>
          </cell>
          <cell r="W242" t="str">
            <v>$</v>
          </cell>
          <cell r="X242" t="str">
            <v>Oui</v>
          </cell>
        </row>
        <row r="243">
          <cell r="O243">
            <v>-268</v>
          </cell>
          <cell r="U243" t="str">
            <v>Pièces</v>
          </cell>
          <cell r="V243" t="str">
            <v>Ventes Internes</v>
          </cell>
          <cell r="W243" t="str">
            <v>NB</v>
          </cell>
          <cell r="X243">
            <v>0</v>
          </cell>
        </row>
        <row r="244">
          <cell r="C244">
            <v>-19703.669999999998</v>
          </cell>
          <cell r="O244">
            <v>-2315.36</v>
          </cell>
          <cell r="U244" t="str">
            <v>Pièces</v>
          </cell>
          <cell r="V244" t="str">
            <v>Pièces Ro Clients</v>
          </cell>
          <cell r="W244" t="str">
            <v>$</v>
          </cell>
          <cell r="X244" t="str">
            <v>Oui</v>
          </cell>
        </row>
        <row r="245">
          <cell r="O245">
            <v>-48</v>
          </cell>
          <cell r="U245" t="str">
            <v>Pièces</v>
          </cell>
          <cell r="V245" t="str">
            <v>Pièces Ro Clients</v>
          </cell>
          <cell r="W245" t="str">
            <v>NB</v>
          </cell>
          <cell r="X245">
            <v>0</v>
          </cell>
        </row>
        <row r="246">
          <cell r="C246">
            <v>-44036.94</v>
          </cell>
          <cell r="O246">
            <v>-17764.02</v>
          </cell>
          <cell r="U246" t="str">
            <v>Pièces</v>
          </cell>
          <cell r="V246" t="str">
            <v>Pièces Ro Clients</v>
          </cell>
          <cell r="W246" t="str">
            <v>$</v>
          </cell>
          <cell r="X246" t="str">
            <v>Oui</v>
          </cell>
        </row>
        <row r="247">
          <cell r="O247">
            <v>45</v>
          </cell>
          <cell r="U247" t="str">
            <v>Pièces</v>
          </cell>
          <cell r="V247" t="str">
            <v>Pièces Ro Clients</v>
          </cell>
          <cell r="W247" t="str">
            <v>NB</v>
          </cell>
          <cell r="X247">
            <v>0</v>
          </cell>
        </row>
        <row r="248">
          <cell r="C248">
            <v>-115440.52</v>
          </cell>
          <cell r="O248">
            <v>-34902.92</v>
          </cell>
          <cell r="U248" t="str">
            <v>Pièces</v>
          </cell>
          <cell r="V248" t="str">
            <v>Pièces Ro Carrosserie</v>
          </cell>
          <cell r="W248" t="str">
            <v>$</v>
          </cell>
          <cell r="X248" t="str">
            <v>Oui</v>
          </cell>
        </row>
        <row r="249">
          <cell r="O249">
            <v>-22</v>
          </cell>
          <cell r="U249" t="str">
            <v>Pièces</v>
          </cell>
          <cell r="V249" t="str">
            <v>Pièces Ro Carrosserie</v>
          </cell>
          <cell r="W249" t="str">
            <v>NB</v>
          </cell>
          <cell r="X249">
            <v>0</v>
          </cell>
        </row>
        <row r="250">
          <cell r="C250">
            <v>-250735.21</v>
          </cell>
          <cell r="O250">
            <v>-44646.28</v>
          </cell>
          <cell r="U250" t="str">
            <v>Pièces</v>
          </cell>
          <cell r="V250" t="str">
            <v>Pièces Ro Carrosserie</v>
          </cell>
          <cell r="W250" t="str">
            <v>$</v>
          </cell>
          <cell r="X250" t="str">
            <v>Oui</v>
          </cell>
        </row>
        <row r="251">
          <cell r="O251">
            <v>-29</v>
          </cell>
          <cell r="U251" t="str">
            <v>Pièces</v>
          </cell>
          <cell r="V251" t="str">
            <v>Pièces Ro Carrosserie</v>
          </cell>
          <cell r="W251" t="str">
            <v>NB</v>
          </cell>
          <cell r="X251">
            <v>0</v>
          </cell>
        </row>
        <row r="252">
          <cell r="C252">
            <v>-7345.13</v>
          </cell>
          <cell r="O252">
            <v>-1469.89</v>
          </cell>
          <cell r="U252" t="str">
            <v>Pièces</v>
          </cell>
          <cell r="V252" t="str">
            <v>Pièces Ro Carrosserie</v>
          </cell>
          <cell r="W252" t="str">
            <v>$</v>
          </cell>
          <cell r="X252" t="str">
            <v>Oui</v>
          </cell>
        </row>
        <row r="253">
          <cell r="O253">
            <v>-2</v>
          </cell>
          <cell r="U253" t="str">
            <v>Pièces</v>
          </cell>
          <cell r="V253" t="str">
            <v>Pièces Ro Carrosserie</v>
          </cell>
          <cell r="W253" t="str">
            <v>NB</v>
          </cell>
          <cell r="X253">
            <v>0</v>
          </cell>
        </row>
        <row r="254">
          <cell r="C254">
            <v>-71263.960000000006</v>
          </cell>
          <cell r="O254">
            <v>-15714.2</v>
          </cell>
          <cell r="U254" t="str">
            <v>Pièces</v>
          </cell>
          <cell r="V254" t="str">
            <v>Ventes Détails</v>
          </cell>
          <cell r="W254" t="str">
            <v>$</v>
          </cell>
          <cell r="X254" t="str">
            <v>Oui</v>
          </cell>
        </row>
        <row r="255">
          <cell r="O255">
            <v>-180</v>
          </cell>
          <cell r="U255" t="str">
            <v>Pièces</v>
          </cell>
          <cell r="V255" t="str">
            <v>Ventes Détails</v>
          </cell>
          <cell r="W255" t="str">
            <v>NB</v>
          </cell>
          <cell r="X255">
            <v>0</v>
          </cell>
        </row>
        <row r="256">
          <cell r="C256">
            <v>-294701.24</v>
          </cell>
          <cell r="O256">
            <v>-51384.69</v>
          </cell>
          <cell r="U256" t="str">
            <v>Pièces</v>
          </cell>
          <cell r="V256" t="str">
            <v>Ventes de Gros</v>
          </cell>
          <cell r="W256" t="str">
            <v>$</v>
          </cell>
          <cell r="X256" t="str">
            <v>Oui</v>
          </cell>
        </row>
        <row r="257">
          <cell r="O257">
            <v>-199</v>
          </cell>
          <cell r="U257" t="str">
            <v>Pièces</v>
          </cell>
          <cell r="V257" t="str">
            <v>Ventes de Gros</v>
          </cell>
          <cell r="W257" t="str">
            <v>NB</v>
          </cell>
          <cell r="X257">
            <v>0</v>
          </cell>
        </row>
        <row r="258">
          <cell r="C258">
            <v>-187328.78</v>
          </cell>
          <cell r="O258">
            <v>-15623.08</v>
          </cell>
          <cell r="U258" t="str">
            <v>Pièces</v>
          </cell>
          <cell r="V258" t="str">
            <v>Ventes Pneus</v>
          </cell>
          <cell r="W258" t="str">
            <v>$</v>
          </cell>
          <cell r="X258" t="str">
            <v>Oui</v>
          </cell>
        </row>
        <row r="259">
          <cell r="O259">
            <v>-27</v>
          </cell>
          <cell r="U259" t="str">
            <v>Pièces</v>
          </cell>
          <cell r="V259" t="str">
            <v>Ventes Pneus</v>
          </cell>
          <cell r="W259" t="str">
            <v>NB</v>
          </cell>
          <cell r="X259">
            <v>0</v>
          </cell>
        </row>
        <row r="260">
          <cell r="C260">
            <v>-1081.19</v>
          </cell>
          <cell r="O260">
            <v>-781</v>
          </cell>
          <cell r="U260" t="str">
            <v>Pièces</v>
          </cell>
          <cell r="V260" t="str">
            <v>Ventes Pneus</v>
          </cell>
          <cell r="W260" t="str">
            <v>$</v>
          </cell>
          <cell r="X260" t="str">
            <v>Oui</v>
          </cell>
        </row>
        <row r="261">
          <cell r="C261">
            <v>537049.18000000005</v>
          </cell>
          <cell r="O261">
            <v>110837.07</v>
          </cell>
          <cell r="U261" t="str">
            <v>Véhicules neufs</v>
          </cell>
          <cell r="V261" t="str">
            <v>Rachat bail</v>
          </cell>
          <cell r="W261" t="str">
            <v>$</v>
          </cell>
          <cell r="X261">
            <v>0</v>
          </cell>
        </row>
        <row r="262">
          <cell r="C262">
            <v>493946.09</v>
          </cell>
          <cell r="O262">
            <v>65552.039999999994</v>
          </cell>
          <cell r="U262" t="str">
            <v>Véhicules neufs</v>
          </cell>
          <cell r="V262" t="str">
            <v>Autos détail</v>
          </cell>
          <cell r="W262" t="str">
            <v>$</v>
          </cell>
          <cell r="X262">
            <v>0</v>
          </cell>
        </row>
        <row r="263">
          <cell r="C263">
            <v>104779.37</v>
          </cell>
          <cell r="O263">
            <v>0</v>
          </cell>
          <cell r="U263" t="str">
            <v>Véhicules neufs</v>
          </cell>
          <cell r="V263" t="str">
            <v>Autos détail</v>
          </cell>
          <cell r="W263" t="str">
            <v>$</v>
          </cell>
          <cell r="X263">
            <v>0</v>
          </cell>
        </row>
        <row r="264">
          <cell r="C264">
            <v>1348128.39</v>
          </cell>
          <cell r="O264">
            <v>219841.69</v>
          </cell>
          <cell r="U264" t="str">
            <v>Véhicules neufs</v>
          </cell>
          <cell r="V264" t="str">
            <v>Autos détail</v>
          </cell>
          <cell r="W264" t="str">
            <v>$</v>
          </cell>
          <cell r="X264">
            <v>0</v>
          </cell>
        </row>
        <row r="265">
          <cell r="C265">
            <v>743451.1</v>
          </cell>
          <cell r="O265">
            <v>92624.41</v>
          </cell>
          <cell r="U265" t="str">
            <v>Véhicules neufs</v>
          </cell>
          <cell r="V265" t="str">
            <v>Autos détail</v>
          </cell>
          <cell r="W265" t="str">
            <v>$</v>
          </cell>
          <cell r="X265">
            <v>0</v>
          </cell>
        </row>
        <row r="266">
          <cell r="C266">
            <v>2728117.45</v>
          </cell>
          <cell r="O266">
            <v>476831.41</v>
          </cell>
          <cell r="U266" t="str">
            <v>Véhicules neufs</v>
          </cell>
          <cell r="V266" t="str">
            <v>Autos détail</v>
          </cell>
          <cell r="W266" t="str">
            <v>$</v>
          </cell>
          <cell r="X266">
            <v>0</v>
          </cell>
        </row>
        <row r="267">
          <cell r="C267">
            <v>1001024.94</v>
          </cell>
          <cell r="O267">
            <v>128000.62</v>
          </cell>
          <cell r="U267" t="str">
            <v>Véhicules neufs</v>
          </cell>
          <cell r="V267" t="str">
            <v>Autos détail</v>
          </cell>
          <cell r="W267" t="str">
            <v>$</v>
          </cell>
          <cell r="X267">
            <v>0</v>
          </cell>
        </row>
        <row r="268">
          <cell r="C268">
            <v>73684.66</v>
          </cell>
          <cell r="O268">
            <v>0</v>
          </cell>
          <cell r="U268" t="str">
            <v>Véhicules neufs</v>
          </cell>
          <cell r="V268" t="str">
            <v>Autos détail</v>
          </cell>
          <cell r="W268" t="str">
            <v>$</v>
          </cell>
          <cell r="X268">
            <v>0</v>
          </cell>
        </row>
        <row r="269">
          <cell r="C269">
            <v>1500455.04</v>
          </cell>
          <cell r="O269">
            <v>199717.09</v>
          </cell>
          <cell r="U269" t="str">
            <v>Véhicules neufs</v>
          </cell>
          <cell r="V269" t="str">
            <v>Camions détail</v>
          </cell>
          <cell r="W269" t="str">
            <v>$</v>
          </cell>
          <cell r="X269">
            <v>0</v>
          </cell>
        </row>
        <row r="270">
          <cell r="C270">
            <v>567899.86</v>
          </cell>
          <cell r="O270">
            <v>70807.06</v>
          </cell>
          <cell r="U270" t="str">
            <v>Véhicules neufs</v>
          </cell>
          <cell r="V270" t="str">
            <v>Autos détail</v>
          </cell>
          <cell r="W270" t="str">
            <v>$</v>
          </cell>
          <cell r="X270">
            <v>0</v>
          </cell>
        </row>
        <row r="271">
          <cell r="C271">
            <v>5043706.68</v>
          </cell>
          <cell r="O271">
            <v>563910.72</v>
          </cell>
          <cell r="U271" t="str">
            <v>Véhicules neufs</v>
          </cell>
          <cell r="V271" t="str">
            <v>Camions détail</v>
          </cell>
          <cell r="W271" t="str">
            <v>$</v>
          </cell>
          <cell r="X271">
            <v>0</v>
          </cell>
        </row>
        <row r="272">
          <cell r="C272">
            <v>477046.84</v>
          </cell>
          <cell r="O272">
            <v>0</v>
          </cell>
          <cell r="U272" t="str">
            <v>Véhicules neufs</v>
          </cell>
          <cell r="V272" t="str">
            <v>Autos détail</v>
          </cell>
          <cell r="W272" t="str">
            <v>$</v>
          </cell>
          <cell r="X272">
            <v>0</v>
          </cell>
        </row>
        <row r="273">
          <cell r="C273">
            <v>215965.62</v>
          </cell>
          <cell r="O273">
            <v>64661.04</v>
          </cell>
          <cell r="U273" t="str">
            <v>Véhicules neufs</v>
          </cell>
          <cell r="V273" t="str">
            <v>Flottes</v>
          </cell>
          <cell r="W273" t="str">
            <v>$</v>
          </cell>
          <cell r="X273">
            <v>0</v>
          </cell>
        </row>
        <row r="274">
          <cell r="C274">
            <v>541948.38</v>
          </cell>
          <cell r="O274">
            <v>157111.48000000001</v>
          </cell>
          <cell r="U274" t="str">
            <v>Véhicules neufs</v>
          </cell>
          <cell r="V274" t="str">
            <v>Ex-Démos et courtoisies</v>
          </cell>
          <cell r="W274" t="str">
            <v>$</v>
          </cell>
          <cell r="X274">
            <v>0</v>
          </cell>
        </row>
        <row r="275">
          <cell r="C275">
            <v>427433.56</v>
          </cell>
          <cell r="O275">
            <v>582061.12</v>
          </cell>
          <cell r="U275" t="str">
            <v>Véhicules usagés</v>
          </cell>
          <cell r="V275" t="str">
            <v>Certifié</v>
          </cell>
          <cell r="W275" t="str">
            <v>$</v>
          </cell>
          <cell r="X275">
            <v>0</v>
          </cell>
        </row>
        <row r="276">
          <cell r="C276">
            <v>45662.1</v>
          </cell>
          <cell r="O276">
            <v>55465.36</v>
          </cell>
          <cell r="U276" t="str">
            <v>Véhicules usagés</v>
          </cell>
          <cell r="V276" t="str">
            <v>Certifié</v>
          </cell>
          <cell r="W276" t="str">
            <v>$</v>
          </cell>
          <cell r="X276">
            <v>0</v>
          </cell>
        </row>
        <row r="277">
          <cell r="C277">
            <v>2090668.59</v>
          </cell>
          <cell r="O277">
            <v>8172.41</v>
          </cell>
          <cell r="U277" t="str">
            <v>Véhicules usagés</v>
          </cell>
          <cell r="V277" t="str">
            <v>Non Certifié</v>
          </cell>
          <cell r="W277" t="str">
            <v>$</v>
          </cell>
          <cell r="X277">
            <v>0</v>
          </cell>
        </row>
        <row r="278">
          <cell r="C278">
            <v>181120.67</v>
          </cell>
          <cell r="O278">
            <v>4031.39</v>
          </cell>
          <cell r="U278" t="str">
            <v>Véhicules usagés</v>
          </cell>
          <cell r="V278" t="str">
            <v>Non Certifié</v>
          </cell>
          <cell r="W278" t="str">
            <v>$</v>
          </cell>
          <cell r="X278">
            <v>0</v>
          </cell>
        </row>
        <row r="279">
          <cell r="C279">
            <v>668730.68999999994</v>
          </cell>
          <cell r="O279">
            <v>61995.94</v>
          </cell>
          <cell r="U279" t="str">
            <v>Véhicules usagés</v>
          </cell>
          <cell r="V279" t="str">
            <v>Non Certifié</v>
          </cell>
          <cell r="W279" t="str">
            <v>$</v>
          </cell>
          <cell r="X279">
            <v>0</v>
          </cell>
        </row>
        <row r="280">
          <cell r="C280">
            <v>49951.55</v>
          </cell>
          <cell r="O280">
            <v>5222.67</v>
          </cell>
          <cell r="U280" t="str">
            <v>Véhicules usagés</v>
          </cell>
          <cell r="V280" t="str">
            <v>Non Certifié</v>
          </cell>
          <cell r="W280" t="str">
            <v>$</v>
          </cell>
          <cell r="X280">
            <v>0</v>
          </cell>
        </row>
        <row r="281">
          <cell r="C281">
            <v>1216759.49</v>
          </cell>
          <cell r="O281">
            <v>329658.25</v>
          </cell>
          <cell r="U281" t="str">
            <v>Véhicules usagés</v>
          </cell>
          <cell r="V281" t="str">
            <v>Ventes au Gros</v>
          </cell>
          <cell r="W281" t="str">
            <v>$</v>
          </cell>
          <cell r="X281">
            <v>0</v>
          </cell>
        </row>
        <row r="282">
          <cell r="C282">
            <v>158219.09</v>
          </cell>
          <cell r="O282">
            <v>22894.79</v>
          </cell>
          <cell r="U282" t="str">
            <v>Service</v>
          </cell>
          <cell r="V282" t="str">
            <v>M/O Client</v>
          </cell>
          <cell r="W282" t="str">
            <v>$</v>
          </cell>
          <cell r="X282">
            <v>0</v>
          </cell>
        </row>
        <row r="283">
          <cell r="C283">
            <v>30.6</v>
          </cell>
          <cell r="O283">
            <v>13</v>
          </cell>
          <cell r="U283" t="str">
            <v>Service</v>
          </cell>
          <cell r="V283" t="str">
            <v>M/O Esthétique</v>
          </cell>
          <cell r="W283" t="str">
            <v>$</v>
          </cell>
          <cell r="X283">
            <v>0</v>
          </cell>
        </row>
        <row r="284">
          <cell r="C284">
            <v>129349.17</v>
          </cell>
          <cell r="O284">
            <v>23781.38</v>
          </cell>
          <cell r="U284" t="str">
            <v>Service</v>
          </cell>
          <cell r="V284" t="str">
            <v>M/O Garantie</v>
          </cell>
          <cell r="W284" t="str">
            <v>$</v>
          </cell>
          <cell r="X284">
            <v>0</v>
          </cell>
        </row>
        <row r="285">
          <cell r="C285">
            <v>80395.66</v>
          </cell>
          <cell r="O285">
            <v>12071.95</v>
          </cell>
          <cell r="U285" t="str">
            <v>Service</v>
          </cell>
          <cell r="V285" t="str">
            <v>M/O Interne</v>
          </cell>
          <cell r="W285" t="str">
            <v>$</v>
          </cell>
          <cell r="X285">
            <v>0</v>
          </cell>
        </row>
        <row r="286">
          <cell r="C286">
            <v>20297.849999999999</v>
          </cell>
          <cell r="O286">
            <v>2108.6999999999998</v>
          </cell>
          <cell r="U286" t="str">
            <v>Service</v>
          </cell>
          <cell r="V286" t="str">
            <v>Ajustement M/O</v>
          </cell>
          <cell r="W286" t="str">
            <v>$</v>
          </cell>
          <cell r="X286">
            <v>0</v>
          </cell>
        </row>
        <row r="287">
          <cell r="C287">
            <v>73477.429999999993</v>
          </cell>
          <cell r="O287">
            <v>13905.84</v>
          </cell>
          <cell r="U287" t="str">
            <v>Pièces</v>
          </cell>
          <cell r="V287" t="str">
            <v>Huiles et Graisse</v>
          </cell>
          <cell r="W287" t="str">
            <v>$</v>
          </cell>
          <cell r="X287">
            <v>0</v>
          </cell>
        </row>
        <row r="288">
          <cell r="C288">
            <v>21213.69</v>
          </cell>
          <cell r="O288">
            <v>3097.27</v>
          </cell>
          <cell r="U288" t="str">
            <v>Service</v>
          </cell>
          <cell r="V288" t="str">
            <v>Sous-traitement</v>
          </cell>
          <cell r="W288" t="str">
            <v>$</v>
          </cell>
          <cell r="X288">
            <v>0</v>
          </cell>
        </row>
        <row r="289">
          <cell r="C289">
            <v>7190.66</v>
          </cell>
          <cell r="O289">
            <v>576.85</v>
          </cell>
          <cell r="U289" t="str">
            <v>Service</v>
          </cell>
          <cell r="V289" t="str">
            <v>Sous-traitement</v>
          </cell>
          <cell r="W289" t="str">
            <v>$</v>
          </cell>
          <cell r="X289">
            <v>0</v>
          </cell>
        </row>
        <row r="290">
          <cell r="C290">
            <v>138521.09</v>
          </cell>
          <cell r="O290">
            <v>22317.94</v>
          </cell>
          <cell r="U290" t="str">
            <v>Service</v>
          </cell>
          <cell r="V290" t="str">
            <v>Sous-traitement</v>
          </cell>
          <cell r="W290" t="str">
            <v>$</v>
          </cell>
          <cell r="X290">
            <v>0</v>
          </cell>
        </row>
        <row r="291">
          <cell r="C291">
            <v>145179.85999999999</v>
          </cell>
          <cell r="O291">
            <v>38966.99</v>
          </cell>
          <cell r="U291" t="str">
            <v>Carrosserie</v>
          </cell>
          <cell r="V291" t="str">
            <v>M/O Sous-traitement</v>
          </cell>
          <cell r="W291" t="str">
            <v>$</v>
          </cell>
          <cell r="X291">
            <v>0</v>
          </cell>
        </row>
        <row r="292">
          <cell r="C292">
            <v>329884.34999999998</v>
          </cell>
          <cell r="O292">
            <v>61036.87</v>
          </cell>
          <cell r="U292" t="str">
            <v>Carrosserie</v>
          </cell>
          <cell r="V292" t="str">
            <v>M/O Sous-traitement</v>
          </cell>
          <cell r="W292" t="str">
            <v>$</v>
          </cell>
          <cell r="X292">
            <v>0</v>
          </cell>
        </row>
        <row r="293">
          <cell r="C293">
            <v>41993.19</v>
          </cell>
          <cell r="O293">
            <v>7791.92</v>
          </cell>
          <cell r="U293" t="str">
            <v>Carrosserie</v>
          </cell>
          <cell r="V293" t="str">
            <v>M/O Sous-traitement</v>
          </cell>
          <cell r="W293" t="str">
            <v>$</v>
          </cell>
          <cell r="X293">
            <v>0</v>
          </cell>
        </row>
        <row r="294">
          <cell r="C294">
            <v>226836.89</v>
          </cell>
          <cell r="O294">
            <v>35121.32</v>
          </cell>
          <cell r="U294" t="str">
            <v>Pièces</v>
          </cell>
          <cell r="V294" t="str">
            <v>Pièces Ro Clients</v>
          </cell>
          <cell r="W294" t="str">
            <v>$</v>
          </cell>
          <cell r="X294">
            <v>0</v>
          </cell>
        </row>
        <row r="295">
          <cell r="C295">
            <v>391015.35</v>
          </cell>
          <cell r="O295">
            <v>64427.040000000001</v>
          </cell>
          <cell r="U295" t="str">
            <v>Pièces</v>
          </cell>
          <cell r="V295" t="str">
            <v>P/A Garantie</v>
          </cell>
          <cell r="W295" t="str">
            <v>$</v>
          </cell>
          <cell r="X295">
            <v>0</v>
          </cell>
        </row>
        <row r="296">
          <cell r="C296">
            <v>166749.59</v>
          </cell>
          <cell r="O296">
            <v>42176.24</v>
          </cell>
          <cell r="U296" t="str">
            <v>Pièces</v>
          </cell>
          <cell r="V296" t="str">
            <v>Ventes Internes</v>
          </cell>
          <cell r="W296" t="str">
            <v>$</v>
          </cell>
          <cell r="X296">
            <v>0</v>
          </cell>
        </row>
        <row r="297">
          <cell r="C297">
            <v>13299.26</v>
          </cell>
          <cell r="O297">
            <v>1585.9</v>
          </cell>
          <cell r="U297" t="str">
            <v>Pièces</v>
          </cell>
          <cell r="V297" t="str">
            <v>Pièces Ro Clients</v>
          </cell>
          <cell r="W297" t="str">
            <v>$</v>
          </cell>
          <cell r="X297">
            <v>0</v>
          </cell>
        </row>
        <row r="298">
          <cell r="C298">
            <v>41596.050000000003</v>
          </cell>
          <cell r="O298">
            <v>16803.36</v>
          </cell>
          <cell r="U298" t="str">
            <v>Pièces</v>
          </cell>
          <cell r="V298" t="str">
            <v>Pièces Ro Clients</v>
          </cell>
          <cell r="W298" t="str">
            <v>$</v>
          </cell>
          <cell r="X298">
            <v>0</v>
          </cell>
        </row>
        <row r="299">
          <cell r="C299">
            <v>79058.3</v>
          </cell>
          <cell r="O299">
            <v>24474.1</v>
          </cell>
          <cell r="U299" t="str">
            <v>Pièces</v>
          </cell>
          <cell r="V299" t="str">
            <v>Pièces Ro Carrosserie</v>
          </cell>
          <cell r="W299" t="str">
            <v>$</v>
          </cell>
          <cell r="X299">
            <v>0</v>
          </cell>
        </row>
        <row r="300">
          <cell r="C300">
            <v>192751.45</v>
          </cell>
          <cell r="O300">
            <v>33461.980000000003</v>
          </cell>
          <cell r="U300" t="str">
            <v>Pièces</v>
          </cell>
          <cell r="V300" t="str">
            <v>Pièces Ro Carrosserie</v>
          </cell>
          <cell r="W300" t="str">
            <v>$</v>
          </cell>
          <cell r="X300">
            <v>0</v>
          </cell>
        </row>
        <row r="301">
          <cell r="C301">
            <v>4941.57</v>
          </cell>
          <cell r="O301">
            <v>1102.29</v>
          </cell>
          <cell r="U301" t="str">
            <v>Pièces</v>
          </cell>
          <cell r="V301" t="str">
            <v>Pièces Ro Carrosserie</v>
          </cell>
          <cell r="W301" t="str">
            <v>$</v>
          </cell>
          <cell r="X301">
            <v>0</v>
          </cell>
        </row>
        <row r="302">
          <cell r="C302">
            <v>50239.78</v>
          </cell>
          <cell r="O302">
            <v>10749.23</v>
          </cell>
          <cell r="U302" t="str">
            <v>Pièces</v>
          </cell>
          <cell r="V302" t="str">
            <v>Ventes Détails</v>
          </cell>
          <cell r="W302" t="str">
            <v>$</v>
          </cell>
          <cell r="X302">
            <v>0</v>
          </cell>
        </row>
        <row r="303">
          <cell r="C303">
            <v>238806.51</v>
          </cell>
          <cell r="O303">
            <v>41771.65</v>
          </cell>
          <cell r="U303" t="str">
            <v>Pièces</v>
          </cell>
          <cell r="V303" t="str">
            <v>Ventes de Gros</v>
          </cell>
          <cell r="W303" t="str">
            <v>$</v>
          </cell>
          <cell r="X303">
            <v>0</v>
          </cell>
        </row>
        <row r="304">
          <cell r="C304">
            <v>151554.70000000001</v>
          </cell>
          <cell r="O304">
            <v>12538.84</v>
          </cell>
          <cell r="U304" t="str">
            <v>Pièces</v>
          </cell>
          <cell r="V304" t="str">
            <v>Ventes Pneus</v>
          </cell>
          <cell r="W304" t="str">
            <v>$</v>
          </cell>
          <cell r="X304">
            <v>0</v>
          </cell>
        </row>
        <row r="305">
          <cell r="C305">
            <v>912.78</v>
          </cell>
          <cell r="O305">
            <v>639.45000000000005</v>
          </cell>
          <cell r="U305" t="str">
            <v>Pièces</v>
          </cell>
          <cell r="V305" t="str">
            <v>Ventes Pneus</v>
          </cell>
          <cell r="W305" t="str">
            <v>$</v>
          </cell>
          <cell r="X305">
            <v>0</v>
          </cell>
        </row>
        <row r="306">
          <cell r="C306">
            <v>-52723.96</v>
          </cell>
          <cell r="O306">
            <v>-7615.47</v>
          </cell>
          <cell r="U306" t="str">
            <v>Pièces</v>
          </cell>
          <cell r="V306" t="str">
            <v>Escomptes</v>
          </cell>
          <cell r="W306" t="str">
            <v>$</v>
          </cell>
          <cell r="X306">
            <v>0</v>
          </cell>
        </row>
        <row r="307">
          <cell r="C307">
            <v>185048.78</v>
          </cell>
          <cell r="O307">
            <v>37735.24</v>
          </cell>
          <cell r="U307" t="str">
            <v>Véhicules neufs</v>
          </cell>
          <cell r="V307" t="str">
            <v>Comm. vendeurs</v>
          </cell>
          <cell r="W307" t="str">
            <v>$</v>
          </cell>
          <cell r="X307">
            <v>0</v>
          </cell>
        </row>
        <row r="308">
          <cell r="C308">
            <v>102330.1</v>
          </cell>
          <cell r="O308">
            <v>17352.41</v>
          </cell>
          <cell r="U308" t="str">
            <v>Véhicules neufs</v>
          </cell>
          <cell r="V308" t="str">
            <v>Comm. F&amp;I</v>
          </cell>
          <cell r="W308" t="str">
            <v>$</v>
          </cell>
          <cell r="X308">
            <v>0</v>
          </cell>
        </row>
        <row r="309">
          <cell r="C309">
            <v>2253.1</v>
          </cell>
          <cell r="O309">
            <v>223.52</v>
          </cell>
          <cell r="U309" t="str">
            <v>Véhicules neufs</v>
          </cell>
          <cell r="V309" t="str">
            <v>Service gratuit 1</v>
          </cell>
          <cell r="W309" t="str">
            <v>$</v>
          </cell>
          <cell r="X309">
            <v>0</v>
          </cell>
        </row>
        <row r="310">
          <cell r="C310">
            <v>12938.94</v>
          </cell>
          <cell r="O310">
            <v>2470.1</v>
          </cell>
          <cell r="U310" t="str">
            <v>Véhicules neufs</v>
          </cell>
          <cell r="V310" t="str">
            <v>Entretien stock</v>
          </cell>
          <cell r="W310" t="str">
            <v>$</v>
          </cell>
          <cell r="X310">
            <v>0</v>
          </cell>
        </row>
        <row r="311">
          <cell r="C311">
            <v>116270.77</v>
          </cell>
          <cell r="O311">
            <v>23343.919999999998</v>
          </cell>
          <cell r="U311" t="str">
            <v>Véhicules neufs</v>
          </cell>
          <cell r="V311" t="str">
            <v>Intérêt de gros</v>
          </cell>
          <cell r="W311" t="str">
            <v>$</v>
          </cell>
          <cell r="X311">
            <v>0</v>
          </cell>
        </row>
        <row r="312">
          <cell r="C312">
            <v>79201.84</v>
          </cell>
          <cell r="O312">
            <v>10910.77</v>
          </cell>
          <cell r="U312" t="str">
            <v>Véhicules neufs</v>
          </cell>
          <cell r="V312" t="str">
            <v>Frais de livraison</v>
          </cell>
          <cell r="W312" t="str">
            <v>$</v>
          </cell>
          <cell r="X312">
            <v>0</v>
          </cell>
        </row>
        <row r="313">
          <cell r="C313">
            <v>80920</v>
          </cell>
          <cell r="O313">
            <v>17000</v>
          </cell>
          <cell r="U313" t="str">
            <v>Véhicules neufs</v>
          </cell>
          <cell r="V313" t="str">
            <v>Publicité 1</v>
          </cell>
          <cell r="W313" t="str">
            <v>$</v>
          </cell>
          <cell r="X313">
            <v>0</v>
          </cell>
        </row>
        <row r="314">
          <cell r="C314">
            <v>-43800</v>
          </cell>
          <cell r="O314">
            <v>-5900</v>
          </cell>
          <cell r="U314" t="str">
            <v>Véhicules neufs</v>
          </cell>
          <cell r="V314" t="str">
            <v>Publicité 1</v>
          </cell>
          <cell r="W314" t="str">
            <v>$</v>
          </cell>
          <cell r="X314">
            <v>0</v>
          </cell>
        </row>
        <row r="315">
          <cell r="C315">
            <v>16636.419999999998</v>
          </cell>
          <cell r="O315">
            <v>3339.76</v>
          </cell>
          <cell r="U315" t="str">
            <v>Véhicules neufs</v>
          </cell>
          <cell r="V315" t="str">
            <v>Salaires propriétaire</v>
          </cell>
          <cell r="W315" t="str">
            <v>$</v>
          </cell>
          <cell r="X315">
            <v>0</v>
          </cell>
        </row>
        <row r="316">
          <cell r="C316">
            <v>134671.03</v>
          </cell>
          <cell r="O316">
            <v>20868.79</v>
          </cell>
          <cell r="U316" t="str">
            <v>Véhicules neufs</v>
          </cell>
          <cell r="V316" t="str">
            <v>Salaires cadres</v>
          </cell>
          <cell r="W316" t="str">
            <v>$</v>
          </cell>
          <cell r="X316">
            <v>0</v>
          </cell>
        </row>
        <row r="317">
          <cell r="C317">
            <v>54783.71</v>
          </cell>
          <cell r="O317">
            <v>9131.9599999999991</v>
          </cell>
          <cell r="U317" t="str">
            <v>Véhicules neufs</v>
          </cell>
          <cell r="V317" t="str">
            <v>Salaires commis</v>
          </cell>
          <cell r="W317" t="str">
            <v>$</v>
          </cell>
          <cell r="X317">
            <v>0</v>
          </cell>
        </row>
        <row r="318">
          <cell r="C318">
            <v>37446.76</v>
          </cell>
          <cell r="O318">
            <v>6249.57</v>
          </cell>
          <cell r="U318" t="str">
            <v>Véhicules neufs</v>
          </cell>
          <cell r="V318" t="str">
            <v>Salaires autres</v>
          </cell>
          <cell r="W318" t="str">
            <v>$</v>
          </cell>
          <cell r="X318">
            <v>0</v>
          </cell>
        </row>
        <row r="319">
          <cell r="C319">
            <v>80555.11</v>
          </cell>
          <cell r="O319">
            <v>14778.52</v>
          </cell>
          <cell r="U319" t="str">
            <v>Véhicules neufs</v>
          </cell>
          <cell r="V319" t="str">
            <v>Salaires en absences</v>
          </cell>
          <cell r="W319" t="str">
            <v>$</v>
          </cell>
          <cell r="X319">
            <v>0</v>
          </cell>
        </row>
        <row r="320">
          <cell r="C320">
            <v>17677.25</v>
          </cell>
          <cell r="O320">
            <v>3007.6</v>
          </cell>
          <cell r="U320" t="str">
            <v>Véhicules neufs</v>
          </cell>
          <cell r="V320" t="str">
            <v>Csst</v>
          </cell>
          <cell r="W320" t="str">
            <v>$</v>
          </cell>
          <cell r="X320">
            <v>0</v>
          </cell>
        </row>
        <row r="321">
          <cell r="C321">
            <v>70870.039999999994</v>
          </cell>
          <cell r="O321">
            <v>12944.55</v>
          </cell>
          <cell r="U321" t="str">
            <v>Véhicules neufs</v>
          </cell>
          <cell r="V321" t="str">
            <v>Déduction à la source</v>
          </cell>
          <cell r="W321" t="str">
            <v>$</v>
          </cell>
          <cell r="X321">
            <v>0</v>
          </cell>
        </row>
        <row r="322">
          <cell r="C322">
            <v>48149.79</v>
          </cell>
          <cell r="O322">
            <v>8504.35</v>
          </cell>
          <cell r="U322" t="str">
            <v>Véhicules neufs</v>
          </cell>
          <cell r="V322" t="str">
            <v>Bénéfices marginaux</v>
          </cell>
          <cell r="W322" t="str">
            <v>$</v>
          </cell>
          <cell r="X322">
            <v>0</v>
          </cell>
        </row>
        <row r="323">
          <cell r="C323">
            <v>1428</v>
          </cell>
          <cell r="O323">
            <v>300</v>
          </cell>
          <cell r="U323" t="str">
            <v>Véhicules neufs</v>
          </cell>
          <cell r="V323" t="str">
            <v>Fournitures autres</v>
          </cell>
          <cell r="W323" t="str">
            <v>$</v>
          </cell>
          <cell r="X323">
            <v>0</v>
          </cell>
        </row>
        <row r="324">
          <cell r="C324">
            <v>210</v>
          </cell>
          <cell r="O324">
            <v>35</v>
          </cell>
          <cell r="U324" t="str">
            <v>Véhicules neufs</v>
          </cell>
          <cell r="V324" t="str">
            <v>Uniformes</v>
          </cell>
          <cell r="W324" t="str">
            <v>$</v>
          </cell>
          <cell r="X324">
            <v>0</v>
          </cell>
        </row>
        <row r="325">
          <cell r="C325">
            <v>27334.98</v>
          </cell>
          <cell r="O325">
            <v>4555.83</v>
          </cell>
          <cell r="U325" t="str">
            <v>Véhicules neufs</v>
          </cell>
          <cell r="V325" t="str">
            <v>Formation</v>
          </cell>
          <cell r="W325" t="str">
            <v>$</v>
          </cell>
          <cell r="X325">
            <v>0</v>
          </cell>
        </row>
        <row r="326">
          <cell r="C326">
            <v>84722.93</v>
          </cell>
          <cell r="O326">
            <v>15185.61</v>
          </cell>
          <cell r="U326" t="str">
            <v>Véhicules neufs</v>
          </cell>
          <cell r="V326" t="str">
            <v>Frais véhicules de cie</v>
          </cell>
          <cell r="W326" t="str">
            <v>$</v>
          </cell>
          <cell r="X326">
            <v>0</v>
          </cell>
        </row>
        <row r="327">
          <cell r="C327">
            <v>839.36</v>
          </cell>
          <cell r="O327">
            <v>130.47999999999999</v>
          </cell>
          <cell r="U327" t="str">
            <v>Véhicules neufs</v>
          </cell>
          <cell r="V327" t="str">
            <v>Frais postaux</v>
          </cell>
          <cell r="W327" t="str">
            <v>$</v>
          </cell>
          <cell r="X327">
            <v>0</v>
          </cell>
        </row>
        <row r="328">
          <cell r="C328">
            <v>42007.53</v>
          </cell>
          <cell r="O328">
            <v>6173.26</v>
          </cell>
          <cell r="U328" t="str">
            <v>Véhicules neufs</v>
          </cell>
          <cell r="V328" t="str">
            <v>Informatique</v>
          </cell>
          <cell r="W328" t="str">
            <v>$</v>
          </cell>
          <cell r="X328">
            <v>0</v>
          </cell>
        </row>
        <row r="329">
          <cell r="C329">
            <v>3552</v>
          </cell>
          <cell r="O329">
            <v>592</v>
          </cell>
          <cell r="U329" t="str">
            <v>Véhicules neufs</v>
          </cell>
          <cell r="V329" t="str">
            <v>Papeterie</v>
          </cell>
          <cell r="W329" t="str">
            <v>$</v>
          </cell>
          <cell r="X329">
            <v>0</v>
          </cell>
        </row>
        <row r="330">
          <cell r="C330">
            <v>3214.37</v>
          </cell>
          <cell r="O330">
            <v>644.29999999999995</v>
          </cell>
          <cell r="U330" t="str">
            <v>Véhicules neufs</v>
          </cell>
          <cell r="V330" t="str">
            <v>Téléphone</v>
          </cell>
          <cell r="W330" t="str">
            <v>$</v>
          </cell>
          <cell r="X330">
            <v>0</v>
          </cell>
        </row>
        <row r="331">
          <cell r="C331">
            <v>10285.790000000001</v>
          </cell>
          <cell r="O331">
            <v>1632</v>
          </cell>
          <cell r="U331" t="str">
            <v>Véhicules neufs</v>
          </cell>
          <cell r="V331" t="str">
            <v>Divers</v>
          </cell>
          <cell r="W331" t="str">
            <v>$</v>
          </cell>
          <cell r="X331">
            <v>0</v>
          </cell>
        </row>
        <row r="332">
          <cell r="C332">
            <v>11667.84</v>
          </cell>
          <cell r="O332">
            <v>1944.64</v>
          </cell>
          <cell r="U332" t="str">
            <v>Véhicules neufs</v>
          </cell>
          <cell r="V332" t="str">
            <v>Frais de déplacement</v>
          </cell>
          <cell r="W332" t="str">
            <v>$</v>
          </cell>
          <cell r="X332">
            <v>0</v>
          </cell>
        </row>
        <row r="333">
          <cell r="C333">
            <v>44890.75</v>
          </cell>
          <cell r="O333">
            <v>3104.4</v>
          </cell>
          <cell r="U333" t="str">
            <v>Véhicules neufs</v>
          </cell>
          <cell r="V333" t="str">
            <v>Services extérieurs</v>
          </cell>
          <cell r="W333" t="str">
            <v>$</v>
          </cell>
          <cell r="X333">
            <v>0</v>
          </cell>
        </row>
        <row r="334">
          <cell r="C334">
            <v>17280</v>
          </cell>
          <cell r="O334">
            <v>2963.84</v>
          </cell>
          <cell r="U334" t="str">
            <v>Véhicules neufs</v>
          </cell>
          <cell r="V334" t="str">
            <v>Amortissement</v>
          </cell>
          <cell r="W334" t="str">
            <v>$</v>
          </cell>
          <cell r="X334">
            <v>0</v>
          </cell>
        </row>
        <row r="335">
          <cell r="C335">
            <v>768</v>
          </cell>
          <cell r="O335">
            <v>128</v>
          </cell>
          <cell r="U335" t="str">
            <v>Véhicules neufs</v>
          </cell>
          <cell r="V335" t="str">
            <v>Location équipement</v>
          </cell>
          <cell r="W335" t="str">
            <v>$</v>
          </cell>
          <cell r="X335">
            <v>0</v>
          </cell>
        </row>
        <row r="336">
          <cell r="C336">
            <v>7046.4</v>
          </cell>
          <cell r="O336">
            <v>1174.4000000000001</v>
          </cell>
          <cell r="U336" t="str">
            <v>Véhicules neufs</v>
          </cell>
          <cell r="V336" t="str">
            <v>Chauffage, éclairage</v>
          </cell>
          <cell r="W336" t="str">
            <v>$</v>
          </cell>
          <cell r="X336">
            <v>0</v>
          </cell>
        </row>
        <row r="337">
          <cell r="C337">
            <v>47500</v>
          </cell>
          <cell r="O337">
            <v>10453.27</v>
          </cell>
          <cell r="U337" t="str">
            <v>Véhicules neufs</v>
          </cell>
          <cell r="V337" t="str">
            <v>Loyer</v>
          </cell>
          <cell r="W337" t="str">
            <v>$</v>
          </cell>
          <cell r="X337">
            <v>0</v>
          </cell>
        </row>
        <row r="338">
          <cell r="C338">
            <v>2880</v>
          </cell>
          <cell r="O338">
            <v>480</v>
          </cell>
          <cell r="U338" t="str">
            <v>Véhicules neufs</v>
          </cell>
          <cell r="V338" t="str">
            <v>Assurances</v>
          </cell>
          <cell r="W338" t="str">
            <v>$</v>
          </cell>
          <cell r="X338">
            <v>0</v>
          </cell>
        </row>
        <row r="339">
          <cell r="C339">
            <v>9024</v>
          </cell>
          <cell r="O339">
            <v>1504</v>
          </cell>
          <cell r="U339" t="str">
            <v>Véhicules neufs</v>
          </cell>
          <cell r="V339" t="str">
            <v>Taxes foncières</v>
          </cell>
          <cell r="W339" t="str">
            <v>$</v>
          </cell>
          <cell r="X339">
            <v>0</v>
          </cell>
        </row>
        <row r="340">
          <cell r="C340">
            <v>6048</v>
          </cell>
          <cell r="O340">
            <v>1008</v>
          </cell>
          <cell r="U340" t="str">
            <v>Véhicules neufs</v>
          </cell>
          <cell r="V340" t="str">
            <v>Taxes d`affaires</v>
          </cell>
          <cell r="W340" t="str">
            <v>$</v>
          </cell>
          <cell r="X340">
            <v>0</v>
          </cell>
        </row>
        <row r="341">
          <cell r="C341">
            <v>15408</v>
          </cell>
          <cell r="O341">
            <v>2568</v>
          </cell>
          <cell r="U341" t="str">
            <v>Véhicules neufs</v>
          </cell>
          <cell r="V341" t="str">
            <v>Honoraires</v>
          </cell>
          <cell r="W341" t="str">
            <v>$</v>
          </cell>
          <cell r="X341">
            <v>0</v>
          </cell>
        </row>
        <row r="342">
          <cell r="C342">
            <v>82896.53</v>
          </cell>
          <cell r="O342">
            <v>12144.98</v>
          </cell>
          <cell r="U342" t="str">
            <v>Véhicules usagés</v>
          </cell>
          <cell r="V342" t="str">
            <v>Comm. vendeurs</v>
          </cell>
          <cell r="W342" t="str">
            <v>$</v>
          </cell>
          <cell r="X342">
            <v>0</v>
          </cell>
        </row>
        <row r="343">
          <cell r="C343">
            <v>54060.75</v>
          </cell>
          <cell r="O343">
            <v>18574.12</v>
          </cell>
          <cell r="U343" t="str">
            <v>Véhicules usagés</v>
          </cell>
          <cell r="V343" t="str">
            <v>Comm. F&amp;I</v>
          </cell>
          <cell r="W343" t="str">
            <v>$</v>
          </cell>
          <cell r="X343">
            <v>0</v>
          </cell>
        </row>
        <row r="344">
          <cell r="C344">
            <v>10248.879999999999</v>
          </cell>
          <cell r="O344">
            <v>0</v>
          </cell>
          <cell r="U344" t="str">
            <v>Véhicules usagés</v>
          </cell>
          <cell r="V344" t="str">
            <v>Service gratuit 1</v>
          </cell>
          <cell r="W344" t="str">
            <v>$</v>
          </cell>
          <cell r="X344">
            <v>0</v>
          </cell>
        </row>
        <row r="345">
          <cell r="C345">
            <v>10887.37</v>
          </cell>
          <cell r="O345">
            <v>2907.75</v>
          </cell>
          <cell r="U345" t="str">
            <v>Véhicules usagés</v>
          </cell>
          <cell r="V345" t="str">
            <v>Entretien stock</v>
          </cell>
          <cell r="W345" t="str">
            <v>$</v>
          </cell>
          <cell r="X345">
            <v>0</v>
          </cell>
        </row>
        <row r="346">
          <cell r="C346">
            <v>1291.99</v>
          </cell>
          <cell r="O346">
            <v>79.86</v>
          </cell>
          <cell r="U346" t="str">
            <v>Véhicules usagés</v>
          </cell>
          <cell r="V346" t="str">
            <v>Intérêt de gros</v>
          </cell>
          <cell r="W346" t="str">
            <v>$</v>
          </cell>
          <cell r="X346">
            <v>0</v>
          </cell>
        </row>
        <row r="347">
          <cell r="C347">
            <v>11377.45</v>
          </cell>
          <cell r="O347">
            <v>2843.69</v>
          </cell>
          <cell r="U347" t="str">
            <v>Véhicules usagés</v>
          </cell>
          <cell r="V347" t="str">
            <v>Frais de livraison</v>
          </cell>
          <cell r="W347" t="str">
            <v>$</v>
          </cell>
          <cell r="X347">
            <v>0</v>
          </cell>
        </row>
        <row r="348">
          <cell r="C348">
            <v>55000</v>
          </cell>
          <cell r="O348">
            <v>8750</v>
          </cell>
          <cell r="U348" t="str">
            <v>Véhicules usagés</v>
          </cell>
          <cell r="V348" t="str">
            <v>Publicité 1</v>
          </cell>
          <cell r="W348" t="str">
            <v>$</v>
          </cell>
          <cell r="X348">
            <v>0</v>
          </cell>
        </row>
        <row r="349">
          <cell r="C349">
            <v>-19370</v>
          </cell>
          <cell r="O349">
            <v>-4200</v>
          </cell>
          <cell r="U349" t="str">
            <v>Véhicules usagés</v>
          </cell>
          <cell r="V349" t="str">
            <v>Publicité 1</v>
          </cell>
          <cell r="W349" t="str">
            <v>$</v>
          </cell>
          <cell r="X349">
            <v>0</v>
          </cell>
        </row>
        <row r="350">
          <cell r="C350">
            <v>5879.13</v>
          </cell>
          <cell r="O350">
            <v>1431.33</v>
          </cell>
          <cell r="U350" t="str">
            <v>Véhicules usagés</v>
          </cell>
          <cell r="V350" t="str">
            <v>Salaires propriétaire</v>
          </cell>
          <cell r="W350" t="str">
            <v>$</v>
          </cell>
          <cell r="X350">
            <v>0</v>
          </cell>
        </row>
        <row r="351">
          <cell r="C351">
            <v>41078.86</v>
          </cell>
          <cell r="O351">
            <v>8941.5300000000007</v>
          </cell>
          <cell r="U351" t="str">
            <v>Véhicules usagés</v>
          </cell>
          <cell r="V351" t="str">
            <v>Salaires cadres</v>
          </cell>
          <cell r="W351" t="str">
            <v>$</v>
          </cell>
          <cell r="X351">
            <v>0</v>
          </cell>
        </row>
        <row r="352">
          <cell r="C352">
            <v>18303.96</v>
          </cell>
          <cell r="O352">
            <v>2713.28</v>
          </cell>
          <cell r="U352" t="str">
            <v>Véhicules usagés</v>
          </cell>
          <cell r="V352" t="str">
            <v>Salaires commis</v>
          </cell>
          <cell r="W352" t="str">
            <v>$</v>
          </cell>
          <cell r="X352">
            <v>0</v>
          </cell>
        </row>
        <row r="353">
          <cell r="C353">
            <v>65948.740000000005</v>
          </cell>
          <cell r="O353">
            <v>11125.31</v>
          </cell>
          <cell r="U353" t="str">
            <v>Véhicules usagés</v>
          </cell>
          <cell r="V353" t="str">
            <v>Salaires autres</v>
          </cell>
          <cell r="W353" t="str">
            <v>$</v>
          </cell>
          <cell r="X353">
            <v>0</v>
          </cell>
        </row>
        <row r="354">
          <cell r="C354">
            <v>33063.54</v>
          </cell>
          <cell r="O354">
            <v>5233.71</v>
          </cell>
          <cell r="U354" t="str">
            <v>Véhicules usagés</v>
          </cell>
          <cell r="V354" t="str">
            <v>Salaires en absences</v>
          </cell>
          <cell r="W354" t="str">
            <v>$</v>
          </cell>
          <cell r="X354">
            <v>0</v>
          </cell>
        </row>
        <row r="355">
          <cell r="C355">
            <v>8546.5300000000007</v>
          </cell>
          <cell r="O355">
            <v>1257.49</v>
          </cell>
          <cell r="U355" t="str">
            <v>Véhicules usagés</v>
          </cell>
          <cell r="V355" t="str">
            <v>Csst</v>
          </cell>
          <cell r="W355" t="str">
            <v>$</v>
          </cell>
          <cell r="X355">
            <v>0</v>
          </cell>
        </row>
        <row r="356">
          <cell r="C356">
            <v>34082.519999999997</v>
          </cell>
          <cell r="O356">
            <v>5403.9</v>
          </cell>
          <cell r="U356" t="str">
            <v>Véhicules usagés</v>
          </cell>
          <cell r="V356" t="str">
            <v>Déduction à la source</v>
          </cell>
          <cell r="W356" t="str">
            <v>$</v>
          </cell>
          <cell r="X356">
            <v>0</v>
          </cell>
        </row>
        <row r="357">
          <cell r="C357">
            <v>21551.52</v>
          </cell>
          <cell r="O357">
            <v>3467.86</v>
          </cell>
          <cell r="U357" t="str">
            <v>Véhicules usagés</v>
          </cell>
          <cell r="V357" t="str">
            <v>Bénéfices marginaux</v>
          </cell>
          <cell r="W357" t="str">
            <v>$</v>
          </cell>
          <cell r="X357">
            <v>0</v>
          </cell>
        </row>
        <row r="358">
          <cell r="C358">
            <v>660</v>
          </cell>
          <cell r="O358">
            <v>105</v>
          </cell>
          <cell r="U358" t="str">
            <v>Véhicules usagés</v>
          </cell>
          <cell r="V358" t="str">
            <v>Fournitures autres</v>
          </cell>
          <cell r="W358" t="str">
            <v>$</v>
          </cell>
          <cell r="X358">
            <v>0</v>
          </cell>
        </row>
        <row r="359">
          <cell r="C359">
            <v>60</v>
          </cell>
          <cell r="O359">
            <v>10</v>
          </cell>
          <cell r="U359" t="str">
            <v>Véhicules usagés</v>
          </cell>
          <cell r="V359" t="str">
            <v>Uniformes</v>
          </cell>
          <cell r="W359" t="str">
            <v>$</v>
          </cell>
          <cell r="X359">
            <v>0</v>
          </cell>
        </row>
        <row r="360">
          <cell r="C360">
            <v>360</v>
          </cell>
          <cell r="O360">
            <v>60</v>
          </cell>
          <cell r="U360" t="str">
            <v>Véhicules usagés</v>
          </cell>
          <cell r="V360" t="str">
            <v>Formation</v>
          </cell>
          <cell r="W360" t="str">
            <v>$</v>
          </cell>
          <cell r="X360">
            <v>0</v>
          </cell>
        </row>
        <row r="361">
          <cell r="C361">
            <v>4341.8100000000004</v>
          </cell>
          <cell r="O361">
            <v>1526.9</v>
          </cell>
          <cell r="U361" t="str">
            <v>Véhicules usagés</v>
          </cell>
          <cell r="V361" t="str">
            <v>Frais véhicules de cie</v>
          </cell>
          <cell r="W361" t="str">
            <v>$</v>
          </cell>
          <cell r="X361">
            <v>0</v>
          </cell>
        </row>
        <row r="362">
          <cell r="C362">
            <v>375.22</v>
          </cell>
          <cell r="O362">
            <v>48.93</v>
          </cell>
          <cell r="U362" t="str">
            <v>Véhicules usagés</v>
          </cell>
          <cell r="V362" t="str">
            <v>Frais postaux</v>
          </cell>
          <cell r="W362" t="str">
            <v>$</v>
          </cell>
          <cell r="X362">
            <v>0</v>
          </cell>
        </row>
        <row r="363">
          <cell r="C363">
            <v>14769.94</v>
          </cell>
          <cell r="O363">
            <v>2333.15</v>
          </cell>
          <cell r="U363" t="str">
            <v>Véhicules usagés</v>
          </cell>
          <cell r="V363" t="str">
            <v>Informatique</v>
          </cell>
          <cell r="W363" t="str">
            <v>$</v>
          </cell>
          <cell r="X363">
            <v>0</v>
          </cell>
        </row>
        <row r="364">
          <cell r="C364">
            <v>1332</v>
          </cell>
          <cell r="O364">
            <v>222</v>
          </cell>
          <cell r="U364" t="str">
            <v>Véhicules usagés</v>
          </cell>
          <cell r="V364" t="str">
            <v>Papeterie</v>
          </cell>
          <cell r="W364" t="str">
            <v>$</v>
          </cell>
          <cell r="X364">
            <v>0</v>
          </cell>
        </row>
        <row r="365">
          <cell r="C365">
            <v>862.14</v>
          </cell>
          <cell r="O365">
            <v>150.69999999999999</v>
          </cell>
          <cell r="U365" t="str">
            <v>Véhicules usagés</v>
          </cell>
          <cell r="V365" t="str">
            <v>Téléphone</v>
          </cell>
          <cell r="W365" t="str">
            <v>$</v>
          </cell>
          <cell r="X365">
            <v>0</v>
          </cell>
        </row>
        <row r="366">
          <cell r="C366">
            <v>4017.98</v>
          </cell>
          <cell r="O366">
            <v>665.7</v>
          </cell>
          <cell r="U366" t="str">
            <v>Véhicules usagés</v>
          </cell>
          <cell r="V366" t="str">
            <v>Divers</v>
          </cell>
          <cell r="W366" t="str">
            <v>$</v>
          </cell>
          <cell r="X366">
            <v>0</v>
          </cell>
        </row>
        <row r="367">
          <cell r="C367">
            <v>4375.4399999999996</v>
          </cell>
          <cell r="O367">
            <v>729.24</v>
          </cell>
          <cell r="U367" t="str">
            <v>Véhicules usagés</v>
          </cell>
          <cell r="V367" t="str">
            <v>Frais de déplacement</v>
          </cell>
          <cell r="W367" t="str">
            <v>$</v>
          </cell>
          <cell r="X367">
            <v>0</v>
          </cell>
        </row>
        <row r="368">
          <cell r="C368">
            <v>10731.08</v>
          </cell>
          <cell r="O368">
            <v>1657.4</v>
          </cell>
          <cell r="U368" t="str">
            <v>Véhicules usagés</v>
          </cell>
          <cell r="V368" t="str">
            <v>Services extérieurs</v>
          </cell>
          <cell r="W368" t="str">
            <v>$</v>
          </cell>
          <cell r="X368">
            <v>0</v>
          </cell>
        </row>
        <row r="369">
          <cell r="C369">
            <v>6480</v>
          </cell>
          <cell r="O369">
            <v>1111.44</v>
          </cell>
          <cell r="U369" t="str">
            <v>Véhicules usagés</v>
          </cell>
          <cell r="V369" t="str">
            <v>Amortissement</v>
          </cell>
          <cell r="W369" t="str">
            <v>$</v>
          </cell>
          <cell r="X369">
            <v>0</v>
          </cell>
        </row>
        <row r="370">
          <cell r="C370">
            <v>288</v>
          </cell>
          <cell r="O370">
            <v>48</v>
          </cell>
          <cell r="U370" t="str">
            <v>Véhicules usagés</v>
          </cell>
          <cell r="V370" t="str">
            <v>Location équipement</v>
          </cell>
          <cell r="W370" t="str">
            <v>$</v>
          </cell>
          <cell r="X370">
            <v>0</v>
          </cell>
        </row>
        <row r="371">
          <cell r="C371">
            <v>2642.4</v>
          </cell>
          <cell r="O371">
            <v>440.4</v>
          </cell>
          <cell r="U371" t="str">
            <v>Véhicules usagés</v>
          </cell>
          <cell r="V371" t="str">
            <v>Chauffage, éclairage</v>
          </cell>
          <cell r="W371" t="str">
            <v>$</v>
          </cell>
          <cell r="X371">
            <v>0</v>
          </cell>
        </row>
        <row r="372">
          <cell r="C372">
            <v>19147.150000000001</v>
          </cell>
          <cell r="O372">
            <v>3919.98</v>
          </cell>
          <cell r="U372" t="str">
            <v>Véhicules usagés</v>
          </cell>
          <cell r="V372" t="str">
            <v>Loyer</v>
          </cell>
          <cell r="W372" t="str">
            <v>$</v>
          </cell>
          <cell r="X372">
            <v>0</v>
          </cell>
        </row>
        <row r="373">
          <cell r="C373">
            <v>1080</v>
          </cell>
          <cell r="O373">
            <v>180</v>
          </cell>
          <cell r="U373" t="str">
            <v>Véhicules usagés</v>
          </cell>
          <cell r="V373" t="str">
            <v>Assurances</v>
          </cell>
          <cell r="W373" t="str">
            <v>$</v>
          </cell>
          <cell r="X373">
            <v>0</v>
          </cell>
        </row>
        <row r="374">
          <cell r="C374">
            <v>3384</v>
          </cell>
          <cell r="O374">
            <v>564</v>
          </cell>
          <cell r="U374" t="str">
            <v>Véhicules usagés</v>
          </cell>
          <cell r="V374" t="str">
            <v>Taxes foncières</v>
          </cell>
          <cell r="W374" t="str">
            <v>$</v>
          </cell>
          <cell r="X374">
            <v>0</v>
          </cell>
        </row>
        <row r="375">
          <cell r="C375">
            <v>2268</v>
          </cell>
          <cell r="O375">
            <v>378</v>
          </cell>
          <cell r="U375" t="str">
            <v>Véhicules usagés</v>
          </cell>
          <cell r="V375" t="str">
            <v>Taxes d`affaires</v>
          </cell>
          <cell r="W375" t="str">
            <v>$</v>
          </cell>
          <cell r="X375">
            <v>0</v>
          </cell>
        </row>
        <row r="376">
          <cell r="C376">
            <v>5778</v>
          </cell>
          <cell r="O376">
            <v>963</v>
          </cell>
          <cell r="U376" t="str">
            <v>Véhicules usagés</v>
          </cell>
          <cell r="V376" t="str">
            <v>Honoraires</v>
          </cell>
          <cell r="W376" t="str">
            <v>$</v>
          </cell>
          <cell r="X376">
            <v>0</v>
          </cell>
        </row>
        <row r="377">
          <cell r="C377">
            <v>11663.65</v>
          </cell>
          <cell r="O377">
            <v>2916.33</v>
          </cell>
          <cell r="U377" t="str">
            <v>Service</v>
          </cell>
          <cell r="V377" t="str">
            <v>Service gratuit 2</v>
          </cell>
          <cell r="W377" t="str">
            <v>$</v>
          </cell>
          <cell r="X377">
            <v>0</v>
          </cell>
        </row>
        <row r="378">
          <cell r="C378">
            <v>841.2</v>
          </cell>
          <cell r="O378">
            <v>7.26</v>
          </cell>
          <cell r="U378" t="str">
            <v>Service</v>
          </cell>
          <cell r="V378" t="str">
            <v>Service gratuit 2</v>
          </cell>
          <cell r="W378" t="str">
            <v>$</v>
          </cell>
          <cell r="X378">
            <v>0</v>
          </cell>
        </row>
        <row r="379">
          <cell r="C379">
            <v>74143.25</v>
          </cell>
          <cell r="O379">
            <v>11810.63</v>
          </cell>
          <cell r="U379" t="str">
            <v>Service</v>
          </cell>
          <cell r="V379" t="str">
            <v>Publicité 2</v>
          </cell>
          <cell r="W379" t="str">
            <v>$</v>
          </cell>
          <cell r="X379">
            <v>0</v>
          </cell>
        </row>
        <row r="380">
          <cell r="C380">
            <v>11757.21</v>
          </cell>
          <cell r="O380">
            <v>2862.65</v>
          </cell>
          <cell r="U380" t="str">
            <v>Service</v>
          </cell>
          <cell r="V380" t="str">
            <v>Salaires propriétaire</v>
          </cell>
          <cell r="W380" t="str">
            <v>$</v>
          </cell>
          <cell r="X380">
            <v>0</v>
          </cell>
        </row>
        <row r="381">
          <cell r="C381">
            <v>80308.929999999993</v>
          </cell>
          <cell r="O381">
            <v>10486.98</v>
          </cell>
          <cell r="U381" t="str">
            <v>Service</v>
          </cell>
          <cell r="V381" t="str">
            <v>Salaires cadres</v>
          </cell>
          <cell r="W381" t="str">
            <v>$</v>
          </cell>
          <cell r="X381">
            <v>0</v>
          </cell>
        </row>
        <row r="382">
          <cell r="C382">
            <v>53695.98</v>
          </cell>
          <cell r="O382">
            <v>7262.3</v>
          </cell>
          <cell r="U382" t="str">
            <v>Service</v>
          </cell>
          <cell r="V382" t="str">
            <v>Salaires commis</v>
          </cell>
          <cell r="W382" t="str">
            <v>$</v>
          </cell>
          <cell r="X382">
            <v>0</v>
          </cell>
        </row>
        <row r="383">
          <cell r="C383">
            <v>56995.519999999997</v>
          </cell>
          <cell r="O383">
            <v>8884.68</v>
          </cell>
          <cell r="U383" t="str">
            <v>Service</v>
          </cell>
          <cell r="V383" t="str">
            <v>Salaires autres</v>
          </cell>
          <cell r="W383" t="str">
            <v>$</v>
          </cell>
          <cell r="X383">
            <v>0</v>
          </cell>
        </row>
        <row r="384">
          <cell r="C384">
            <v>129246.67</v>
          </cell>
          <cell r="O384">
            <v>20101.86</v>
          </cell>
          <cell r="U384" t="str">
            <v>Service</v>
          </cell>
          <cell r="V384" t="str">
            <v>Salaires spécialistes</v>
          </cell>
          <cell r="W384" t="str">
            <v>$</v>
          </cell>
          <cell r="X384">
            <v>0</v>
          </cell>
        </row>
        <row r="385">
          <cell r="C385">
            <v>91121.83</v>
          </cell>
          <cell r="O385">
            <v>15906.05</v>
          </cell>
          <cell r="U385" t="str">
            <v>Service</v>
          </cell>
          <cell r="V385" t="str">
            <v>Salaires en absences</v>
          </cell>
          <cell r="W385" t="str">
            <v>$</v>
          </cell>
          <cell r="X385">
            <v>0</v>
          </cell>
        </row>
        <row r="386">
          <cell r="C386">
            <v>18612.45</v>
          </cell>
          <cell r="O386">
            <v>3062.83</v>
          </cell>
          <cell r="U386" t="str">
            <v>Service</v>
          </cell>
          <cell r="V386" t="str">
            <v>Csst</v>
          </cell>
          <cell r="W386" t="str">
            <v>$</v>
          </cell>
          <cell r="X386">
            <v>0</v>
          </cell>
        </row>
        <row r="387">
          <cell r="C387">
            <v>74635</v>
          </cell>
          <cell r="O387">
            <v>13130.72</v>
          </cell>
          <cell r="U387" t="str">
            <v>Service</v>
          </cell>
          <cell r="V387" t="str">
            <v>Déduction à la source</v>
          </cell>
          <cell r="W387" t="str">
            <v>$</v>
          </cell>
          <cell r="X387">
            <v>0</v>
          </cell>
        </row>
        <row r="388">
          <cell r="C388">
            <v>51429.94</v>
          </cell>
          <cell r="O388">
            <v>8918.69</v>
          </cell>
          <cell r="U388" t="str">
            <v>Service</v>
          </cell>
          <cell r="V388" t="str">
            <v>Bénéfices marginaux</v>
          </cell>
          <cell r="W388" t="str">
            <v>$</v>
          </cell>
          <cell r="X388">
            <v>0</v>
          </cell>
        </row>
        <row r="389">
          <cell r="C389">
            <v>3929.59</v>
          </cell>
          <cell r="O389">
            <v>440</v>
          </cell>
          <cell r="U389" t="str">
            <v>Service</v>
          </cell>
          <cell r="V389" t="str">
            <v>Fournitures autres</v>
          </cell>
          <cell r="W389" t="str">
            <v>$</v>
          </cell>
          <cell r="X389">
            <v>0</v>
          </cell>
        </row>
        <row r="390">
          <cell r="C390">
            <v>7800</v>
          </cell>
          <cell r="O390">
            <v>1300</v>
          </cell>
          <cell r="U390" t="str">
            <v>Service</v>
          </cell>
          <cell r="V390" t="str">
            <v>Uniformes</v>
          </cell>
          <cell r="W390" t="str">
            <v>$</v>
          </cell>
          <cell r="X390">
            <v>0</v>
          </cell>
        </row>
        <row r="391">
          <cell r="C391">
            <v>16720.02</v>
          </cell>
          <cell r="O391">
            <v>2786.67</v>
          </cell>
          <cell r="U391" t="str">
            <v>Service</v>
          </cell>
          <cell r="V391" t="str">
            <v>Formation</v>
          </cell>
          <cell r="W391" t="str">
            <v>$</v>
          </cell>
          <cell r="X391">
            <v>0</v>
          </cell>
        </row>
        <row r="392">
          <cell r="C392">
            <v>78297.09</v>
          </cell>
          <cell r="O392">
            <v>15377.04</v>
          </cell>
          <cell r="U392" t="str">
            <v>Service</v>
          </cell>
          <cell r="V392" t="str">
            <v>Frais véhicules de cie</v>
          </cell>
          <cell r="W392" t="str">
            <v>$</v>
          </cell>
          <cell r="X392">
            <v>0</v>
          </cell>
        </row>
        <row r="393">
          <cell r="C393">
            <v>750.09</v>
          </cell>
          <cell r="O393">
            <v>97.86</v>
          </cell>
          <cell r="U393" t="str">
            <v>Service</v>
          </cell>
          <cell r="V393" t="str">
            <v>Frais postaux</v>
          </cell>
          <cell r="W393" t="str">
            <v>$</v>
          </cell>
          <cell r="X393">
            <v>0</v>
          </cell>
        </row>
        <row r="394">
          <cell r="C394">
            <v>23530.6</v>
          </cell>
          <cell r="O394">
            <v>3856.91</v>
          </cell>
          <cell r="U394" t="str">
            <v>Service</v>
          </cell>
          <cell r="V394" t="str">
            <v>Informatique</v>
          </cell>
          <cell r="W394" t="str">
            <v>$</v>
          </cell>
          <cell r="X394">
            <v>0</v>
          </cell>
        </row>
        <row r="395">
          <cell r="C395">
            <v>2664</v>
          </cell>
          <cell r="O395">
            <v>444</v>
          </cell>
          <cell r="U395" t="str">
            <v>Service</v>
          </cell>
          <cell r="V395" t="str">
            <v>Papeterie</v>
          </cell>
          <cell r="W395" t="str">
            <v>$</v>
          </cell>
          <cell r="X395">
            <v>0</v>
          </cell>
        </row>
        <row r="396">
          <cell r="C396">
            <v>3119.7</v>
          </cell>
          <cell r="O396">
            <v>492.41</v>
          </cell>
          <cell r="U396" t="str">
            <v>Service</v>
          </cell>
          <cell r="V396" t="str">
            <v>Téléphone</v>
          </cell>
          <cell r="W396" t="str">
            <v>$</v>
          </cell>
          <cell r="X396">
            <v>0</v>
          </cell>
        </row>
        <row r="397">
          <cell r="C397">
            <v>7606.34</v>
          </cell>
          <cell r="O397">
            <v>1224</v>
          </cell>
          <cell r="U397" t="str">
            <v>Service</v>
          </cell>
          <cell r="V397" t="str">
            <v>Divers</v>
          </cell>
          <cell r="W397" t="str">
            <v>$</v>
          </cell>
          <cell r="X397">
            <v>0</v>
          </cell>
        </row>
        <row r="398">
          <cell r="C398">
            <v>8750.8799999999992</v>
          </cell>
          <cell r="O398">
            <v>1458.48</v>
          </cell>
          <cell r="U398" t="str">
            <v>Service</v>
          </cell>
          <cell r="V398" t="str">
            <v>Frais de déplacement</v>
          </cell>
          <cell r="W398" t="str">
            <v>$</v>
          </cell>
          <cell r="X398">
            <v>0</v>
          </cell>
        </row>
        <row r="399">
          <cell r="C399">
            <v>64196.88</v>
          </cell>
          <cell r="O399">
            <v>12663.96</v>
          </cell>
          <cell r="U399" t="str">
            <v>Service</v>
          </cell>
          <cell r="V399" t="str">
            <v>Services extérieurs</v>
          </cell>
          <cell r="W399" t="str">
            <v>$</v>
          </cell>
          <cell r="X399">
            <v>0</v>
          </cell>
        </row>
        <row r="400">
          <cell r="C400">
            <v>12960</v>
          </cell>
          <cell r="O400">
            <v>2222.88</v>
          </cell>
          <cell r="U400" t="str">
            <v>Service</v>
          </cell>
          <cell r="V400" t="str">
            <v>Amortissement</v>
          </cell>
          <cell r="W400" t="str">
            <v>$</v>
          </cell>
          <cell r="X400">
            <v>0</v>
          </cell>
        </row>
        <row r="401">
          <cell r="C401">
            <v>1776</v>
          </cell>
          <cell r="O401">
            <v>296</v>
          </cell>
          <cell r="U401" t="str">
            <v>Service</v>
          </cell>
          <cell r="V401" t="str">
            <v>Location équipement</v>
          </cell>
          <cell r="W401" t="str">
            <v>$</v>
          </cell>
          <cell r="X401">
            <v>0</v>
          </cell>
        </row>
        <row r="402">
          <cell r="C402">
            <v>5304</v>
          </cell>
          <cell r="O402">
            <v>884</v>
          </cell>
          <cell r="U402" t="str">
            <v>Service</v>
          </cell>
          <cell r="V402" t="str">
            <v>Réparation équipement</v>
          </cell>
          <cell r="W402" t="str">
            <v>$</v>
          </cell>
          <cell r="X402">
            <v>0</v>
          </cell>
        </row>
        <row r="403">
          <cell r="C403">
            <v>5284.8</v>
          </cell>
          <cell r="O403">
            <v>880.8</v>
          </cell>
          <cell r="U403" t="str">
            <v>Service</v>
          </cell>
          <cell r="V403" t="str">
            <v>Chauffage, éclairage</v>
          </cell>
          <cell r="W403" t="str">
            <v>$</v>
          </cell>
          <cell r="X403">
            <v>0</v>
          </cell>
        </row>
        <row r="404">
          <cell r="C404">
            <v>38294.29</v>
          </cell>
          <cell r="O404">
            <v>7839.96</v>
          </cell>
          <cell r="U404" t="str">
            <v>Service</v>
          </cell>
          <cell r="V404" t="str">
            <v>Loyer</v>
          </cell>
          <cell r="W404" t="str">
            <v>$</v>
          </cell>
          <cell r="X404">
            <v>0</v>
          </cell>
        </row>
        <row r="405">
          <cell r="C405">
            <v>2160</v>
          </cell>
          <cell r="O405">
            <v>360</v>
          </cell>
          <cell r="U405" t="str">
            <v>Service</v>
          </cell>
          <cell r="V405" t="str">
            <v>Assurances</v>
          </cell>
          <cell r="W405" t="str">
            <v>$</v>
          </cell>
          <cell r="X405">
            <v>0</v>
          </cell>
        </row>
        <row r="406">
          <cell r="C406">
            <v>6768</v>
          </cell>
          <cell r="O406">
            <v>1128</v>
          </cell>
          <cell r="U406" t="str">
            <v>Service</v>
          </cell>
          <cell r="V406" t="str">
            <v>Taxes foncières</v>
          </cell>
          <cell r="W406" t="str">
            <v>$</v>
          </cell>
          <cell r="X406">
            <v>0</v>
          </cell>
        </row>
        <row r="407">
          <cell r="C407">
            <v>4536</v>
          </cell>
          <cell r="O407">
            <v>756</v>
          </cell>
          <cell r="U407" t="str">
            <v>Service</v>
          </cell>
          <cell r="V407" t="str">
            <v>Taxes d`affaires</v>
          </cell>
          <cell r="W407" t="str">
            <v>$</v>
          </cell>
          <cell r="X407">
            <v>0</v>
          </cell>
        </row>
        <row r="408">
          <cell r="C408">
            <v>11556</v>
          </cell>
          <cell r="O408">
            <v>1926</v>
          </cell>
          <cell r="U408" t="str">
            <v>Service</v>
          </cell>
          <cell r="V408" t="str">
            <v>Honoraires</v>
          </cell>
          <cell r="W408" t="str">
            <v>$</v>
          </cell>
          <cell r="X408">
            <v>0</v>
          </cell>
        </row>
        <row r="409">
          <cell r="C409">
            <v>5841.06</v>
          </cell>
          <cell r="O409">
            <v>1164.1400000000001</v>
          </cell>
          <cell r="U409" t="str">
            <v>Carrosserie</v>
          </cell>
          <cell r="V409" t="str">
            <v>Service gratuit 2</v>
          </cell>
          <cell r="W409" t="str">
            <v>$</v>
          </cell>
          <cell r="X409">
            <v>0</v>
          </cell>
        </row>
        <row r="410">
          <cell r="C410">
            <v>4532.6400000000003</v>
          </cell>
          <cell r="O410">
            <v>286.27</v>
          </cell>
          <cell r="U410" t="str">
            <v>Carrosserie</v>
          </cell>
          <cell r="V410" t="str">
            <v>Salaires propriétaire</v>
          </cell>
          <cell r="W410" t="str">
            <v>$</v>
          </cell>
          <cell r="X410">
            <v>0</v>
          </cell>
        </row>
        <row r="411">
          <cell r="C411">
            <v>2439.11</v>
          </cell>
          <cell r="O411">
            <v>661.42</v>
          </cell>
          <cell r="U411" t="str">
            <v>Carrosserie</v>
          </cell>
          <cell r="V411" t="str">
            <v>Salaires cadres</v>
          </cell>
          <cell r="W411" t="str">
            <v>$</v>
          </cell>
          <cell r="X411">
            <v>0</v>
          </cell>
        </row>
        <row r="412">
          <cell r="C412">
            <v>6884.73</v>
          </cell>
          <cell r="O412">
            <v>1167.0899999999999</v>
          </cell>
          <cell r="U412" t="str">
            <v>Carrosserie</v>
          </cell>
          <cell r="V412" t="str">
            <v>Salaires commis</v>
          </cell>
          <cell r="W412" t="str">
            <v>$</v>
          </cell>
          <cell r="X412">
            <v>0</v>
          </cell>
        </row>
        <row r="413">
          <cell r="C413">
            <v>31862.5</v>
          </cell>
          <cell r="O413">
            <v>6349.9</v>
          </cell>
          <cell r="U413" t="str">
            <v>Carrosserie</v>
          </cell>
          <cell r="V413" t="str">
            <v>Salaires autres</v>
          </cell>
          <cell r="W413" t="str">
            <v>$</v>
          </cell>
          <cell r="X413">
            <v>0</v>
          </cell>
        </row>
        <row r="414">
          <cell r="C414">
            <v>32339.96</v>
          </cell>
          <cell r="O414">
            <v>6760.68</v>
          </cell>
          <cell r="U414" t="str">
            <v>Carrosserie</v>
          </cell>
          <cell r="V414" t="str">
            <v>Salaires spécialistes</v>
          </cell>
          <cell r="W414" t="str">
            <v>$</v>
          </cell>
          <cell r="X414">
            <v>0</v>
          </cell>
        </row>
        <row r="415">
          <cell r="C415">
            <v>7201.79</v>
          </cell>
          <cell r="O415">
            <v>1245.21</v>
          </cell>
          <cell r="U415" t="str">
            <v>Carrosserie</v>
          </cell>
          <cell r="V415" t="str">
            <v>Salaires en absences</v>
          </cell>
          <cell r="W415" t="str">
            <v>$</v>
          </cell>
          <cell r="X415">
            <v>0</v>
          </cell>
        </row>
        <row r="416">
          <cell r="C416">
            <v>1756.91</v>
          </cell>
          <cell r="O416">
            <v>281.25</v>
          </cell>
          <cell r="U416" t="str">
            <v>Carrosserie</v>
          </cell>
          <cell r="V416" t="str">
            <v>Csst</v>
          </cell>
          <cell r="W416" t="str">
            <v>$</v>
          </cell>
          <cell r="X416">
            <v>0</v>
          </cell>
        </row>
        <row r="417">
          <cell r="C417">
            <v>7157.36</v>
          </cell>
          <cell r="O417">
            <v>1234.51</v>
          </cell>
          <cell r="U417" t="str">
            <v>Carrosserie</v>
          </cell>
          <cell r="V417" t="str">
            <v>Déduction à la source</v>
          </cell>
          <cell r="W417" t="str">
            <v>$</v>
          </cell>
          <cell r="X417">
            <v>0</v>
          </cell>
        </row>
        <row r="418">
          <cell r="C418">
            <v>3193.98</v>
          </cell>
          <cell r="O418">
            <v>532.33000000000004</v>
          </cell>
          <cell r="U418" t="str">
            <v>Carrosserie</v>
          </cell>
          <cell r="V418" t="str">
            <v>Bénéfices marginaux</v>
          </cell>
          <cell r="W418" t="str">
            <v>$</v>
          </cell>
          <cell r="X418">
            <v>0</v>
          </cell>
        </row>
        <row r="419">
          <cell r="C419">
            <v>210</v>
          </cell>
          <cell r="O419">
            <v>35</v>
          </cell>
          <cell r="U419" t="str">
            <v>Carrosserie</v>
          </cell>
          <cell r="V419" t="str">
            <v>Formation</v>
          </cell>
          <cell r="W419" t="str">
            <v>$</v>
          </cell>
          <cell r="X419">
            <v>0</v>
          </cell>
        </row>
        <row r="420">
          <cell r="C420">
            <v>10684.37</v>
          </cell>
          <cell r="O420">
            <v>2096.14</v>
          </cell>
          <cell r="U420" t="str">
            <v>Carrosserie</v>
          </cell>
          <cell r="V420" t="str">
            <v>Frais véhicules de cie</v>
          </cell>
          <cell r="W420" t="str">
            <v>$</v>
          </cell>
          <cell r="X420">
            <v>0</v>
          </cell>
        </row>
        <row r="421">
          <cell r="C421">
            <v>175.35</v>
          </cell>
          <cell r="O421">
            <v>28.54</v>
          </cell>
          <cell r="U421" t="str">
            <v>Carrosserie</v>
          </cell>
          <cell r="V421" t="str">
            <v>Frais postaux</v>
          </cell>
          <cell r="W421" t="str">
            <v>$</v>
          </cell>
          <cell r="X421">
            <v>0</v>
          </cell>
        </row>
        <row r="422">
          <cell r="C422">
            <v>8440.14</v>
          </cell>
          <cell r="O422">
            <v>975.78</v>
          </cell>
          <cell r="U422" t="str">
            <v>Carrosserie</v>
          </cell>
          <cell r="V422" t="str">
            <v>Informatique</v>
          </cell>
          <cell r="W422" t="str">
            <v>$</v>
          </cell>
          <cell r="X422">
            <v>0</v>
          </cell>
        </row>
        <row r="423">
          <cell r="C423">
            <v>777</v>
          </cell>
          <cell r="O423">
            <v>129.5</v>
          </cell>
          <cell r="U423" t="str">
            <v>Carrosserie</v>
          </cell>
          <cell r="V423" t="str">
            <v>Papeterie</v>
          </cell>
          <cell r="W423" t="str">
            <v>$</v>
          </cell>
          <cell r="X423">
            <v>0</v>
          </cell>
        </row>
        <row r="424">
          <cell r="C424">
            <v>749</v>
          </cell>
          <cell r="O424">
            <v>129.12</v>
          </cell>
          <cell r="U424" t="str">
            <v>Carrosserie</v>
          </cell>
          <cell r="V424" t="str">
            <v>Téléphone</v>
          </cell>
          <cell r="W424" t="str">
            <v>$</v>
          </cell>
          <cell r="X424">
            <v>0</v>
          </cell>
        </row>
        <row r="425">
          <cell r="C425">
            <v>2218.52</v>
          </cell>
          <cell r="O425">
            <v>357</v>
          </cell>
          <cell r="U425" t="str">
            <v>Carrosserie</v>
          </cell>
          <cell r="V425" t="str">
            <v>Divers</v>
          </cell>
          <cell r="W425" t="str">
            <v>$</v>
          </cell>
          <cell r="X425">
            <v>0</v>
          </cell>
        </row>
        <row r="426">
          <cell r="C426">
            <v>2552.34</v>
          </cell>
          <cell r="O426">
            <v>425.39</v>
          </cell>
          <cell r="U426" t="str">
            <v>Carrosserie</v>
          </cell>
          <cell r="V426" t="str">
            <v>Frais de déplacement</v>
          </cell>
          <cell r="W426" t="str">
            <v>$</v>
          </cell>
          <cell r="X426">
            <v>0</v>
          </cell>
        </row>
        <row r="427">
          <cell r="C427">
            <v>6259.83</v>
          </cell>
          <cell r="O427">
            <v>966.81</v>
          </cell>
          <cell r="U427" t="str">
            <v>Carrosserie</v>
          </cell>
          <cell r="V427" t="str">
            <v>Services extérieurs</v>
          </cell>
          <cell r="W427" t="str">
            <v>$</v>
          </cell>
          <cell r="X427">
            <v>0</v>
          </cell>
        </row>
        <row r="428">
          <cell r="C428">
            <v>3780</v>
          </cell>
          <cell r="O428">
            <v>648.34</v>
          </cell>
          <cell r="U428" t="str">
            <v>Carrosserie</v>
          </cell>
          <cell r="V428" t="str">
            <v>Amortissement</v>
          </cell>
          <cell r="W428" t="str">
            <v>$</v>
          </cell>
          <cell r="X428">
            <v>0</v>
          </cell>
        </row>
        <row r="429">
          <cell r="C429">
            <v>168</v>
          </cell>
          <cell r="O429">
            <v>28</v>
          </cell>
          <cell r="U429" t="str">
            <v>Carrosserie</v>
          </cell>
          <cell r="V429" t="str">
            <v>Location équipement</v>
          </cell>
          <cell r="W429" t="str">
            <v>$</v>
          </cell>
          <cell r="X429">
            <v>0</v>
          </cell>
        </row>
        <row r="430">
          <cell r="C430">
            <v>1541.4</v>
          </cell>
          <cell r="O430">
            <v>256.89999999999998</v>
          </cell>
          <cell r="U430" t="str">
            <v>Carrosserie</v>
          </cell>
          <cell r="V430" t="str">
            <v>Chauffage, éclairage</v>
          </cell>
          <cell r="W430" t="str">
            <v>$</v>
          </cell>
          <cell r="X430">
            <v>0</v>
          </cell>
        </row>
        <row r="431">
          <cell r="C431">
            <v>11169.19</v>
          </cell>
          <cell r="O431">
            <v>2286.65</v>
          </cell>
          <cell r="U431" t="str">
            <v>Carrosserie</v>
          </cell>
          <cell r="V431" t="str">
            <v>Loyer</v>
          </cell>
          <cell r="W431" t="str">
            <v>$</v>
          </cell>
          <cell r="X431">
            <v>0</v>
          </cell>
        </row>
        <row r="432">
          <cell r="C432">
            <v>630</v>
          </cell>
          <cell r="O432">
            <v>105</v>
          </cell>
          <cell r="U432" t="str">
            <v>Carrosserie</v>
          </cell>
          <cell r="V432" t="str">
            <v>Assurances</v>
          </cell>
          <cell r="W432" t="str">
            <v>$</v>
          </cell>
          <cell r="X432">
            <v>0</v>
          </cell>
        </row>
        <row r="433">
          <cell r="C433">
            <v>1974</v>
          </cell>
          <cell r="O433">
            <v>329</v>
          </cell>
          <cell r="U433" t="str">
            <v>Carrosserie</v>
          </cell>
          <cell r="V433" t="str">
            <v>Taxes foncières</v>
          </cell>
          <cell r="W433" t="str">
            <v>$</v>
          </cell>
          <cell r="X433">
            <v>0</v>
          </cell>
        </row>
        <row r="434">
          <cell r="C434">
            <v>1323</v>
          </cell>
          <cell r="O434">
            <v>220.5</v>
          </cell>
          <cell r="U434" t="str">
            <v>Carrosserie</v>
          </cell>
          <cell r="V434" t="str">
            <v>Taxes d`affaires</v>
          </cell>
          <cell r="W434" t="str">
            <v>$</v>
          </cell>
          <cell r="X434">
            <v>0</v>
          </cell>
        </row>
        <row r="435">
          <cell r="C435">
            <v>3370.5</v>
          </cell>
          <cell r="O435">
            <v>561.75</v>
          </cell>
          <cell r="U435" t="str">
            <v>Carrosserie</v>
          </cell>
          <cell r="V435" t="str">
            <v>Honoraires</v>
          </cell>
          <cell r="W435" t="str">
            <v>$</v>
          </cell>
          <cell r="X435">
            <v>0</v>
          </cell>
        </row>
        <row r="436">
          <cell r="C436">
            <v>10561.14</v>
          </cell>
          <cell r="O436">
            <v>0</v>
          </cell>
          <cell r="U436" t="str">
            <v>Pièces</v>
          </cell>
          <cell r="V436" t="str">
            <v>Service gratuit 2</v>
          </cell>
          <cell r="W436" t="str">
            <v>$</v>
          </cell>
          <cell r="X436">
            <v>0</v>
          </cell>
        </row>
        <row r="437">
          <cell r="C437">
            <v>43232.54</v>
          </cell>
          <cell r="O437">
            <v>6556.06</v>
          </cell>
          <cell r="U437" t="str">
            <v>Pièces</v>
          </cell>
          <cell r="V437" t="str">
            <v>Publicité 2</v>
          </cell>
          <cell r="W437" t="str">
            <v>$</v>
          </cell>
          <cell r="X437">
            <v>0</v>
          </cell>
        </row>
        <row r="438">
          <cell r="C438">
            <v>14981.08</v>
          </cell>
          <cell r="O438">
            <v>1622.17</v>
          </cell>
          <cell r="U438" t="str">
            <v>Pièces</v>
          </cell>
          <cell r="V438" t="str">
            <v>Salaires propriétaire</v>
          </cell>
          <cell r="W438" t="str">
            <v>$</v>
          </cell>
          <cell r="X438">
            <v>0</v>
          </cell>
        </row>
        <row r="439">
          <cell r="C439">
            <v>66229.2</v>
          </cell>
          <cell r="O439">
            <v>8309.5499999999993</v>
          </cell>
          <cell r="U439" t="str">
            <v>Pièces</v>
          </cell>
          <cell r="V439" t="str">
            <v>Salaires cadres</v>
          </cell>
          <cell r="W439" t="str">
            <v>$</v>
          </cell>
          <cell r="X439">
            <v>0</v>
          </cell>
        </row>
        <row r="440">
          <cell r="C440">
            <v>24471.39</v>
          </cell>
          <cell r="O440">
            <v>4151.07</v>
          </cell>
          <cell r="U440" t="str">
            <v>Pièces</v>
          </cell>
          <cell r="V440" t="str">
            <v>Salaires commis</v>
          </cell>
          <cell r="W440" t="str">
            <v>$</v>
          </cell>
          <cell r="X440">
            <v>0</v>
          </cell>
        </row>
        <row r="441">
          <cell r="C441">
            <v>91545.98</v>
          </cell>
          <cell r="O441">
            <v>15813.12</v>
          </cell>
          <cell r="U441" t="str">
            <v>Pièces</v>
          </cell>
          <cell r="V441" t="str">
            <v>Salaires autres</v>
          </cell>
          <cell r="W441" t="str">
            <v>$</v>
          </cell>
          <cell r="X441">
            <v>0</v>
          </cell>
        </row>
        <row r="442">
          <cell r="C442">
            <v>22996.15</v>
          </cell>
          <cell r="O442">
            <v>3548.82</v>
          </cell>
          <cell r="U442" t="str">
            <v>Pièces</v>
          </cell>
          <cell r="V442" t="str">
            <v>Salaires en absences</v>
          </cell>
          <cell r="W442" t="str">
            <v>$</v>
          </cell>
          <cell r="X442">
            <v>0</v>
          </cell>
        </row>
        <row r="443">
          <cell r="C443">
            <v>5546.95</v>
          </cell>
          <cell r="O443">
            <v>796.29</v>
          </cell>
          <cell r="U443" t="str">
            <v>Pièces</v>
          </cell>
          <cell r="V443" t="str">
            <v>Csst</v>
          </cell>
          <cell r="W443" t="str">
            <v>$</v>
          </cell>
          <cell r="X443">
            <v>0</v>
          </cell>
        </row>
        <row r="444">
          <cell r="C444">
            <v>22750.84</v>
          </cell>
          <cell r="O444">
            <v>3526.36</v>
          </cell>
          <cell r="U444" t="str">
            <v>Pièces</v>
          </cell>
          <cell r="V444" t="str">
            <v>Csst</v>
          </cell>
          <cell r="W444" t="str">
            <v>$</v>
          </cell>
          <cell r="X444">
            <v>0</v>
          </cell>
        </row>
        <row r="445">
          <cell r="C445">
            <v>25491.91</v>
          </cell>
          <cell r="O445">
            <v>4163.8500000000004</v>
          </cell>
          <cell r="U445" t="str">
            <v>Pièces</v>
          </cell>
          <cell r="V445" t="str">
            <v>Bénéfices marginaux</v>
          </cell>
          <cell r="W445" t="str">
            <v>$</v>
          </cell>
          <cell r="X445">
            <v>0</v>
          </cell>
        </row>
        <row r="446">
          <cell r="C446">
            <v>620</v>
          </cell>
          <cell r="O446">
            <v>110</v>
          </cell>
          <cell r="U446" t="str">
            <v>Pièces</v>
          </cell>
          <cell r="V446" t="str">
            <v>Fournitures autres</v>
          </cell>
          <cell r="W446" t="str">
            <v>$</v>
          </cell>
          <cell r="X446">
            <v>0</v>
          </cell>
        </row>
        <row r="447">
          <cell r="C447">
            <v>1020</v>
          </cell>
          <cell r="O447">
            <v>170</v>
          </cell>
          <cell r="U447" t="str">
            <v>Pièces</v>
          </cell>
          <cell r="V447" t="str">
            <v>Uniformes</v>
          </cell>
          <cell r="W447" t="str">
            <v>$</v>
          </cell>
          <cell r="X447">
            <v>0</v>
          </cell>
        </row>
        <row r="448">
          <cell r="C448">
            <v>1950</v>
          </cell>
          <cell r="O448">
            <v>325</v>
          </cell>
          <cell r="U448" t="str">
            <v>Pièces</v>
          </cell>
          <cell r="V448" t="str">
            <v>Formation</v>
          </cell>
          <cell r="W448" t="str">
            <v>$</v>
          </cell>
          <cell r="X448">
            <v>0</v>
          </cell>
        </row>
        <row r="449">
          <cell r="C449">
            <v>7057.81</v>
          </cell>
          <cell r="O449">
            <v>1097.75</v>
          </cell>
          <cell r="U449" t="str">
            <v>Pièces</v>
          </cell>
          <cell r="V449" t="str">
            <v>Frais véhicules de cie</v>
          </cell>
          <cell r="W449" t="str">
            <v>$</v>
          </cell>
          <cell r="X449">
            <v>0</v>
          </cell>
        </row>
        <row r="450">
          <cell r="C450">
            <v>708.06</v>
          </cell>
          <cell r="O450">
            <v>126.47</v>
          </cell>
          <cell r="U450" t="str">
            <v>Pièces</v>
          </cell>
          <cell r="V450" t="str">
            <v>Frais postaux</v>
          </cell>
          <cell r="W450" t="str">
            <v>$</v>
          </cell>
          <cell r="X450">
            <v>0</v>
          </cell>
        </row>
        <row r="451">
          <cell r="C451">
            <v>23119.200000000001</v>
          </cell>
          <cell r="O451">
            <v>3686.92</v>
          </cell>
          <cell r="U451" t="str">
            <v>Pièces</v>
          </cell>
          <cell r="V451" t="str">
            <v>Informatique</v>
          </cell>
          <cell r="W451" t="str">
            <v>$</v>
          </cell>
          <cell r="X451">
            <v>0</v>
          </cell>
        </row>
        <row r="452">
          <cell r="C452">
            <v>2775</v>
          </cell>
          <cell r="O452">
            <v>462.5</v>
          </cell>
          <cell r="U452" t="str">
            <v>Pièces</v>
          </cell>
          <cell r="V452" t="str">
            <v>Papeterie</v>
          </cell>
          <cell r="W452" t="str">
            <v>$</v>
          </cell>
          <cell r="X452">
            <v>0</v>
          </cell>
        </row>
        <row r="453">
          <cell r="C453">
            <v>2030.41</v>
          </cell>
          <cell r="O453">
            <v>350.97</v>
          </cell>
          <cell r="U453" t="str">
            <v>Pièces</v>
          </cell>
          <cell r="V453" t="str">
            <v>Téléphone</v>
          </cell>
          <cell r="W453" t="str">
            <v>$</v>
          </cell>
          <cell r="X453">
            <v>0</v>
          </cell>
        </row>
        <row r="454">
          <cell r="C454">
            <v>7923.25</v>
          </cell>
          <cell r="O454">
            <v>1275</v>
          </cell>
          <cell r="U454" t="str">
            <v>Pièces</v>
          </cell>
          <cell r="V454" t="str">
            <v>Divers</v>
          </cell>
          <cell r="W454" t="str">
            <v>$</v>
          </cell>
          <cell r="X454">
            <v>0</v>
          </cell>
        </row>
        <row r="455">
          <cell r="C455">
            <v>9115.5</v>
          </cell>
          <cell r="O455">
            <v>1519.25</v>
          </cell>
          <cell r="U455" t="str">
            <v>Pièces</v>
          </cell>
          <cell r="V455" t="str">
            <v>Frais de déplacement</v>
          </cell>
          <cell r="W455" t="str">
            <v>$</v>
          </cell>
          <cell r="X455">
            <v>0</v>
          </cell>
        </row>
        <row r="456">
          <cell r="C456">
            <v>64404.66</v>
          </cell>
          <cell r="O456">
            <v>10298.48</v>
          </cell>
          <cell r="U456" t="str">
            <v>Pièces</v>
          </cell>
          <cell r="V456" t="str">
            <v>Services extérieurs</v>
          </cell>
          <cell r="W456" t="str">
            <v>$</v>
          </cell>
          <cell r="X456">
            <v>0</v>
          </cell>
        </row>
        <row r="457">
          <cell r="C457">
            <v>13500</v>
          </cell>
          <cell r="O457">
            <v>2315.5</v>
          </cell>
          <cell r="U457" t="str">
            <v>Pièces</v>
          </cell>
          <cell r="V457" t="str">
            <v>Amortissement</v>
          </cell>
          <cell r="W457" t="str">
            <v>$</v>
          </cell>
          <cell r="X457">
            <v>0</v>
          </cell>
        </row>
        <row r="458">
          <cell r="C458">
            <v>2400</v>
          </cell>
          <cell r="O458">
            <v>400</v>
          </cell>
          <cell r="U458" t="str">
            <v>Pièces</v>
          </cell>
          <cell r="V458" t="str">
            <v>Location équipement</v>
          </cell>
          <cell r="W458" t="str">
            <v>$</v>
          </cell>
          <cell r="X458">
            <v>0</v>
          </cell>
        </row>
        <row r="459">
          <cell r="C459">
            <v>5505</v>
          </cell>
          <cell r="O459">
            <v>917.5</v>
          </cell>
          <cell r="U459" t="str">
            <v>Pièces</v>
          </cell>
          <cell r="V459" t="str">
            <v>Chauffage, éclairage</v>
          </cell>
          <cell r="W459" t="str">
            <v>$</v>
          </cell>
          <cell r="X459">
            <v>0</v>
          </cell>
        </row>
        <row r="460">
          <cell r="C460">
            <v>39889.78</v>
          </cell>
          <cell r="O460">
            <v>8618.6200000000008</v>
          </cell>
          <cell r="U460" t="str">
            <v>Pièces</v>
          </cell>
          <cell r="V460" t="str">
            <v>Loyer</v>
          </cell>
          <cell r="W460" t="str">
            <v>$</v>
          </cell>
          <cell r="X460">
            <v>0</v>
          </cell>
        </row>
        <row r="461">
          <cell r="C461">
            <v>2250</v>
          </cell>
          <cell r="O461">
            <v>375</v>
          </cell>
          <cell r="U461" t="str">
            <v>Pièces</v>
          </cell>
          <cell r="V461" t="str">
            <v>Assurances</v>
          </cell>
          <cell r="W461" t="str">
            <v>$</v>
          </cell>
          <cell r="X461">
            <v>0</v>
          </cell>
        </row>
        <row r="462">
          <cell r="C462">
            <v>7050</v>
          </cell>
          <cell r="O462">
            <v>1175</v>
          </cell>
          <cell r="U462" t="str">
            <v>Pièces</v>
          </cell>
          <cell r="V462" t="str">
            <v>Taxes foncières</v>
          </cell>
          <cell r="W462" t="str">
            <v>$</v>
          </cell>
          <cell r="X462">
            <v>0</v>
          </cell>
        </row>
        <row r="463">
          <cell r="C463">
            <v>4725</v>
          </cell>
          <cell r="O463">
            <v>787.5</v>
          </cell>
          <cell r="U463" t="str">
            <v>Pièces</v>
          </cell>
          <cell r="V463" t="str">
            <v>Taxes d`affaires</v>
          </cell>
          <cell r="W463" t="str">
            <v>$</v>
          </cell>
          <cell r="X463">
            <v>0</v>
          </cell>
        </row>
        <row r="464">
          <cell r="C464">
            <v>12037.5</v>
          </cell>
          <cell r="O464">
            <v>2006.25</v>
          </cell>
          <cell r="U464" t="str">
            <v>Pièces</v>
          </cell>
          <cell r="V464" t="str">
            <v>Honoraires</v>
          </cell>
          <cell r="W464" t="str">
            <v>$</v>
          </cell>
          <cell r="X464">
            <v>0</v>
          </cell>
        </row>
        <row r="465">
          <cell r="C465">
            <v>-482927.85</v>
          </cell>
          <cell r="O465">
            <v>-119566</v>
          </cell>
          <cell r="U465" t="str">
            <v>Véhicules neufs</v>
          </cell>
          <cell r="V465" t="str">
            <v>Holdbacks</v>
          </cell>
          <cell r="W465" t="str">
            <v>$</v>
          </cell>
          <cell r="X465">
            <v>0</v>
          </cell>
        </row>
        <row r="466">
          <cell r="C466">
            <v>-30562.95</v>
          </cell>
          <cell r="O466">
            <v>254.39</v>
          </cell>
          <cell r="U466" t="str">
            <v>Pièces</v>
          </cell>
          <cell r="V466" t="str">
            <v>Escomptes</v>
          </cell>
          <cell r="W466" t="str">
            <v>$</v>
          </cell>
          <cell r="X466">
            <v>0</v>
          </cell>
        </row>
        <row r="467">
          <cell r="C467">
            <v>-122478</v>
          </cell>
          <cell r="O467">
            <v>-35157.39</v>
          </cell>
          <cell r="U467" t="str">
            <v>Véhicules neufs</v>
          </cell>
          <cell r="V467" t="str">
            <v>Programme neuf 1</v>
          </cell>
          <cell r="W467" t="str">
            <v>$</v>
          </cell>
          <cell r="X467">
            <v>0</v>
          </cell>
        </row>
        <row r="468">
          <cell r="C468">
            <v>-45542.13</v>
          </cell>
          <cell r="O468">
            <v>-5245.56</v>
          </cell>
          <cell r="U468" t="str">
            <v>Véhicules neufs</v>
          </cell>
          <cell r="V468" t="str">
            <v>Rev. Finances</v>
          </cell>
          <cell r="W468" t="str">
            <v>$</v>
          </cell>
          <cell r="X468" t="str">
            <v>Oui</v>
          </cell>
        </row>
        <row r="469">
          <cell r="C469">
            <v>-96008.71</v>
          </cell>
          <cell r="O469">
            <v>-22329.279999999999</v>
          </cell>
          <cell r="U469" t="str">
            <v>Véhicules usagés</v>
          </cell>
          <cell r="V469" t="str">
            <v>Rev. Finances</v>
          </cell>
          <cell r="W469" t="str">
            <v>$</v>
          </cell>
          <cell r="X469" t="str">
            <v>Oui</v>
          </cell>
        </row>
        <row r="470">
          <cell r="C470">
            <v>-11833.03</v>
          </cell>
          <cell r="O470">
            <v>-2220.89</v>
          </cell>
          <cell r="U470" t="str">
            <v>Véhicules neufs</v>
          </cell>
          <cell r="V470" t="str">
            <v>Rev. Autres</v>
          </cell>
          <cell r="W470" t="str">
            <v>$</v>
          </cell>
          <cell r="X470" t="str">
            <v>Oui</v>
          </cell>
        </row>
        <row r="471">
          <cell r="C471">
            <v>-8511.76</v>
          </cell>
          <cell r="O471">
            <v>-3674.67</v>
          </cell>
          <cell r="U471" t="str">
            <v>Véhicules usagés</v>
          </cell>
          <cell r="V471" t="str">
            <v>Rev. Autres</v>
          </cell>
          <cell r="W471" t="str">
            <v>$</v>
          </cell>
          <cell r="X471" t="str">
            <v>Oui</v>
          </cell>
        </row>
        <row r="472">
          <cell r="C472">
            <v>-75305.279999999999</v>
          </cell>
          <cell r="O472">
            <v>-6915</v>
          </cell>
          <cell r="U472" t="str">
            <v>Véhicules neufs</v>
          </cell>
          <cell r="V472" t="str">
            <v>Rev. Protections</v>
          </cell>
          <cell r="W472" t="str">
            <v>$</v>
          </cell>
          <cell r="X472" t="str">
            <v>Oui</v>
          </cell>
        </row>
        <row r="473">
          <cell r="C473">
            <v>-151598.76</v>
          </cell>
          <cell r="O473">
            <v>-31755.47</v>
          </cell>
          <cell r="U473" t="str">
            <v>Véhicules neufs</v>
          </cell>
          <cell r="V473" t="str">
            <v>Rev. Protections</v>
          </cell>
          <cell r="W473" t="str">
            <v>$</v>
          </cell>
          <cell r="X473" t="str">
            <v>Oui</v>
          </cell>
        </row>
        <row r="474">
          <cell r="C474">
            <v>-92013.56</v>
          </cell>
          <cell r="O474">
            <v>-19068.38</v>
          </cell>
          <cell r="U474" t="str">
            <v>Véhicules usagés</v>
          </cell>
          <cell r="V474" t="str">
            <v>Rev. Protections</v>
          </cell>
          <cell r="W474" t="str">
            <v>$</v>
          </cell>
          <cell r="X474" t="str">
            <v>Oui</v>
          </cell>
        </row>
        <row r="475">
          <cell r="C475">
            <v>-38066.230000000003</v>
          </cell>
          <cell r="O475">
            <v>-10000.59</v>
          </cell>
          <cell r="U475" t="str">
            <v>Véhicules usagés</v>
          </cell>
          <cell r="V475" t="str">
            <v>Rev. Protections</v>
          </cell>
          <cell r="W475" t="str">
            <v>$</v>
          </cell>
          <cell r="X475" t="str">
            <v>Oui</v>
          </cell>
        </row>
        <row r="476">
          <cell r="C476">
            <v>-160290.25</v>
          </cell>
          <cell r="O476">
            <v>-34732</v>
          </cell>
          <cell r="U476" t="str">
            <v>Véhicules neufs</v>
          </cell>
          <cell r="V476" t="str">
            <v>Frais administration</v>
          </cell>
          <cell r="W476" t="str">
            <v>$</v>
          </cell>
          <cell r="X476">
            <v>0</v>
          </cell>
        </row>
        <row r="477">
          <cell r="C477">
            <v>-208536.7</v>
          </cell>
          <cell r="O477">
            <v>-860.07</v>
          </cell>
          <cell r="U477" t="str">
            <v>TOTAL  DES  REVENUS  ET  DÉPENSES</v>
          </cell>
          <cell r="V477" t="str">
            <v>Revenus autres</v>
          </cell>
          <cell r="W477" t="str">
            <v>$</v>
          </cell>
          <cell r="X477">
            <v>0</v>
          </cell>
        </row>
        <row r="478">
          <cell r="C478">
            <v>25544.67</v>
          </cell>
          <cell r="O478">
            <v>6054.64</v>
          </cell>
          <cell r="U478" t="str">
            <v>TOTAL  DES  REVENUS  ET  DÉPENSES</v>
          </cell>
          <cell r="V478" t="str">
            <v>Intérêts sur prêt</v>
          </cell>
          <cell r="W478" t="str">
            <v>$</v>
          </cell>
          <cell r="X478">
            <v>0</v>
          </cell>
        </row>
        <row r="479">
          <cell r="C479">
            <v>42186.31</v>
          </cell>
          <cell r="O479">
            <v>6671.88</v>
          </cell>
          <cell r="U479" t="str">
            <v>Véhicules neufs</v>
          </cell>
          <cell r="V479" t="str">
            <v>Frais bancaires</v>
          </cell>
          <cell r="W479" t="str">
            <v>$</v>
          </cell>
          <cell r="X479">
            <v>0</v>
          </cell>
        </row>
        <row r="480">
          <cell r="O480">
            <v>0</v>
          </cell>
          <cell r="U480" t="e">
            <v>#N/A</v>
          </cell>
          <cell r="V480" t="e">
            <v>#N/A</v>
          </cell>
          <cell r="W480" t="e">
            <v>#N/A</v>
          </cell>
          <cell r="X480" t="e">
            <v>#N/A</v>
          </cell>
        </row>
        <row r="481">
          <cell r="O481">
            <v>0</v>
          </cell>
          <cell r="U481" t="e">
            <v>#N/A</v>
          </cell>
          <cell r="V481" t="e">
            <v>#N/A</v>
          </cell>
          <cell r="W481" t="e">
            <v>#N/A</v>
          </cell>
          <cell r="X481" t="e">
            <v>#N/A</v>
          </cell>
        </row>
        <row r="482">
          <cell r="O482">
            <v>0</v>
          </cell>
          <cell r="U482" t="e">
            <v>#N/A</v>
          </cell>
          <cell r="V482" t="e">
            <v>#N/A</v>
          </cell>
          <cell r="W482" t="e">
            <v>#N/A</v>
          </cell>
          <cell r="X482" t="e">
            <v>#N/A</v>
          </cell>
        </row>
        <row r="483">
          <cell r="O483">
            <v>0</v>
          </cell>
          <cell r="U483" t="e">
            <v>#N/A</v>
          </cell>
          <cell r="V483" t="e">
            <v>#N/A</v>
          </cell>
          <cell r="W483" t="e">
            <v>#N/A</v>
          </cell>
          <cell r="X483" t="e">
            <v>#N/A</v>
          </cell>
        </row>
        <row r="484">
          <cell r="O484">
            <v>0</v>
          </cell>
          <cell r="U484" t="e">
            <v>#N/A</v>
          </cell>
          <cell r="V484" t="e">
            <v>#N/A</v>
          </cell>
          <cell r="W484" t="e">
            <v>#N/A</v>
          </cell>
          <cell r="X484" t="e">
            <v>#N/A</v>
          </cell>
        </row>
        <row r="485">
          <cell r="O485">
            <v>0</v>
          </cell>
          <cell r="U485" t="e">
            <v>#N/A</v>
          </cell>
          <cell r="V485" t="e">
            <v>#N/A</v>
          </cell>
          <cell r="W485" t="e">
            <v>#N/A</v>
          </cell>
          <cell r="X485" t="e">
            <v>#N/A</v>
          </cell>
        </row>
        <row r="486">
          <cell r="O486">
            <v>0</v>
          </cell>
          <cell r="U486" t="e">
            <v>#N/A</v>
          </cell>
          <cell r="V486" t="e">
            <v>#N/A</v>
          </cell>
          <cell r="W486" t="e">
            <v>#N/A</v>
          </cell>
          <cell r="X486" t="e">
            <v>#N/A</v>
          </cell>
        </row>
        <row r="487">
          <cell r="O487">
            <v>0</v>
          </cell>
          <cell r="U487" t="e">
            <v>#N/A</v>
          </cell>
          <cell r="V487" t="e">
            <v>#N/A</v>
          </cell>
          <cell r="W487" t="e">
            <v>#N/A</v>
          </cell>
          <cell r="X487" t="e">
            <v>#N/A</v>
          </cell>
        </row>
        <row r="488">
          <cell r="O488">
            <v>0</v>
          </cell>
          <cell r="U488" t="e">
            <v>#N/A</v>
          </cell>
          <cell r="V488" t="e">
            <v>#N/A</v>
          </cell>
          <cell r="W488" t="e">
            <v>#N/A</v>
          </cell>
          <cell r="X488" t="e">
            <v>#N/A</v>
          </cell>
        </row>
        <row r="489">
          <cell r="O489">
            <v>0</v>
          </cell>
          <cell r="U489" t="e">
            <v>#N/A</v>
          </cell>
          <cell r="V489" t="e">
            <v>#N/A</v>
          </cell>
          <cell r="W489" t="e">
            <v>#N/A</v>
          </cell>
          <cell r="X489" t="e">
            <v>#N/A</v>
          </cell>
        </row>
        <row r="490">
          <cell r="O490">
            <v>0</v>
          </cell>
          <cell r="U490" t="e">
            <v>#N/A</v>
          </cell>
          <cell r="V490" t="e">
            <v>#N/A</v>
          </cell>
          <cell r="W490" t="e">
            <v>#N/A</v>
          </cell>
          <cell r="X490" t="e">
            <v>#N/A</v>
          </cell>
        </row>
        <row r="491">
          <cell r="O491">
            <v>0</v>
          </cell>
          <cell r="U491" t="e">
            <v>#N/A</v>
          </cell>
          <cell r="V491" t="e">
            <v>#N/A</v>
          </cell>
          <cell r="W491" t="e">
            <v>#N/A</v>
          </cell>
          <cell r="X491" t="e">
            <v>#N/A</v>
          </cell>
        </row>
        <row r="492">
          <cell r="O492">
            <v>0</v>
          </cell>
          <cell r="U492" t="e">
            <v>#N/A</v>
          </cell>
          <cell r="V492" t="e">
            <v>#N/A</v>
          </cell>
          <cell r="W492" t="e">
            <v>#N/A</v>
          </cell>
          <cell r="X492" t="e">
            <v>#N/A</v>
          </cell>
        </row>
        <row r="493">
          <cell r="O493">
            <v>0</v>
          </cell>
          <cell r="U493" t="e">
            <v>#N/A</v>
          </cell>
          <cell r="V493" t="e">
            <v>#N/A</v>
          </cell>
          <cell r="W493" t="e">
            <v>#N/A</v>
          </cell>
          <cell r="X493" t="e">
            <v>#N/A</v>
          </cell>
        </row>
        <row r="494">
          <cell r="O494">
            <v>0</v>
          </cell>
          <cell r="U494" t="e">
            <v>#N/A</v>
          </cell>
          <cell r="V494" t="e">
            <v>#N/A</v>
          </cell>
          <cell r="W494" t="e">
            <v>#N/A</v>
          </cell>
          <cell r="X494" t="e">
            <v>#N/A</v>
          </cell>
        </row>
        <row r="495">
          <cell r="O495">
            <v>0</v>
          </cell>
          <cell r="U495" t="e">
            <v>#N/A</v>
          </cell>
          <cell r="V495" t="e">
            <v>#N/A</v>
          </cell>
          <cell r="W495" t="e">
            <v>#N/A</v>
          </cell>
          <cell r="X495" t="e">
            <v>#N/A</v>
          </cell>
        </row>
        <row r="496">
          <cell r="O496">
            <v>0</v>
          </cell>
          <cell r="U496" t="e">
            <v>#N/A</v>
          </cell>
          <cell r="V496" t="e">
            <v>#N/A</v>
          </cell>
          <cell r="W496" t="e">
            <v>#N/A</v>
          </cell>
          <cell r="X496" t="e">
            <v>#N/A</v>
          </cell>
        </row>
        <row r="497">
          <cell r="O497">
            <v>0</v>
          </cell>
          <cell r="U497" t="e">
            <v>#N/A</v>
          </cell>
          <cell r="V497" t="e">
            <v>#N/A</v>
          </cell>
          <cell r="W497" t="e">
            <v>#N/A</v>
          </cell>
          <cell r="X497" t="e">
            <v>#N/A</v>
          </cell>
        </row>
        <row r="498">
          <cell r="O498">
            <v>0</v>
          </cell>
          <cell r="U498" t="e">
            <v>#N/A</v>
          </cell>
          <cell r="V498" t="e">
            <v>#N/A</v>
          </cell>
          <cell r="W498" t="e">
            <v>#N/A</v>
          </cell>
          <cell r="X498" t="e">
            <v>#N/A</v>
          </cell>
        </row>
        <row r="499">
          <cell r="O499">
            <v>0</v>
          </cell>
          <cell r="U499" t="e">
            <v>#N/A</v>
          </cell>
          <cell r="V499" t="e">
            <v>#N/A</v>
          </cell>
          <cell r="W499" t="e">
            <v>#N/A</v>
          </cell>
          <cell r="X499" t="e">
            <v>#N/A</v>
          </cell>
        </row>
        <row r="500">
          <cell r="O500">
            <v>0</v>
          </cell>
          <cell r="U500" t="e">
            <v>#N/A</v>
          </cell>
          <cell r="V500" t="e">
            <v>#N/A</v>
          </cell>
          <cell r="W500" t="e">
            <v>#N/A</v>
          </cell>
          <cell r="X500" t="e">
            <v>#N/A</v>
          </cell>
        </row>
        <row r="501">
          <cell r="O501">
            <v>0</v>
          </cell>
          <cell r="U501" t="e">
            <v>#N/A</v>
          </cell>
          <cell r="V501" t="e">
            <v>#N/A</v>
          </cell>
          <cell r="W501" t="e">
            <v>#N/A</v>
          </cell>
          <cell r="X501" t="e">
            <v>#N/A</v>
          </cell>
        </row>
        <row r="502">
          <cell r="O502">
            <v>0</v>
          </cell>
          <cell r="U502" t="e">
            <v>#N/A</v>
          </cell>
          <cell r="V502" t="e">
            <v>#N/A</v>
          </cell>
          <cell r="W502" t="e">
            <v>#N/A</v>
          </cell>
          <cell r="X502" t="e">
            <v>#N/A</v>
          </cell>
        </row>
        <row r="503">
          <cell r="O503">
            <v>0</v>
          </cell>
          <cell r="U503" t="e">
            <v>#N/A</v>
          </cell>
          <cell r="V503" t="e">
            <v>#N/A</v>
          </cell>
          <cell r="W503" t="e">
            <v>#N/A</v>
          </cell>
          <cell r="X503" t="e">
            <v>#N/A</v>
          </cell>
        </row>
        <row r="504">
          <cell r="O504">
            <v>0</v>
          </cell>
          <cell r="U504" t="e">
            <v>#N/A</v>
          </cell>
          <cell r="V504" t="e">
            <v>#N/A</v>
          </cell>
          <cell r="W504" t="e">
            <v>#N/A</v>
          </cell>
          <cell r="X504" t="e">
            <v>#N/A</v>
          </cell>
        </row>
        <row r="505">
          <cell r="O505">
            <v>0</v>
          </cell>
          <cell r="U505" t="e">
            <v>#N/A</v>
          </cell>
          <cell r="V505" t="e">
            <v>#N/A</v>
          </cell>
          <cell r="W505" t="e">
            <v>#N/A</v>
          </cell>
          <cell r="X505" t="e">
            <v>#N/A</v>
          </cell>
        </row>
        <row r="506">
          <cell r="O506">
            <v>0</v>
          </cell>
          <cell r="U506" t="e">
            <v>#N/A</v>
          </cell>
          <cell r="V506" t="e">
            <v>#N/A</v>
          </cell>
          <cell r="W506" t="e">
            <v>#N/A</v>
          </cell>
          <cell r="X506" t="e">
            <v>#N/A</v>
          </cell>
        </row>
        <row r="507">
          <cell r="O507">
            <v>0</v>
          </cell>
          <cell r="U507" t="e">
            <v>#N/A</v>
          </cell>
          <cell r="V507" t="e">
            <v>#N/A</v>
          </cell>
          <cell r="W507" t="e">
            <v>#N/A</v>
          </cell>
          <cell r="X507" t="e">
            <v>#N/A</v>
          </cell>
        </row>
        <row r="508">
          <cell r="O508">
            <v>0</v>
          </cell>
          <cell r="U508" t="e">
            <v>#N/A</v>
          </cell>
          <cell r="V508" t="e">
            <v>#N/A</v>
          </cell>
          <cell r="W508" t="e">
            <v>#N/A</v>
          </cell>
          <cell r="X508" t="e">
            <v>#N/A</v>
          </cell>
        </row>
        <row r="509">
          <cell r="O509">
            <v>0</v>
          </cell>
          <cell r="U509" t="e">
            <v>#N/A</v>
          </cell>
          <cell r="V509" t="e">
            <v>#N/A</v>
          </cell>
          <cell r="W509" t="e">
            <v>#N/A</v>
          </cell>
          <cell r="X509" t="e">
            <v>#N/A</v>
          </cell>
        </row>
        <row r="510">
          <cell r="O510">
            <v>0</v>
          </cell>
          <cell r="U510" t="e">
            <v>#N/A</v>
          </cell>
          <cell r="V510" t="e">
            <v>#N/A</v>
          </cell>
          <cell r="W510" t="e">
            <v>#N/A</v>
          </cell>
          <cell r="X510" t="e">
            <v>#N/A</v>
          </cell>
        </row>
        <row r="511">
          <cell r="O511">
            <v>0</v>
          </cell>
          <cell r="U511" t="e">
            <v>#N/A</v>
          </cell>
          <cell r="V511" t="e">
            <v>#N/A</v>
          </cell>
          <cell r="W511" t="e">
            <v>#N/A</v>
          </cell>
          <cell r="X511" t="e">
            <v>#N/A</v>
          </cell>
        </row>
        <row r="512">
          <cell r="O512">
            <v>0</v>
          </cell>
          <cell r="U512" t="e">
            <v>#N/A</v>
          </cell>
          <cell r="V512" t="e">
            <v>#N/A</v>
          </cell>
          <cell r="W512" t="e">
            <v>#N/A</v>
          </cell>
          <cell r="X512" t="e">
            <v>#N/A</v>
          </cell>
        </row>
        <row r="513">
          <cell r="O513">
            <v>0</v>
          </cell>
          <cell r="U513" t="e">
            <v>#N/A</v>
          </cell>
          <cell r="V513" t="e">
            <v>#N/A</v>
          </cell>
          <cell r="W513" t="e">
            <v>#N/A</v>
          </cell>
          <cell r="X513" t="e">
            <v>#N/A</v>
          </cell>
        </row>
        <row r="514">
          <cell r="O514">
            <v>0</v>
          </cell>
          <cell r="U514" t="e">
            <v>#N/A</v>
          </cell>
          <cell r="V514" t="e">
            <v>#N/A</v>
          </cell>
          <cell r="W514" t="e">
            <v>#N/A</v>
          </cell>
          <cell r="X514" t="e">
            <v>#N/A</v>
          </cell>
        </row>
        <row r="515">
          <cell r="O515">
            <v>0</v>
          </cell>
          <cell r="U515" t="e">
            <v>#N/A</v>
          </cell>
          <cell r="V515" t="e">
            <v>#N/A</v>
          </cell>
          <cell r="W515" t="e">
            <v>#N/A</v>
          </cell>
          <cell r="X515" t="e">
            <v>#N/A</v>
          </cell>
        </row>
        <row r="516">
          <cell r="O516">
            <v>0</v>
          </cell>
          <cell r="U516" t="e">
            <v>#N/A</v>
          </cell>
          <cell r="V516" t="e">
            <v>#N/A</v>
          </cell>
          <cell r="W516" t="e">
            <v>#N/A</v>
          </cell>
          <cell r="X516" t="e">
            <v>#N/A</v>
          </cell>
        </row>
        <row r="517">
          <cell r="O517">
            <v>0</v>
          </cell>
          <cell r="U517" t="e">
            <v>#N/A</v>
          </cell>
          <cell r="V517" t="e">
            <v>#N/A</v>
          </cell>
          <cell r="W517" t="e">
            <v>#N/A</v>
          </cell>
          <cell r="X517" t="e">
            <v>#N/A</v>
          </cell>
        </row>
        <row r="518">
          <cell r="O518">
            <v>0</v>
          </cell>
          <cell r="U518" t="e">
            <v>#N/A</v>
          </cell>
          <cell r="V518" t="e">
            <v>#N/A</v>
          </cell>
          <cell r="W518" t="e">
            <v>#N/A</v>
          </cell>
          <cell r="X518" t="e">
            <v>#N/A</v>
          </cell>
        </row>
        <row r="519">
          <cell r="O519">
            <v>0</v>
          </cell>
          <cell r="U519" t="e">
            <v>#N/A</v>
          </cell>
          <cell r="V519" t="e">
            <v>#N/A</v>
          </cell>
          <cell r="W519" t="e">
            <v>#N/A</v>
          </cell>
          <cell r="X519" t="e">
            <v>#N/A</v>
          </cell>
        </row>
        <row r="520">
          <cell r="O520">
            <v>0</v>
          </cell>
          <cell r="U520" t="e">
            <v>#N/A</v>
          </cell>
          <cell r="V520" t="e">
            <v>#N/A</v>
          </cell>
          <cell r="W520" t="e">
            <v>#N/A</v>
          </cell>
          <cell r="X520" t="e">
            <v>#N/A</v>
          </cell>
        </row>
        <row r="521">
          <cell r="O521">
            <v>0</v>
          </cell>
          <cell r="U521" t="e">
            <v>#N/A</v>
          </cell>
          <cell r="V521" t="e">
            <v>#N/A</v>
          </cell>
          <cell r="W521" t="e">
            <v>#N/A</v>
          </cell>
          <cell r="X521" t="e">
            <v>#N/A</v>
          </cell>
        </row>
        <row r="522">
          <cell r="O522">
            <v>0</v>
          </cell>
          <cell r="U522" t="e">
            <v>#N/A</v>
          </cell>
          <cell r="V522" t="e">
            <v>#N/A</v>
          </cell>
          <cell r="W522" t="e">
            <v>#N/A</v>
          </cell>
          <cell r="X522" t="e">
            <v>#N/A</v>
          </cell>
        </row>
        <row r="523">
          <cell r="O523">
            <v>0</v>
          </cell>
          <cell r="U523" t="e">
            <v>#N/A</v>
          </cell>
          <cell r="V523" t="e">
            <v>#N/A</v>
          </cell>
          <cell r="W523" t="e">
            <v>#N/A</v>
          </cell>
          <cell r="X523" t="e">
            <v>#N/A</v>
          </cell>
        </row>
        <row r="524">
          <cell r="O524">
            <v>0</v>
          </cell>
          <cell r="U524" t="e">
            <v>#N/A</v>
          </cell>
          <cell r="V524" t="e">
            <v>#N/A</v>
          </cell>
          <cell r="W524" t="e">
            <v>#N/A</v>
          </cell>
          <cell r="X524" t="e">
            <v>#N/A</v>
          </cell>
        </row>
        <row r="525">
          <cell r="O525">
            <v>0</v>
          </cell>
          <cell r="U525" t="e">
            <v>#N/A</v>
          </cell>
          <cell r="V525" t="e">
            <v>#N/A</v>
          </cell>
          <cell r="W525" t="e">
            <v>#N/A</v>
          </cell>
          <cell r="X525" t="e">
            <v>#N/A</v>
          </cell>
        </row>
        <row r="526">
          <cell r="O526">
            <v>0</v>
          </cell>
          <cell r="U526" t="e">
            <v>#N/A</v>
          </cell>
          <cell r="V526" t="e">
            <v>#N/A</v>
          </cell>
          <cell r="W526" t="e">
            <v>#N/A</v>
          </cell>
          <cell r="X526" t="e">
            <v>#N/A</v>
          </cell>
        </row>
        <row r="527">
          <cell r="O527">
            <v>0</v>
          </cell>
          <cell r="U527" t="e">
            <v>#N/A</v>
          </cell>
          <cell r="V527" t="e">
            <v>#N/A</v>
          </cell>
          <cell r="W527" t="e">
            <v>#N/A</v>
          </cell>
          <cell r="X527" t="e">
            <v>#N/A</v>
          </cell>
        </row>
        <row r="528">
          <cell r="O528">
            <v>0</v>
          </cell>
          <cell r="U528" t="e">
            <v>#N/A</v>
          </cell>
          <cell r="V528" t="e">
            <v>#N/A</v>
          </cell>
          <cell r="W528" t="e">
            <v>#N/A</v>
          </cell>
          <cell r="X528" t="e">
            <v>#N/A</v>
          </cell>
        </row>
        <row r="529">
          <cell r="O529">
            <v>0</v>
          </cell>
          <cell r="U529" t="e">
            <v>#N/A</v>
          </cell>
          <cell r="V529" t="e">
            <v>#N/A</v>
          </cell>
          <cell r="W529" t="e">
            <v>#N/A</v>
          </cell>
          <cell r="X529" t="e">
            <v>#N/A</v>
          </cell>
        </row>
        <row r="530">
          <cell r="O530">
            <v>0</v>
          </cell>
          <cell r="U530" t="e">
            <v>#N/A</v>
          </cell>
          <cell r="V530" t="e">
            <v>#N/A</v>
          </cell>
          <cell r="W530" t="e">
            <v>#N/A</v>
          </cell>
          <cell r="X530" t="e">
            <v>#N/A</v>
          </cell>
        </row>
        <row r="531">
          <cell r="O531">
            <v>0</v>
          </cell>
          <cell r="U531" t="e">
            <v>#N/A</v>
          </cell>
          <cell r="V531" t="e">
            <v>#N/A</v>
          </cell>
          <cell r="W531" t="e">
            <v>#N/A</v>
          </cell>
          <cell r="X531" t="e">
            <v>#N/A</v>
          </cell>
        </row>
        <row r="532">
          <cell r="O532">
            <v>0</v>
          </cell>
          <cell r="U532" t="e">
            <v>#N/A</v>
          </cell>
          <cell r="V532" t="e">
            <v>#N/A</v>
          </cell>
          <cell r="W532" t="e">
            <v>#N/A</v>
          </cell>
          <cell r="X532" t="e">
            <v>#N/A</v>
          </cell>
        </row>
        <row r="533">
          <cell r="O533">
            <v>0</v>
          </cell>
          <cell r="U533" t="e">
            <v>#N/A</v>
          </cell>
          <cell r="V533" t="e">
            <v>#N/A</v>
          </cell>
          <cell r="W533" t="e">
            <v>#N/A</v>
          </cell>
          <cell r="X533" t="e">
            <v>#N/A</v>
          </cell>
        </row>
        <row r="534">
          <cell r="O534">
            <v>0</v>
          </cell>
          <cell r="U534" t="e">
            <v>#N/A</v>
          </cell>
          <cell r="V534" t="e">
            <v>#N/A</v>
          </cell>
          <cell r="W534" t="e">
            <v>#N/A</v>
          </cell>
          <cell r="X534" t="e">
            <v>#N/A</v>
          </cell>
        </row>
        <row r="535">
          <cell r="O535">
            <v>0</v>
          </cell>
          <cell r="U535" t="e">
            <v>#N/A</v>
          </cell>
          <cell r="V535" t="e">
            <v>#N/A</v>
          </cell>
          <cell r="W535" t="e">
            <v>#N/A</v>
          </cell>
          <cell r="X535" t="e">
            <v>#N/A</v>
          </cell>
        </row>
        <row r="536">
          <cell r="O536">
            <v>0</v>
          </cell>
          <cell r="U536" t="e">
            <v>#N/A</v>
          </cell>
          <cell r="V536" t="e">
            <v>#N/A</v>
          </cell>
          <cell r="W536" t="e">
            <v>#N/A</v>
          </cell>
          <cell r="X536" t="e">
            <v>#N/A</v>
          </cell>
        </row>
        <row r="537">
          <cell r="O537">
            <v>0</v>
          </cell>
          <cell r="U537" t="e">
            <v>#N/A</v>
          </cell>
          <cell r="V537" t="e">
            <v>#N/A</v>
          </cell>
          <cell r="W537" t="e">
            <v>#N/A</v>
          </cell>
          <cell r="X537" t="e">
            <v>#N/A</v>
          </cell>
        </row>
        <row r="538">
          <cell r="O538">
            <v>0</v>
          </cell>
          <cell r="U538" t="e">
            <v>#N/A</v>
          </cell>
          <cell r="V538" t="e">
            <v>#N/A</v>
          </cell>
          <cell r="W538" t="e">
            <v>#N/A</v>
          </cell>
          <cell r="X538" t="e">
            <v>#N/A</v>
          </cell>
        </row>
        <row r="539">
          <cell r="O539">
            <v>0</v>
          </cell>
          <cell r="U539" t="e">
            <v>#N/A</v>
          </cell>
          <cell r="V539" t="e">
            <v>#N/A</v>
          </cell>
          <cell r="W539" t="e">
            <v>#N/A</v>
          </cell>
          <cell r="X539" t="e">
            <v>#N/A</v>
          </cell>
        </row>
        <row r="540">
          <cell r="O540">
            <v>0</v>
          </cell>
          <cell r="U540" t="e">
            <v>#N/A</v>
          </cell>
          <cell r="V540" t="e">
            <v>#N/A</v>
          </cell>
          <cell r="W540" t="e">
            <v>#N/A</v>
          </cell>
          <cell r="X540" t="e">
            <v>#N/A</v>
          </cell>
        </row>
        <row r="541">
          <cell r="O541">
            <v>0</v>
          </cell>
          <cell r="U541" t="e">
            <v>#N/A</v>
          </cell>
          <cell r="V541" t="e">
            <v>#N/A</v>
          </cell>
          <cell r="W541" t="e">
            <v>#N/A</v>
          </cell>
          <cell r="X541" t="e">
            <v>#N/A</v>
          </cell>
        </row>
        <row r="542">
          <cell r="O542">
            <v>0</v>
          </cell>
          <cell r="U542" t="e">
            <v>#N/A</v>
          </cell>
          <cell r="V542" t="e">
            <v>#N/A</v>
          </cell>
          <cell r="W542" t="e">
            <v>#N/A</v>
          </cell>
          <cell r="X542" t="e">
            <v>#N/A</v>
          </cell>
        </row>
        <row r="543">
          <cell r="O543">
            <v>0</v>
          </cell>
          <cell r="U543" t="e">
            <v>#N/A</v>
          </cell>
          <cell r="V543" t="e">
            <v>#N/A</v>
          </cell>
          <cell r="W543" t="e">
            <v>#N/A</v>
          </cell>
          <cell r="X543" t="e">
            <v>#N/A</v>
          </cell>
        </row>
        <row r="544">
          <cell r="O544">
            <v>0</v>
          </cell>
          <cell r="U544" t="e">
            <v>#N/A</v>
          </cell>
          <cell r="V544" t="e">
            <v>#N/A</v>
          </cell>
          <cell r="W544" t="e">
            <v>#N/A</v>
          </cell>
          <cell r="X544" t="e">
            <v>#N/A</v>
          </cell>
        </row>
        <row r="545">
          <cell r="O545">
            <v>0</v>
          </cell>
          <cell r="U545" t="e">
            <v>#N/A</v>
          </cell>
          <cell r="V545" t="e">
            <v>#N/A</v>
          </cell>
          <cell r="W545" t="e">
            <v>#N/A</v>
          </cell>
          <cell r="X545" t="e">
            <v>#N/A</v>
          </cell>
        </row>
        <row r="546">
          <cell r="O546">
            <v>0</v>
          </cell>
          <cell r="U546" t="e">
            <v>#N/A</v>
          </cell>
          <cell r="V546" t="e">
            <v>#N/A</v>
          </cell>
          <cell r="W546" t="e">
            <v>#N/A</v>
          </cell>
          <cell r="X546" t="e">
            <v>#N/A</v>
          </cell>
        </row>
        <row r="547">
          <cell r="O547">
            <v>0</v>
          </cell>
          <cell r="U547" t="e">
            <v>#N/A</v>
          </cell>
          <cell r="V547" t="e">
            <v>#N/A</v>
          </cell>
          <cell r="W547" t="e">
            <v>#N/A</v>
          </cell>
          <cell r="X547" t="e">
            <v>#N/A</v>
          </cell>
        </row>
        <row r="548">
          <cell r="O548">
            <v>0</v>
          </cell>
          <cell r="U548" t="e">
            <v>#N/A</v>
          </cell>
          <cell r="V548" t="e">
            <v>#N/A</v>
          </cell>
          <cell r="W548" t="e">
            <v>#N/A</v>
          </cell>
          <cell r="X548" t="e">
            <v>#N/A</v>
          </cell>
        </row>
        <row r="549">
          <cell r="O549">
            <v>0</v>
          </cell>
          <cell r="U549" t="e">
            <v>#N/A</v>
          </cell>
          <cell r="V549" t="e">
            <v>#N/A</v>
          </cell>
          <cell r="W549" t="e">
            <v>#N/A</v>
          </cell>
          <cell r="X549" t="e">
            <v>#N/A</v>
          </cell>
        </row>
        <row r="550">
          <cell r="O550">
            <v>0</v>
          </cell>
          <cell r="U550" t="e">
            <v>#N/A</v>
          </cell>
          <cell r="V550" t="e">
            <v>#N/A</v>
          </cell>
          <cell r="W550" t="e">
            <v>#N/A</v>
          </cell>
          <cell r="X550" t="e">
            <v>#N/A</v>
          </cell>
        </row>
        <row r="551">
          <cell r="O551">
            <v>0</v>
          </cell>
          <cell r="U551" t="e">
            <v>#N/A</v>
          </cell>
          <cell r="V551" t="e">
            <v>#N/A</v>
          </cell>
          <cell r="W551" t="e">
            <v>#N/A</v>
          </cell>
          <cell r="X551" t="e">
            <v>#N/A</v>
          </cell>
        </row>
        <row r="552">
          <cell r="O552">
            <v>0</v>
          </cell>
          <cell r="U552" t="e">
            <v>#N/A</v>
          </cell>
          <cell r="V552" t="e">
            <v>#N/A</v>
          </cell>
          <cell r="W552" t="e">
            <v>#N/A</v>
          </cell>
          <cell r="X552" t="e">
            <v>#N/A</v>
          </cell>
        </row>
        <row r="553">
          <cell r="O553">
            <v>0</v>
          </cell>
          <cell r="U553" t="e">
            <v>#N/A</v>
          </cell>
          <cell r="V553" t="e">
            <v>#N/A</v>
          </cell>
          <cell r="W553" t="e">
            <v>#N/A</v>
          </cell>
          <cell r="X553" t="e">
            <v>#N/A</v>
          </cell>
        </row>
        <row r="554">
          <cell r="O554">
            <v>0</v>
          </cell>
          <cell r="U554" t="e">
            <v>#N/A</v>
          </cell>
          <cell r="V554" t="e">
            <v>#N/A</v>
          </cell>
          <cell r="W554" t="e">
            <v>#N/A</v>
          </cell>
          <cell r="X554" t="e">
            <v>#N/A</v>
          </cell>
        </row>
        <row r="555">
          <cell r="O555">
            <v>0</v>
          </cell>
          <cell r="U555" t="e">
            <v>#N/A</v>
          </cell>
          <cell r="V555" t="e">
            <v>#N/A</v>
          </cell>
          <cell r="W555" t="e">
            <v>#N/A</v>
          </cell>
          <cell r="X555" t="e">
            <v>#N/A</v>
          </cell>
        </row>
        <row r="556">
          <cell r="O556">
            <v>0</v>
          </cell>
          <cell r="U556" t="e">
            <v>#N/A</v>
          </cell>
          <cell r="V556" t="e">
            <v>#N/A</v>
          </cell>
          <cell r="W556" t="e">
            <v>#N/A</v>
          </cell>
          <cell r="X556" t="e">
            <v>#N/A</v>
          </cell>
        </row>
        <row r="557">
          <cell r="O557">
            <v>0</v>
          </cell>
          <cell r="U557" t="e">
            <v>#N/A</v>
          </cell>
          <cell r="V557" t="e">
            <v>#N/A</v>
          </cell>
          <cell r="W557" t="e">
            <v>#N/A</v>
          </cell>
          <cell r="X557" t="e">
            <v>#N/A</v>
          </cell>
        </row>
        <row r="558">
          <cell r="O558">
            <v>0</v>
          </cell>
          <cell r="U558" t="e">
            <v>#N/A</v>
          </cell>
          <cell r="V558" t="e">
            <v>#N/A</v>
          </cell>
          <cell r="W558" t="e">
            <v>#N/A</v>
          </cell>
          <cell r="X558" t="e">
            <v>#N/A</v>
          </cell>
        </row>
        <row r="559">
          <cell r="O559">
            <v>0</v>
          </cell>
          <cell r="U559" t="e">
            <v>#N/A</v>
          </cell>
          <cell r="V559" t="e">
            <v>#N/A</v>
          </cell>
          <cell r="W559" t="e">
            <v>#N/A</v>
          </cell>
          <cell r="X559" t="e">
            <v>#N/A</v>
          </cell>
        </row>
        <row r="560">
          <cell r="O560">
            <v>0</v>
          </cell>
          <cell r="U560" t="e">
            <v>#N/A</v>
          </cell>
          <cell r="V560" t="e">
            <v>#N/A</v>
          </cell>
          <cell r="W560" t="e">
            <v>#N/A</v>
          </cell>
          <cell r="X560" t="e">
            <v>#N/A</v>
          </cell>
        </row>
        <row r="561">
          <cell r="O561">
            <v>0</v>
          </cell>
          <cell r="U561" t="e">
            <v>#N/A</v>
          </cell>
          <cell r="V561" t="e">
            <v>#N/A</v>
          </cell>
          <cell r="W561" t="e">
            <v>#N/A</v>
          </cell>
          <cell r="X561" t="e">
            <v>#N/A</v>
          </cell>
        </row>
        <row r="562">
          <cell r="O562">
            <v>0</v>
          </cell>
          <cell r="U562" t="e">
            <v>#N/A</v>
          </cell>
          <cell r="V562" t="e">
            <v>#N/A</v>
          </cell>
          <cell r="W562" t="e">
            <v>#N/A</v>
          </cell>
          <cell r="X562" t="e">
            <v>#N/A</v>
          </cell>
        </row>
        <row r="563">
          <cell r="O563">
            <v>0</v>
          </cell>
          <cell r="U563" t="e">
            <v>#N/A</v>
          </cell>
          <cell r="V563" t="e">
            <v>#N/A</v>
          </cell>
          <cell r="W563" t="e">
            <v>#N/A</v>
          </cell>
          <cell r="X563" t="e">
            <v>#N/A</v>
          </cell>
        </row>
        <row r="564">
          <cell r="O564">
            <v>0</v>
          </cell>
          <cell r="U564" t="e">
            <v>#N/A</v>
          </cell>
          <cell r="V564" t="e">
            <v>#N/A</v>
          </cell>
          <cell r="W564" t="e">
            <v>#N/A</v>
          </cell>
          <cell r="X564" t="e">
            <v>#N/A</v>
          </cell>
        </row>
        <row r="565">
          <cell r="O565">
            <v>0</v>
          </cell>
          <cell r="U565" t="e">
            <v>#N/A</v>
          </cell>
          <cell r="V565" t="e">
            <v>#N/A</v>
          </cell>
          <cell r="W565" t="e">
            <v>#N/A</v>
          </cell>
          <cell r="X565" t="e">
            <v>#N/A</v>
          </cell>
        </row>
        <row r="566">
          <cell r="O566">
            <v>0</v>
          </cell>
          <cell r="U566" t="e">
            <v>#N/A</v>
          </cell>
          <cell r="V566" t="e">
            <v>#N/A</v>
          </cell>
          <cell r="W566" t="e">
            <v>#N/A</v>
          </cell>
          <cell r="X566" t="e">
            <v>#N/A</v>
          </cell>
        </row>
        <row r="567">
          <cell r="O567">
            <v>0</v>
          </cell>
          <cell r="U567" t="e">
            <v>#N/A</v>
          </cell>
          <cell r="V567" t="e">
            <v>#N/A</v>
          </cell>
          <cell r="W567" t="e">
            <v>#N/A</v>
          </cell>
          <cell r="X567" t="e">
            <v>#N/A</v>
          </cell>
        </row>
        <row r="568">
          <cell r="O568">
            <v>0</v>
          </cell>
          <cell r="U568" t="e">
            <v>#N/A</v>
          </cell>
          <cell r="V568" t="e">
            <v>#N/A</v>
          </cell>
          <cell r="W568" t="e">
            <v>#N/A</v>
          </cell>
          <cell r="X568" t="e">
            <v>#N/A</v>
          </cell>
        </row>
        <row r="569">
          <cell r="O569">
            <v>0</v>
          </cell>
          <cell r="U569" t="e">
            <v>#N/A</v>
          </cell>
          <cell r="V569" t="e">
            <v>#N/A</v>
          </cell>
          <cell r="W569" t="e">
            <v>#N/A</v>
          </cell>
          <cell r="X569" t="e">
            <v>#N/A</v>
          </cell>
        </row>
        <row r="570">
          <cell r="O570">
            <v>0</v>
          </cell>
          <cell r="U570" t="e">
            <v>#N/A</v>
          </cell>
          <cell r="V570" t="e">
            <v>#N/A</v>
          </cell>
          <cell r="W570" t="e">
            <v>#N/A</v>
          </cell>
          <cell r="X570" t="e">
            <v>#N/A</v>
          </cell>
        </row>
        <row r="571">
          <cell r="O571">
            <v>0</v>
          </cell>
          <cell r="U571" t="e">
            <v>#N/A</v>
          </cell>
          <cell r="V571" t="e">
            <v>#N/A</v>
          </cell>
          <cell r="W571" t="e">
            <v>#N/A</v>
          </cell>
          <cell r="X571" t="e">
            <v>#N/A</v>
          </cell>
        </row>
        <row r="572">
          <cell r="O572">
            <v>0</v>
          </cell>
          <cell r="U572" t="e">
            <v>#N/A</v>
          </cell>
          <cell r="V572" t="e">
            <v>#N/A</v>
          </cell>
          <cell r="W572" t="e">
            <v>#N/A</v>
          </cell>
          <cell r="X572" t="e">
            <v>#N/A</v>
          </cell>
        </row>
        <row r="573">
          <cell r="O573">
            <v>0</v>
          </cell>
          <cell r="U573" t="e">
            <v>#N/A</v>
          </cell>
          <cell r="V573" t="e">
            <v>#N/A</v>
          </cell>
          <cell r="W573" t="e">
            <v>#N/A</v>
          </cell>
          <cell r="X573" t="e">
            <v>#N/A</v>
          </cell>
        </row>
        <row r="574">
          <cell r="O574">
            <v>0</v>
          </cell>
          <cell r="U574" t="e">
            <v>#N/A</v>
          </cell>
          <cell r="V574" t="e">
            <v>#N/A</v>
          </cell>
          <cell r="W574" t="e">
            <v>#N/A</v>
          </cell>
          <cell r="X574" t="e">
            <v>#N/A</v>
          </cell>
        </row>
        <row r="575">
          <cell r="O575">
            <v>0</v>
          </cell>
          <cell r="U575" t="e">
            <v>#N/A</v>
          </cell>
          <cell r="V575" t="e">
            <v>#N/A</v>
          </cell>
          <cell r="W575" t="e">
            <v>#N/A</v>
          </cell>
          <cell r="X575" t="e">
            <v>#N/A</v>
          </cell>
        </row>
        <row r="576">
          <cell r="O576">
            <v>0</v>
          </cell>
          <cell r="U576" t="e">
            <v>#N/A</v>
          </cell>
          <cell r="V576" t="str">
            <v>Intérêts sur prêt</v>
          </cell>
          <cell r="W576" t="e">
            <v>#N/A</v>
          </cell>
          <cell r="X576" t="e">
            <v>#N/A</v>
          </cell>
        </row>
        <row r="577">
          <cell r="O577">
            <v>0</v>
          </cell>
          <cell r="U577" t="e">
            <v>#N/A</v>
          </cell>
          <cell r="V577" t="e">
            <v>#N/A</v>
          </cell>
          <cell r="W577" t="e">
            <v>#N/A</v>
          </cell>
          <cell r="X577" t="e">
            <v>#N/A</v>
          </cell>
        </row>
        <row r="578">
          <cell r="O578">
            <v>0</v>
          </cell>
          <cell r="U578" t="e">
            <v>#N/A</v>
          </cell>
          <cell r="V578" t="e">
            <v>#N/A</v>
          </cell>
          <cell r="W578" t="e">
            <v>#N/A</v>
          </cell>
          <cell r="X578" t="e">
            <v>#N/A</v>
          </cell>
        </row>
        <row r="579">
          <cell r="O579">
            <v>0</v>
          </cell>
          <cell r="U579" t="e">
            <v>#N/A</v>
          </cell>
          <cell r="V579" t="e">
            <v>#N/A</v>
          </cell>
          <cell r="W579" t="e">
            <v>#N/A</v>
          </cell>
          <cell r="X579" t="e">
            <v>#N/A</v>
          </cell>
        </row>
        <row r="580">
          <cell r="O580">
            <v>0</v>
          </cell>
          <cell r="U580" t="e">
            <v>#N/A</v>
          </cell>
          <cell r="V580" t="e">
            <v>#N/A</v>
          </cell>
          <cell r="W580" t="e">
            <v>#N/A</v>
          </cell>
          <cell r="X580" t="e">
            <v>#N/A</v>
          </cell>
        </row>
        <row r="581">
          <cell r="O581">
            <v>0</v>
          </cell>
          <cell r="U581" t="e">
            <v>#N/A</v>
          </cell>
          <cell r="V581" t="e">
            <v>#N/A</v>
          </cell>
          <cell r="W581" t="e">
            <v>#N/A</v>
          </cell>
          <cell r="X581" t="e">
            <v>#N/A</v>
          </cell>
        </row>
        <row r="582">
          <cell r="O582">
            <v>0</v>
          </cell>
          <cell r="U582" t="e">
            <v>#N/A</v>
          </cell>
          <cell r="V582" t="e">
            <v>#N/A</v>
          </cell>
          <cell r="W582" t="e">
            <v>#N/A</v>
          </cell>
          <cell r="X582" t="e">
            <v>#N/A</v>
          </cell>
        </row>
        <row r="583">
          <cell r="O583">
            <v>0</v>
          </cell>
          <cell r="U583" t="e">
            <v>#N/A</v>
          </cell>
          <cell r="V583" t="e">
            <v>#N/A</v>
          </cell>
          <cell r="W583" t="e">
            <v>#N/A</v>
          </cell>
          <cell r="X583" t="e">
            <v>#N/A</v>
          </cell>
        </row>
        <row r="584">
          <cell r="O584">
            <v>0</v>
          </cell>
          <cell r="U584" t="e">
            <v>#N/A</v>
          </cell>
          <cell r="V584" t="e">
            <v>#N/A</v>
          </cell>
          <cell r="W584" t="e">
            <v>#N/A</v>
          </cell>
          <cell r="X584" t="e">
            <v>#N/A</v>
          </cell>
        </row>
        <row r="585">
          <cell r="O585">
            <v>0</v>
          </cell>
          <cell r="U585" t="e">
            <v>#N/A</v>
          </cell>
          <cell r="V585" t="e">
            <v>#N/A</v>
          </cell>
          <cell r="W585" t="e">
            <v>#N/A</v>
          </cell>
          <cell r="X585" t="e">
            <v>#N/A</v>
          </cell>
        </row>
        <row r="586">
          <cell r="O586">
            <v>0</v>
          </cell>
          <cell r="U586" t="e">
            <v>#N/A</v>
          </cell>
          <cell r="V586" t="e">
            <v>#N/A</v>
          </cell>
          <cell r="W586" t="e">
            <v>#N/A</v>
          </cell>
          <cell r="X586" t="e">
            <v>#N/A</v>
          </cell>
        </row>
        <row r="587">
          <cell r="O587">
            <v>0</v>
          </cell>
          <cell r="U587" t="e">
            <v>#N/A</v>
          </cell>
          <cell r="V587" t="e">
            <v>#N/A</v>
          </cell>
          <cell r="W587" t="e">
            <v>#N/A</v>
          </cell>
          <cell r="X587" t="e">
            <v>#N/A</v>
          </cell>
        </row>
        <row r="588">
          <cell r="O588">
            <v>0</v>
          </cell>
          <cell r="U588" t="e">
            <v>#N/A</v>
          </cell>
          <cell r="V588" t="e">
            <v>#N/A</v>
          </cell>
          <cell r="W588" t="e">
            <v>#N/A</v>
          </cell>
          <cell r="X588" t="e">
            <v>#N/A</v>
          </cell>
        </row>
        <row r="589">
          <cell r="O589">
            <v>0</v>
          </cell>
          <cell r="U589" t="e">
            <v>#N/A</v>
          </cell>
          <cell r="V589" t="e">
            <v>#N/A</v>
          </cell>
          <cell r="W589" t="e">
            <v>#N/A</v>
          </cell>
          <cell r="X589" t="e">
            <v>#N/A</v>
          </cell>
        </row>
        <row r="590">
          <cell r="O590">
            <v>0</v>
          </cell>
          <cell r="U590" t="e">
            <v>#N/A</v>
          </cell>
          <cell r="V590" t="e">
            <v>#N/A</v>
          </cell>
          <cell r="W590" t="e">
            <v>#N/A</v>
          </cell>
          <cell r="X590" t="e">
            <v>#N/A</v>
          </cell>
        </row>
        <row r="591">
          <cell r="O591">
            <v>0</v>
          </cell>
          <cell r="U591" t="e">
            <v>#N/A</v>
          </cell>
          <cell r="V591" t="e">
            <v>#N/A</v>
          </cell>
          <cell r="W591" t="e">
            <v>#N/A</v>
          </cell>
          <cell r="X591" t="e">
            <v>#N/A</v>
          </cell>
        </row>
        <row r="592">
          <cell r="O592">
            <v>0</v>
          </cell>
          <cell r="U592" t="e">
            <v>#N/A</v>
          </cell>
          <cell r="V592" t="e">
            <v>#N/A</v>
          </cell>
          <cell r="W592" t="e">
            <v>#N/A</v>
          </cell>
          <cell r="X592" t="e">
            <v>#N/A</v>
          </cell>
        </row>
        <row r="593">
          <cell r="O593">
            <v>0</v>
          </cell>
          <cell r="U593" t="e">
            <v>#N/A</v>
          </cell>
          <cell r="V593" t="e">
            <v>#N/A</v>
          </cell>
          <cell r="W593" t="e">
            <v>#N/A</v>
          </cell>
          <cell r="X593" t="e">
            <v>#N/A</v>
          </cell>
        </row>
        <row r="594">
          <cell r="O594">
            <v>0</v>
          </cell>
          <cell r="U594" t="e">
            <v>#N/A</v>
          </cell>
          <cell r="V594" t="e">
            <v>#N/A</v>
          </cell>
          <cell r="W594" t="e">
            <v>#N/A</v>
          </cell>
          <cell r="X594" t="e">
            <v>#N/A</v>
          </cell>
        </row>
        <row r="595">
          <cell r="O595">
            <v>0</v>
          </cell>
          <cell r="U595" t="e">
            <v>#N/A</v>
          </cell>
          <cell r="V595" t="e">
            <v>#N/A</v>
          </cell>
          <cell r="W595" t="e">
            <v>#N/A</v>
          </cell>
          <cell r="X595" t="e">
            <v>#N/A</v>
          </cell>
        </row>
        <row r="596">
          <cell r="O596">
            <v>0</v>
          </cell>
          <cell r="U596" t="e">
            <v>#N/A</v>
          </cell>
          <cell r="V596" t="e">
            <v>#N/A</v>
          </cell>
          <cell r="W596" t="e">
            <v>#N/A</v>
          </cell>
          <cell r="X596" t="e">
            <v>#N/A</v>
          </cell>
        </row>
        <row r="597">
          <cell r="O597">
            <v>0</v>
          </cell>
          <cell r="U597" t="e">
            <v>#N/A</v>
          </cell>
          <cell r="V597" t="e">
            <v>#N/A</v>
          </cell>
          <cell r="W597" t="e">
            <v>#N/A</v>
          </cell>
          <cell r="X597" t="e">
            <v>#N/A</v>
          </cell>
        </row>
        <row r="598">
          <cell r="O598">
            <v>0</v>
          </cell>
          <cell r="U598" t="e">
            <v>#N/A</v>
          </cell>
          <cell r="V598" t="e">
            <v>#N/A</v>
          </cell>
          <cell r="W598" t="e">
            <v>#N/A</v>
          </cell>
          <cell r="X598" t="e">
            <v>#N/A</v>
          </cell>
        </row>
        <row r="599">
          <cell r="O599">
            <v>0</v>
          </cell>
          <cell r="U599" t="e">
            <v>#N/A</v>
          </cell>
          <cell r="V599" t="e">
            <v>#N/A</v>
          </cell>
          <cell r="W599" t="e">
            <v>#N/A</v>
          </cell>
          <cell r="X599" t="e">
            <v>#N/A</v>
          </cell>
        </row>
        <row r="600">
          <cell r="O600">
            <v>0</v>
          </cell>
          <cell r="U600" t="e">
            <v>#N/A</v>
          </cell>
          <cell r="V600" t="e">
            <v>#N/A</v>
          </cell>
          <cell r="W600" t="e">
            <v>#N/A</v>
          </cell>
          <cell r="X600" t="e">
            <v>#N/A</v>
          </cell>
        </row>
        <row r="601">
          <cell r="O601">
            <v>0</v>
          </cell>
          <cell r="U601" t="e">
            <v>#N/A</v>
          </cell>
          <cell r="V601" t="e">
            <v>#N/A</v>
          </cell>
          <cell r="W601" t="e">
            <v>#N/A</v>
          </cell>
          <cell r="X601" t="e">
            <v>#N/A</v>
          </cell>
        </row>
        <row r="602">
          <cell r="O602">
            <v>0</v>
          </cell>
          <cell r="U602" t="e">
            <v>#N/A</v>
          </cell>
          <cell r="V602" t="e">
            <v>#N/A</v>
          </cell>
          <cell r="W602" t="e">
            <v>#N/A</v>
          </cell>
          <cell r="X602" t="e">
            <v>#N/A</v>
          </cell>
        </row>
        <row r="603">
          <cell r="O603">
            <v>0</v>
          </cell>
          <cell r="U603" t="e">
            <v>#N/A</v>
          </cell>
          <cell r="V603" t="e">
            <v>#N/A</v>
          </cell>
          <cell r="W603" t="e">
            <v>#N/A</v>
          </cell>
          <cell r="X603" t="e">
            <v>#N/A</v>
          </cell>
        </row>
        <row r="604">
          <cell r="O604">
            <v>0</v>
          </cell>
          <cell r="U604" t="e">
            <v>#N/A</v>
          </cell>
          <cell r="V604" t="e">
            <v>#N/A</v>
          </cell>
          <cell r="W604" t="e">
            <v>#N/A</v>
          </cell>
          <cell r="X604" t="e">
            <v>#N/A</v>
          </cell>
        </row>
        <row r="605">
          <cell r="O605">
            <v>0</v>
          </cell>
          <cell r="U605" t="e">
            <v>#N/A</v>
          </cell>
          <cell r="V605" t="e">
            <v>#N/A</v>
          </cell>
          <cell r="W605" t="e">
            <v>#N/A</v>
          </cell>
          <cell r="X605" t="e">
            <v>#N/A</v>
          </cell>
        </row>
        <row r="606">
          <cell r="O606">
            <v>0</v>
          </cell>
          <cell r="U606" t="e">
            <v>#N/A</v>
          </cell>
          <cell r="V606" t="e">
            <v>#N/A</v>
          </cell>
          <cell r="W606" t="e">
            <v>#N/A</v>
          </cell>
          <cell r="X606" t="e">
            <v>#N/A</v>
          </cell>
        </row>
        <row r="607">
          <cell r="O607">
            <v>0</v>
          </cell>
          <cell r="U607" t="e">
            <v>#N/A</v>
          </cell>
          <cell r="V607" t="e">
            <v>#N/A</v>
          </cell>
          <cell r="W607" t="e">
            <v>#N/A</v>
          </cell>
          <cell r="X607" t="e">
            <v>#N/A</v>
          </cell>
        </row>
        <row r="608">
          <cell r="O608">
            <v>0</v>
          </cell>
          <cell r="U608" t="e">
            <v>#N/A</v>
          </cell>
          <cell r="V608" t="e">
            <v>#N/A</v>
          </cell>
          <cell r="W608" t="e">
            <v>#N/A</v>
          </cell>
          <cell r="X608" t="e">
            <v>#N/A</v>
          </cell>
        </row>
        <row r="609">
          <cell r="O609">
            <v>0</v>
          </cell>
          <cell r="U609" t="e">
            <v>#N/A</v>
          </cell>
          <cell r="V609" t="e">
            <v>#N/A</v>
          </cell>
          <cell r="W609" t="e">
            <v>#N/A</v>
          </cell>
          <cell r="X609" t="e">
            <v>#N/A</v>
          </cell>
        </row>
        <row r="610">
          <cell r="O610">
            <v>0</v>
          </cell>
          <cell r="U610" t="e">
            <v>#N/A</v>
          </cell>
          <cell r="V610" t="e">
            <v>#N/A</v>
          </cell>
          <cell r="W610" t="e">
            <v>#N/A</v>
          </cell>
          <cell r="X610" t="e">
            <v>#N/A</v>
          </cell>
        </row>
        <row r="611">
          <cell r="O611">
            <v>0</v>
          </cell>
          <cell r="U611" t="e">
            <v>#N/A</v>
          </cell>
          <cell r="V611" t="e">
            <v>#N/A</v>
          </cell>
          <cell r="W611" t="e">
            <v>#N/A</v>
          </cell>
          <cell r="X611" t="e">
            <v>#N/A</v>
          </cell>
        </row>
        <row r="612">
          <cell r="O612">
            <v>0</v>
          </cell>
          <cell r="U612" t="e">
            <v>#N/A</v>
          </cell>
          <cell r="V612" t="e">
            <v>#N/A</v>
          </cell>
          <cell r="W612" t="e">
            <v>#N/A</v>
          </cell>
          <cell r="X612" t="e">
            <v>#N/A</v>
          </cell>
        </row>
        <row r="613">
          <cell r="O613">
            <v>0</v>
          </cell>
          <cell r="U613" t="e">
            <v>#N/A</v>
          </cell>
          <cell r="V613" t="e">
            <v>#N/A</v>
          </cell>
          <cell r="W613" t="e">
            <v>#N/A</v>
          </cell>
          <cell r="X613" t="e">
            <v>#N/A</v>
          </cell>
        </row>
        <row r="614">
          <cell r="O614">
            <v>0</v>
          </cell>
          <cell r="U614" t="e">
            <v>#N/A</v>
          </cell>
          <cell r="V614" t="e">
            <v>#N/A</v>
          </cell>
          <cell r="W614" t="e">
            <v>#N/A</v>
          </cell>
          <cell r="X614" t="e">
            <v>#N/A</v>
          </cell>
        </row>
        <row r="615">
          <cell r="O615">
            <v>0</v>
          </cell>
          <cell r="U615" t="e">
            <v>#N/A</v>
          </cell>
          <cell r="V615" t="e">
            <v>#N/A</v>
          </cell>
          <cell r="W615" t="e">
            <v>#N/A</v>
          </cell>
          <cell r="X615" t="e">
            <v>#N/A</v>
          </cell>
        </row>
        <row r="616">
          <cell r="O616">
            <v>0</v>
          </cell>
          <cell r="U616" t="e">
            <v>#N/A</v>
          </cell>
          <cell r="V616" t="e">
            <v>#N/A</v>
          </cell>
          <cell r="W616" t="e">
            <v>#N/A</v>
          </cell>
          <cell r="X616" t="e">
            <v>#N/A</v>
          </cell>
        </row>
        <row r="617">
          <cell r="O617">
            <v>0</v>
          </cell>
          <cell r="U617" t="e">
            <v>#N/A</v>
          </cell>
          <cell r="V617" t="e">
            <v>#N/A</v>
          </cell>
          <cell r="W617" t="e">
            <v>#N/A</v>
          </cell>
          <cell r="X617" t="e">
            <v>#N/A</v>
          </cell>
        </row>
        <row r="618">
          <cell r="O618">
            <v>0</v>
          </cell>
          <cell r="U618" t="e">
            <v>#N/A</v>
          </cell>
          <cell r="V618" t="e">
            <v>#N/A</v>
          </cell>
          <cell r="W618" t="e">
            <v>#N/A</v>
          </cell>
          <cell r="X618" t="e">
            <v>#N/A</v>
          </cell>
        </row>
        <row r="619">
          <cell r="O619">
            <v>0</v>
          </cell>
          <cell r="U619" t="e">
            <v>#N/A</v>
          </cell>
          <cell r="V619" t="e">
            <v>#N/A</v>
          </cell>
          <cell r="W619" t="e">
            <v>#N/A</v>
          </cell>
          <cell r="X619" t="e">
            <v>#N/A</v>
          </cell>
        </row>
        <row r="620">
          <cell r="O620">
            <v>0</v>
          </cell>
          <cell r="U620" t="e">
            <v>#N/A</v>
          </cell>
          <cell r="V620" t="e">
            <v>#N/A</v>
          </cell>
          <cell r="W620" t="e">
            <v>#N/A</v>
          </cell>
          <cell r="X620" t="e">
            <v>#N/A</v>
          </cell>
        </row>
        <row r="621">
          <cell r="O621">
            <v>0</v>
          </cell>
          <cell r="U621" t="e">
            <v>#N/A</v>
          </cell>
          <cell r="V621" t="e">
            <v>#N/A</v>
          </cell>
          <cell r="W621" t="e">
            <v>#N/A</v>
          </cell>
          <cell r="X621" t="e">
            <v>#N/A</v>
          </cell>
        </row>
        <row r="622">
          <cell r="O622">
            <v>0</v>
          </cell>
          <cell r="U622" t="e">
            <v>#N/A</v>
          </cell>
          <cell r="V622" t="e">
            <v>#N/A</v>
          </cell>
          <cell r="W622" t="e">
            <v>#N/A</v>
          </cell>
          <cell r="X622" t="e">
            <v>#N/A</v>
          </cell>
        </row>
        <row r="623">
          <cell r="O623">
            <v>0</v>
          </cell>
          <cell r="U623" t="e">
            <v>#N/A</v>
          </cell>
          <cell r="V623" t="e">
            <v>#N/A</v>
          </cell>
          <cell r="W623" t="e">
            <v>#N/A</v>
          </cell>
          <cell r="X623" t="e">
            <v>#N/A</v>
          </cell>
        </row>
        <row r="624">
          <cell r="O624">
            <v>0</v>
          </cell>
          <cell r="U624" t="e">
            <v>#N/A</v>
          </cell>
          <cell r="V624" t="e">
            <v>#N/A</v>
          </cell>
          <cell r="W624" t="e">
            <v>#N/A</v>
          </cell>
          <cell r="X624" t="e">
            <v>#N/A</v>
          </cell>
        </row>
        <row r="625">
          <cell r="O625">
            <v>0</v>
          </cell>
          <cell r="U625" t="e">
            <v>#N/A</v>
          </cell>
          <cell r="V625" t="e">
            <v>#N/A</v>
          </cell>
          <cell r="W625" t="e">
            <v>#N/A</v>
          </cell>
          <cell r="X625" t="e">
            <v>#N/A</v>
          </cell>
        </row>
        <row r="626">
          <cell r="O626">
            <v>0</v>
          </cell>
          <cell r="U626" t="e">
            <v>#N/A</v>
          </cell>
          <cell r="V626" t="e">
            <v>#N/A</v>
          </cell>
          <cell r="W626" t="e">
            <v>#N/A</v>
          </cell>
          <cell r="X626" t="e">
            <v>#N/A</v>
          </cell>
        </row>
        <row r="627">
          <cell r="O627">
            <v>0</v>
          </cell>
          <cell r="U627" t="e">
            <v>#N/A</v>
          </cell>
          <cell r="V627" t="e">
            <v>#N/A</v>
          </cell>
          <cell r="W627" t="e">
            <v>#N/A</v>
          </cell>
          <cell r="X627" t="e">
            <v>#N/A</v>
          </cell>
        </row>
        <row r="628">
          <cell r="O628">
            <v>0</v>
          </cell>
          <cell r="U628" t="e">
            <v>#N/A</v>
          </cell>
          <cell r="V628" t="e">
            <v>#N/A</v>
          </cell>
          <cell r="W628" t="e">
            <v>#N/A</v>
          </cell>
          <cell r="X628" t="e">
            <v>#N/A</v>
          </cell>
        </row>
        <row r="629">
          <cell r="O629">
            <v>0</v>
          </cell>
          <cell r="U629" t="e">
            <v>#N/A</v>
          </cell>
          <cell r="V629" t="e">
            <v>#N/A</v>
          </cell>
          <cell r="W629" t="e">
            <v>#N/A</v>
          </cell>
          <cell r="X629" t="e">
            <v>#N/A</v>
          </cell>
        </row>
        <row r="630">
          <cell r="O630">
            <v>0</v>
          </cell>
          <cell r="U630" t="e">
            <v>#N/A</v>
          </cell>
          <cell r="V630" t="e">
            <v>#N/A</v>
          </cell>
          <cell r="W630" t="e">
            <v>#N/A</v>
          </cell>
          <cell r="X630" t="e">
            <v>#N/A</v>
          </cell>
        </row>
        <row r="631">
          <cell r="O631">
            <v>0</v>
          </cell>
          <cell r="U631" t="e">
            <v>#N/A</v>
          </cell>
          <cell r="V631" t="e">
            <v>#N/A</v>
          </cell>
          <cell r="W631" t="e">
            <v>#N/A</v>
          </cell>
          <cell r="X631" t="e">
            <v>#N/A</v>
          </cell>
        </row>
        <row r="632">
          <cell r="O632">
            <v>0</v>
          </cell>
          <cell r="U632" t="e">
            <v>#N/A</v>
          </cell>
          <cell r="V632" t="e">
            <v>#N/A</v>
          </cell>
          <cell r="W632" t="e">
            <v>#N/A</v>
          </cell>
          <cell r="X632" t="e">
            <v>#N/A</v>
          </cell>
        </row>
        <row r="633">
          <cell r="O633">
            <v>0</v>
          </cell>
          <cell r="U633" t="e">
            <v>#N/A</v>
          </cell>
          <cell r="V633" t="e">
            <v>#N/A</v>
          </cell>
          <cell r="W633" t="e">
            <v>#N/A</v>
          </cell>
          <cell r="X633" t="e">
            <v>#N/A</v>
          </cell>
        </row>
        <row r="634">
          <cell r="O634">
            <v>0</v>
          </cell>
          <cell r="U634" t="e">
            <v>#N/A</v>
          </cell>
          <cell r="V634" t="e">
            <v>#N/A</v>
          </cell>
          <cell r="W634" t="e">
            <v>#N/A</v>
          </cell>
          <cell r="X634" t="e">
            <v>#N/A</v>
          </cell>
        </row>
        <row r="635">
          <cell r="O635">
            <v>0</v>
          </cell>
          <cell r="U635" t="e">
            <v>#N/A</v>
          </cell>
          <cell r="V635" t="e">
            <v>#N/A</v>
          </cell>
          <cell r="W635" t="e">
            <v>#N/A</v>
          </cell>
          <cell r="X635" t="e">
            <v>#N/A</v>
          </cell>
        </row>
        <row r="636">
          <cell r="O636">
            <v>0</v>
          </cell>
          <cell r="U636" t="e">
            <v>#N/A</v>
          </cell>
          <cell r="V636" t="e">
            <v>#N/A</v>
          </cell>
          <cell r="W636" t="e">
            <v>#N/A</v>
          </cell>
          <cell r="X636" t="e">
            <v>#N/A</v>
          </cell>
        </row>
        <row r="637">
          <cell r="O637">
            <v>0</v>
          </cell>
          <cell r="U637" t="e">
            <v>#N/A</v>
          </cell>
          <cell r="V637" t="e">
            <v>#N/A</v>
          </cell>
          <cell r="W637" t="e">
            <v>#N/A</v>
          </cell>
          <cell r="X637" t="e">
            <v>#N/A</v>
          </cell>
        </row>
        <row r="638">
          <cell r="O638">
            <v>0</v>
          </cell>
          <cell r="U638" t="e">
            <v>#N/A</v>
          </cell>
          <cell r="V638" t="e">
            <v>#N/A</v>
          </cell>
          <cell r="W638" t="e">
            <v>#N/A</v>
          </cell>
          <cell r="X638" t="e">
            <v>#N/A</v>
          </cell>
        </row>
        <row r="639">
          <cell r="O639">
            <v>0</v>
          </cell>
          <cell r="U639" t="e">
            <v>#N/A</v>
          </cell>
          <cell r="V639" t="e">
            <v>#N/A</v>
          </cell>
          <cell r="W639" t="e">
            <v>#N/A</v>
          </cell>
          <cell r="X639" t="e">
            <v>#N/A</v>
          </cell>
        </row>
        <row r="640">
          <cell r="O640">
            <v>0</v>
          </cell>
          <cell r="U640" t="e">
            <v>#N/A</v>
          </cell>
          <cell r="V640" t="e">
            <v>#N/A</v>
          </cell>
          <cell r="W640" t="e">
            <v>#N/A</v>
          </cell>
          <cell r="X640" t="e">
            <v>#N/A</v>
          </cell>
        </row>
        <row r="641">
          <cell r="O641">
            <v>0</v>
          </cell>
          <cell r="U641" t="e">
            <v>#N/A</v>
          </cell>
          <cell r="V641" t="e">
            <v>#N/A</v>
          </cell>
          <cell r="W641" t="e">
            <v>#N/A</v>
          </cell>
          <cell r="X641" t="e">
            <v>#N/A</v>
          </cell>
        </row>
        <row r="642">
          <cell r="O642">
            <v>0</v>
          </cell>
          <cell r="U642" t="e">
            <v>#N/A</v>
          </cell>
          <cell r="V642" t="e">
            <v>#N/A</v>
          </cell>
          <cell r="W642" t="e">
            <v>#N/A</v>
          </cell>
          <cell r="X642" t="e">
            <v>#N/A</v>
          </cell>
        </row>
        <row r="643">
          <cell r="O643">
            <v>0</v>
          </cell>
          <cell r="U643" t="e">
            <v>#N/A</v>
          </cell>
          <cell r="V643" t="e">
            <v>#N/A</v>
          </cell>
          <cell r="W643" t="e">
            <v>#N/A</v>
          </cell>
          <cell r="X643" t="e">
            <v>#N/A</v>
          </cell>
        </row>
        <row r="644">
          <cell r="O644">
            <v>0</v>
          </cell>
          <cell r="U644" t="e">
            <v>#N/A</v>
          </cell>
          <cell r="V644" t="e">
            <v>#N/A</v>
          </cell>
          <cell r="W644" t="e">
            <v>#N/A</v>
          </cell>
          <cell r="X644" t="e">
            <v>#N/A</v>
          </cell>
        </row>
        <row r="645">
          <cell r="O645">
            <v>0</v>
          </cell>
          <cell r="U645" t="e">
            <v>#N/A</v>
          </cell>
          <cell r="V645" t="e">
            <v>#N/A</v>
          </cell>
          <cell r="W645" t="e">
            <v>#N/A</v>
          </cell>
          <cell r="X645" t="e">
            <v>#N/A</v>
          </cell>
        </row>
        <row r="646">
          <cell r="O646">
            <v>0</v>
          </cell>
          <cell r="U646" t="e">
            <v>#N/A</v>
          </cell>
          <cell r="V646" t="e">
            <v>#N/A</v>
          </cell>
          <cell r="W646" t="e">
            <v>#N/A</v>
          </cell>
          <cell r="X646" t="e">
            <v>#N/A</v>
          </cell>
        </row>
        <row r="647">
          <cell r="O647">
            <v>0</v>
          </cell>
          <cell r="U647" t="e">
            <v>#N/A</v>
          </cell>
          <cell r="V647" t="e">
            <v>#N/A</v>
          </cell>
          <cell r="W647" t="e">
            <v>#N/A</v>
          </cell>
          <cell r="X647" t="e">
            <v>#N/A</v>
          </cell>
        </row>
        <row r="648">
          <cell r="O648">
            <v>0</v>
          </cell>
          <cell r="U648" t="e">
            <v>#N/A</v>
          </cell>
          <cell r="V648" t="e">
            <v>#N/A</v>
          </cell>
          <cell r="W648" t="e">
            <v>#N/A</v>
          </cell>
          <cell r="X648" t="e">
            <v>#N/A</v>
          </cell>
        </row>
        <row r="649">
          <cell r="O649">
            <v>0</v>
          </cell>
          <cell r="U649" t="e">
            <v>#N/A</v>
          </cell>
          <cell r="V649" t="e">
            <v>#N/A</v>
          </cell>
          <cell r="W649" t="e">
            <v>#N/A</v>
          </cell>
          <cell r="X649" t="e">
            <v>#N/A</v>
          </cell>
        </row>
        <row r="650">
          <cell r="O650">
            <v>0</v>
          </cell>
          <cell r="U650" t="e">
            <v>#N/A</v>
          </cell>
          <cell r="V650" t="e">
            <v>#N/A</v>
          </cell>
          <cell r="W650" t="e">
            <v>#N/A</v>
          </cell>
          <cell r="X650" t="e">
            <v>#N/A</v>
          </cell>
        </row>
        <row r="651">
          <cell r="O651">
            <v>0</v>
          </cell>
          <cell r="U651" t="e">
            <v>#N/A</v>
          </cell>
          <cell r="V651" t="e">
            <v>#N/A</v>
          </cell>
          <cell r="W651" t="e">
            <v>#N/A</v>
          </cell>
          <cell r="X651" t="e">
            <v>#N/A</v>
          </cell>
        </row>
        <row r="652">
          <cell r="O652">
            <v>0</v>
          </cell>
          <cell r="U652" t="e">
            <v>#N/A</v>
          </cell>
          <cell r="V652" t="e">
            <v>#N/A</v>
          </cell>
          <cell r="W652" t="e">
            <v>#N/A</v>
          </cell>
          <cell r="X652" t="e">
            <v>#N/A</v>
          </cell>
        </row>
        <row r="653">
          <cell r="O653">
            <v>0</v>
          </cell>
          <cell r="U653" t="e">
            <v>#N/A</v>
          </cell>
          <cell r="V653" t="e">
            <v>#N/A</v>
          </cell>
          <cell r="W653" t="e">
            <v>#N/A</v>
          </cell>
          <cell r="X653" t="e">
            <v>#N/A</v>
          </cell>
        </row>
        <row r="654">
          <cell r="O654">
            <v>0</v>
          </cell>
          <cell r="U654" t="e">
            <v>#N/A</v>
          </cell>
          <cell r="V654" t="e">
            <v>#N/A</v>
          </cell>
          <cell r="W654" t="e">
            <v>#N/A</v>
          </cell>
          <cell r="X654" t="e">
            <v>#N/A</v>
          </cell>
        </row>
        <row r="655">
          <cell r="O655">
            <v>0</v>
          </cell>
          <cell r="U655" t="e">
            <v>#N/A</v>
          </cell>
          <cell r="V655" t="e">
            <v>#N/A</v>
          </cell>
          <cell r="W655" t="e">
            <v>#N/A</v>
          </cell>
          <cell r="X655" t="e">
            <v>#N/A</v>
          </cell>
        </row>
        <row r="656">
          <cell r="O656">
            <v>0</v>
          </cell>
          <cell r="U656" t="e">
            <v>#N/A</v>
          </cell>
          <cell r="V656" t="e">
            <v>#N/A</v>
          </cell>
          <cell r="W656" t="e">
            <v>#N/A</v>
          </cell>
          <cell r="X656" t="e">
            <v>#N/A</v>
          </cell>
        </row>
        <row r="657">
          <cell r="O657">
            <v>0</v>
          </cell>
          <cell r="U657" t="e">
            <v>#N/A</v>
          </cell>
          <cell r="V657" t="e">
            <v>#N/A</v>
          </cell>
          <cell r="W657" t="e">
            <v>#N/A</v>
          </cell>
          <cell r="X657" t="e">
            <v>#N/A</v>
          </cell>
        </row>
        <row r="658">
          <cell r="O658">
            <v>0</v>
          </cell>
          <cell r="U658" t="e">
            <v>#N/A</v>
          </cell>
          <cell r="V658" t="e">
            <v>#N/A</v>
          </cell>
          <cell r="W658" t="e">
            <v>#N/A</v>
          </cell>
          <cell r="X658" t="e">
            <v>#N/A</v>
          </cell>
        </row>
        <row r="659">
          <cell r="O659">
            <v>0</v>
          </cell>
          <cell r="U659" t="e">
            <v>#N/A</v>
          </cell>
          <cell r="V659" t="e">
            <v>#N/A</v>
          </cell>
          <cell r="W659" t="e">
            <v>#N/A</v>
          </cell>
          <cell r="X659" t="e">
            <v>#N/A</v>
          </cell>
        </row>
        <row r="660">
          <cell r="O660">
            <v>0</v>
          </cell>
          <cell r="U660" t="e">
            <v>#N/A</v>
          </cell>
          <cell r="V660" t="e">
            <v>#N/A</v>
          </cell>
          <cell r="W660" t="e">
            <v>#N/A</v>
          </cell>
          <cell r="X660" t="e">
            <v>#N/A</v>
          </cell>
        </row>
        <row r="661">
          <cell r="O661">
            <v>0</v>
          </cell>
          <cell r="U661" t="e">
            <v>#N/A</v>
          </cell>
          <cell r="V661" t="e">
            <v>#N/A</v>
          </cell>
          <cell r="W661" t="e">
            <v>#N/A</v>
          </cell>
          <cell r="X661" t="e">
            <v>#N/A</v>
          </cell>
        </row>
        <row r="662">
          <cell r="O662">
            <v>0</v>
          </cell>
          <cell r="U662" t="e">
            <v>#N/A</v>
          </cell>
          <cell r="V662" t="e">
            <v>#N/A</v>
          </cell>
          <cell r="W662" t="e">
            <v>#N/A</v>
          </cell>
          <cell r="X662" t="e">
            <v>#N/A</v>
          </cell>
        </row>
        <row r="663">
          <cell r="O663">
            <v>0</v>
          </cell>
          <cell r="U663" t="e">
            <v>#N/A</v>
          </cell>
          <cell r="V663" t="e">
            <v>#N/A</v>
          </cell>
          <cell r="W663" t="e">
            <v>#N/A</v>
          </cell>
          <cell r="X663" t="e">
            <v>#N/A</v>
          </cell>
        </row>
        <row r="664">
          <cell r="O664">
            <v>0</v>
          </cell>
          <cell r="U664" t="e">
            <v>#N/A</v>
          </cell>
          <cell r="V664" t="e">
            <v>#N/A</v>
          </cell>
          <cell r="W664" t="e">
            <v>#N/A</v>
          </cell>
          <cell r="X664" t="e">
            <v>#N/A</v>
          </cell>
        </row>
        <row r="665">
          <cell r="O665">
            <v>0</v>
          </cell>
          <cell r="U665" t="e">
            <v>#N/A</v>
          </cell>
          <cell r="V665" t="e">
            <v>#N/A</v>
          </cell>
          <cell r="W665" t="e">
            <v>#N/A</v>
          </cell>
          <cell r="X665" t="e">
            <v>#N/A</v>
          </cell>
        </row>
        <row r="666">
          <cell r="O666">
            <v>0</v>
          </cell>
          <cell r="U666" t="e">
            <v>#N/A</v>
          </cell>
          <cell r="V666" t="e">
            <v>#N/A</v>
          </cell>
          <cell r="W666" t="e">
            <v>#N/A</v>
          </cell>
          <cell r="X666" t="e">
            <v>#N/A</v>
          </cell>
        </row>
        <row r="667">
          <cell r="O667">
            <v>0</v>
          </cell>
          <cell r="U667" t="e">
            <v>#N/A</v>
          </cell>
          <cell r="V667" t="e">
            <v>#N/A</v>
          </cell>
          <cell r="W667" t="e">
            <v>#N/A</v>
          </cell>
          <cell r="X667" t="e">
            <v>#N/A</v>
          </cell>
        </row>
        <row r="668">
          <cell r="O668">
            <v>0</v>
          </cell>
          <cell r="U668" t="e">
            <v>#N/A</v>
          </cell>
          <cell r="V668" t="e">
            <v>#N/A</v>
          </cell>
          <cell r="W668" t="e">
            <v>#N/A</v>
          </cell>
          <cell r="X668" t="e">
            <v>#N/A</v>
          </cell>
        </row>
        <row r="669">
          <cell r="O669">
            <v>0</v>
          </cell>
          <cell r="U669" t="e">
            <v>#N/A</v>
          </cell>
          <cell r="V669" t="e">
            <v>#N/A</v>
          </cell>
          <cell r="W669" t="e">
            <v>#N/A</v>
          </cell>
          <cell r="X669" t="e">
            <v>#N/A</v>
          </cell>
        </row>
        <row r="670">
          <cell r="O670">
            <v>0</v>
          </cell>
          <cell r="U670" t="e">
            <v>#N/A</v>
          </cell>
          <cell r="V670" t="e">
            <v>#N/A</v>
          </cell>
          <cell r="W670" t="e">
            <v>#N/A</v>
          </cell>
          <cell r="X670" t="e">
            <v>#N/A</v>
          </cell>
        </row>
        <row r="671">
          <cell r="O671">
            <v>0</v>
          </cell>
          <cell r="U671" t="e">
            <v>#N/A</v>
          </cell>
          <cell r="V671" t="e">
            <v>#N/A</v>
          </cell>
          <cell r="W671" t="e">
            <v>#N/A</v>
          </cell>
          <cell r="X671" t="e">
            <v>#N/A</v>
          </cell>
        </row>
        <row r="672">
          <cell r="O672">
            <v>0</v>
          </cell>
          <cell r="U672" t="e">
            <v>#N/A</v>
          </cell>
          <cell r="V672" t="e">
            <v>#N/A</v>
          </cell>
          <cell r="W672" t="e">
            <v>#N/A</v>
          </cell>
          <cell r="X672" t="e">
            <v>#N/A</v>
          </cell>
        </row>
        <row r="673">
          <cell r="O673">
            <v>0</v>
          </cell>
          <cell r="U673" t="e">
            <v>#N/A</v>
          </cell>
          <cell r="V673" t="e">
            <v>#N/A</v>
          </cell>
          <cell r="W673" t="e">
            <v>#N/A</v>
          </cell>
          <cell r="X673" t="e">
            <v>#N/A</v>
          </cell>
        </row>
        <row r="674">
          <cell r="O674">
            <v>0</v>
          </cell>
          <cell r="U674" t="e">
            <v>#N/A</v>
          </cell>
          <cell r="V674" t="e">
            <v>#N/A</v>
          </cell>
          <cell r="W674" t="e">
            <v>#N/A</v>
          </cell>
          <cell r="X674" t="e">
            <v>#N/A</v>
          </cell>
        </row>
        <row r="675">
          <cell r="O675">
            <v>0</v>
          </cell>
          <cell r="U675" t="e">
            <v>#N/A</v>
          </cell>
          <cell r="V675" t="e">
            <v>#N/A</v>
          </cell>
          <cell r="W675" t="e">
            <v>#N/A</v>
          </cell>
          <cell r="X675" t="e">
            <v>#N/A</v>
          </cell>
        </row>
        <row r="676">
          <cell r="O676">
            <v>0</v>
          </cell>
          <cell r="U676" t="e">
            <v>#N/A</v>
          </cell>
          <cell r="V676" t="e">
            <v>#N/A</v>
          </cell>
          <cell r="W676" t="e">
            <v>#N/A</v>
          </cell>
          <cell r="X676" t="e">
            <v>#N/A</v>
          </cell>
        </row>
        <row r="677">
          <cell r="O677">
            <v>0</v>
          </cell>
          <cell r="U677" t="e">
            <v>#N/A</v>
          </cell>
          <cell r="V677" t="e">
            <v>#N/A</v>
          </cell>
          <cell r="W677" t="e">
            <v>#N/A</v>
          </cell>
          <cell r="X677" t="e">
            <v>#N/A</v>
          </cell>
        </row>
        <row r="678">
          <cell r="O678">
            <v>0</v>
          </cell>
          <cell r="U678" t="e">
            <v>#N/A</v>
          </cell>
          <cell r="V678" t="e">
            <v>#N/A</v>
          </cell>
          <cell r="W678" t="e">
            <v>#N/A</v>
          </cell>
          <cell r="X678" t="e">
            <v>#N/A</v>
          </cell>
        </row>
        <row r="679">
          <cell r="O679">
            <v>0</v>
          </cell>
          <cell r="U679" t="e">
            <v>#N/A</v>
          </cell>
          <cell r="V679" t="e">
            <v>#N/A</v>
          </cell>
          <cell r="W679" t="e">
            <v>#N/A</v>
          </cell>
          <cell r="X679" t="e">
            <v>#N/A</v>
          </cell>
        </row>
        <row r="680">
          <cell r="O680">
            <v>0</v>
          </cell>
          <cell r="U680" t="e">
            <v>#N/A</v>
          </cell>
          <cell r="V680" t="e">
            <v>#N/A</v>
          </cell>
          <cell r="W680" t="e">
            <v>#N/A</v>
          </cell>
          <cell r="X680" t="e">
            <v>#N/A</v>
          </cell>
        </row>
        <row r="681">
          <cell r="O681">
            <v>0</v>
          </cell>
          <cell r="U681" t="e">
            <v>#N/A</v>
          </cell>
          <cell r="V681" t="e">
            <v>#N/A</v>
          </cell>
          <cell r="W681" t="e">
            <v>#N/A</v>
          </cell>
          <cell r="X681" t="e">
            <v>#N/A</v>
          </cell>
        </row>
        <row r="682">
          <cell r="O682">
            <v>0</v>
          </cell>
          <cell r="U682" t="e">
            <v>#N/A</v>
          </cell>
          <cell r="V682" t="e">
            <v>#N/A</v>
          </cell>
          <cell r="W682" t="e">
            <v>#N/A</v>
          </cell>
          <cell r="X682" t="e">
            <v>#N/A</v>
          </cell>
        </row>
        <row r="683">
          <cell r="O683">
            <v>0</v>
          </cell>
          <cell r="U683" t="e">
            <v>#N/A</v>
          </cell>
          <cell r="V683" t="e">
            <v>#N/A</v>
          </cell>
          <cell r="W683" t="e">
            <v>#N/A</v>
          </cell>
          <cell r="X683" t="e">
            <v>#N/A</v>
          </cell>
        </row>
        <row r="684">
          <cell r="O684">
            <v>0</v>
          </cell>
          <cell r="U684" t="e">
            <v>#N/A</v>
          </cell>
          <cell r="V684" t="e">
            <v>#N/A</v>
          </cell>
          <cell r="W684" t="e">
            <v>#N/A</v>
          </cell>
          <cell r="X684" t="e">
            <v>#N/A</v>
          </cell>
        </row>
        <row r="685">
          <cell r="O685">
            <v>0</v>
          </cell>
          <cell r="U685" t="e">
            <v>#N/A</v>
          </cell>
          <cell r="V685" t="e">
            <v>#N/A</v>
          </cell>
          <cell r="W685" t="e">
            <v>#N/A</v>
          </cell>
          <cell r="X685" t="e">
            <v>#N/A</v>
          </cell>
        </row>
        <row r="686">
          <cell r="O686">
            <v>0</v>
          </cell>
          <cell r="U686" t="e">
            <v>#N/A</v>
          </cell>
          <cell r="V686" t="e">
            <v>#N/A</v>
          </cell>
          <cell r="W686" t="e">
            <v>#N/A</v>
          </cell>
          <cell r="X686" t="e">
            <v>#N/A</v>
          </cell>
        </row>
        <row r="687">
          <cell r="O687">
            <v>0</v>
          </cell>
          <cell r="U687" t="e">
            <v>#N/A</v>
          </cell>
          <cell r="V687" t="e">
            <v>#N/A</v>
          </cell>
          <cell r="W687" t="e">
            <v>#N/A</v>
          </cell>
          <cell r="X687" t="e">
            <v>#N/A</v>
          </cell>
        </row>
        <row r="688">
          <cell r="O688">
            <v>0</v>
          </cell>
          <cell r="U688" t="e">
            <v>#N/A</v>
          </cell>
          <cell r="V688" t="e">
            <v>#N/A</v>
          </cell>
          <cell r="W688" t="e">
            <v>#N/A</v>
          </cell>
          <cell r="X688" t="e">
            <v>#N/A</v>
          </cell>
        </row>
        <row r="689">
          <cell r="O689">
            <v>0</v>
          </cell>
          <cell r="U689" t="e">
            <v>#N/A</v>
          </cell>
          <cell r="V689" t="e">
            <v>#N/A</v>
          </cell>
          <cell r="W689" t="e">
            <v>#N/A</v>
          </cell>
          <cell r="X689" t="e">
            <v>#N/A</v>
          </cell>
        </row>
        <row r="690">
          <cell r="O690">
            <v>0</v>
          </cell>
          <cell r="U690" t="e">
            <v>#N/A</v>
          </cell>
          <cell r="V690" t="e">
            <v>#N/A</v>
          </cell>
          <cell r="W690" t="e">
            <v>#N/A</v>
          </cell>
          <cell r="X690" t="e">
            <v>#N/A</v>
          </cell>
        </row>
        <row r="691">
          <cell r="O691">
            <v>0</v>
          </cell>
          <cell r="U691" t="e">
            <v>#N/A</v>
          </cell>
          <cell r="V691" t="e">
            <v>#N/A</v>
          </cell>
          <cell r="W691" t="e">
            <v>#N/A</v>
          </cell>
          <cell r="X691" t="e">
            <v>#N/A</v>
          </cell>
        </row>
        <row r="692">
          <cell r="O692">
            <v>0</v>
          </cell>
          <cell r="U692" t="e">
            <v>#N/A</v>
          </cell>
          <cell r="V692" t="e">
            <v>#N/A</v>
          </cell>
          <cell r="W692" t="e">
            <v>#N/A</v>
          </cell>
          <cell r="X692" t="e">
            <v>#N/A</v>
          </cell>
        </row>
        <row r="693">
          <cell r="O693">
            <v>0</v>
          </cell>
          <cell r="U693" t="e">
            <v>#N/A</v>
          </cell>
          <cell r="V693" t="e">
            <v>#N/A</v>
          </cell>
          <cell r="W693" t="e">
            <v>#N/A</v>
          </cell>
          <cell r="X693" t="e">
            <v>#N/A</v>
          </cell>
        </row>
        <row r="694">
          <cell r="O694">
            <v>0</v>
          </cell>
          <cell r="U694" t="e">
            <v>#N/A</v>
          </cell>
          <cell r="V694" t="e">
            <v>#N/A</v>
          </cell>
          <cell r="W694" t="e">
            <v>#N/A</v>
          </cell>
          <cell r="X694" t="e">
            <v>#N/A</v>
          </cell>
        </row>
        <row r="695">
          <cell r="O695">
            <v>0</v>
          </cell>
          <cell r="U695" t="e">
            <v>#N/A</v>
          </cell>
          <cell r="V695" t="e">
            <v>#N/A</v>
          </cell>
          <cell r="W695" t="e">
            <v>#N/A</v>
          </cell>
          <cell r="X695" t="e">
            <v>#N/A</v>
          </cell>
        </row>
        <row r="696">
          <cell r="O696">
            <v>0</v>
          </cell>
          <cell r="U696" t="e">
            <v>#N/A</v>
          </cell>
          <cell r="V696" t="e">
            <v>#N/A</v>
          </cell>
          <cell r="W696" t="e">
            <v>#N/A</v>
          </cell>
          <cell r="X696" t="e">
            <v>#N/A</v>
          </cell>
        </row>
        <row r="697">
          <cell r="O697">
            <v>0</v>
          </cell>
          <cell r="U697" t="e">
            <v>#N/A</v>
          </cell>
          <cell r="V697" t="e">
            <v>#N/A</v>
          </cell>
          <cell r="W697" t="e">
            <v>#N/A</v>
          </cell>
        </row>
        <row r="698">
          <cell r="O698">
            <v>0</v>
          </cell>
          <cell r="U698" t="e">
            <v>#N/A</v>
          </cell>
          <cell r="V698" t="e">
            <v>#N/A</v>
          </cell>
          <cell r="W698" t="e">
            <v>#N/A</v>
          </cell>
        </row>
        <row r="699">
          <cell r="O699">
            <v>0</v>
          </cell>
          <cell r="U699" t="e">
            <v>#N/A</v>
          </cell>
          <cell r="V699" t="e">
            <v>#N/A</v>
          </cell>
          <cell r="W699" t="e">
            <v>#N/A</v>
          </cell>
        </row>
        <row r="700">
          <cell r="O700">
            <v>0</v>
          </cell>
          <cell r="U700" t="e">
            <v>#N/A</v>
          </cell>
          <cell r="V700" t="e">
            <v>#N/A</v>
          </cell>
          <cell r="W700" t="e">
            <v>#N/A</v>
          </cell>
        </row>
        <row r="701">
          <cell r="O701">
            <v>0</v>
          </cell>
          <cell r="U701" t="e">
            <v>#N/A</v>
          </cell>
          <cell r="V701" t="e">
            <v>#N/A</v>
          </cell>
          <cell r="W701" t="e">
            <v>#N/A</v>
          </cell>
        </row>
        <row r="702">
          <cell r="O702">
            <v>0</v>
          </cell>
          <cell r="U702" t="e">
            <v>#N/A</v>
          </cell>
          <cell r="V702" t="e">
            <v>#N/A</v>
          </cell>
          <cell r="W702" t="e">
            <v>#N/A</v>
          </cell>
        </row>
        <row r="703">
          <cell r="O703">
            <v>0</v>
          </cell>
          <cell r="U703" t="e">
            <v>#N/A</v>
          </cell>
          <cell r="V703" t="e">
            <v>#N/A</v>
          </cell>
          <cell r="W703" t="e">
            <v>#N/A</v>
          </cell>
        </row>
        <row r="704">
          <cell r="O704">
            <v>0</v>
          </cell>
          <cell r="U704" t="e">
            <v>#N/A</v>
          </cell>
          <cell r="V704" t="e">
            <v>#N/A</v>
          </cell>
          <cell r="W704" t="e">
            <v>#N/A</v>
          </cell>
        </row>
        <row r="705">
          <cell r="O705">
            <v>0</v>
          </cell>
          <cell r="U705" t="e">
            <v>#N/A</v>
          </cell>
          <cell r="V705" t="e">
            <v>#N/A</v>
          </cell>
          <cell r="W705" t="e">
            <v>#N/A</v>
          </cell>
        </row>
        <row r="706">
          <cell r="O706">
            <v>0</v>
          </cell>
          <cell r="U706" t="e">
            <v>#N/A</v>
          </cell>
          <cell r="V706" t="e">
            <v>#N/A</v>
          </cell>
          <cell r="W706" t="e">
            <v>#N/A</v>
          </cell>
        </row>
        <row r="707">
          <cell r="O707">
            <v>0</v>
          </cell>
          <cell r="U707" t="e">
            <v>#N/A</v>
          </cell>
          <cell r="V707" t="e">
            <v>#N/A</v>
          </cell>
          <cell r="W707" t="e">
            <v>#N/A</v>
          </cell>
        </row>
        <row r="708">
          <cell r="O708">
            <v>0</v>
          </cell>
          <cell r="U708" t="e">
            <v>#N/A</v>
          </cell>
          <cell r="V708" t="e">
            <v>#N/A</v>
          </cell>
          <cell r="W708" t="e">
            <v>#N/A</v>
          </cell>
        </row>
        <row r="709">
          <cell r="O709">
            <v>0</v>
          </cell>
          <cell r="U709" t="e">
            <v>#N/A</v>
          </cell>
          <cell r="V709" t="e">
            <v>#N/A</v>
          </cell>
          <cell r="W709" t="e">
            <v>#N/A</v>
          </cell>
        </row>
        <row r="710">
          <cell r="O710">
            <v>0</v>
          </cell>
          <cell r="U710" t="e">
            <v>#N/A</v>
          </cell>
          <cell r="V710" t="e">
            <v>#N/A</v>
          </cell>
          <cell r="W710" t="e">
            <v>#N/A</v>
          </cell>
        </row>
        <row r="711">
          <cell r="O711">
            <v>0</v>
          </cell>
          <cell r="U711" t="e">
            <v>#N/A</v>
          </cell>
          <cell r="V711" t="e">
            <v>#N/A</v>
          </cell>
          <cell r="W711" t="e">
            <v>#N/A</v>
          </cell>
        </row>
        <row r="712">
          <cell r="O712">
            <v>0</v>
          </cell>
          <cell r="U712" t="e">
            <v>#N/A</v>
          </cell>
          <cell r="V712" t="e">
            <v>#N/A</v>
          </cell>
          <cell r="W712" t="e">
            <v>#N/A</v>
          </cell>
        </row>
        <row r="713">
          <cell r="O713">
            <v>0</v>
          </cell>
          <cell r="U713" t="e">
            <v>#N/A</v>
          </cell>
          <cell r="V713" t="e">
            <v>#N/A</v>
          </cell>
          <cell r="W713" t="e">
            <v>#N/A</v>
          </cell>
        </row>
        <row r="714">
          <cell r="O714">
            <v>0</v>
          </cell>
          <cell r="U714" t="e">
            <v>#N/A</v>
          </cell>
          <cell r="V714" t="e">
            <v>#N/A</v>
          </cell>
          <cell r="W714" t="e">
            <v>#N/A</v>
          </cell>
        </row>
        <row r="715">
          <cell r="O715">
            <v>0</v>
          </cell>
          <cell r="U715" t="e">
            <v>#N/A</v>
          </cell>
          <cell r="V715" t="e">
            <v>#N/A</v>
          </cell>
          <cell r="W715" t="e">
            <v>#N/A</v>
          </cell>
        </row>
        <row r="716">
          <cell r="O716">
            <v>0</v>
          </cell>
          <cell r="U716" t="e">
            <v>#N/A</v>
          </cell>
          <cell r="V716" t="e">
            <v>#N/A</v>
          </cell>
          <cell r="W716" t="e">
            <v>#N/A</v>
          </cell>
        </row>
        <row r="717">
          <cell r="O717">
            <v>0</v>
          </cell>
          <cell r="U717" t="e">
            <v>#N/A</v>
          </cell>
          <cell r="V717" t="e">
            <v>#N/A</v>
          </cell>
          <cell r="W717" t="e">
            <v>#N/A</v>
          </cell>
        </row>
        <row r="718">
          <cell r="O718">
            <v>0</v>
          </cell>
          <cell r="U718" t="e">
            <v>#N/A</v>
          </cell>
          <cell r="V718" t="e">
            <v>#N/A</v>
          </cell>
          <cell r="W718" t="e">
            <v>#N/A</v>
          </cell>
        </row>
        <row r="719">
          <cell r="O719">
            <v>0</v>
          </cell>
          <cell r="U719" t="e">
            <v>#N/A</v>
          </cell>
          <cell r="V719" t="e">
            <v>#N/A</v>
          </cell>
          <cell r="W719" t="e">
            <v>#N/A</v>
          </cell>
        </row>
        <row r="720">
          <cell r="O720">
            <v>0</v>
          </cell>
          <cell r="U720" t="e">
            <v>#N/A</v>
          </cell>
          <cell r="V720" t="e">
            <v>#N/A</v>
          </cell>
          <cell r="W720" t="e">
            <v>#N/A</v>
          </cell>
        </row>
        <row r="721">
          <cell r="O721">
            <v>0</v>
          </cell>
          <cell r="U721" t="e">
            <v>#N/A</v>
          </cell>
          <cell r="V721" t="e">
            <v>#N/A</v>
          </cell>
          <cell r="W721" t="e">
            <v>#N/A</v>
          </cell>
        </row>
        <row r="722">
          <cell r="O722">
            <v>0</v>
          </cell>
          <cell r="U722" t="e">
            <v>#N/A</v>
          </cell>
          <cell r="V722" t="e">
            <v>#N/A</v>
          </cell>
          <cell r="W722" t="e">
            <v>#N/A</v>
          </cell>
        </row>
        <row r="723">
          <cell r="O723">
            <v>0</v>
          </cell>
          <cell r="U723" t="e">
            <v>#N/A</v>
          </cell>
          <cell r="V723" t="e">
            <v>#N/A</v>
          </cell>
          <cell r="W723" t="e">
            <v>#N/A</v>
          </cell>
        </row>
        <row r="724">
          <cell r="O724">
            <v>0</v>
          </cell>
          <cell r="U724" t="e">
            <v>#N/A</v>
          </cell>
          <cell r="V724" t="e">
            <v>#N/A</v>
          </cell>
          <cell r="W724" t="e">
            <v>#N/A</v>
          </cell>
        </row>
        <row r="725">
          <cell r="O725">
            <v>0</v>
          </cell>
          <cell r="U725" t="e">
            <v>#N/A</v>
          </cell>
          <cell r="V725" t="e">
            <v>#N/A</v>
          </cell>
          <cell r="W725" t="e">
            <v>#N/A</v>
          </cell>
        </row>
        <row r="726">
          <cell r="O726">
            <v>0</v>
          </cell>
          <cell r="U726" t="e">
            <v>#N/A</v>
          </cell>
          <cell r="V726" t="e">
            <v>#N/A</v>
          </cell>
          <cell r="W726" t="e">
            <v>#N/A</v>
          </cell>
        </row>
        <row r="727">
          <cell r="O727">
            <v>0</v>
          </cell>
          <cell r="U727" t="e">
            <v>#N/A</v>
          </cell>
          <cell r="V727" t="e">
            <v>#N/A</v>
          </cell>
          <cell r="W727" t="e">
            <v>#N/A</v>
          </cell>
        </row>
        <row r="728">
          <cell r="O728">
            <v>0</v>
          </cell>
          <cell r="U728" t="e">
            <v>#N/A</v>
          </cell>
          <cell r="V728" t="e">
            <v>#N/A</v>
          </cell>
          <cell r="W728" t="e">
            <v>#N/A</v>
          </cell>
        </row>
        <row r="729">
          <cell r="O729">
            <v>0</v>
          </cell>
          <cell r="U729" t="e">
            <v>#N/A</v>
          </cell>
          <cell r="V729" t="e">
            <v>#N/A</v>
          </cell>
          <cell r="W729" t="e">
            <v>#N/A</v>
          </cell>
        </row>
        <row r="730">
          <cell r="O730">
            <v>0</v>
          </cell>
          <cell r="U730" t="e">
            <v>#N/A</v>
          </cell>
          <cell r="V730" t="e">
            <v>#N/A</v>
          </cell>
          <cell r="W730" t="e">
            <v>#N/A</v>
          </cell>
        </row>
        <row r="731">
          <cell r="O731">
            <v>0</v>
          </cell>
          <cell r="U731" t="e">
            <v>#N/A</v>
          </cell>
          <cell r="V731" t="e">
            <v>#N/A</v>
          </cell>
          <cell r="W731" t="e">
            <v>#N/A</v>
          </cell>
        </row>
        <row r="732">
          <cell r="O732">
            <v>0</v>
          </cell>
          <cell r="U732" t="e">
            <v>#N/A</v>
          </cell>
          <cell r="V732" t="e">
            <v>#N/A</v>
          </cell>
          <cell r="W732" t="e">
            <v>#N/A</v>
          </cell>
        </row>
        <row r="733">
          <cell r="O733">
            <v>0</v>
          </cell>
          <cell r="U733" t="e">
            <v>#N/A</v>
          </cell>
          <cell r="V733" t="e">
            <v>#N/A</v>
          </cell>
          <cell r="W733" t="e">
            <v>#N/A</v>
          </cell>
        </row>
        <row r="734">
          <cell r="O734">
            <v>0</v>
          </cell>
          <cell r="U734" t="e">
            <v>#N/A</v>
          </cell>
          <cell r="V734" t="e">
            <v>#N/A</v>
          </cell>
          <cell r="W734" t="e">
            <v>#N/A</v>
          </cell>
        </row>
        <row r="735">
          <cell r="O735">
            <v>0</v>
          </cell>
          <cell r="U735" t="e">
            <v>#N/A</v>
          </cell>
          <cell r="V735" t="e">
            <v>#N/A</v>
          </cell>
          <cell r="W735" t="e">
            <v>#N/A</v>
          </cell>
        </row>
        <row r="736">
          <cell r="O736">
            <v>0</v>
          </cell>
          <cell r="U736" t="e">
            <v>#N/A</v>
          </cell>
          <cell r="V736" t="e">
            <v>#N/A</v>
          </cell>
          <cell r="W736" t="e">
            <v>#N/A</v>
          </cell>
        </row>
        <row r="737">
          <cell r="O737">
            <v>0</v>
          </cell>
          <cell r="U737" t="e">
            <v>#N/A</v>
          </cell>
          <cell r="V737" t="e">
            <v>#N/A</v>
          </cell>
          <cell r="W737" t="e">
            <v>#N/A</v>
          </cell>
        </row>
        <row r="738">
          <cell r="O738">
            <v>0</v>
          </cell>
          <cell r="U738" t="e">
            <v>#N/A</v>
          </cell>
          <cell r="V738" t="e">
            <v>#N/A</v>
          </cell>
          <cell r="W738" t="e">
            <v>#N/A</v>
          </cell>
        </row>
        <row r="739">
          <cell r="O739">
            <v>0</v>
          </cell>
          <cell r="U739" t="e">
            <v>#N/A</v>
          </cell>
          <cell r="V739" t="e">
            <v>#N/A</v>
          </cell>
          <cell r="W739" t="e">
            <v>#N/A</v>
          </cell>
        </row>
        <row r="740">
          <cell r="O740">
            <v>0</v>
          </cell>
          <cell r="U740" t="e">
            <v>#N/A</v>
          </cell>
          <cell r="V740" t="e">
            <v>#N/A</v>
          </cell>
          <cell r="W740" t="e">
            <v>#N/A</v>
          </cell>
        </row>
        <row r="741">
          <cell r="O741">
            <v>0</v>
          </cell>
          <cell r="U741" t="e">
            <v>#N/A</v>
          </cell>
          <cell r="V741" t="e">
            <v>#N/A</v>
          </cell>
          <cell r="W741" t="e">
            <v>#N/A</v>
          </cell>
        </row>
        <row r="742">
          <cell r="O742">
            <v>0</v>
          </cell>
          <cell r="U742" t="e">
            <v>#N/A</v>
          </cell>
          <cell r="V742" t="e">
            <v>#N/A</v>
          </cell>
          <cell r="W742" t="e">
            <v>#N/A</v>
          </cell>
        </row>
        <row r="743">
          <cell r="O743">
            <v>0</v>
          </cell>
          <cell r="U743" t="e">
            <v>#N/A</v>
          </cell>
          <cell r="V743" t="e">
            <v>#N/A</v>
          </cell>
          <cell r="W743" t="e">
            <v>#N/A</v>
          </cell>
        </row>
        <row r="744">
          <cell r="O744">
            <v>0</v>
          </cell>
          <cell r="U744" t="e">
            <v>#N/A</v>
          </cell>
          <cell r="V744" t="e">
            <v>#N/A</v>
          </cell>
          <cell r="W744" t="e">
            <v>#N/A</v>
          </cell>
        </row>
        <row r="745">
          <cell r="O745">
            <v>0</v>
          </cell>
          <cell r="U745" t="e">
            <v>#N/A</v>
          </cell>
          <cell r="V745" t="e">
            <v>#N/A</v>
          </cell>
          <cell r="W745" t="e">
            <v>#N/A</v>
          </cell>
        </row>
        <row r="746">
          <cell r="O746">
            <v>0</v>
          </cell>
          <cell r="U746" t="e">
            <v>#N/A</v>
          </cell>
          <cell r="V746" t="e">
            <v>#N/A</v>
          </cell>
          <cell r="W746" t="e">
            <v>#N/A</v>
          </cell>
        </row>
        <row r="747">
          <cell r="O747">
            <v>0</v>
          </cell>
          <cell r="U747" t="e">
            <v>#N/A</v>
          </cell>
          <cell r="V747" t="e">
            <v>#N/A</v>
          </cell>
          <cell r="W747" t="e">
            <v>#N/A</v>
          </cell>
        </row>
        <row r="748">
          <cell r="O748">
            <v>0</v>
          </cell>
          <cell r="U748" t="e">
            <v>#N/A</v>
          </cell>
          <cell r="V748" t="e">
            <v>#N/A</v>
          </cell>
          <cell r="W748" t="e">
            <v>#N/A</v>
          </cell>
        </row>
        <row r="749">
          <cell r="O749">
            <v>0</v>
          </cell>
          <cell r="U749" t="e">
            <v>#N/A</v>
          </cell>
          <cell r="V749" t="e">
            <v>#N/A</v>
          </cell>
          <cell r="W749" t="e">
            <v>#N/A</v>
          </cell>
        </row>
        <row r="750">
          <cell r="O750">
            <v>0</v>
          </cell>
          <cell r="U750" t="e">
            <v>#N/A</v>
          </cell>
          <cell r="V750" t="e">
            <v>#N/A</v>
          </cell>
          <cell r="W750" t="e">
            <v>#N/A</v>
          </cell>
        </row>
        <row r="751">
          <cell r="O751">
            <v>0</v>
          </cell>
          <cell r="U751" t="e">
            <v>#N/A</v>
          </cell>
          <cell r="V751" t="e">
            <v>#N/A</v>
          </cell>
          <cell r="W751" t="e">
            <v>#N/A</v>
          </cell>
        </row>
        <row r="752">
          <cell r="O752">
            <v>0</v>
          </cell>
          <cell r="U752" t="e">
            <v>#N/A</v>
          </cell>
          <cell r="V752" t="e">
            <v>#N/A</v>
          </cell>
          <cell r="W752" t="e">
            <v>#N/A</v>
          </cell>
        </row>
        <row r="753">
          <cell r="O753">
            <v>0</v>
          </cell>
          <cell r="U753" t="e">
            <v>#N/A</v>
          </cell>
          <cell r="V753" t="e">
            <v>#N/A</v>
          </cell>
          <cell r="W753" t="e">
            <v>#N/A</v>
          </cell>
        </row>
        <row r="754">
          <cell r="O754">
            <v>0</v>
          </cell>
          <cell r="U754" t="e">
            <v>#N/A</v>
          </cell>
          <cell r="V754" t="e">
            <v>#N/A</v>
          </cell>
          <cell r="W754" t="e">
            <v>#N/A</v>
          </cell>
        </row>
        <row r="755">
          <cell r="O755">
            <v>0</v>
          </cell>
          <cell r="U755" t="e">
            <v>#N/A</v>
          </cell>
          <cell r="V755" t="e">
            <v>#N/A</v>
          </cell>
          <cell r="W755" t="e">
            <v>#N/A</v>
          </cell>
        </row>
        <row r="756">
          <cell r="O756">
            <v>0</v>
          </cell>
          <cell r="U756" t="e">
            <v>#N/A</v>
          </cell>
          <cell r="V756" t="e">
            <v>#N/A</v>
          </cell>
          <cell r="W756" t="e">
            <v>#N/A</v>
          </cell>
        </row>
        <row r="757">
          <cell r="O757">
            <v>0</v>
          </cell>
          <cell r="U757" t="e">
            <v>#N/A</v>
          </cell>
          <cell r="V757" t="e">
            <v>#N/A</v>
          </cell>
          <cell r="W757" t="e">
            <v>#N/A</v>
          </cell>
        </row>
        <row r="758">
          <cell r="O758">
            <v>0</v>
          </cell>
          <cell r="U758" t="e">
            <v>#N/A</v>
          </cell>
          <cell r="V758" t="e">
            <v>#N/A</v>
          </cell>
          <cell r="W758" t="e">
            <v>#N/A</v>
          </cell>
        </row>
        <row r="759">
          <cell r="O759">
            <v>0</v>
          </cell>
          <cell r="U759" t="e">
            <v>#N/A</v>
          </cell>
          <cell r="V759" t="e">
            <v>#N/A</v>
          </cell>
          <cell r="W759" t="e">
            <v>#N/A</v>
          </cell>
        </row>
        <row r="760">
          <cell r="O760">
            <v>0</v>
          </cell>
          <cell r="U760" t="e">
            <v>#N/A</v>
          </cell>
          <cell r="V760" t="e">
            <v>#N/A</v>
          </cell>
          <cell r="W760" t="e">
            <v>#N/A</v>
          </cell>
        </row>
        <row r="761">
          <cell r="O761">
            <v>0</v>
          </cell>
          <cell r="U761" t="e">
            <v>#N/A</v>
          </cell>
          <cell r="V761" t="e">
            <v>#N/A</v>
          </cell>
          <cell r="W761" t="e">
            <v>#N/A</v>
          </cell>
        </row>
        <row r="762">
          <cell r="O762">
            <v>0</v>
          </cell>
          <cell r="U762" t="e">
            <v>#N/A</v>
          </cell>
          <cell r="V762" t="e">
            <v>#N/A</v>
          </cell>
          <cell r="W762" t="e">
            <v>#N/A</v>
          </cell>
        </row>
        <row r="763">
          <cell r="O763">
            <v>0</v>
          </cell>
          <cell r="U763" t="e">
            <v>#N/A</v>
          </cell>
          <cell r="V763" t="e">
            <v>#N/A</v>
          </cell>
          <cell r="W763" t="e">
            <v>#N/A</v>
          </cell>
        </row>
        <row r="764">
          <cell r="O764">
            <v>0</v>
          </cell>
          <cell r="U764" t="e">
            <v>#N/A</v>
          </cell>
          <cell r="V764" t="e">
            <v>#N/A</v>
          </cell>
          <cell r="W764" t="e">
            <v>#N/A</v>
          </cell>
        </row>
        <row r="765">
          <cell r="O765">
            <v>0</v>
          </cell>
          <cell r="U765" t="e">
            <v>#N/A</v>
          </cell>
          <cell r="V765" t="e">
            <v>#N/A</v>
          </cell>
          <cell r="W765" t="e">
            <v>#N/A</v>
          </cell>
        </row>
        <row r="766">
          <cell r="O766">
            <v>0</v>
          </cell>
          <cell r="U766" t="e">
            <v>#N/A</v>
          </cell>
          <cell r="V766" t="e">
            <v>#N/A</v>
          </cell>
          <cell r="W766" t="e">
            <v>#N/A</v>
          </cell>
        </row>
        <row r="767">
          <cell r="O767">
            <v>0</v>
          </cell>
          <cell r="U767" t="e">
            <v>#N/A</v>
          </cell>
          <cell r="V767" t="e">
            <v>#N/A</v>
          </cell>
          <cell r="W767" t="e">
            <v>#N/A</v>
          </cell>
        </row>
        <row r="768">
          <cell r="O768">
            <v>0</v>
          </cell>
          <cell r="U768" t="e">
            <v>#N/A</v>
          </cell>
          <cell r="V768" t="e">
            <v>#N/A</v>
          </cell>
          <cell r="W768" t="e">
            <v>#N/A</v>
          </cell>
        </row>
        <row r="769">
          <cell r="O769">
            <v>0</v>
          </cell>
          <cell r="U769" t="e">
            <v>#N/A</v>
          </cell>
          <cell r="V769" t="e">
            <v>#N/A</v>
          </cell>
          <cell r="W769" t="e">
            <v>#N/A</v>
          </cell>
        </row>
        <row r="770">
          <cell r="O770">
            <v>0</v>
          </cell>
          <cell r="U770" t="e">
            <v>#N/A</v>
          </cell>
          <cell r="V770" t="e">
            <v>#N/A</v>
          </cell>
          <cell r="W770" t="e">
            <v>#N/A</v>
          </cell>
        </row>
        <row r="771">
          <cell r="O771">
            <v>0</v>
          </cell>
          <cell r="U771" t="e">
            <v>#N/A</v>
          </cell>
          <cell r="V771" t="e">
            <v>#N/A</v>
          </cell>
          <cell r="W771" t="e">
            <v>#N/A</v>
          </cell>
        </row>
        <row r="772">
          <cell r="O772">
            <v>0</v>
          </cell>
          <cell r="U772" t="e">
            <v>#N/A</v>
          </cell>
          <cell r="V772" t="e">
            <v>#N/A</v>
          </cell>
          <cell r="W772" t="e">
            <v>#N/A</v>
          </cell>
        </row>
        <row r="773">
          <cell r="O773">
            <v>0</v>
          </cell>
          <cell r="U773" t="e">
            <v>#N/A</v>
          </cell>
          <cell r="V773" t="e">
            <v>#N/A</v>
          </cell>
          <cell r="W773" t="e">
            <v>#N/A</v>
          </cell>
        </row>
        <row r="774">
          <cell r="O774">
            <v>0</v>
          </cell>
          <cell r="U774" t="e">
            <v>#N/A</v>
          </cell>
          <cell r="V774" t="e">
            <v>#N/A</v>
          </cell>
          <cell r="W774" t="e">
            <v>#N/A</v>
          </cell>
        </row>
        <row r="775">
          <cell r="O775">
            <v>0</v>
          </cell>
          <cell r="U775" t="e">
            <v>#N/A</v>
          </cell>
          <cell r="V775" t="e">
            <v>#N/A</v>
          </cell>
          <cell r="W775" t="e">
            <v>#N/A</v>
          </cell>
        </row>
        <row r="776">
          <cell r="O776">
            <v>0</v>
          </cell>
          <cell r="U776" t="e">
            <v>#N/A</v>
          </cell>
          <cell r="V776" t="e">
            <v>#N/A</v>
          </cell>
          <cell r="W776" t="e">
            <v>#N/A</v>
          </cell>
        </row>
        <row r="777">
          <cell r="O777">
            <v>0</v>
          </cell>
          <cell r="U777" t="e">
            <v>#N/A</v>
          </cell>
          <cell r="V777" t="e">
            <v>#N/A</v>
          </cell>
          <cell r="W777" t="e">
            <v>#N/A</v>
          </cell>
        </row>
        <row r="778">
          <cell r="O778">
            <v>0</v>
          </cell>
          <cell r="U778" t="e">
            <v>#N/A</v>
          </cell>
          <cell r="V778" t="e">
            <v>#N/A</v>
          </cell>
          <cell r="W778" t="e">
            <v>#N/A</v>
          </cell>
        </row>
        <row r="779">
          <cell r="O779">
            <v>0</v>
          </cell>
          <cell r="U779" t="e">
            <v>#N/A</v>
          </cell>
          <cell r="V779" t="e">
            <v>#N/A</v>
          </cell>
          <cell r="W779" t="e">
            <v>#N/A</v>
          </cell>
        </row>
        <row r="780">
          <cell r="O780">
            <v>0</v>
          </cell>
          <cell r="U780" t="e">
            <v>#N/A</v>
          </cell>
          <cell r="V780" t="e">
            <v>#N/A</v>
          </cell>
          <cell r="W780" t="e">
            <v>#N/A</v>
          </cell>
        </row>
        <row r="781">
          <cell r="O781">
            <v>0</v>
          </cell>
          <cell r="U781" t="e">
            <v>#N/A</v>
          </cell>
          <cell r="V781" t="e">
            <v>#N/A</v>
          </cell>
          <cell r="W781" t="e">
            <v>#N/A</v>
          </cell>
        </row>
        <row r="782">
          <cell r="O782">
            <v>0</v>
          </cell>
          <cell r="U782" t="e">
            <v>#N/A</v>
          </cell>
          <cell r="V782" t="e">
            <v>#N/A</v>
          </cell>
          <cell r="W782" t="e">
            <v>#N/A</v>
          </cell>
        </row>
        <row r="783">
          <cell r="O783">
            <v>0</v>
          </cell>
          <cell r="U783" t="e">
            <v>#N/A</v>
          </cell>
          <cell r="V783" t="e">
            <v>#N/A</v>
          </cell>
          <cell r="W783" t="e">
            <v>#N/A</v>
          </cell>
        </row>
        <row r="784">
          <cell r="O784">
            <v>0</v>
          </cell>
          <cell r="U784" t="e">
            <v>#N/A</v>
          </cell>
          <cell r="V784" t="e">
            <v>#N/A</v>
          </cell>
          <cell r="W784" t="e">
            <v>#N/A</v>
          </cell>
        </row>
        <row r="785">
          <cell r="O785">
            <v>0</v>
          </cell>
          <cell r="U785" t="e">
            <v>#N/A</v>
          </cell>
          <cell r="V785" t="e">
            <v>#N/A</v>
          </cell>
          <cell r="W785" t="e">
            <v>#N/A</v>
          </cell>
        </row>
        <row r="786">
          <cell r="O786">
            <v>0</v>
          </cell>
          <cell r="U786" t="e">
            <v>#N/A</v>
          </cell>
          <cell r="V786" t="e">
            <v>#N/A</v>
          </cell>
          <cell r="W786" t="e">
            <v>#N/A</v>
          </cell>
        </row>
        <row r="787">
          <cell r="O787">
            <v>0</v>
          </cell>
          <cell r="U787" t="e">
            <v>#N/A</v>
          </cell>
          <cell r="V787" t="e">
            <v>#N/A</v>
          </cell>
          <cell r="W787" t="e">
            <v>#N/A</v>
          </cell>
        </row>
        <row r="788">
          <cell r="O788">
            <v>0</v>
          </cell>
          <cell r="U788" t="e">
            <v>#N/A</v>
          </cell>
          <cell r="V788" t="e">
            <v>#N/A</v>
          </cell>
          <cell r="W788" t="e">
            <v>#N/A</v>
          </cell>
        </row>
        <row r="789">
          <cell r="O789">
            <v>0</v>
          </cell>
          <cell r="U789" t="e">
            <v>#N/A</v>
          </cell>
          <cell r="V789" t="e">
            <v>#N/A</v>
          </cell>
          <cell r="W789" t="e">
            <v>#N/A</v>
          </cell>
        </row>
        <row r="790">
          <cell r="O790">
            <v>0</v>
          </cell>
          <cell r="U790" t="e">
            <v>#N/A</v>
          </cell>
          <cell r="V790" t="e">
            <v>#N/A</v>
          </cell>
          <cell r="W790" t="e">
            <v>#N/A</v>
          </cell>
        </row>
        <row r="791">
          <cell r="O791">
            <v>0</v>
          </cell>
          <cell r="U791" t="e">
            <v>#N/A</v>
          </cell>
          <cell r="V791" t="e">
            <v>#N/A</v>
          </cell>
          <cell r="W791" t="e">
            <v>#N/A</v>
          </cell>
        </row>
        <row r="792">
          <cell r="O792">
            <v>0</v>
          </cell>
          <cell r="U792" t="e">
            <v>#N/A</v>
          </cell>
          <cell r="V792" t="e">
            <v>#N/A</v>
          </cell>
          <cell r="W792" t="e">
            <v>#N/A</v>
          </cell>
        </row>
        <row r="793">
          <cell r="O793">
            <v>0</v>
          </cell>
          <cell r="U793" t="e">
            <v>#N/A</v>
          </cell>
          <cell r="V793" t="e">
            <v>#N/A</v>
          </cell>
          <cell r="W793" t="e">
            <v>#N/A</v>
          </cell>
        </row>
        <row r="794">
          <cell r="O794">
            <v>0</v>
          </cell>
          <cell r="U794" t="e">
            <v>#N/A</v>
          </cell>
          <cell r="V794" t="e">
            <v>#N/A</v>
          </cell>
          <cell r="W794" t="e">
            <v>#N/A</v>
          </cell>
        </row>
        <row r="795">
          <cell r="O795">
            <v>0</v>
          </cell>
          <cell r="U795" t="e">
            <v>#N/A</v>
          </cell>
          <cell r="V795" t="e">
            <v>#N/A</v>
          </cell>
          <cell r="W795" t="e">
            <v>#N/A</v>
          </cell>
        </row>
        <row r="796">
          <cell r="O796">
            <v>0</v>
          </cell>
          <cell r="U796" t="e">
            <v>#N/A</v>
          </cell>
          <cell r="V796" t="e">
            <v>#N/A</v>
          </cell>
          <cell r="W796" t="e">
            <v>#N/A</v>
          </cell>
        </row>
        <row r="797">
          <cell r="O797">
            <v>0</v>
          </cell>
          <cell r="U797" t="e">
            <v>#N/A</v>
          </cell>
          <cell r="V797" t="e">
            <v>#N/A</v>
          </cell>
          <cell r="W797" t="e">
            <v>#N/A</v>
          </cell>
        </row>
        <row r="798">
          <cell r="O798">
            <v>0</v>
          </cell>
          <cell r="U798" t="e">
            <v>#N/A</v>
          </cell>
          <cell r="V798" t="e">
            <v>#N/A</v>
          </cell>
          <cell r="W798" t="e">
            <v>#N/A</v>
          </cell>
        </row>
        <row r="799">
          <cell r="O799">
            <v>0</v>
          </cell>
          <cell r="U799" t="e">
            <v>#N/A</v>
          </cell>
          <cell r="V799" t="e">
            <v>#N/A</v>
          </cell>
          <cell r="W799" t="e">
            <v>#N/A</v>
          </cell>
        </row>
        <row r="800">
          <cell r="O800">
            <v>0</v>
          </cell>
          <cell r="U800" t="e">
            <v>#N/A</v>
          </cell>
          <cell r="V800" t="e">
            <v>#N/A</v>
          </cell>
          <cell r="W800" t="e">
            <v>#N/A</v>
          </cell>
        </row>
        <row r="801">
          <cell r="O801">
            <v>0</v>
          </cell>
          <cell r="U801" t="e">
            <v>#N/A</v>
          </cell>
          <cell r="V801" t="e">
            <v>#N/A</v>
          </cell>
          <cell r="W801" t="e">
            <v>#N/A</v>
          </cell>
        </row>
        <row r="802">
          <cell r="O802">
            <v>0</v>
          </cell>
          <cell r="U802" t="e">
            <v>#N/A</v>
          </cell>
          <cell r="V802" t="e">
            <v>#N/A</v>
          </cell>
          <cell r="W802" t="e">
            <v>#N/A</v>
          </cell>
        </row>
        <row r="803">
          <cell r="O803">
            <v>0</v>
          </cell>
          <cell r="U803" t="e">
            <v>#N/A</v>
          </cell>
          <cell r="V803" t="e">
            <v>#N/A</v>
          </cell>
          <cell r="W803" t="e">
            <v>#N/A</v>
          </cell>
        </row>
        <row r="804">
          <cell r="O804">
            <v>0</v>
          </cell>
          <cell r="U804" t="e">
            <v>#N/A</v>
          </cell>
          <cell r="V804" t="e">
            <v>#N/A</v>
          </cell>
          <cell r="W804" t="e">
            <v>#N/A</v>
          </cell>
        </row>
        <row r="805">
          <cell r="O805">
            <v>0</v>
          </cell>
          <cell r="U805" t="e">
            <v>#N/A</v>
          </cell>
          <cell r="V805" t="e">
            <v>#N/A</v>
          </cell>
          <cell r="W805" t="e">
            <v>#N/A</v>
          </cell>
        </row>
        <row r="806">
          <cell r="O806">
            <v>0</v>
          </cell>
          <cell r="U806" t="e">
            <v>#N/A</v>
          </cell>
          <cell r="V806" t="e">
            <v>#N/A</v>
          </cell>
          <cell r="W806" t="e">
            <v>#N/A</v>
          </cell>
        </row>
        <row r="807">
          <cell r="O807">
            <v>0</v>
          </cell>
          <cell r="U807" t="e">
            <v>#N/A</v>
          </cell>
          <cell r="V807" t="e">
            <v>#N/A</v>
          </cell>
          <cell r="W807" t="e">
            <v>#N/A</v>
          </cell>
        </row>
        <row r="808">
          <cell r="O808">
            <v>0</v>
          </cell>
          <cell r="U808" t="e">
            <v>#N/A</v>
          </cell>
          <cell r="V808" t="e">
            <v>#N/A</v>
          </cell>
          <cell r="W808" t="e">
            <v>#N/A</v>
          </cell>
        </row>
        <row r="809">
          <cell r="O809">
            <v>0</v>
          </cell>
          <cell r="U809" t="e">
            <v>#N/A</v>
          </cell>
          <cell r="V809" t="e">
            <v>#N/A</v>
          </cell>
          <cell r="W809" t="e">
            <v>#N/A</v>
          </cell>
        </row>
        <row r="810">
          <cell r="O810">
            <v>0</v>
          </cell>
          <cell r="U810" t="e">
            <v>#N/A</v>
          </cell>
          <cell r="V810" t="e">
            <v>#N/A</v>
          </cell>
          <cell r="W810" t="e">
            <v>#N/A</v>
          </cell>
        </row>
        <row r="811">
          <cell r="O811">
            <v>0</v>
          </cell>
          <cell r="U811" t="e">
            <v>#N/A</v>
          </cell>
          <cell r="V811" t="e">
            <v>#N/A</v>
          </cell>
          <cell r="W811" t="e">
            <v>#N/A</v>
          </cell>
        </row>
        <row r="812">
          <cell r="O812">
            <v>0</v>
          </cell>
          <cell r="U812" t="e">
            <v>#N/A</v>
          </cell>
          <cell r="V812" t="e">
            <v>#N/A</v>
          </cell>
          <cell r="W812" t="e">
            <v>#N/A</v>
          </cell>
        </row>
        <row r="813">
          <cell r="O813">
            <v>0</v>
          </cell>
          <cell r="U813" t="e">
            <v>#N/A</v>
          </cell>
          <cell r="V813" t="e">
            <v>#N/A</v>
          </cell>
          <cell r="W813" t="e">
            <v>#N/A</v>
          </cell>
        </row>
        <row r="814">
          <cell r="O814">
            <v>0</v>
          </cell>
          <cell r="U814" t="e">
            <v>#N/A</v>
          </cell>
          <cell r="V814" t="e">
            <v>#N/A</v>
          </cell>
          <cell r="W814" t="e">
            <v>#N/A</v>
          </cell>
        </row>
        <row r="815">
          <cell r="O815">
            <v>0</v>
          </cell>
          <cell r="U815" t="e">
            <v>#N/A</v>
          </cell>
          <cell r="V815" t="e">
            <v>#N/A</v>
          </cell>
          <cell r="W815" t="e">
            <v>#N/A</v>
          </cell>
        </row>
        <row r="816">
          <cell r="O816">
            <v>0</v>
          </cell>
          <cell r="U816" t="e">
            <v>#N/A</v>
          </cell>
          <cell r="V816" t="e">
            <v>#N/A</v>
          </cell>
          <cell r="W816" t="e">
            <v>#N/A</v>
          </cell>
        </row>
        <row r="817">
          <cell r="O817">
            <v>0</v>
          </cell>
          <cell r="U817" t="e">
            <v>#N/A</v>
          </cell>
          <cell r="V817" t="e">
            <v>#N/A</v>
          </cell>
          <cell r="W817" t="e">
            <v>#N/A</v>
          </cell>
        </row>
        <row r="818">
          <cell r="O818">
            <v>0</v>
          </cell>
          <cell r="U818" t="e">
            <v>#N/A</v>
          </cell>
          <cell r="V818" t="e">
            <v>#N/A</v>
          </cell>
          <cell r="W818" t="e">
            <v>#N/A</v>
          </cell>
        </row>
        <row r="819">
          <cell r="O819">
            <v>0</v>
          </cell>
          <cell r="U819" t="e">
            <v>#N/A</v>
          </cell>
          <cell r="V819" t="e">
            <v>#N/A</v>
          </cell>
          <cell r="W819" t="e">
            <v>#N/A</v>
          </cell>
        </row>
        <row r="820">
          <cell r="O820">
            <v>0</v>
          </cell>
          <cell r="U820" t="e">
            <v>#N/A</v>
          </cell>
          <cell r="V820" t="e">
            <v>#N/A</v>
          </cell>
          <cell r="W820" t="e">
            <v>#N/A</v>
          </cell>
        </row>
        <row r="821">
          <cell r="O821">
            <v>0</v>
          </cell>
          <cell r="U821" t="e">
            <v>#N/A</v>
          </cell>
          <cell r="V821" t="e">
            <v>#N/A</v>
          </cell>
          <cell r="W821" t="e">
            <v>#N/A</v>
          </cell>
        </row>
        <row r="822">
          <cell r="O822">
            <v>0</v>
          </cell>
          <cell r="U822" t="e">
            <v>#N/A</v>
          </cell>
          <cell r="V822" t="e">
            <v>#N/A</v>
          </cell>
          <cell r="W822" t="e">
            <v>#N/A</v>
          </cell>
        </row>
        <row r="823">
          <cell r="O823">
            <v>0</v>
          </cell>
          <cell r="U823" t="e">
            <v>#N/A</v>
          </cell>
          <cell r="V823" t="e">
            <v>#N/A</v>
          </cell>
          <cell r="W823" t="e">
            <v>#N/A</v>
          </cell>
        </row>
        <row r="824">
          <cell r="O824">
            <v>0</v>
          </cell>
          <cell r="U824" t="e">
            <v>#N/A</v>
          </cell>
          <cell r="V824" t="e">
            <v>#N/A</v>
          </cell>
          <cell r="W824" t="e">
            <v>#N/A</v>
          </cell>
        </row>
        <row r="825">
          <cell r="O825">
            <v>0</v>
          </cell>
          <cell r="U825" t="e">
            <v>#N/A</v>
          </cell>
          <cell r="V825" t="e">
            <v>#N/A</v>
          </cell>
          <cell r="W825" t="e">
            <v>#N/A</v>
          </cell>
        </row>
        <row r="826">
          <cell r="O826">
            <v>0</v>
          </cell>
          <cell r="U826" t="e">
            <v>#N/A</v>
          </cell>
          <cell r="V826" t="e">
            <v>#N/A</v>
          </cell>
          <cell r="W826" t="e">
            <v>#N/A</v>
          </cell>
        </row>
        <row r="827">
          <cell r="O827">
            <v>0</v>
          </cell>
          <cell r="U827" t="e">
            <v>#N/A</v>
          </cell>
          <cell r="V827" t="e">
            <v>#N/A</v>
          </cell>
          <cell r="W827" t="e">
            <v>#N/A</v>
          </cell>
        </row>
        <row r="828">
          <cell r="O828">
            <v>0</v>
          </cell>
          <cell r="U828" t="e">
            <v>#N/A</v>
          </cell>
          <cell r="V828" t="e">
            <v>#N/A</v>
          </cell>
          <cell r="W828" t="e">
            <v>#N/A</v>
          </cell>
        </row>
        <row r="829">
          <cell r="O829">
            <v>0</v>
          </cell>
          <cell r="U829" t="e">
            <v>#N/A</v>
          </cell>
          <cell r="V829" t="e">
            <v>#N/A</v>
          </cell>
          <cell r="W829" t="e">
            <v>#N/A</v>
          </cell>
        </row>
        <row r="830">
          <cell r="O830">
            <v>0</v>
          </cell>
          <cell r="U830" t="e">
            <v>#N/A</v>
          </cell>
          <cell r="V830" t="e">
            <v>#N/A</v>
          </cell>
          <cell r="W830" t="e">
            <v>#N/A</v>
          </cell>
        </row>
        <row r="831">
          <cell r="O831">
            <v>0</v>
          </cell>
          <cell r="U831" t="e">
            <v>#N/A</v>
          </cell>
          <cell r="V831" t="e">
            <v>#N/A</v>
          </cell>
          <cell r="W831" t="e">
            <v>#N/A</v>
          </cell>
        </row>
        <row r="832">
          <cell r="O832">
            <v>0</v>
          </cell>
          <cell r="U832" t="e">
            <v>#N/A</v>
          </cell>
          <cell r="V832" t="e">
            <v>#N/A</v>
          </cell>
          <cell r="W832" t="e">
            <v>#N/A</v>
          </cell>
        </row>
        <row r="833">
          <cell r="O833">
            <v>0</v>
          </cell>
          <cell r="U833" t="e">
            <v>#N/A</v>
          </cell>
          <cell r="V833" t="e">
            <v>#N/A</v>
          </cell>
          <cell r="W833" t="e">
            <v>#N/A</v>
          </cell>
        </row>
        <row r="834">
          <cell r="O834">
            <v>0</v>
          </cell>
          <cell r="U834" t="e">
            <v>#N/A</v>
          </cell>
          <cell r="V834" t="e">
            <v>#N/A</v>
          </cell>
          <cell r="W834" t="e">
            <v>#N/A</v>
          </cell>
        </row>
        <row r="835">
          <cell r="O835">
            <v>0</v>
          </cell>
          <cell r="U835" t="e">
            <v>#N/A</v>
          </cell>
          <cell r="V835" t="e">
            <v>#N/A</v>
          </cell>
          <cell r="W835" t="e">
            <v>#N/A</v>
          </cell>
        </row>
        <row r="836">
          <cell r="O836">
            <v>0</v>
          </cell>
          <cell r="U836" t="e">
            <v>#N/A</v>
          </cell>
          <cell r="V836" t="e">
            <v>#N/A</v>
          </cell>
          <cell r="W836" t="e">
            <v>#N/A</v>
          </cell>
        </row>
        <row r="837">
          <cell r="O837">
            <v>0</v>
          </cell>
          <cell r="U837" t="e">
            <v>#N/A</v>
          </cell>
          <cell r="V837" t="e">
            <v>#N/A</v>
          </cell>
          <cell r="W837" t="e">
            <v>#N/A</v>
          </cell>
        </row>
        <row r="838">
          <cell r="O838">
            <v>0</v>
          </cell>
          <cell r="U838" t="e">
            <v>#N/A</v>
          </cell>
          <cell r="V838" t="e">
            <v>#N/A</v>
          </cell>
          <cell r="W838" t="e">
            <v>#N/A</v>
          </cell>
        </row>
        <row r="839">
          <cell r="O839">
            <v>0</v>
          </cell>
          <cell r="U839" t="e">
            <v>#N/A</v>
          </cell>
          <cell r="V839" t="e">
            <v>#N/A</v>
          </cell>
          <cell r="W839" t="e">
            <v>#N/A</v>
          </cell>
        </row>
        <row r="840">
          <cell r="O840">
            <v>0</v>
          </cell>
          <cell r="U840" t="e">
            <v>#N/A</v>
          </cell>
          <cell r="V840" t="e">
            <v>#N/A</v>
          </cell>
          <cell r="W840" t="e">
            <v>#N/A</v>
          </cell>
        </row>
        <row r="841">
          <cell r="O841">
            <v>0</v>
          </cell>
          <cell r="U841" t="e">
            <v>#N/A</v>
          </cell>
          <cell r="V841" t="e">
            <v>#N/A</v>
          </cell>
          <cell r="W841" t="e">
            <v>#N/A</v>
          </cell>
        </row>
        <row r="842">
          <cell r="O842">
            <v>0</v>
          </cell>
          <cell r="U842" t="e">
            <v>#N/A</v>
          </cell>
          <cell r="V842" t="e">
            <v>#N/A</v>
          </cell>
          <cell r="W842" t="e">
            <v>#N/A</v>
          </cell>
        </row>
        <row r="843">
          <cell r="O843">
            <v>0</v>
          </cell>
          <cell r="U843" t="e">
            <v>#N/A</v>
          </cell>
          <cell r="V843" t="e">
            <v>#N/A</v>
          </cell>
          <cell r="W843" t="e">
            <v>#N/A</v>
          </cell>
        </row>
        <row r="844">
          <cell r="O844">
            <v>0</v>
          </cell>
          <cell r="U844" t="e">
            <v>#N/A</v>
          </cell>
          <cell r="V844" t="e">
            <v>#N/A</v>
          </cell>
          <cell r="W844" t="e">
            <v>#N/A</v>
          </cell>
        </row>
        <row r="845">
          <cell r="O845">
            <v>0</v>
          </cell>
          <cell r="U845" t="e">
            <v>#N/A</v>
          </cell>
          <cell r="V845" t="e">
            <v>#N/A</v>
          </cell>
          <cell r="W845" t="e">
            <v>#N/A</v>
          </cell>
        </row>
        <row r="846">
          <cell r="O846">
            <v>0</v>
          </cell>
          <cell r="U846" t="e">
            <v>#N/A</v>
          </cell>
          <cell r="V846" t="e">
            <v>#N/A</v>
          </cell>
          <cell r="W846" t="e">
            <v>#N/A</v>
          </cell>
        </row>
        <row r="847">
          <cell r="O847">
            <v>0</v>
          </cell>
          <cell r="U847" t="e">
            <v>#N/A</v>
          </cell>
          <cell r="V847" t="e">
            <v>#N/A</v>
          </cell>
          <cell r="W847" t="e">
            <v>#N/A</v>
          </cell>
        </row>
        <row r="848">
          <cell r="O848">
            <v>0</v>
          </cell>
          <cell r="U848" t="e">
            <v>#N/A</v>
          </cell>
          <cell r="V848" t="e">
            <v>#N/A</v>
          </cell>
          <cell r="W848" t="e">
            <v>#N/A</v>
          </cell>
        </row>
        <row r="849">
          <cell r="O849">
            <v>0</v>
          </cell>
          <cell r="U849" t="e">
            <v>#N/A</v>
          </cell>
          <cell r="V849" t="e">
            <v>#N/A</v>
          </cell>
          <cell r="W849" t="e">
            <v>#N/A</v>
          </cell>
        </row>
        <row r="850">
          <cell r="O850">
            <v>0</v>
          </cell>
          <cell r="U850" t="e">
            <v>#N/A</v>
          </cell>
          <cell r="V850" t="e">
            <v>#N/A</v>
          </cell>
          <cell r="W850" t="e">
            <v>#N/A</v>
          </cell>
        </row>
        <row r="851">
          <cell r="O851">
            <v>0</v>
          </cell>
          <cell r="U851" t="e">
            <v>#N/A</v>
          </cell>
          <cell r="V851" t="e">
            <v>#N/A</v>
          </cell>
          <cell r="W851" t="e">
            <v>#N/A</v>
          </cell>
        </row>
        <row r="852">
          <cell r="O852">
            <v>0</v>
          </cell>
          <cell r="U852" t="e">
            <v>#N/A</v>
          </cell>
          <cell r="V852" t="e">
            <v>#N/A</v>
          </cell>
          <cell r="W852" t="e">
            <v>#N/A</v>
          </cell>
        </row>
        <row r="853">
          <cell r="O853">
            <v>0</v>
          </cell>
          <cell r="U853" t="e">
            <v>#N/A</v>
          </cell>
          <cell r="V853" t="e">
            <v>#N/A</v>
          </cell>
          <cell r="W853" t="e">
            <v>#N/A</v>
          </cell>
        </row>
        <row r="854">
          <cell r="O854">
            <v>0</v>
          </cell>
          <cell r="U854" t="e">
            <v>#N/A</v>
          </cell>
          <cell r="V854" t="e">
            <v>#N/A</v>
          </cell>
          <cell r="W854" t="e">
            <v>#N/A</v>
          </cell>
        </row>
        <row r="855">
          <cell r="O855">
            <v>0</v>
          </cell>
          <cell r="U855" t="e">
            <v>#N/A</v>
          </cell>
          <cell r="V855" t="e">
            <v>#N/A</v>
          </cell>
          <cell r="W855" t="e">
            <v>#N/A</v>
          </cell>
        </row>
        <row r="856">
          <cell r="O856">
            <v>0</v>
          </cell>
          <cell r="U856" t="e">
            <v>#N/A</v>
          </cell>
          <cell r="V856" t="e">
            <v>#N/A</v>
          </cell>
          <cell r="W856" t="e">
            <v>#N/A</v>
          </cell>
        </row>
        <row r="857">
          <cell r="O857">
            <v>0</v>
          </cell>
          <cell r="U857" t="e">
            <v>#N/A</v>
          </cell>
          <cell r="V857" t="e">
            <v>#N/A</v>
          </cell>
          <cell r="W857" t="e">
            <v>#N/A</v>
          </cell>
        </row>
        <row r="858">
          <cell r="O858">
            <v>0</v>
          </cell>
          <cell r="U858" t="e">
            <v>#N/A</v>
          </cell>
          <cell r="V858" t="e">
            <v>#N/A</v>
          </cell>
          <cell r="W858" t="e">
            <v>#N/A</v>
          </cell>
        </row>
        <row r="859">
          <cell r="O859">
            <v>0</v>
          </cell>
          <cell r="U859" t="e">
            <v>#N/A</v>
          </cell>
          <cell r="V859" t="e">
            <v>#N/A</v>
          </cell>
          <cell r="W859" t="e">
            <v>#N/A</v>
          </cell>
        </row>
        <row r="860">
          <cell r="O860">
            <v>0</v>
          </cell>
          <cell r="U860" t="e">
            <v>#N/A</v>
          </cell>
          <cell r="V860" t="e">
            <v>#N/A</v>
          </cell>
          <cell r="W860" t="e">
            <v>#N/A</v>
          </cell>
        </row>
        <row r="861">
          <cell r="O861">
            <v>0</v>
          </cell>
          <cell r="U861" t="e">
            <v>#N/A</v>
          </cell>
          <cell r="V861" t="e">
            <v>#N/A</v>
          </cell>
          <cell r="W861" t="e">
            <v>#N/A</v>
          </cell>
        </row>
        <row r="862">
          <cell r="O862">
            <v>0</v>
          </cell>
          <cell r="U862" t="e">
            <v>#N/A</v>
          </cell>
          <cell r="V862" t="e">
            <v>#N/A</v>
          </cell>
          <cell r="W862" t="e">
            <v>#N/A</v>
          </cell>
        </row>
        <row r="863">
          <cell r="O863">
            <v>0</v>
          </cell>
          <cell r="U863" t="e">
            <v>#N/A</v>
          </cell>
          <cell r="V863" t="e">
            <v>#N/A</v>
          </cell>
          <cell r="W863" t="e">
            <v>#N/A</v>
          </cell>
        </row>
        <row r="864">
          <cell r="O864">
            <v>0</v>
          </cell>
          <cell r="U864" t="e">
            <v>#N/A</v>
          </cell>
          <cell r="V864" t="e">
            <v>#N/A</v>
          </cell>
          <cell r="W864" t="e">
            <v>#N/A</v>
          </cell>
        </row>
        <row r="865">
          <cell r="O865">
            <v>0</v>
          </cell>
          <cell r="U865" t="e">
            <v>#N/A</v>
          </cell>
          <cell r="V865" t="e">
            <v>#N/A</v>
          </cell>
          <cell r="W865" t="e">
            <v>#N/A</v>
          </cell>
        </row>
        <row r="866">
          <cell r="O866">
            <v>0</v>
          </cell>
          <cell r="U866" t="e">
            <v>#N/A</v>
          </cell>
          <cell r="V866" t="e">
            <v>#N/A</v>
          </cell>
          <cell r="W866" t="e">
            <v>#N/A</v>
          </cell>
        </row>
        <row r="867">
          <cell r="O867">
            <v>0</v>
          </cell>
          <cell r="U867" t="e">
            <v>#N/A</v>
          </cell>
          <cell r="V867" t="e">
            <v>#N/A</v>
          </cell>
          <cell r="W867" t="e">
            <v>#N/A</v>
          </cell>
        </row>
        <row r="868">
          <cell r="O868">
            <v>0</v>
          </cell>
          <cell r="U868" t="e">
            <v>#N/A</v>
          </cell>
          <cell r="V868" t="e">
            <v>#N/A</v>
          </cell>
          <cell r="W868" t="e">
            <v>#N/A</v>
          </cell>
        </row>
        <row r="869">
          <cell r="O869">
            <v>0</v>
          </cell>
          <cell r="U869" t="e">
            <v>#N/A</v>
          </cell>
          <cell r="V869" t="e">
            <v>#N/A</v>
          </cell>
          <cell r="W869" t="e">
            <v>#N/A</v>
          </cell>
        </row>
        <row r="870">
          <cell r="O870">
            <v>0</v>
          </cell>
          <cell r="U870" t="e">
            <v>#N/A</v>
          </cell>
          <cell r="V870" t="e">
            <v>#N/A</v>
          </cell>
          <cell r="W870" t="e">
            <v>#N/A</v>
          </cell>
        </row>
        <row r="871">
          <cell r="O871">
            <v>0</v>
          </cell>
          <cell r="U871" t="e">
            <v>#N/A</v>
          </cell>
          <cell r="V871" t="e">
            <v>#N/A</v>
          </cell>
          <cell r="W871" t="e">
            <v>#N/A</v>
          </cell>
        </row>
        <row r="872">
          <cell r="O872">
            <v>0</v>
          </cell>
          <cell r="U872" t="e">
            <v>#N/A</v>
          </cell>
          <cell r="V872" t="e">
            <v>#N/A</v>
          </cell>
          <cell r="W872" t="e">
            <v>#N/A</v>
          </cell>
        </row>
        <row r="873">
          <cell r="O873">
            <v>0</v>
          </cell>
          <cell r="U873" t="e">
            <v>#N/A</v>
          </cell>
          <cell r="V873" t="e">
            <v>#N/A</v>
          </cell>
          <cell r="W873" t="e">
            <v>#N/A</v>
          </cell>
        </row>
        <row r="874">
          <cell r="O874">
            <v>0</v>
          </cell>
          <cell r="U874" t="e">
            <v>#N/A</v>
          </cell>
          <cell r="V874" t="e">
            <v>#N/A</v>
          </cell>
          <cell r="W874" t="e">
            <v>#N/A</v>
          </cell>
        </row>
        <row r="875">
          <cell r="O875">
            <v>0</v>
          </cell>
          <cell r="U875" t="e">
            <v>#N/A</v>
          </cell>
          <cell r="V875" t="e">
            <v>#N/A</v>
          </cell>
          <cell r="W875" t="e">
            <v>#N/A</v>
          </cell>
        </row>
        <row r="876">
          <cell r="O876">
            <v>0</v>
          </cell>
          <cell r="U876" t="e">
            <v>#N/A</v>
          </cell>
          <cell r="V876" t="e">
            <v>#N/A</v>
          </cell>
          <cell r="W876" t="e">
            <v>#N/A</v>
          </cell>
        </row>
        <row r="877">
          <cell r="O877">
            <v>0</v>
          </cell>
          <cell r="U877" t="e">
            <v>#N/A</v>
          </cell>
          <cell r="V877" t="e">
            <v>#N/A</v>
          </cell>
          <cell r="W877" t="e">
            <v>#N/A</v>
          </cell>
        </row>
        <row r="878">
          <cell r="O878">
            <v>0</v>
          </cell>
          <cell r="U878" t="e">
            <v>#N/A</v>
          </cell>
          <cell r="V878" t="e">
            <v>#N/A</v>
          </cell>
          <cell r="W878" t="e">
            <v>#N/A</v>
          </cell>
        </row>
        <row r="879">
          <cell r="O879">
            <v>0</v>
          </cell>
          <cell r="U879" t="e">
            <v>#N/A</v>
          </cell>
          <cell r="V879" t="e">
            <v>#N/A</v>
          </cell>
          <cell r="W879" t="e">
            <v>#N/A</v>
          </cell>
        </row>
        <row r="880">
          <cell r="O880">
            <v>0</v>
          </cell>
          <cell r="U880" t="e">
            <v>#N/A</v>
          </cell>
          <cell r="V880" t="e">
            <v>#N/A</v>
          </cell>
          <cell r="W880" t="e">
            <v>#N/A</v>
          </cell>
        </row>
        <row r="881">
          <cell r="O881">
            <v>0</v>
          </cell>
          <cell r="U881" t="e">
            <v>#N/A</v>
          </cell>
          <cell r="V881" t="e">
            <v>#N/A</v>
          </cell>
          <cell r="W881" t="e">
            <v>#N/A</v>
          </cell>
        </row>
        <row r="882">
          <cell r="O882">
            <v>0</v>
          </cell>
          <cell r="U882" t="e">
            <v>#N/A</v>
          </cell>
          <cell r="V882" t="e">
            <v>#N/A</v>
          </cell>
          <cell r="W882" t="e">
            <v>#N/A</v>
          </cell>
        </row>
        <row r="883">
          <cell r="O883">
            <v>0</v>
          </cell>
          <cell r="U883" t="e">
            <v>#N/A</v>
          </cell>
          <cell r="V883" t="e">
            <v>#N/A</v>
          </cell>
          <cell r="W883" t="e">
            <v>#N/A</v>
          </cell>
        </row>
        <row r="884">
          <cell r="O884">
            <v>0</v>
          </cell>
          <cell r="U884" t="e">
            <v>#N/A</v>
          </cell>
          <cell r="V884" t="e">
            <v>#N/A</v>
          </cell>
          <cell r="W884" t="e">
            <v>#N/A</v>
          </cell>
        </row>
        <row r="885">
          <cell r="O885">
            <v>0</v>
          </cell>
          <cell r="U885" t="e">
            <v>#N/A</v>
          </cell>
          <cell r="V885" t="e">
            <v>#N/A</v>
          </cell>
          <cell r="W885" t="e">
            <v>#N/A</v>
          </cell>
        </row>
        <row r="886">
          <cell r="O886">
            <v>0</v>
          </cell>
          <cell r="U886" t="e">
            <v>#N/A</v>
          </cell>
          <cell r="V886" t="e">
            <v>#N/A</v>
          </cell>
          <cell r="W886" t="e">
            <v>#N/A</v>
          </cell>
        </row>
        <row r="887">
          <cell r="O887">
            <v>0</v>
          </cell>
          <cell r="U887" t="e">
            <v>#N/A</v>
          </cell>
          <cell r="V887" t="e">
            <v>#N/A</v>
          </cell>
          <cell r="W887" t="e">
            <v>#N/A</v>
          </cell>
        </row>
        <row r="888">
          <cell r="O888">
            <v>0</v>
          </cell>
          <cell r="U888" t="e">
            <v>#N/A</v>
          </cell>
          <cell r="V888" t="e">
            <v>#N/A</v>
          </cell>
          <cell r="W888" t="e">
            <v>#N/A</v>
          </cell>
        </row>
        <row r="889">
          <cell r="O889">
            <v>0</v>
          </cell>
          <cell r="U889" t="e">
            <v>#N/A</v>
          </cell>
          <cell r="V889" t="e">
            <v>#N/A</v>
          </cell>
          <cell r="W889" t="e">
            <v>#N/A</v>
          </cell>
        </row>
        <row r="890">
          <cell r="O890">
            <v>0</v>
          </cell>
          <cell r="U890" t="e">
            <v>#N/A</v>
          </cell>
          <cell r="V890" t="e">
            <v>#N/A</v>
          </cell>
          <cell r="W890" t="e">
            <v>#N/A</v>
          </cell>
        </row>
        <row r="891">
          <cell r="O891">
            <v>0</v>
          </cell>
          <cell r="U891" t="e">
            <v>#N/A</v>
          </cell>
          <cell r="V891" t="e">
            <v>#N/A</v>
          </cell>
          <cell r="W891" t="e">
            <v>#N/A</v>
          </cell>
        </row>
        <row r="892">
          <cell r="O892">
            <v>0</v>
          </cell>
          <cell r="U892" t="e">
            <v>#N/A</v>
          </cell>
          <cell r="V892" t="e">
            <v>#N/A</v>
          </cell>
          <cell r="W892" t="e">
            <v>#N/A</v>
          </cell>
        </row>
        <row r="893">
          <cell r="O893">
            <v>0</v>
          </cell>
          <cell r="U893" t="e">
            <v>#N/A</v>
          </cell>
          <cell r="V893" t="e">
            <v>#N/A</v>
          </cell>
          <cell r="W893" t="e">
            <v>#N/A</v>
          </cell>
        </row>
        <row r="894">
          <cell r="O894">
            <v>0</v>
          </cell>
          <cell r="U894" t="e">
            <v>#N/A</v>
          </cell>
          <cell r="V894" t="e">
            <v>#N/A</v>
          </cell>
          <cell r="W894" t="e">
            <v>#N/A</v>
          </cell>
        </row>
        <row r="895">
          <cell r="O895">
            <v>0</v>
          </cell>
          <cell r="U895" t="e">
            <v>#N/A</v>
          </cell>
          <cell r="V895" t="e">
            <v>#N/A</v>
          </cell>
          <cell r="W895" t="e">
            <v>#N/A</v>
          </cell>
        </row>
        <row r="896">
          <cell r="O896">
            <v>0</v>
          </cell>
          <cell r="U896" t="e">
            <v>#N/A</v>
          </cell>
          <cell r="V896" t="e">
            <v>#N/A</v>
          </cell>
          <cell r="W896" t="e">
            <v>#N/A</v>
          </cell>
        </row>
        <row r="897">
          <cell r="O897">
            <v>0</v>
          </cell>
          <cell r="U897" t="e">
            <v>#N/A</v>
          </cell>
          <cell r="V897" t="e">
            <v>#N/A</v>
          </cell>
          <cell r="W897" t="e">
            <v>#N/A</v>
          </cell>
        </row>
        <row r="898">
          <cell r="O898">
            <v>0</v>
          </cell>
          <cell r="U898" t="e">
            <v>#N/A</v>
          </cell>
          <cell r="V898" t="e">
            <v>#N/A</v>
          </cell>
          <cell r="W898" t="e">
            <v>#N/A</v>
          </cell>
        </row>
        <row r="899">
          <cell r="O899">
            <v>0</v>
          </cell>
          <cell r="U899" t="e">
            <v>#N/A</v>
          </cell>
          <cell r="V899" t="e">
            <v>#N/A</v>
          </cell>
          <cell r="W899" t="e">
            <v>#N/A</v>
          </cell>
        </row>
        <row r="900">
          <cell r="O900">
            <v>0</v>
          </cell>
          <cell r="U900" t="e">
            <v>#N/A</v>
          </cell>
          <cell r="V900" t="e">
            <v>#N/A</v>
          </cell>
          <cell r="W900" t="e">
            <v>#N/A</v>
          </cell>
        </row>
        <row r="901">
          <cell r="O901">
            <v>0</v>
          </cell>
          <cell r="U901" t="e">
            <v>#N/A</v>
          </cell>
          <cell r="V901" t="e">
            <v>#N/A</v>
          </cell>
          <cell r="W901" t="e">
            <v>#N/A</v>
          </cell>
        </row>
        <row r="902">
          <cell r="O902">
            <v>0</v>
          </cell>
          <cell r="U902" t="e">
            <v>#N/A</v>
          </cell>
          <cell r="V902" t="e">
            <v>#N/A</v>
          </cell>
          <cell r="W902" t="e">
            <v>#N/A</v>
          </cell>
        </row>
        <row r="903">
          <cell r="O903">
            <v>0</v>
          </cell>
          <cell r="U903" t="e">
            <v>#N/A</v>
          </cell>
          <cell r="V903" t="e">
            <v>#N/A</v>
          </cell>
          <cell r="W903" t="e">
            <v>#N/A</v>
          </cell>
        </row>
        <row r="904">
          <cell r="O904">
            <v>0</v>
          </cell>
          <cell r="U904" t="e">
            <v>#N/A</v>
          </cell>
          <cell r="V904" t="e">
            <v>#N/A</v>
          </cell>
          <cell r="W904" t="e">
            <v>#N/A</v>
          </cell>
        </row>
        <row r="905">
          <cell r="O905">
            <v>0</v>
          </cell>
          <cell r="U905" t="e">
            <v>#N/A</v>
          </cell>
          <cell r="V905" t="e">
            <v>#N/A</v>
          </cell>
          <cell r="W905" t="e">
            <v>#N/A</v>
          </cell>
        </row>
        <row r="906">
          <cell r="O906">
            <v>0</v>
          </cell>
          <cell r="U906" t="e">
            <v>#N/A</v>
          </cell>
          <cell r="V906" t="e">
            <v>#N/A</v>
          </cell>
          <cell r="W906" t="e">
            <v>#N/A</v>
          </cell>
        </row>
        <row r="907">
          <cell r="O907">
            <v>0</v>
          </cell>
          <cell r="U907" t="e">
            <v>#N/A</v>
          </cell>
          <cell r="V907" t="e">
            <v>#N/A</v>
          </cell>
          <cell r="W907" t="e">
            <v>#N/A</v>
          </cell>
        </row>
        <row r="908">
          <cell r="O908">
            <v>0</v>
          </cell>
          <cell r="U908" t="e">
            <v>#N/A</v>
          </cell>
          <cell r="V908" t="e">
            <v>#N/A</v>
          </cell>
          <cell r="W908" t="e">
            <v>#N/A</v>
          </cell>
        </row>
        <row r="909">
          <cell r="O909">
            <v>0</v>
          </cell>
          <cell r="U909" t="e">
            <v>#N/A</v>
          </cell>
          <cell r="V909" t="e">
            <v>#N/A</v>
          </cell>
          <cell r="W909" t="e">
            <v>#N/A</v>
          </cell>
        </row>
        <row r="910">
          <cell r="O910">
            <v>0</v>
          </cell>
          <cell r="U910" t="e">
            <v>#N/A</v>
          </cell>
          <cell r="V910" t="e">
            <v>#N/A</v>
          </cell>
          <cell r="W910" t="e">
            <v>#N/A</v>
          </cell>
        </row>
        <row r="911">
          <cell r="O911">
            <v>0</v>
          </cell>
          <cell r="U911" t="e">
            <v>#N/A</v>
          </cell>
          <cell r="V911" t="e">
            <v>#N/A</v>
          </cell>
          <cell r="W911" t="e">
            <v>#N/A</v>
          </cell>
        </row>
        <row r="912">
          <cell r="O912">
            <v>0</v>
          </cell>
          <cell r="U912" t="e">
            <v>#N/A</v>
          </cell>
          <cell r="V912" t="e">
            <v>#N/A</v>
          </cell>
          <cell r="W912" t="e">
            <v>#N/A</v>
          </cell>
        </row>
        <row r="913">
          <cell r="O913">
            <v>0</v>
          </cell>
          <cell r="U913" t="e">
            <v>#N/A</v>
          </cell>
          <cell r="V913" t="e">
            <v>#N/A</v>
          </cell>
          <cell r="W913" t="e">
            <v>#N/A</v>
          </cell>
        </row>
        <row r="914">
          <cell r="O914">
            <v>0</v>
          </cell>
          <cell r="U914" t="e">
            <v>#N/A</v>
          </cell>
          <cell r="V914" t="e">
            <v>#N/A</v>
          </cell>
          <cell r="W914" t="e">
            <v>#N/A</v>
          </cell>
        </row>
        <row r="915">
          <cell r="O915">
            <v>0</v>
          </cell>
          <cell r="U915" t="e">
            <v>#N/A</v>
          </cell>
          <cell r="V915" t="e">
            <v>#N/A</v>
          </cell>
          <cell r="W915" t="e">
            <v>#N/A</v>
          </cell>
        </row>
        <row r="916">
          <cell r="O916">
            <v>0</v>
          </cell>
          <cell r="U916" t="e">
            <v>#N/A</v>
          </cell>
          <cell r="V916" t="e">
            <v>#N/A</v>
          </cell>
          <cell r="W916" t="e">
            <v>#N/A</v>
          </cell>
        </row>
        <row r="917">
          <cell r="O917">
            <v>0</v>
          </cell>
          <cell r="U917" t="e">
            <v>#N/A</v>
          </cell>
          <cell r="V917" t="e">
            <v>#N/A</v>
          </cell>
          <cell r="W917" t="e">
            <v>#N/A</v>
          </cell>
        </row>
        <row r="918">
          <cell r="O918">
            <v>0</v>
          </cell>
          <cell r="U918" t="e">
            <v>#N/A</v>
          </cell>
          <cell r="V918" t="e">
            <v>#N/A</v>
          </cell>
          <cell r="W918" t="e">
            <v>#N/A</v>
          </cell>
        </row>
        <row r="919">
          <cell r="O919">
            <v>0</v>
          </cell>
          <cell r="U919" t="e">
            <v>#N/A</v>
          </cell>
          <cell r="V919" t="e">
            <v>#N/A</v>
          </cell>
          <cell r="W919" t="e">
            <v>#N/A</v>
          </cell>
        </row>
        <row r="920">
          <cell r="O920">
            <v>0</v>
          </cell>
          <cell r="U920" t="e">
            <v>#N/A</v>
          </cell>
          <cell r="V920" t="e">
            <v>#N/A</v>
          </cell>
          <cell r="W920" t="e">
            <v>#N/A</v>
          </cell>
        </row>
        <row r="921">
          <cell r="O921">
            <v>0</v>
          </cell>
          <cell r="U921" t="e">
            <v>#N/A</v>
          </cell>
          <cell r="V921" t="e">
            <v>#N/A</v>
          </cell>
          <cell r="W921" t="e">
            <v>#N/A</v>
          </cell>
        </row>
        <row r="922">
          <cell r="O922">
            <v>0</v>
          </cell>
          <cell r="U922" t="e">
            <v>#N/A</v>
          </cell>
          <cell r="V922" t="e">
            <v>#N/A</v>
          </cell>
          <cell r="W922" t="e">
            <v>#N/A</v>
          </cell>
        </row>
        <row r="923">
          <cell r="O923">
            <v>0</v>
          </cell>
          <cell r="U923" t="e">
            <v>#N/A</v>
          </cell>
          <cell r="V923" t="e">
            <v>#N/A</v>
          </cell>
          <cell r="W923" t="e">
            <v>#N/A</v>
          </cell>
        </row>
        <row r="924">
          <cell r="O924">
            <v>0</v>
          </cell>
          <cell r="U924" t="e">
            <v>#N/A</v>
          </cell>
          <cell r="V924" t="e">
            <v>#N/A</v>
          </cell>
          <cell r="W924" t="e">
            <v>#N/A</v>
          </cell>
        </row>
        <row r="925">
          <cell r="O925">
            <v>0</v>
          </cell>
          <cell r="U925" t="e">
            <v>#N/A</v>
          </cell>
          <cell r="V925" t="e">
            <v>#N/A</v>
          </cell>
          <cell r="W925" t="e">
            <v>#N/A</v>
          </cell>
        </row>
        <row r="926">
          <cell r="O926">
            <v>0</v>
          </cell>
          <cell r="U926" t="e">
            <v>#N/A</v>
          </cell>
          <cell r="V926" t="e">
            <v>#N/A</v>
          </cell>
          <cell r="W926" t="e">
            <v>#N/A</v>
          </cell>
        </row>
        <row r="927">
          <cell r="O927">
            <v>0</v>
          </cell>
          <cell r="U927" t="e">
            <v>#N/A</v>
          </cell>
          <cell r="V927" t="e">
            <v>#N/A</v>
          </cell>
          <cell r="W927" t="e">
            <v>#N/A</v>
          </cell>
        </row>
        <row r="928">
          <cell r="O928">
            <v>0</v>
          </cell>
          <cell r="U928" t="e">
            <v>#N/A</v>
          </cell>
          <cell r="V928" t="e">
            <v>#N/A</v>
          </cell>
          <cell r="W928" t="e">
            <v>#N/A</v>
          </cell>
        </row>
        <row r="929">
          <cell r="O929">
            <v>0</v>
          </cell>
          <cell r="U929" t="e">
            <v>#N/A</v>
          </cell>
          <cell r="V929" t="e">
            <v>#N/A</v>
          </cell>
          <cell r="W929" t="e">
            <v>#N/A</v>
          </cell>
        </row>
        <row r="930">
          <cell r="O930">
            <v>0</v>
          </cell>
          <cell r="U930" t="e">
            <v>#N/A</v>
          </cell>
          <cell r="V930" t="e">
            <v>#N/A</v>
          </cell>
          <cell r="W930" t="e">
            <v>#N/A</v>
          </cell>
        </row>
        <row r="931">
          <cell r="O931">
            <v>0</v>
          </cell>
          <cell r="U931" t="e">
            <v>#N/A</v>
          </cell>
          <cell r="V931" t="e">
            <v>#N/A</v>
          </cell>
          <cell r="W931" t="e">
            <v>#N/A</v>
          </cell>
        </row>
        <row r="932">
          <cell r="O932">
            <v>0</v>
          </cell>
          <cell r="U932" t="e">
            <v>#N/A</v>
          </cell>
          <cell r="V932" t="e">
            <v>#N/A</v>
          </cell>
          <cell r="W932" t="e">
            <v>#N/A</v>
          </cell>
        </row>
        <row r="933">
          <cell r="O933">
            <v>0</v>
          </cell>
          <cell r="U933" t="e">
            <v>#N/A</v>
          </cell>
          <cell r="V933" t="e">
            <v>#N/A</v>
          </cell>
          <cell r="W933" t="e">
            <v>#N/A</v>
          </cell>
        </row>
        <row r="934">
          <cell r="O934">
            <v>0</v>
          </cell>
          <cell r="U934" t="e">
            <v>#N/A</v>
          </cell>
          <cell r="V934" t="e">
            <v>#N/A</v>
          </cell>
          <cell r="W934" t="e">
            <v>#N/A</v>
          </cell>
        </row>
        <row r="935">
          <cell r="O935">
            <v>0</v>
          </cell>
          <cell r="U935" t="e">
            <v>#N/A</v>
          </cell>
          <cell r="V935" t="e">
            <v>#N/A</v>
          </cell>
          <cell r="W935" t="e">
            <v>#N/A</v>
          </cell>
        </row>
        <row r="936">
          <cell r="O936">
            <v>0</v>
          </cell>
          <cell r="U936" t="e">
            <v>#N/A</v>
          </cell>
          <cell r="V936" t="e">
            <v>#N/A</v>
          </cell>
          <cell r="W936" t="e">
            <v>#N/A</v>
          </cell>
        </row>
        <row r="937">
          <cell r="O937">
            <v>0</v>
          </cell>
          <cell r="U937" t="e">
            <v>#N/A</v>
          </cell>
          <cell r="V937" t="e">
            <v>#N/A</v>
          </cell>
          <cell r="W937" t="e">
            <v>#N/A</v>
          </cell>
        </row>
        <row r="938">
          <cell r="O938">
            <v>0</v>
          </cell>
          <cell r="U938" t="e">
            <v>#N/A</v>
          </cell>
          <cell r="V938" t="e">
            <v>#N/A</v>
          </cell>
          <cell r="W938" t="e">
            <v>#N/A</v>
          </cell>
        </row>
        <row r="939">
          <cell r="O939">
            <v>0</v>
          </cell>
          <cell r="U939" t="e">
            <v>#N/A</v>
          </cell>
          <cell r="V939" t="e">
            <v>#N/A</v>
          </cell>
          <cell r="W939" t="e">
            <v>#N/A</v>
          </cell>
        </row>
        <row r="940">
          <cell r="O940">
            <v>0</v>
          </cell>
          <cell r="U940" t="e">
            <v>#N/A</v>
          </cell>
          <cell r="V940" t="e">
            <v>#N/A</v>
          </cell>
          <cell r="W940" t="e">
            <v>#N/A</v>
          </cell>
        </row>
        <row r="941">
          <cell r="O941">
            <v>0</v>
          </cell>
          <cell r="U941" t="e">
            <v>#N/A</v>
          </cell>
          <cell r="V941" t="e">
            <v>#N/A</v>
          </cell>
          <cell r="W941" t="e">
            <v>#N/A</v>
          </cell>
        </row>
        <row r="942">
          <cell r="O942">
            <v>0</v>
          </cell>
          <cell r="U942" t="e">
            <v>#N/A</v>
          </cell>
          <cell r="V942" t="e">
            <v>#N/A</v>
          </cell>
          <cell r="W942" t="e">
            <v>#N/A</v>
          </cell>
        </row>
        <row r="943">
          <cell r="O943">
            <v>0</v>
          </cell>
          <cell r="U943" t="e">
            <v>#N/A</v>
          </cell>
          <cell r="V943" t="e">
            <v>#N/A</v>
          </cell>
          <cell r="W943" t="e">
            <v>#N/A</v>
          </cell>
        </row>
        <row r="944">
          <cell r="O944">
            <v>0</v>
          </cell>
          <cell r="U944" t="e">
            <v>#N/A</v>
          </cell>
          <cell r="V944" t="e">
            <v>#N/A</v>
          </cell>
          <cell r="W944" t="e">
            <v>#N/A</v>
          </cell>
        </row>
        <row r="945">
          <cell r="O945">
            <v>0</v>
          </cell>
          <cell r="U945" t="e">
            <v>#N/A</v>
          </cell>
          <cell r="V945" t="e">
            <v>#N/A</v>
          </cell>
          <cell r="W945" t="e">
            <v>#N/A</v>
          </cell>
        </row>
        <row r="946">
          <cell r="O946">
            <v>0</v>
          </cell>
          <cell r="U946" t="e">
            <v>#N/A</v>
          </cell>
          <cell r="V946" t="e">
            <v>#N/A</v>
          </cell>
          <cell r="W946" t="e">
            <v>#N/A</v>
          </cell>
        </row>
        <row r="947">
          <cell r="O947">
            <v>0</v>
          </cell>
          <cell r="U947" t="e">
            <v>#N/A</v>
          </cell>
          <cell r="V947" t="e">
            <v>#N/A</v>
          </cell>
          <cell r="W947" t="e">
            <v>#N/A</v>
          </cell>
        </row>
        <row r="948">
          <cell r="O948">
            <v>0</v>
          </cell>
          <cell r="U948" t="e">
            <v>#N/A</v>
          </cell>
          <cell r="V948" t="e">
            <v>#N/A</v>
          </cell>
          <cell r="W948" t="e">
            <v>#N/A</v>
          </cell>
        </row>
        <row r="949">
          <cell r="O949">
            <v>0</v>
          </cell>
          <cell r="U949" t="e">
            <v>#N/A</v>
          </cell>
          <cell r="V949" t="e">
            <v>#N/A</v>
          </cell>
          <cell r="W949" t="e">
            <v>#N/A</v>
          </cell>
        </row>
        <row r="950">
          <cell r="O950">
            <v>0</v>
          </cell>
          <cell r="U950" t="e">
            <v>#N/A</v>
          </cell>
          <cell r="V950" t="e">
            <v>#N/A</v>
          </cell>
          <cell r="W950" t="e">
            <v>#N/A</v>
          </cell>
        </row>
        <row r="951">
          <cell r="O951">
            <v>0</v>
          </cell>
          <cell r="U951" t="e">
            <v>#N/A</v>
          </cell>
          <cell r="V951" t="e">
            <v>#N/A</v>
          </cell>
          <cell r="W951" t="e">
            <v>#N/A</v>
          </cell>
        </row>
        <row r="952">
          <cell r="O952">
            <v>0</v>
          </cell>
          <cell r="U952" t="e">
            <v>#N/A</v>
          </cell>
          <cell r="V952" t="e">
            <v>#N/A</v>
          </cell>
          <cell r="W952" t="e">
            <v>#N/A</v>
          </cell>
        </row>
        <row r="953">
          <cell r="O953">
            <v>0</v>
          </cell>
          <cell r="U953" t="e">
            <v>#N/A</v>
          </cell>
          <cell r="V953" t="e">
            <v>#N/A</v>
          </cell>
          <cell r="W953" t="e">
            <v>#N/A</v>
          </cell>
        </row>
        <row r="954">
          <cell r="O954">
            <v>0</v>
          </cell>
          <cell r="U954" t="e">
            <v>#N/A</v>
          </cell>
          <cell r="V954" t="e">
            <v>#N/A</v>
          </cell>
          <cell r="W954" t="e">
            <v>#N/A</v>
          </cell>
        </row>
        <row r="955">
          <cell r="O955">
            <v>0</v>
          </cell>
          <cell r="U955" t="e">
            <v>#N/A</v>
          </cell>
          <cell r="V955" t="e">
            <v>#N/A</v>
          </cell>
          <cell r="W955" t="e">
            <v>#N/A</v>
          </cell>
        </row>
        <row r="956">
          <cell r="O956">
            <v>0</v>
          </cell>
          <cell r="U956" t="e">
            <v>#N/A</v>
          </cell>
          <cell r="V956" t="e">
            <v>#N/A</v>
          </cell>
          <cell r="W956" t="e">
            <v>#N/A</v>
          </cell>
        </row>
        <row r="957">
          <cell r="O957">
            <v>0</v>
          </cell>
          <cell r="U957" t="e">
            <v>#N/A</v>
          </cell>
          <cell r="V957" t="e">
            <v>#N/A</v>
          </cell>
          <cell r="W957" t="e">
            <v>#N/A</v>
          </cell>
        </row>
        <row r="958">
          <cell r="O958">
            <v>0</v>
          </cell>
          <cell r="U958" t="e">
            <v>#N/A</v>
          </cell>
          <cell r="V958" t="e">
            <v>#N/A</v>
          </cell>
          <cell r="W958" t="e">
            <v>#N/A</v>
          </cell>
        </row>
        <row r="959">
          <cell r="O959">
            <v>0</v>
          </cell>
          <cell r="U959" t="e">
            <v>#N/A</v>
          </cell>
          <cell r="V959" t="e">
            <v>#N/A</v>
          </cell>
          <cell r="W959" t="e">
            <v>#N/A</v>
          </cell>
        </row>
        <row r="960">
          <cell r="O960">
            <v>0</v>
          </cell>
          <cell r="U960" t="e">
            <v>#N/A</v>
          </cell>
          <cell r="V960" t="e">
            <v>#N/A</v>
          </cell>
          <cell r="W960" t="e">
            <v>#N/A</v>
          </cell>
        </row>
        <row r="961">
          <cell r="O961">
            <v>0</v>
          </cell>
          <cell r="U961" t="e">
            <v>#N/A</v>
          </cell>
          <cell r="V961" t="e">
            <v>#N/A</v>
          </cell>
          <cell r="W961" t="e">
            <v>#N/A</v>
          </cell>
        </row>
        <row r="962">
          <cell r="O962">
            <v>0</v>
          </cell>
          <cell r="U962" t="e">
            <v>#N/A</v>
          </cell>
          <cell r="V962" t="e">
            <v>#N/A</v>
          </cell>
          <cell r="W962" t="e">
            <v>#N/A</v>
          </cell>
        </row>
        <row r="963">
          <cell r="O963">
            <v>0</v>
          </cell>
          <cell r="U963" t="e">
            <v>#N/A</v>
          </cell>
          <cell r="V963" t="e">
            <v>#N/A</v>
          </cell>
          <cell r="W963" t="e">
            <v>#N/A</v>
          </cell>
        </row>
        <row r="964">
          <cell r="O964">
            <v>0</v>
          </cell>
          <cell r="U964" t="e">
            <v>#N/A</v>
          </cell>
          <cell r="V964" t="e">
            <v>#N/A</v>
          </cell>
          <cell r="W964" t="e">
            <v>#N/A</v>
          </cell>
        </row>
        <row r="965">
          <cell r="O965">
            <v>0</v>
          </cell>
          <cell r="U965" t="e">
            <v>#N/A</v>
          </cell>
          <cell r="V965" t="e">
            <v>#N/A</v>
          </cell>
          <cell r="W965" t="e">
            <v>#N/A</v>
          </cell>
        </row>
        <row r="966">
          <cell r="O966">
            <v>0</v>
          </cell>
          <cell r="U966" t="e">
            <v>#N/A</v>
          </cell>
          <cell r="V966" t="e">
            <v>#N/A</v>
          </cell>
          <cell r="W966" t="e">
            <v>#N/A</v>
          </cell>
        </row>
        <row r="967">
          <cell r="O967">
            <v>0</v>
          </cell>
          <cell r="U967" t="e">
            <v>#N/A</v>
          </cell>
          <cell r="V967" t="e">
            <v>#N/A</v>
          </cell>
          <cell r="W967" t="e">
            <v>#N/A</v>
          </cell>
        </row>
        <row r="968">
          <cell r="O968">
            <v>0</v>
          </cell>
          <cell r="U968" t="e">
            <v>#N/A</v>
          </cell>
          <cell r="V968" t="e">
            <v>#N/A</v>
          </cell>
          <cell r="W968" t="e">
            <v>#N/A</v>
          </cell>
        </row>
        <row r="969">
          <cell r="O969">
            <v>0</v>
          </cell>
          <cell r="U969" t="e">
            <v>#N/A</v>
          </cell>
          <cell r="V969" t="e">
            <v>#N/A</v>
          </cell>
          <cell r="W969" t="e">
            <v>#N/A</v>
          </cell>
        </row>
        <row r="970">
          <cell r="O970">
            <v>0</v>
          </cell>
          <cell r="U970" t="e">
            <v>#N/A</v>
          </cell>
          <cell r="V970" t="e">
            <v>#N/A</v>
          </cell>
          <cell r="W970" t="e">
            <v>#N/A</v>
          </cell>
        </row>
        <row r="971">
          <cell r="O971">
            <v>0</v>
          </cell>
          <cell r="U971" t="e">
            <v>#N/A</v>
          </cell>
          <cell r="V971" t="e">
            <v>#N/A</v>
          </cell>
          <cell r="W971" t="e">
            <v>#N/A</v>
          </cell>
        </row>
        <row r="972">
          <cell r="O972">
            <v>0</v>
          </cell>
          <cell r="U972" t="e">
            <v>#N/A</v>
          </cell>
          <cell r="V972" t="e">
            <v>#N/A</v>
          </cell>
          <cell r="W972" t="e">
            <v>#N/A</v>
          </cell>
        </row>
        <row r="973">
          <cell r="O973">
            <v>0</v>
          </cell>
          <cell r="U973" t="e">
            <v>#N/A</v>
          </cell>
          <cell r="V973" t="e">
            <v>#N/A</v>
          </cell>
          <cell r="W973" t="e">
            <v>#N/A</v>
          </cell>
        </row>
        <row r="974">
          <cell r="O974">
            <v>0</v>
          </cell>
          <cell r="U974" t="e">
            <v>#N/A</v>
          </cell>
          <cell r="V974" t="e">
            <v>#N/A</v>
          </cell>
          <cell r="W974" t="e">
            <v>#N/A</v>
          </cell>
        </row>
        <row r="975">
          <cell r="O975">
            <v>0</v>
          </cell>
          <cell r="U975" t="e">
            <v>#N/A</v>
          </cell>
          <cell r="V975" t="e">
            <v>#N/A</v>
          </cell>
          <cell r="W975" t="e">
            <v>#N/A</v>
          </cell>
        </row>
        <row r="976">
          <cell r="O976">
            <v>0</v>
          </cell>
          <cell r="U976" t="e">
            <v>#N/A</v>
          </cell>
          <cell r="V976" t="e">
            <v>#N/A</v>
          </cell>
          <cell r="W976" t="e">
            <v>#N/A</v>
          </cell>
        </row>
        <row r="977">
          <cell r="O977">
            <v>0</v>
          </cell>
          <cell r="U977" t="e">
            <v>#N/A</v>
          </cell>
          <cell r="V977" t="e">
            <v>#N/A</v>
          </cell>
          <cell r="W977" t="e">
            <v>#N/A</v>
          </cell>
        </row>
        <row r="978">
          <cell r="O978">
            <v>0</v>
          </cell>
          <cell r="U978" t="e">
            <v>#N/A</v>
          </cell>
          <cell r="V978" t="e">
            <v>#N/A</v>
          </cell>
          <cell r="W978" t="e">
            <v>#N/A</v>
          </cell>
        </row>
        <row r="979">
          <cell r="O979">
            <v>0</v>
          </cell>
          <cell r="U979" t="e">
            <v>#N/A</v>
          </cell>
          <cell r="V979" t="e">
            <v>#N/A</v>
          </cell>
          <cell r="W979" t="e">
            <v>#N/A</v>
          </cell>
        </row>
        <row r="980">
          <cell r="O980">
            <v>0</v>
          </cell>
          <cell r="U980" t="e">
            <v>#N/A</v>
          </cell>
          <cell r="V980" t="e">
            <v>#N/A</v>
          </cell>
          <cell r="W980" t="e">
            <v>#N/A</v>
          </cell>
        </row>
        <row r="981">
          <cell r="O981">
            <v>0</v>
          </cell>
          <cell r="U981" t="e">
            <v>#N/A</v>
          </cell>
          <cell r="V981" t="e">
            <v>#N/A</v>
          </cell>
          <cell r="W981" t="e">
            <v>#N/A</v>
          </cell>
        </row>
        <row r="982">
          <cell r="O982">
            <v>0</v>
          </cell>
          <cell r="U982" t="e">
            <v>#N/A</v>
          </cell>
          <cell r="V982" t="e">
            <v>#N/A</v>
          </cell>
          <cell r="W982" t="e">
            <v>#N/A</v>
          </cell>
        </row>
        <row r="983">
          <cell r="O983">
            <v>0</v>
          </cell>
          <cell r="U983" t="e">
            <v>#N/A</v>
          </cell>
          <cell r="V983" t="e">
            <v>#N/A</v>
          </cell>
          <cell r="W983" t="e">
            <v>#N/A</v>
          </cell>
        </row>
        <row r="984">
          <cell r="O984">
            <v>0</v>
          </cell>
          <cell r="U984" t="e">
            <v>#N/A</v>
          </cell>
          <cell r="V984" t="e">
            <v>#N/A</v>
          </cell>
          <cell r="W984" t="e">
            <v>#N/A</v>
          </cell>
        </row>
        <row r="985">
          <cell r="O985">
            <v>0</v>
          </cell>
          <cell r="U985" t="e">
            <v>#N/A</v>
          </cell>
          <cell r="V985" t="e">
            <v>#N/A</v>
          </cell>
          <cell r="W985" t="e">
            <v>#N/A</v>
          </cell>
        </row>
        <row r="986">
          <cell r="O986">
            <v>0</v>
          </cell>
          <cell r="U986" t="e">
            <v>#N/A</v>
          </cell>
          <cell r="V986" t="e">
            <v>#N/A</v>
          </cell>
          <cell r="W986" t="e">
            <v>#N/A</v>
          </cell>
        </row>
        <row r="987">
          <cell r="O987">
            <v>0</v>
          </cell>
          <cell r="U987" t="e">
            <v>#N/A</v>
          </cell>
          <cell r="V987" t="e">
            <v>#N/A</v>
          </cell>
          <cell r="W987" t="e">
            <v>#N/A</v>
          </cell>
        </row>
        <row r="988">
          <cell r="O988">
            <v>0</v>
          </cell>
          <cell r="U988" t="e">
            <v>#N/A</v>
          </cell>
          <cell r="V988" t="e">
            <v>#N/A</v>
          </cell>
          <cell r="W988" t="e">
            <v>#N/A</v>
          </cell>
        </row>
        <row r="989">
          <cell r="O989">
            <v>0</v>
          </cell>
          <cell r="U989" t="e">
            <v>#N/A</v>
          </cell>
          <cell r="V989" t="e">
            <v>#N/A</v>
          </cell>
          <cell r="W989" t="e">
            <v>#N/A</v>
          </cell>
        </row>
        <row r="990">
          <cell r="O990">
            <v>0</v>
          </cell>
          <cell r="U990" t="e">
            <v>#N/A</v>
          </cell>
          <cell r="V990" t="e">
            <v>#N/A</v>
          </cell>
          <cell r="W990" t="e">
            <v>#N/A</v>
          </cell>
        </row>
        <row r="991">
          <cell r="O991">
            <v>0</v>
          </cell>
          <cell r="U991" t="e">
            <v>#N/A</v>
          </cell>
          <cell r="V991" t="e">
            <v>#N/A</v>
          </cell>
          <cell r="W991" t="e">
            <v>#N/A</v>
          </cell>
        </row>
        <row r="992">
          <cell r="O992">
            <v>0</v>
          </cell>
          <cell r="U992" t="e">
            <v>#N/A</v>
          </cell>
          <cell r="V992" t="e">
            <v>#N/A</v>
          </cell>
          <cell r="W992" t="e">
            <v>#N/A</v>
          </cell>
        </row>
        <row r="993">
          <cell r="O993">
            <v>0</v>
          </cell>
          <cell r="U993" t="e">
            <v>#N/A</v>
          </cell>
          <cell r="V993" t="e">
            <v>#N/A</v>
          </cell>
          <cell r="W993" t="e">
            <v>#N/A</v>
          </cell>
        </row>
        <row r="994">
          <cell r="O994">
            <v>0</v>
          </cell>
          <cell r="U994" t="e">
            <v>#N/A</v>
          </cell>
          <cell r="V994" t="e">
            <v>#N/A</v>
          </cell>
          <cell r="W994" t="e">
            <v>#N/A</v>
          </cell>
        </row>
        <row r="995">
          <cell r="O995">
            <v>0</v>
          </cell>
          <cell r="U995" t="e">
            <v>#N/A</v>
          </cell>
          <cell r="V995" t="e">
            <v>#N/A</v>
          </cell>
          <cell r="W995" t="e">
            <v>#N/A</v>
          </cell>
        </row>
        <row r="996">
          <cell r="O996">
            <v>0</v>
          </cell>
          <cell r="U996" t="e">
            <v>#N/A</v>
          </cell>
          <cell r="V996" t="e">
            <v>#N/A</v>
          </cell>
          <cell r="W996" t="e">
            <v>#N/A</v>
          </cell>
        </row>
        <row r="997">
          <cell r="O997">
            <v>0</v>
          </cell>
          <cell r="U997" t="e">
            <v>#N/A</v>
          </cell>
          <cell r="V997" t="e">
            <v>#N/A</v>
          </cell>
          <cell r="W997" t="e">
            <v>#N/A</v>
          </cell>
        </row>
        <row r="998">
          <cell r="O998">
            <v>0</v>
          </cell>
          <cell r="U998" t="e">
            <v>#N/A</v>
          </cell>
          <cell r="V998" t="e">
            <v>#N/A</v>
          </cell>
          <cell r="W998" t="e">
            <v>#N/A</v>
          </cell>
        </row>
        <row r="999">
          <cell r="O999">
            <v>0</v>
          </cell>
          <cell r="U999" t="e">
            <v>#N/A</v>
          </cell>
          <cell r="V999" t="e">
            <v>#N/A</v>
          </cell>
          <cell r="W999" t="e">
            <v>#N/A</v>
          </cell>
        </row>
        <row r="1000">
          <cell r="O1000">
            <v>0</v>
          </cell>
          <cell r="U1000" t="e">
            <v>#N/A</v>
          </cell>
          <cell r="V1000" t="e">
            <v>#N/A</v>
          </cell>
          <cell r="W1000" t="e">
            <v>#N/A</v>
          </cell>
        </row>
        <row r="1001">
          <cell r="O1001">
            <v>0</v>
          </cell>
          <cell r="U1001" t="e">
            <v>#N/A</v>
          </cell>
          <cell r="V1001" t="e">
            <v>#N/A</v>
          </cell>
          <cell r="W1001" t="e">
            <v>#N/A</v>
          </cell>
        </row>
        <row r="1002">
          <cell r="O1002">
            <v>0</v>
          </cell>
          <cell r="U1002" t="e">
            <v>#N/A</v>
          </cell>
          <cell r="V1002" t="e">
            <v>#N/A</v>
          </cell>
          <cell r="W1002" t="e">
            <v>#N/A</v>
          </cell>
        </row>
        <row r="1003">
          <cell r="O1003">
            <v>0</v>
          </cell>
          <cell r="U1003" t="e">
            <v>#N/A</v>
          </cell>
          <cell r="V1003" t="e">
            <v>#N/A</v>
          </cell>
          <cell r="W1003" t="e">
            <v>#N/A</v>
          </cell>
        </row>
        <row r="1004">
          <cell r="O1004">
            <v>0</v>
          </cell>
          <cell r="U1004" t="e">
            <v>#N/A</v>
          </cell>
          <cell r="V1004" t="e">
            <v>#N/A</v>
          </cell>
          <cell r="W1004" t="e">
            <v>#N/A</v>
          </cell>
        </row>
        <row r="1005">
          <cell r="O1005">
            <v>0</v>
          </cell>
          <cell r="U1005" t="e">
            <v>#N/A</v>
          </cell>
          <cell r="V1005" t="e">
            <v>#N/A</v>
          </cell>
          <cell r="W1005" t="e">
            <v>#N/A</v>
          </cell>
        </row>
        <row r="1006">
          <cell r="O1006">
            <v>0</v>
          </cell>
          <cell r="U1006" t="e">
            <v>#N/A</v>
          </cell>
          <cell r="V1006" t="e">
            <v>#N/A</v>
          </cell>
          <cell r="W1006" t="e">
            <v>#N/A</v>
          </cell>
        </row>
        <row r="1007">
          <cell r="O1007">
            <v>0</v>
          </cell>
          <cell r="U1007" t="e">
            <v>#N/A</v>
          </cell>
          <cell r="V1007" t="e">
            <v>#N/A</v>
          </cell>
          <cell r="W1007" t="e">
            <v>#N/A</v>
          </cell>
        </row>
        <row r="1008">
          <cell r="O1008">
            <v>0</v>
          </cell>
          <cell r="U1008" t="e">
            <v>#N/A</v>
          </cell>
          <cell r="V1008" t="e">
            <v>#N/A</v>
          </cell>
          <cell r="W1008" t="e">
            <v>#N/A</v>
          </cell>
        </row>
        <row r="1009">
          <cell r="O1009">
            <v>0</v>
          </cell>
          <cell r="U1009" t="e">
            <v>#N/A</v>
          </cell>
          <cell r="V1009" t="e">
            <v>#N/A</v>
          </cell>
          <cell r="W1009" t="e">
            <v>#N/A</v>
          </cell>
        </row>
        <row r="1010">
          <cell r="O1010">
            <v>0</v>
          </cell>
          <cell r="U1010" t="e">
            <v>#N/A</v>
          </cell>
          <cell r="V1010" t="e">
            <v>#N/A</v>
          </cell>
          <cell r="W1010" t="e">
            <v>#N/A</v>
          </cell>
        </row>
        <row r="1011">
          <cell r="O1011">
            <v>0</v>
          </cell>
          <cell r="U1011" t="e">
            <v>#N/A</v>
          </cell>
          <cell r="V1011" t="e">
            <v>#N/A</v>
          </cell>
          <cell r="W1011" t="e">
            <v>#N/A</v>
          </cell>
        </row>
        <row r="1012">
          <cell r="O1012">
            <v>0</v>
          </cell>
          <cell r="U1012" t="e">
            <v>#N/A</v>
          </cell>
          <cell r="V1012" t="e">
            <v>#N/A</v>
          </cell>
          <cell r="W1012" t="e">
            <v>#N/A</v>
          </cell>
        </row>
        <row r="1013">
          <cell r="O1013">
            <v>0</v>
          </cell>
          <cell r="U1013" t="e">
            <v>#N/A</v>
          </cell>
          <cell r="V1013" t="e">
            <v>#N/A</v>
          </cell>
          <cell r="W1013" t="e">
            <v>#N/A</v>
          </cell>
        </row>
        <row r="1014">
          <cell r="O1014">
            <v>0</v>
          </cell>
          <cell r="U1014" t="e">
            <v>#N/A</v>
          </cell>
          <cell r="V1014" t="e">
            <v>#N/A</v>
          </cell>
          <cell r="W1014" t="e">
            <v>#N/A</v>
          </cell>
        </row>
        <row r="1015">
          <cell r="O1015">
            <v>0</v>
          </cell>
          <cell r="U1015" t="e">
            <v>#N/A</v>
          </cell>
          <cell r="V1015" t="e">
            <v>#N/A</v>
          </cell>
          <cell r="W1015" t="e">
            <v>#N/A</v>
          </cell>
        </row>
        <row r="1016">
          <cell r="O1016">
            <v>0</v>
          </cell>
          <cell r="U1016" t="e">
            <v>#N/A</v>
          </cell>
          <cell r="V1016" t="e">
            <v>#N/A</v>
          </cell>
          <cell r="W1016" t="e">
            <v>#N/A</v>
          </cell>
        </row>
        <row r="1017">
          <cell r="O1017">
            <v>0</v>
          </cell>
          <cell r="U1017" t="e">
            <v>#N/A</v>
          </cell>
          <cell r="V1017" t="e">
            <v>#N/A</v>
          </cell>
          <cell r="W1017" t="e">
            <v>#N/A</v>
          </cell>
        </row>
        <row r="1018">
          <cell r="O1018">
            <v>0</v>
          </cell>
          <cell r="U1018" t="e">
            <v>#N/A</v>
          </cell>
          <cell r="V1018" t="e">
            <v>#N/A</v>
          </cell>
          <cell r="W1018" t="e">
            <v>#N/A</v>
          </cell>
        </row>
        <row r="1019">
          <cell r="O1019">
            <v>0</v>
          </cell>
          <cell r="U1019" t="e">
            <v>#N/A</v>
          </cell>
          <cell r="V1019" t="e">
            <v>#N/A</v>
          </cell>
          <cell r="W1019" t="e">
            <v>#N/A</v>
          </cell>
        </row>
        <row r="1020">
          <cell r="O1020">
            <v>0</v>
          </cell>
          <cell r="U1020" t="e">
            <v>#N/A</v>
          </cell>
          <cell r="V1020" t="e">
            <v>#N/A</v>
          </cell>
          <cell r="W1020" t="e">
            <v>#N/A</v>
          </cell>
        </row>
        <row r="1021">
          <cell r="O1021">
            <v>0</v>
          </cell>
          <cell r="U1021" t="e">
            <v>#N/A</v>
          </cell>
          <cell r="V1021" t="e">
            <v>#N/A</v>
          </cell>
          <cell r="W1021" t="e">
            <v>#N/A</v>
          </cell>
        </row>
        <row r="1022">
          <cell r="O1022">
            <v>0</v>
          </cell>
          <cell r="U1022" t="e">
            <v>#N/A</v>
          </cell>
          <cell r="V1022" t="e">
            <v>#N/A</v>
          </cell>
          <cell r="W1022" t="e">
            <v>#N/A</v>
          </cell>
        </row>
        <row r="1023">
          <cell r="O1023">
            <v>0</v>
          </cell>
          <cell r="U1023" t="e">
            <v>#N/A</v>
          </cell>
          <cell r="V1023" t="e">
            <v>#N/A</v>
          </cell>
          <cell r="W1023" t="e">
            <v>#N/A</v>
          </cell>
        </row>
        <row r="1024">
          <cell r="O1024">
            <v>0</v>
          </cell>
          <cell r="U1024" t="e">
            <v>#N/A</v>
          </cell>
          <cell r="V1024" t="e">
            <v>#N/A</v>
          </cell>
          <cell r="W1024" t="e">
            <v>#N/A</v>
          </cell>
        </row>
        <row r="1025">
          <cell r="O1025">
            <v>0</v>
          </cell>
          <cell r="U1025" t="e">
            <v>#N/A</v>
          </cell>
          <cell r="V1025" t="e">
            <v>#N/A</v>
          </cell>
          <cell r="W1025" t="e">
            <v>#N/A</v>
          </cell>
        </row>
        <row r="1026">
          <cell r="O1026">
            <v>0</v>
          </cell>
          <cell r="U1026" t="e">
            <v>#N/A</v>
          </cell>
          <cell r="V1026" t="e">
            <v>#N/A</v>
          </cell>
          <cell r="W1026" t="e">
            <v>#N/A</v>
          </cell>
        </row>
        <row r="1027">
          <cell r="O1027">
            <v>0</v>
          </cell>
          <cell r="U1027" t="e">
            <v>#N/A</v>
          </cell>
          <cell r="V1027" t="e">
            <v>#N/A</v>
          </cell>
          <cell r="W1027" t="e">
            <v>#N/A</v>
          </cell>
        </row>
        <row r="1028">
          <cell r="O1028">
            <v>0</v>
          </cell>
          <cell r="U1028" t="e">
            <v>#N/A</v>
          </cell>
          <cell r="V1028" t="e">
            <v>#N/A</v>
          </cell>
          <cell r="W1028" t="e">
            <v>#N/A</v>
          </cell>
        </row>
        <row r="1029">
          <cell r="O1029">
            <v>0</v>
          </cell>
          <cell r="U1029" t="e">
            <v>#N/A</v>
          </cell>
          <cell r="V1029" t="e">
            <v>#N/A</v>
          </cell>
          <cell r="W1029" t="e">
            <v>#N/A</v>
          </cell>
        </row>
        <row r="1030">
          <cell r="O1030">
            <v>0</v>
          </cell>
          <cell r="U1030" t="e">
            <v>#N/A</v>
          </cell>
          <cell r="V1030" t="e">
            <v>#N/A</v>
          </cell>
          <cell r="W1030" t="e">
            <v>#N/A</v>
          </cell>
        </row>
        <row r="1031">
          <cell r="O1031">
            <v>0</v>
          </cell>
          <cell r="U1031" t="e">
            <v>#N/A</v>
          </cell>
          <cell r="V1031" t="e">
            <v>#N/A</v>
          </cell>
          <cell r="W1031" t="e">
            <v>#N/A</v>
          </cell>
        </row>
        <row r="1032">
          <cell r="O1032">
            <v>0</v>
          </cell>
          <cell r="U1032" t="e">
            <v>#N/A</v>
          </cell>
          <cell r="V1032" t="e">
            <v>#N/A</v>
          </cell>
          <cell r="W1032" t="e">
            <v>#N/A</v>
          </cell>
        </row>
        <row r="1033">
          <cell r="O1033">
            <v>0</v>
          </cell>
          <cell r="U1033" t="e">
            <v>#N/A</v>
          </cell>
          <cell r="V1033" t="e">
            <v>#N/A</v>
          </cell>
          <cell r="W1033" t="e">
            <v>#N/A</v>
          </cell>
        </row>
        <row r="1034">
          <cell r="O1034">
            <v>0</v>
          </cell>
          <cell r="U1034" t="e">
            <v>#N/A</v>
          </cell>
          <cell r="V1034" t="e">
            <v>#N/A</v>
          </cell>
          <cell r="W1034" t="e">
            <v>#N/A</v>
          </cell>
        </row>
        <row r="1035">
          <cell r="O1035">
            <v>0</v>
          </cell>
          <cell r="U1035" t="e">
            <v>#N/A</v>
          </cell>
          <cell r="V1035" t="e">
            <v>#N/A</v>
          </cell>
          <cell r="W1035" t="e">
            <v>#N/A</v>
          </cell>
        </row>
        <row r="1036">
          <cell r="O1036">
            <v>0</v>
          </cell>
          <cell r="U1036" t="e">
            <v>#N/A</v>
          </cell>
          <cell r="V1036" t="e">
            <v>#N/A</v>
          </cell>
          <cell r="W1036" t="e">
            <v>#N/A</v>
          </cell>
        </row>
        <row r="1037">
          <cell r="O1037">
            <v>0</v>
          </cell>
          <cell r="U1037" t="e">
            <v>#N/A</v>
          </cell>
          <cell r="V1037" t="e">
            <v>#N/A</v>
          </cell>
          <cell r="W1037" t="e">
            <v>#N/A</v>
          </cell>
        </row>
        <row r="1038">
          <cell r="O1038">
            <v>0</v>
          </cell>
          <cell r="U1038" t="e">
            <v>#N/A</v>
          </cell>
          <cell r="V1038" t="e">
            <v>#N/A</v>
          </cell>
          <cell r="W1038" t="e">
            <v>#N/A</v>
          </cell>
        </row>
        <row r="1039">
          <cell r="O1039">
            <v>0</v>
          </cell>
          <cell r="U1039" t="e">
            <v>#N/A</v>
          </cell>
          <cell r="V1039" t="e">
            <v>#N/A</v>
          </cell>
          <cell r="W1039" t="e">
            <v>#N/A</v>
          </cell>
        </row>
        <row r="1040">
          <cell r="O1040">
            <v>0</v>
          </cell>
          <cell r="U1040" t="e">
            <v>#N/A</v>
          </cell>
          <cell r="V1040" t="e">
            <v>#N/A</v>
          </cell>
          <cell r="W1040" t="e">
            <v>#N/A</v>
          </cell>
        </row>
        <row r="1041">
          <cell r="O1041">
            <v>0</v>
          </cell>
          <cell r="U1041" t="e">
            <v>#N/A</v>
          </cell>
          <cell r="V1041" t="e">
            <v>#N/A</v>
          </cell>
          <cell r="W1041" t="e">
            <v>#N/A</v>
          </cell>
        </row>
        <row r="1042">
          <cell r="O1042">
            <v>0</v>
          </cell>
          <cell r="U1042" t="e">
            <v>#N/A</v>
          </cell>
          <cell r="V1042" t="e">
            <v>#N/A</v>
          </cell>
          <cell r="W1042" t="e">
            <v>#N/A</v>
          </cell>
        </row>
        <row r="1043">
          <cell r="O1043">
            <v>0</v>
          </cell>
          <cell r="U1043" t="e">
            <v>#N/A</v>
          </cell>
          <cell r="V1043" t="e">
            <v>#N/A</v>
          </cell>
          <cell r="W1043" t="e">
            <v>#N/A</v>
          </cell>
        </row>
        <row r="1044">
          <cell r="O1044">
            <v>0</v>
          </cell>
          <cell r="U1044" t="e">
            <v>#N/A</v>
          </cell>
          <cell r="V1044" t="e">
            <v>#N/A</v>
          </cell>
          <cell r="W1044" t="e">
            <v>#N/A</v>
          </cell>
        </row>
        <row r="1045">
          <cell r="O1045">
            <v>0</v>
          </cell>
          <cell r="U1045" t="e">
            <v>#N/A</v>
          </cell>
          <cell r="V1045" t="e">
            <v>#N/A</v>
          </cell>
          <cell r="W1045" t="e">
            <v>#N/A</v>
          </cell>
        </row>
        <row r="1046">
          <cell r="O1046">
            <v>0</v>
          </cell>
          <cell r="U1046" t="e">
            <v>#N/A</v>
          </cell>
          <cell r="V1046" t="e">
            <v>#N/A</v>
          </cell>
          <cell r="W1046" t="e">
            <v>#N/A</v>
          </cell>
        </row>
        <row r="1047">
          <cell r="O1047">
            <v>0</v>
          </cell>
          <cell r="U1047" t="e">
            <v>#N/A</v>
          </cell>
          <cell r="V1047" t="e">
            <v>#N/A</v>
          </cell>
          <cell r="W1047" t="e">
            <v>#N/A</v>
          </cell>
        </row>
        <row r="1048">
          <cell r="O1048">
            <v>0</v>
          </cell>
          <cell r="U1048" t="e">
            <v>#N/A</v>
          </cell>
          <cell r="V1048" t="e">
            <v>#N/A</v>
          </cell>
          <cell r="W1048" t="e">
            <v>#N/A</v>
          </cell>
        </row>
        <row r="1049">
          <cell r="O1049">
            <v>0</v>
          </cell>
          <cell r="U1049" t="e">
            <v>#N/A</v>
          </cell>
          <cell r="V1049" t="e">
            <v>#N/A</v>
          </cell>
          <cell r="W1049" t="e">
            <v>#N/A</v>
          </cell>
        </row>
        <row r="1050">
          <cell r="O1050">
            <v>0</v>
          </cell>
          <cell r="U1050" t="e">
            <v>#N/A</v>
          </cell>
          <cell r="V1050" t="e">
            <v>#N/A</v>
          </cell>
          <cell r="W1050" t="e">
            <v>#N/A</v>
          </cell>
        </row>
        <row r="1051">
          <cell r="O1051">
            <v>0</v>
          </cell>
          <cell r="U1051" t="e">
            <v>#N/A</v>
          </cell>
          <cell r="V1051" t="e">
            <v>#N/A</v>
          </cell>
          <cell r="W1051" t="e">
            <v>#N/A</v>
          </cell>
        </row>
        <row r="1052">
          <cell r="O1052">
            <v>0</v>
          </cell>
          <cell r="U1052" t="e">
            <v>#N/A</v>
          </cell>
          <cell r="V1052" t="e">
            <v>#N/A</v>
          </cell>
          <cell r="W1052" t="e">
            <v>#N/A</v>
          </cell>
        </row>
        <row r="1053">
          <cell r="O1053">
            <v>0</v>
          </cell>
          <cell r="U1053" t="e">
            <v>#N/A</v>
          </cell>
          <cell r="V1053" t="e">
            <v>#N/A</v>
          </cell>
          <cell r="W1053" t="e">
            <v>#N/A</v>
          </cell>
        </row>
        <row r="1054">
          <cell r="O1054">
            <v>0</v>
          </cell>
          <cell r="U1054" t="e">
            <v>#N/A</v>
          </cell>
          <cell r="V1054" t="e">
            <v>#N/A</v>
          </cell>
          <cell r="W1054" t="e">
            <v>#N/A</v>
          </cell>
        </row>
        <row r="1055">
          <cell r="O1055">
            <v>0</v>
          </cell>
          <cell r="U1055" t="e">
            <v>#N/A</v>
          </cell>
          <cell r="V1055" t="e">
            <v>#N/A</v>
          </cell>
          <cell r="W1055" t="e">
            <v>#N/A</v>
          </cell>
        </row>
      </sheetData>
      <sheetData sheetId="9"/>
      <sheetData sheetId="1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es"/>
      <sheetName val="Bilan"/>
      <sheetName val="Budget original"/>
      <sheetName val="2pager"/>
      <sheetName val="Budget révisé"/>
      <sheetName val="Print_Mois"/>
      <sheetName val="Print_AAD"/>
      <sheetName val="BV_Data_An_Cour"/>
      <sheetName val="BV_Data_An_Prec"/>
      <sheetName val="Data_Validation"/>
      <sheetName val="Feuil1"/>
    </sheetNames>
    <sheetDataSet>
      <sheetData sheetId="0">
        <row r="1">
          <cell r="B1" t="str">
            <v>Volks</v>
          </cell>
        </row>
        <row r="3">
          <cell r="B3" t="str">
            <v>Août</v>
          </cell>
        </row>
        <row r="4">
          <cell r="B4">
            <v>2021</v>
          </cell>
        </row>
      </sheetData>
      <sheetData sheetId="1"/>
      <sheetData sheetId="2">
        <row r="2">
          <cell r="B2" t="str">
            <v>Mois</v>
          </cell>
          <cell r="F2" t="str">
            <v/>
          </cell>
          <cell r="G2" t="str">
            <v/>
          </cell>
          <cell r="H2" t="str">
            <v/>
          </cell>
          <cell r="I2" t="str">
            <v/>
          </cell>
          <cell r="J2" t="str">
            <v/>
          </cell>
          <cell r="K2" t="str">
            <v/>
          </cell>
          <cell r="L2" t="str">
            <v/>
          </cell>
          <cell r="M2" t="str">
            <v/>
          </cell>
          <cell r="N2" t="str">
            <v/>
          </cell>
          <cell r="O2" t="str">
            <v/>
          </cell>
          <cell r="P2" t="str">
            <v/>
          </cell>
          <cell r="Q2" t="str">
            <v/>
          </cell>
          <cell r="R2" t="str">
            <v/>
          </cell>
          <cell r="S2" t="str">
            <v/>
          </cell>
          <cell r="T2" t="str">
            <v/>
          </cell>
          <cell r="U2" t="str">
            <v/>
          </cell>
          <cell r="V2" t="str">
            <v/>
          </cell>
          <cell r="W2" t="str">
            <v/>
          </cell>
          <cell r="X2" t="str">
            <v/>
          </cell>
          <cell r="Y2" t="str">
            <v/>
          </cell>
          <cell r="Z2" t="str">
            <v/>
          </cell>
          <cell r="AA2" t="str">
            <v>X</v>
          </cell>
          <cell r="AB2" t="str">
            <v>O</v>
          </cell>
          <cell r="AC2" t="str">
            <v>U</v>
          </cell>
          <cell r="AD2" t="str">
            <v/>
          </cell>
          <cell r="AE2" t="str">
            <v/>
          </cell>
          <cell r="AF2" t="str">
            <v/>
          </cell>
          <cell r="AG2" t="str">
            <v/>
          </cell>
          <cell r="AH2" t="str">
            <v/>
          </cell>
          <cell r="AI2" t="str">
            <v/>
          </cell>
          <cell r="AJ2" t="str">
            <v/>
          </cell>
          <cell r="AK2" t="str">
            <v/>
          </cell>
          <cell r="AL2" t="str">
            <v/>
          </cell>
          <cell r="AM2" t="str">
            <v/>
          </cell>
          <cell r="AN2" t="str">
            <v/>
          </cell>
          <cell r="AO2" t="str">
            <v/>
          </cell>
        </row>
        <row r="3">
          <cell r="B3" t="str">
            <v>YTD</v>
          </cell>
          <cell r="F3" t="str">
            <v>X</v>
          </cell>
          <cell r="G3" t="str">
            <v>O</v>
          </cell>
          <cell r="H3" t="str">
            <v>U</v>
          </cell>
          <cell r="I3" t="str">
            <v>X</v>
          </cell>
          <cell r="J3" t="str">
            <v>O</v>
          </cell>
          <cell r="K3" t="str">
            <v>U</v>
          </cell>
          <cell r="L3" t="str">
            <v>X</v>
          </cell>
          <cell r="M3" t="str">
            <v>O</v>
          </cell>
          <cell r="N3" t="str">
            <v>U</v>
          </cell>
          <cell r="O3" t="str">
            <v>X</v>
          </cell>
          <cell r="P3" t="str">
            <v>O</v>
          </cell>
          <cell r="Q3" t="str">
            <v>U</v>
          </cell>
          <cell r="R3" t="str">
            <v>X</v>
          </cell>
          <cell r="S3" t="str">
            <v>O</v>
          </cell>
          <cell r="T3" t="str">
            <v>U</v>
          </cell>
          <cell r="U3" t="str">
            <v>X</v>
          </cell>
          <cell r="V3" t="str">
            <v>O</v>
          </cell>
          <cell r="W3" t="str">
            <v>U</v>
          </cell>
          <cell r="X3" t="str">
            <v>X</v>
          </cell>
          <cell r="Y3" t="str">
            <v>O</v>
          </cell>
          <cell r="Z3" t="str">
            <v>U</v>
          </cell>
          <cell r="AA3" t="str">
            <v>X</v>
          </cell>
          <cell r="AB3" t="str">
            <v>O</v>
          </cell>
          <cell r="AC3" t="str">
            <v>U</v>
          </cell>
          <cell r="AD3" t="str">
            <v/>
          </cell>
          <cell r="AE3" t="str">
            <v/>
          </cell>
          <cell r="AF3" t="str">
            <v/>
          </cell>
          <cell r="AG3" t="str">
            <v/>
          </cell>
          <cell r="AH3" t="str">
            <v/>
          </cell>
          <cell r="AI3" t="str">
            <v/>
          </cell>
          <cell r="AJ3" t="str">
            <v/>
          </cell>
          <cell r="AK3" t="str">
            <v/>
          </cell>
          <cell r="AL3" t="str">
            <v/>
          </cell>
          <cell r="AM3" t="str">
            <v/>
          </cell>
          <cell r="AN3" t="str">
            <v/>
          </cell>
          <cell r="AO3" t="str">
            <v/>
          </cell>
        </row>
        <row r="4">
          <cell r="B4" t="str">
            <v>Budget 2021</v>
          </cell>
          <cell r="C4" t="str">
            <v>Véhicules neufs</v>
          </cell>
        </row>
        <row r="6">
          <cell r="B6" t="str">
            <v>Mois</v>
          </cell>
          <cell r="C6">
            <v>2021</v>
          </cell>
          <cell r="F6" t="str">
            <v>Janvier</v>
          </cell>
          <cell r="I6" t="str">
            <v>Février</v>
          </cell>
          <cell r="L6" t="str">
            <v>Mars</v>
          </cell>
          <cell r="O6" t="str">
            <v>Avril</v>
          </cell>
          <cell r="R6" t="str">
            <v>Mai</v>
          </cell>
          <cell r="U6" t="str">
            <v>Juin</v>
          </cell>
          <cell r="X6" t="str">
            <v>Juillet</v>
          </cell>
          <cell r="AA6" t="str">
            <v>Août</v>
          </cell>
          <cell r="AD6" t="str">
            <v>Septembre</v>
          </cell>
          <cell r="AG6" t="str">
            <v>Octobre</v>
          </cell>
          <cell r="AJ6" t="str">
            <v>Novembre</v>
          </cell>
          <cell r="AM6" t="str">
            <v>Décembre</v>
          </cell>
        </row>
        <row r="7">
          <cell r="C7" t="str">
            <v>UNITE</v>
          </cell>
          <cell r="D7" t="str">
            <v>$P/UNITE</v>
          </cell>
          <cell r="E7" t="str">
            <v>$PROFITS</v>
          </cell>
          <cell r="F7" t="str">
            <v>UNITE</v>
          </cell>
          <cell r="G7" t="str">
            <v>$P/UNITE</v>
          </cell>
          <cell r="H7" t="str">
            <v>$PROFITS</v>
          </cell>
          <cell r="I7" t="str">
            <v>UNITE</v>
          </cell>
          <cell r="J7" t="str">
            <v>$P/UNITE</v>
          </cell>
          <cell r="K7" t="str">
            <v>$PROFITS</v>
          </cell>
          <cell r="L7" t="str">
            <v>UNITE</v>
          </cell>
          <cell r="M7" t="str">
            <v>$P/UNITE</v>
          </cell>
          <cell r="N7" t="str">
            <v>$PROFITS</v>
          </cell>
          <cell r="O7" t="str">
            <v>UNITE</v>
          </cell>
          <cell r="P7" t="str">
            <v>$P/UNITE</v>
          </cell>
          <cell r="Q7" t="str">
            <v>$PROFITS</v>
          </cell>
          <cell r="R7" t="str">
            <v>UNITE</v>
          </cell>
          <cell r="S7" t="str">
            <v>$P/UNITE</v>
          </cell>
          <cell r="T7" t="str">
            <v>$PROFITS</v>
          </cell>
          <cell r="U7" t="str">
            <v>UNITE</v>
          </cell>
          <cell r="V7" t="str">
            <v>$P/UNITE</v>
          </cell>
          <cell r="W7" t="str">
            <v>$PROFITS</v>
          </cell>
          <cell r="X7" t="str">
            <v>UNITE</v>
          </cell>
          <cell r="Y7" t="str">
            <v>$P/UNITE</v>
          </cell>
          <cell r="Z7" t="str">
            <v>$PROFITS</v>
          </cell>
          <cell r="AA7" t="str">
            <v>UNITE</v>
          </cell>
          <cell r="AB7" t="str">
            <v>$P/UNITE</v>
          </cell>
          <cell r="AC7" t="str">
            <v>$PROFITS</v>
          </cell>
          <cell r="AD7" t="str">
            <v>UNITE</v>
          </cell>
          <cell r="AE7" t="str">
            <v>$P/UNITE</v>
          </cell>
          <cell r="AF7" t="str">
            <v>$PROFITS</v>
          </cell>
          <cell r="AG7" t="str">
            <v>UNITE</v>
          </cell>
          <cell r="AH7" t="str">
            <v>$P/UNITE</v>
          </cell>
          <cell r="AI7" t="str">
            <v>$PROFITS</v>
          </cell>
          <cell r="AJ7" t="str">
            <v>UNITE</v>
          </cell>
          <cell r="AK7" t="str">
            <v>$P/UNITE</v>
          </cell>
          <cell r="AL7" t="str">
            <v>$PROFITS</v>
          </cell>
          <cell r="AM7" t="str">
            <v>UNITE</v>
          </cell>
          <cell r="AN7" t="str">
            <v>$P/UNITE</v>
          </cell>
          <cell r="AO7" t="str">
            <v>$PROFITS</v>
          </cell>
        </row>
        <row r="8">
          <cell r="A8" t="str">
            <v>Véhicules neufsVentes nettes</v>
          </cell>
          <cell r="B8" t="str">
            <v>Ventes nettes</v>
          </cell>
          <cell r="E8">
            <v>9553310.0954870339</v>
          </cell>
          <cell r="H8">
            <v>1882577.9033123129</v>
          </cell>
          <cell r="K8">
            <v>446219.11410022038</v>
          </cell>
          <cell r="N8">
            <v>678330.08198413614</v>
          </cell>
          <cell r="Q8">
            <v>751340.65797524713</v>
          </cell>
          <cell r="T8">
            <v>981796.55292181112</v>
          </cell>
          <cell r="W8">
            <v>691716.39517554897</v>
          </cell>
          <cell r="Z8">
            <v>688676.8901585252</v>
          </cell>
          <cell r="AC8">
            <v>729220.9724917697</v>
          </cell>
          <cell r="AF8">
            <v>799077.54156453046</v>
          </cell>
          <cell r="AI8">
            <v>991144.07177553454</v>
          </cell>
          <cell r="AL8">
            <v>576007.01925350889</v>
          </cell>
          <cell r="AO8">
            <v>337202.89477388666</v>
          </cell>
        </row>
        <row r="9">
          <cell r="A9" t="str">
            <v>Véhicules neufsAutos détail</v>
          </cell>
          <cell r="B9" t="str">
            <v>Autos détail</v>
          </cell>
          <cell r="C9">
            <v>303</v>
          </cell>
          <cell r="D9">
            <v>955.05621789951283</v>
          </cell>
          <cell r="E9">
            <v>289382.03402355238</v>
          </cell>
          <cell r="F9">
            <v>23.607095531789504</v>
          </cell>
          <cell r="G9">
            <v>955.05621789951272</v>
          </cell>
          <cell r="H9">
            <v>22546.103374183371</v>
          </cell>
          <cell r="I9">
            <v>16.252745004560932</v>
          </cell>
          <cell r="J9">
            <v>955.05621789951272</v>
          </cell>
          <cell r="K9">
            <v>15522.285174541163</v>
          </cell>
          <cell r="L9">
            <v>24.706978036209659</v>
          </cell>
          <cell r="M9">
            <v>955.05621789951272</v>
          </cell>
          <cell r="N9">
            <v>23596.552998988725</v>
          </cell>
          <cell r="O9">
            <v>27.366259623939069</v>
          </cell>
          <cell r="P9">
            <v>955.05621789951272</v>
          </cell>
          <cell r="Q9">
            <v>26136.316414495388</v>
          </cell>
          <cell r="R9">
            <v>35.760209540040471</v>
          </cell>
          <cell r="S9">
            <v>955.0562178995126</v>
          </cell>
          <cell r="T9">
            <v>34153.010474605122</v>
          </cell>
          <cell r="U9">
            <v>25.194550907869203</v>
          </cell>
          <cell r="V9">
            <v>955.05621789951272</v>
          </cell>
          <cell r="W9">
            <v>24062.212501746297</v>
          </cell>
          <cell r="X9">
            <v>25.083842293153349</v>
          </cell>
          <cell r="Y9">
            <v>955.05621789951272</v>
          </cell>
          <cell r="Z9">
            <v>23956.479550886877</v>
          </cell>
          <cell r="AA9">
            <v>26.560589054517198</v>
          </cell>
          <cell r="AB9">
            <v>955.05621789951283</v>
          </cell>
          <cell r="AC9">
            <v>25366.855727590391</v>
          </cell>
          <cell r="AD9">
            <v>29.104991497524331</v>
          </cell>
          <cell r="AE9">
            <v>955.05621789951272</v>
          </cell>
          <cell r="AF9">
            <v>27796.903101623062</v>
          </cell>
          <cell r="AG9">
            <v>36.100676444200857</v>
          </cell>
          <cell r="AH9">
            <v>955.05621789951283</v>
          </cell>
          <cell r="AI9">
            <v>34478.175508412503</v>
          </cell>
          <cell r="AJ9">
            <v>20.980040766836964</v>
          </cell>
          <cell r="AK9">
            <v>955.0562178995126</v>
          </cell>
          <cell r="AL9">
            <v>20037.118386152903</v>
          </cell>
          <cell r="AM9">
            <v>12.282021299358465</v>
          </cell>
          <cell r="AN9">
            <v>955.0562178995126</v>
          </cell>
          <cell r="AO9">
            <v>11730.020810326554</v>
          </cell>
        </row>
        <row r="10">
          <cell r="A10" t="str">
            <v>Véhicules neufsCamions détail</v>
          </cell>
          <cell r="B10" t="str">
            <v>Camions détail</v>
          </cell>
          <cell r="C10">
            <v>407.00000000000006</v>
          </cell>
          <cell r="D10">
            <v>1702.6668817908312</v>
          </cell>
          <cell r="E10">
            <v>692985.42088886839</v>
          </cell>
          <cell r="F10">
            <v>31.709860994845965</v>
          </cell>
          <cell r="G10">
            <v>1702.6668817908317</v>
          </cell>
          <cell r="H10">
            <v>53991.330142115097</v>
          </cell>
          <cell r="I10">
            <v>21.831244940119799</v>
          </cell>
          <cell r="J10">
            <v>1702.6668817908317</v>
          </cell>
          <cell r="K10">
            <v>37171.33774780565</v>
          </cell>
          <cell r="L10">
            <v>33.187260926525845</v>
          </cell>
          <cell r="M10">
            <v>1702.6668817908317</v>
          </cell>
          <cell r="N10">
            <v>56506.850076946466</v>
          </cell>
          <cell r="O10">
            <v>36.759299230835644</v>
          </cell>
          <cell r="P10">
            <v>1702.6668817908317</v>
          </cell>
          <cell r="Q10">
            <v>62588.841398183045</v>
          </cell>
          <cell r="R10">
            <v>48.03434086731508</v>
          </cell>
          <cell r="S10">
            <v>1702.6668817908319</v>
          </cell>
          <cell r="T10">
            <v>81786.481383429287</v>
          </cell>
          <cell r="U10">
            <v>33.84218554291342</v>
          </cell>
          <cell r="V10">
            <v>1702.6668817908317</v>
          </cell>
          <cell r="W10">
            <v>57621.968531339153</v>
          </cell>
          <cell r="X10">
            <v>33.693477931727436</v>
          </cell>
          <cell r="Y10">
            <v>1702.6668817908317</v>
          </cell>
          <cell r="Z10">
            <v>57368.769006702554</v>
          </cell>
          <cell r="AA10">
            <v>35.677094868608911</v>
          </cell>
          <cell r="AB10">
            <v>1702.6668817908317</v>
          </cell>
          <cell r="AC10">
            <v>60746.207871290018</v>
          </cell>
          <cell r="AD10">
            <v>39.094823562681199</v>
          </cell>
          <cell r="AE10">
            <v>1702.6668817908319</v>
          </cell>
          <cell r="AF10">
            <v>66565.461329633137</v>
          </cell>
          <cell r="AG10">
            <v>48.491667698976073</v>
          </cell>
          <cell r="AH10">
            <v>1702.6668817908314</v>
          </cell>
          <cell r="AI10">
            <v>82565.156633852777</v>
          </cell>
          <cell r="AJ10">
            <v>28.181110865025232</v>
          </cell>
          <cell r="AK10">
            <v>1702.6668817908317</v>
          </cell>
          <cell r="AL10">
            <v>47983.04416195424</v>
          </cell>
          <cell r="AM10">
            <v>16.497632570425399</v>
          </cell>
          <cell r="AN10">
            <v>1702.6668817908317</v>
          </cell>
          <cell r="AO10">
            <v>28089.972605617077</v>
          </cell>
        </row>
        <row r="11">
          <cell r="A11" t="str">
            <v>Véhicules neufsSprinter</v>
          </cell>
          <cell r="B11" t="str">
            <v>Sprinter</v>
          </cell>
          <cell r="C11">
            <v>0</v>
          </cell>
          <cell r="D11">
            <v>0</v>
          </cell>
          <cell r="E11">
            <v>0</v>
          </cell>
          <cell r="G11">
            <v>0</v>
          </cell>
          <cell r="J11">
            <v>0</v>
          </cell>
          <cell r="M11">
            <v>0</v>
          </cell>
          <cell r="P11">
            <v>0</v>
          </cell>
          <cell r="S11">
            <v>0</v>
          </cell>
          <cell r="V11">
            <v>0</v>
          </cell>
          <cell r="Y11">
            <v>0</v>
          </cell>
          <cell r="AB11">
            <v>0</v>
          </cell>
          <cell r="AE11">
            <v>0</v>
          </cell>
          <cell r="AH11">
            <v>0</v>
          </cell>
          <cell r="AK11">
            <v>0</v>
          </cell>
          <cell r="AN11">
            <v>0</v>
          </cell>
        </row>
        <row r="12">
          <cell r="A12" t="str">
            <v>Véhicules neufsMoto détail</v>
          </cell>
          <cell r="B12" t="str">
            <v>Moto détail</v>
          </cell>
          <cell r="C12">
            <v>0</v>
          </cell>
          <cell r="D12">
            <v>0</v>
          </cell>
          <cell r="E12">
            <v>0</v>
          </cell>
          <cell r="G12">
            <v>0</v>
          </cell>
          <cell r="J12">
            <v>0</v>
          </cell>
          <cell r="M12">
            <v>0</v>
          </cell>
          <cell r="P12">
            <v>0</v>
          </cell>
          <cell r="S12">
            <v>0</v>
          </cell>
          <cell r="V12">
            <v>0</v>
          </cell>
          <cell r="Y12">
            <v>0</v>
          </cell>
          <cell r="AB12">
            <v>0</v>
          </cell>
          <cell r="AE12">
            <v>0</v>
          </cell>
          <cell r="AH12">
            <v>0</v>
          </cell>
          <cell r="AK12">
            <v>0</v>
          </cell>
          <cell r="AN12">
            <v>0</v>
          </cell>
        </row>
        <row r="13">
          <cell r="A13" t="str">
            <v>Véhicules neufs[...]</v>
          </cell>
          <cell r="B13" t="str">
            <v>[...]</v>
          </cell>
          <cell r="C13">
            <v>0</v>
          </cell>
          <cell r="D13">
            <v>0</v>
          </cell>
          <cell r="E13">
            <v>0</v>
          </cell>
          <cell r="G13">
            <v>0</v>
          </cell>
          <cell r="J13">
            <v>0</v>
          </cell>
          <cell r="M13">
            <v>0</v>
          </cell>
          <cell r="P13">
            <v>0</v>
          </cell>
          <cell r="S13">
            <v>0</v>
          </cell>
          <cell r="V13">
            <v>0</v>
          </cell>
          <cell r="Y13">
            <v>0</v>
          </cell>
          <cell r="AB13">
            <v>0</v>
          </cell>
          <cell r="AE13">
            <v>0</v>
          </cell>
          <cell r="AH13">
            <v>0</v>
          </cell>
          <cell r="AK13">
            <v>0</v>
          </cell>
          <cell r="AN13">
            <v>0</v>
          </cell>
        </row>
        <row r="14">
          <cell r="A14" t="str">
            <v>Véhicules neufs[...]</v>
          </cell>
          <cell r="B14" t="str">
            <v>[...]</v>
          </cell>
          <cell r="C14">
            <v>0</v>
          </cell>
          <cell r="D14">
            <v>0</v>
          </cell>
          <cell r="E14">
            <v>0</v>
          </cell>
          <cell r="G14">
            <v>0</v>
          </cell>
          <cell r="J14">
            <v>0</v>
          </cell>
          <cell r="M14">
            <v>0</v>
          </cell>
          <cell r="P14">
            <v>0</v>
          </cell>
          <cell r="S14">
            <v>0</v>
          </cell>
          <cell r="V14">
            <v>0</v>
          </cell>
          <cell r="Y14">
            <v>0</v>
          </cell>
          <cell r="AB14">
            <v>0</v>
          </cell>
          <cell r="AE14">
            <v>0</v>
          </cell>
          <cell r="AH14">
            <v>0</v>
          </cell>
          <cell r="AK14">
            <v>0</v>
          </cell>
          <cell r="AN14">
            <v>0</v>
          </cell>
        </row>
        <row r="15">
          <cell r="A15" t="str">
            <v>Véhicules neufs[...]</v>
          </cell>
          <cell r="B15" t="str">
            <v>[...]</v>
          </cell>
          <cell r="C15">
            <v>0</v>
          </cell>
          <cell r="D15">
            <v>0</v>
          </cell>
          <cell r="E15">
            <v>0</v>
          </cell>
          <cell r="G15">
            <v>0</v>
          </cell>
          <cell r="J15">
            <v>0</v>
          </cell>
          <cell r="M15">
            <v>0</v>
          </cell>
          <cell r="P15">
            <v>0</v>
          </cell>
          <cell r="S15">
            <v>0</v>
          </cell>
          <cell r="V15">
            <v>0</v>
          </cell>
          <cell r="Y15">
            <v>0</v>
          </cell>
          <cell r="AB15">
            <v>0</v>
          </cell>
          <cell r="AE15">
            <v>0</v>
          </cell>
          <cell r="AH15">
            <v>0</v>
          </cell>
          <cell r="AK15">
            <v>0</v>
          </cell>
          <cell r="AN15">
            <v>0</v>
          </cell>
        </row>
        <row r="16">
          <cell r="A16" t="str">
            <v>Véhicules neufsTotal Neufs</v>
          </cell>
          <cell r="B16" t="str">
            <v>Total Neufs</v>
          </cell>
          <cell r="C16">
            <v>710</v>
          </cell>
          <cell r="D16">
            <v>1383.616133679466</v>
          </cell>
          <cell r="E16">
            <v>982367.45491242083</v>
          </cell>
          <cell r="F16">
            <v>55.316956526635465</v>
          </cell>
          <cell r="G16">
            <v>1383.616133679466</v>
          </cell>
          <cell r="H16">
            <v>76537.433516298464</v>
          </cell>
          <cell r="I16">
            <v>38.083989944680731</v>
          </cell>
          <cell r="J16">
            <v>1383.616133679466</v>
          </cell>
          <cell r="K16">
            <v>52693.622922346811</v>
          </cell>
          <cell r="L16">
            <v>57.8942389627355</v>
          </cell>
          <cell r="M16">
            <v>1383.616133679466</v>
          </cell>
          <cell r="N16">
            <v>80103.403075935188</v>
          </cell>
          <cell r="O16">
            <v>64.12555885477471</v>
          </cell>
          <cell r="P16">
            <v>1383.616133679466</v>
          </cell>
          <cell r="Q16">
            <v>88725.15781267843</v>
          </cell>
          <cell r="R16">
            <v>83.794550407355558</v>
          </cell>
          <cell r="S16">
            <v>1383.616133679466</v>
          </cell>
          <cell r="T16">
            <v>115939.49185803441</v>
          </cell>
          <cell r="U16">
            <v>59.036736450782627</v>
          </cell>
          <cell r="V16">
            <v>1383.6161336794657</v>
          </cell>
          <cell r="W16">
            <v>81684.18103308545</v>
          </cell>
          <cell r="X16">
            <v>58.777320224880782</v>
          </cell>
          <cell r="Y16">
            <v>1383.616133679466</v>
          </cell>
          <cell r="Z16">
            <v>81325.248557589424</v>
          </cell>
          <cell r="AA16">
            <v>62.237683923126113</v>
          </cell>
          <cell r="AB16">
            <v>1383.616133679466</v>
          </cell>
          <cell r="AC16">
            <v>86113.063598880413</v>
          </cell>
          <cell r="AD16">
            <v>68.199815060205538</v>
          </cell>
          <cell r="AE16">
            <v>1383.616133679466</v>
          </cell>
          <cell r="AF16">
            <v>94362.364431256196</v>
          </cell>
          <cell r="AG16">
            <v>84.592344143176931</v>
          </cell>
          <cell r="AH16">
            <v>1383.616133679466</v>
          </cell>
          <cell r="AI16">
            <v>117043.33214226528</v>
          </cell>
          <cell r="AJ16">
            <v>49.161151631862197</v>
          </cell>
          <cell r="AK16">
            <v>1383.616133679466</v>
          </cell>
          <cell r="AL16">
            <v>68020.162548107139</v>
          </cell>
          <cell r="AM16">
            <v>28.779653869783864</v>
          </cell>
          <cell r="AN16">
            <v>1383.616133679466</v>
          </cell>
          <cell r="AO16">
            <v>39819.993415943631</v>
          </cell>
        </row>
        <row r="17">
          <cell r="A17" t="str">
            <v>Véhicules neufs</v>
          </cell>
        </row>
        <row r="18">
          <cell r="A18" t="str">
            <v>Véhicules neufsEx-Démos et courtoisies</v>
          </cell>
          <cell r="B18" t="str">
            <v>Ex-Démos et courtoisies</v>
          </cell>
          <cell r="C18">
            <v>74.000000000000014</v>
          </cell>
          <cell r="D18">
            <v>790.03378359300473</v>
          </cell>
          <cell r="E18">
            <v>58462.499985882358</v>
          </cell>
          <cell r="F18">
            <v>5.7654292717901754</v>
          </cell>
          <cell r="G18">
            <v>790.03378359300473</v>
          </cell>
          <cell r="H18">
            <v>4554.8839016302545</v>
          </cell>
          <cell r="I18">
            <v>3.9693172618399633</v>
          </cell>
          <cell r="J18">
            <v>790.03378359300473</v>
          </cell>
          <cell r="K18">
            <v>3135.8947346524515</v>
          </cell>
          <cell r="L18">
            <v>6.0340474411865177</v>
          </cell>
          <cell r="M18">
            <v>790.03378359300473</v>
          </cell>
          <cell r="N18">
            <v>4767.1013303402733</v>
          </cell>
          <cell r="O18">
            <v>6.683508951061027</v>
          </cell>
          <cell r="P18">
            <v>790.03378359300484</v>
          </cell>
          <cell r="Q18">
            <v>5280.1978642844579</v>
          </cell>
          <cell r="R18">
            <v>8.7335165213300154</v>
          </cell>
          <cell r="S18">
            <v>790.03378359300473</v>
          </cell>
          <cell r="T18">
            <v>6899.7731014183692</v>
          </cell>
          <cell r="U18">
            <v>6.1531246441660761</v>
          </cell>
          <cell r="V18">
            <v>790.03378359300473</v>
          </cell>
          <cell r="W18">
            <v>4861.176343549886</v>
          </cell>
          <cell r="X18">
            <v>6.1260868966777151</v>
          </cell>
          <cell r="Y18">
            <v>790.03378359300473</v>
          </cell>
          <cell r="Z18">
            <v>4839.8156096018238</v>
          </cell>
          <cell r="AA18">
            <v>6.4867445215652566</v>
          </cell>
          <cell r="AB18">
            <v>790.03378359300473</v>
          </cell>
          <cell r="AC18">
            <v>5124.7473175733949</v>
          </cell>
          <cell r="AD18">
            <v>7.1081497386693089</v>
          </cell>
          <cell r="AE18">
            <v>790.03378359300473</v>
          </cell>
          <cell r="AF18">
            <v>5615.6784323865422</v>
          </cell>
          <cell r="AG18">
            <v>8.8166668543592852</v>
          </cell>
          <cell r="AH18">
            <v>790.03378359300473</v>
          </cell>
          <cell r="AI18">
            <v>6965.4646736285013</v>
          </cell>
          <cell r="AJ18">
            <v>5.1238383390954967</v>
          </cell>
          <cell r="AK18">
            <v>790.03378359300473</v>
          </cell>
          <cell r="AL18">
            <v>4048.0053895545125</v>
          </cell>
          <cell r="AM18">
            <v>2.999569558259163</v>
          </cell>
          <cell r="AN18">
            <v>790.03378359300473</v>
          </cell>
          <cell r="AO18">
            <v>2369.7612872618843</v>
          </cell>
        </row>
        <row r="19">
          <cell r="A19" t="str">
            <v>Véhicules neufs</v>
          </cell>
        </row>
        <row r="20">
          <cell r="A20" t="str">
            <v>Véhicules neufsFlottes</v>
          </cell>
          <cell r="B20" t="str">
            <v>Flottes</v>
          </cell>
          <cell r="C20">
            <v>25.000000000000004</v>
          </cell>
          <cell r="D20">
            <v>800</v>
          </cell>
          <cell r="E20">
            <v>20000.000000000004</v>
          </cell>
          <cell r="F20">
            <v>0</v>
          </cell>
          <cell r="G20">
            <v>0</v>
          </cell>
          <cell r="H20">
            <v>0</v>
          </cell>
          <cell r="I20">
            <v>1.4542911384503485</v>
          </cell>
          <cell r="J20">
            <v>800.00000000000011</v>
          </cell>
          <cell r="K20">
            <v>1163.4329107602789</v>
          </cell>
          <cell r="L20">
            <v>2.210773577378093</v>
          </cell>
          <cell r="M20">
            <v>800</v>
          </cell>
          <cell r="N20">
            <v>1768.6188619024745</v>
          </cell>
          <cell r="O20">
            <v>2.4487253600827237</v>
          </cell>
          <cell r="P20">
            <v>800</v>
          </cell>
          <cell r="Q20">
            <v>1958.9802880661789</v>
          </cell>
          <cell r="R20">
            <v>3.1998136824649825</v>
          </cell>
          <cell r="S20">
            <v>800.00000000000011</v>
          </cell>
          <cell r="T20">
            <v>2559.8509459719862</v>
          </cell>
          <cell r="U20">
            <v>2.2544014634000713</v>
          </cell>
          <cell r="V20">
            <v>800</v>
          </cell>
          <cell r="W20">
            <v>1803.5211707200569</v>
          </cell>
          <cell r="X20">
            <v>2.2444952871027013</v>
          </cell>
          <cell r="Y20">
            <v>800</v>
          </cell>
          <cell r="Z20">
            <v>1795.596229682161</v>
          </cell>
          <cell r="AA20">
            <v>2.3766341798364534</v>
          </cell>
          <cell r="AB20">
            <v>800</v>
          </cell>
          <cell r="AC20">
            <v>1901.3073438691627</v>
          </cell>
          <cell r="AD20">
            <v>2.6043066083694977</v>
          </cell>
          <cell r="AE20">
            <v>800</v>
          </cell>
          <cell r="AF20">
            <v>2083.445286695598</v>
          </cell>
          <cell r="AG20">
            <v>3.2302785671055241</v>
          </cell>
          <cell r="AH20">
            <v>799.99999999999989</v>
          </cell>
          <cell r="AI20">
            <v>2584.2228536844191</v>
          </cell>
          <cell r="AJ20">
            <v>1.8772882588741699</v>
          </cell>
          <cell r="AK20">
            <v>800</v>
          </cell>
          <cell r="AL20">
            <v>1501.830607099336</v>
          </cell>
          <cell r="AM20">
            <v>1.0989918769354361</v>
          </cell>
          <cell r="AN20">
            <v>800</v>
          </cell>
          <cell r="AO20">
            <v>879.19350154834888</v>
          </cell>
        </row>
        <row r="21">
          <cell r="A21" t="str">
            <v>Véhicules neufs</v>
          </cell>
        </row>
        <row r="22">
          <cell r="A22" t="str">
            <v>Véhicules neufsRachat bail</v>
          </cell>
          <cell r="B22" t="str">
            <v>Rachat bail</v>
          </cell>
          <cell r="E22">
            <v>60000</v>
          </cell>
          <cell r="H22">
            <v>5000</v>
          </cell>
          <cell r="K22">
            <v>5000</v>
          </cell>
          <cell r="N22">
            <v>5000</v>
          </cell>
          <cell r="Q22">
            <v>5000</v>
          </cell>
          <cell r="T22">
            <v>5000</v>
          </cell>
          <cell r="W22">
            <v>5000</v>
          </cell>
          <cell r="Z22">
            <v>5000</v>
          </cell>
          <cell r="AC22">
            <v>5000</v>
          </cell>
          <cell r="AF22">
            <v>5000</v>
          </cell>
          <cell r="AI22">
            <v>5000</v>
          </cell>
          <cell r="AL22">
            <v>5000</v>
          </cell>
          <cell r="AO22">
            <v>5000</v>
          </cell>
        </row>
        <row r="23">
          <cell r="A23" t="str">
            <v>Véhicules neufs</v>
          </cell>
        </row>
        <row r="24">
          <cell r="A24" t="str">
            <v>Véhicules neufsRev. Finances</v>
          </cell>
          <cell r="B24" t="str">
            <v>Rev. Finances</v>
          </cell>
          <cell r="D24">
            <v>94.079794079794112</v>
          </cell>
          <cell r="E24">
            <v>73758.55855855858</v>
          </cell>
          <cell r="G24">
            <v>94.079794079794084</v>
          </cell>
          <cell r="H24">
            <v>5746.6182778184229</v>
          </cell>
          <cell r="J24">
            <v>94.079794079794084</v>
          </cell>
          <cell r="K24">
            <v>3956.3664823637873</v>
          </cell>
          <cell r="M24">
            <v>94.079794079794084</v>
          </cell>
          <cell r="N24">
            <v>6014.3600207550835</v>
          </cell>
          <cell r="P24">
            <v>94.079794079794084</v>
          </cell>
          <cell r="Q24">
            <v>6661.7025181552026</v>
          </cell>
          <cell r="S24">
            <v>94.07979407979407</v>
          </cell>
          <cell r="T24">
            <v>8705.0214832521433</v>
          </cell>
          <cell r="V24">
            <v>94.079794079794084</v>
          </cell>
          <cell r="W24">
            <v>6133.0487079031527</v>
          </cell>
          <cell r="Y24">
            <v>94.079794079794084</v>
          </cell>
          <cell r="Z24">
            <v>6106.0991770732644</v>
          </cell>
          <cell r="AB24">
            <v>94.079794079794084</v>
          </cell>
          <cell r="AC24">
            <v>6465.5800763281077</v>
          </cell>
          <cell r="AE24">
            <v>94.079794079794084</v>
          </cell>
          <cell r="AF24">
            <v>7084.9578208465273</v>
          </cell>
          <cell r="AH24">
            <v>94.079794079794098</v>
          </cell>
          <cell r="AI24">
            <v>8787.9005198454288</v>
          </cell>
          <cell r="AK24">
            <v>94.079794079794084</v>
          </cell>
          <cell r="AL24">
            <v>5107.1206780913872</v>
          </cell>
          <cell r="AN24">
            <v>94.079794079794084</v>
          </cell>
          <cell r="AO24">
            <v>2989.7827961260559</v>
          </cell>
        </row>
        <row r="25">
          <cell r="A25" t="str">
            <v>Véhicules neufsRev. Protections</v>
          </cell>
          <cell r="B25" t="str">
            <v>Rev. Protections</v>
          </cell>
          <cell r="D25">
            <v>737.3230373230374</v>
          </cell>
          <cell r="E25">
            <v>578061.2612612613</v>
          </cell>
          <cell r="G25">
            <v>737.32303732303728</v>
          </cell>
          <cell r="H25">
            <v>45037.450223832748</v>
          </cell>
          <cell r="J25">
            <v>737.32303732303728</v>
          </cell>
          <cell r="K25">
            <v>31006.872198990608</v>
          </cell>
          <cell r="M25">
            <v>737.32303732303728</v>
          </cell>
          <cell r="N25">
            <v>47135.79830219681</v>
          </cell>
          <cell r="P25">
            <v>737.32303732303728</v>
          </cell>
          <cell r="Q25">
            <v>52209.156944611699</v>
          </cell>
          <cell r="S25">
            <v>737.32303732303728</v>
          </cell>
          <cell r="T25">
            <v>68223.075345487727</v>
          </cell>
          <cell r="V25">
            <v>737.32303732303728</v>
          </cell>
          <cell r="W25">
            <v>48065.986385194476</v>
          </cell>
          <cell r="Y25">
            <v>737.32303732303728</v>
          </cell>
          <cell r="Z25">
            <v>47854.777271481165</v>
          </cell>
          <cell r="AB25">
            <v>737.32303732303728</v>
          </cell>
          <cell r="AC25">
            <v>50672.104319129583</v>
          </cell>
          <cell r="AE25">
            <v>737.32303732303728</v>
          </cell>
          <cell r="AF25">
            <v>55526.297340122779</v>
          </cell>
          <cell r="AH25">
            <v>737.32303732303728</v>
          </cell>
          <cell r="AI25">
            <v>68872.615702044393</v>
          </cell>
          <cell r="AK25">
            <v>737.32303732303728</v>
          </cell>
          <cell r="AL25">
            <v>40025.573686437143</v>
          </cell>
          <cell r="AN25">
            <v>737.32303732303728</v>
          </cell>
          <cell r="AO25">
            <v>23431.553541732112</v>
          </cell>
        </row>
        <row r="26">
          <cell r="A26" t="str">
            <v>Véhicules neufsRev. Autres</v>
          </cell>
          <cell r="B26" t="str">
            <v>Rev. Autres</v>
          </cell>
          <cell r="D26">
            <v>18.597168597168597</v>
          </cell>
          <cell r="E26">
            <v>14580.180180180181</v>
          </cell>
          <cell r="G26">
            <v>18.597168597168597</v>
          </cell>
          <cell r="H26">
            <v>1135.9594270106184</v>
          </cell>
          <cell r="J26">
            <v>18.597168597168597</v>
          </cell>
          <cell r="K26">
            <v>782.0724441881905</v>
          </cell>
          <cell r="M26">
            <v>18.597168597168597</v>
          </cell>
          <cell r="N26">
            <v>1188.8851203818188</v>
          </cell>
          <cell r="P26">
            <v>18.597168597168597</v>
          </cell>
          <cell r="Q26">
            <v>1316.8481721934702</v>
          </cell>
          <cell r="S26">
            <v>18.597168597168597</v>
          </cell>
          <cell r="T26">
            <v>1720.7600606428655</v>
          </cell>
          <cell r="V26">
            <v>18.597168597168597</v>
          </cell>
          <cell r="W26">
            <v>1212.3468376087628</v>
          </cell>
          <cell r="Y26">
            <v>18.597168597168597</v>
          </cell>
          <cell r="Z26">
            <v>1207.0196047702964</v>
          </cell>
          <cell r="AB26">
            <v>18.597168597168597</v>
          </cell>
          <cell r="AC26">
            <v>1278.0797825299746</v>
          </cell>
          <cell r="AE26">
            <v>18.597168597168597</v>
          </cell>
          <cell r="AF26">
            <v>1400.5149180743135</v>
          </cell>
          <cell r="AH26">
            <v>18.597168597168597</v>
          </cell>
          <cell r="AI26">
            <v>1737.1431260159566</v>
          </cell>
          <cell r="AK26">
            <v>18.597168597168597</v>
          </cell>
          <cell r="AL26">
            <v>1009.5471107855067</v>
          </cell>
          <cell r="AN26">
            <v>18.597168597168597</v>
          </cell>
          <cell r="AO26">
            <v>591.00357597840639</v>
          </cell>
        </row>
        <row r="27">
          <cell r="A27" t="str">
            <v>Véhicules neufsTotal F&amp;I</v>
          </cell>
          <cell r="B27" t="str">
            <v>Total F&amp;I</v>
          </cell>
          <cell r="C27">
            <v>784</v>
          </cell>
          <cell r="D27">
            <v>850.00000000000011</v>
          </cell>
          <cell r="E27">
            <v>666400.00000000012</v>
          </cell>
          <cell r="F27">
            <v>61.082385798425641</v>
          </cell>
          <cell r="G27">
            <v>849.99999999999989</v>
          </cell>
          <cell r="H27">
            <v>51920.027928661788</v>
          </cell>
          <cell r="I27">
            <v>42.053307206520692</v>
          </cell>
          <cell r="J27">
            <v>849.99999999999989</v>
          </cell>
          <cell r="K27">
            <v>35745.311125542583</v>
          </cell>
          <cell r="L27">
            <v>63.928286403922016</v>
          </cell>
          <cell r="M27">
            <v>850</v>
          </cell>
          <cell r="N27">
            <v>54339.043443333714</v>
          </cell>
          <cell r="O27">
            <v>70.809067805835738</v>
          </cell>
          <cell r="P27">
            <v>850</v>
          </cell>
          <cell r="Q27">
            <v>60187.707634960374</v>
          </cell>
          <cell r="R27">
            <v>92.528066928685575</v>
          </cell>
          <cell r="S27">
            <v>849.99999999999989</v>
          </cell>
          <cell r="T27">
            <v>78648.856889382732</v>
          </cell>
          <cell r="U27">
            <v>65.189861094948697</v>
          </cell>
          <cell r="V27">
            <v>850</v>
          </cell>
          <cell r="W27">
            <v>55411.38193070639</v>
          </cell>
          <cell r="X27">
            <v>64.903407121558502</v>
          </cell>
          <cell r="Y27">
            <v>850.00000000000011</v>
          </cell>
          <cell r="Z27">
            <v>55167.89605332473</v>
          </cell>
          <cell r="AA27">
            <v>68.72442844469137</v>
          </cell>
          <cell r="AB27">
            <v>850</v>
          </cell>
          <cell r="AC27">
            <v>58415.764177987665</v>
          </cell>
          <cell r="AD27">
            <v>75.307964798874849</v>
          </cell>
          <cell r="AE27">
            <v>849.99999999999989</v>
          </cell>
          <cell r="AF27">
            <v>64011.770079043614</v>
          </cell>
          <cell r="AG27">
            <v>93.409010997536214</v>
          </cell>
          <cell r="AH27">
            <v>850</v>
          </cell>
          <cell r="AI27">
            <v>79397.659347905777</v>
          </cell>
          <cell r="AJ27">
            <v>54.284989970957696</v>
          </cell>
          <cell r="AK27">
            <v>849.99999999999989</v>
          </cell>
          <cell r="AL27">
            <v>46142.241475314033</v>
          </cell>
          <cell r="AM27">
            <v>31.779223428043029</v>
          </cell>
          <cell r="AN27">
            <v>850</v>
          </cell>
          <cell r="AO27">
            <v>27012.339913836575</v>
          </cell>
        </row>
        <row r="28">
          <cell r="A28" t="str">
            <v>Véhicules neufs</v>
          </cell>
        </row>
        <row r="29">
          <cell r="A29" t="str">
            <v>Véhicules neufs</v>
          </cell>
        </row>
        <row r="30">
          <cell r="A30" t="str">
            <v>Véhicules neufsTotal Dépt. Neufs</v>
          </cell>
          <cell r="B30" t="str">
            <v>Total Dépt. Neufs</v>
          </cell>
          <cell r="C30">
            <v>809</v>
          </cell>
          <cell r="D30">
            <v>2209.1841222475937</v>
          </cell>
          <cell r="E30">
            <v>1787229.9548983031</v>
          </cell>
          <cell r="F30">
            <v>61.082385798425641</v>
          </cell>
          <cell r="G30">
            <v>2259.4458867739204</v>
          </cell>
          <cell r="H30">
            <v>138012.34534659053</v>
          </cell>
          <cell r="I30">
            <v>43.507598344971044</v>
          </cell>
          <cell r="J30">
            <v>2246.4641904234068</v>
          </cell>
          <cell r="K30">
            <v>97738.261693302135</v>
          </cell>
          <cell r="L30">
            <v>66.139059981300107</v>
          </cell>
          <cell r="M30">
            <v>2207.1400281888637</v>
          </cell>
          <cell r="N30">
            <v>145978.16671151167</v>
          </cell>
          <cell r="O30">
            <v>73.257793165918457</v>
          </cell>
          <cell r="P30">
            <v>2199.7938599515692</v>
          </cell>
          <cell r="Q30">
            <v>161152.04359998944</v>
          </cell>
          <cell r="R30">
            <v>95.727880611150553</v>
          </cell>
          <cell r="S30">
            <v>2183.7731229417527</v>
          </cell>
          <cell r="T30">
            <v>209047.97279480749</v>
          </cell>
          <cell r="U30">
            <v>67.444262558348768</v>
          </cell>
          <cell r="V30">
            <v>2205.6770262609548</v>
          </cell>
          <cell r="W30">
            <v>148760.26047806177</v>
          </cell>
          <cell r="X30">
            <v>67.147902408661196</v>
          </cell>
          <cell r="Y30">
            <v>2206.0042255481017</v>
          </cell>
          <cell r="Z30">
            <v>148128.55645019814</v>
          </cell>
          <cell r="AA30">
            <v>71.101062624527827</v>
          </cell>
          <cell r="AB30">
            <v>2201.864172762781</v>
          </cell>
          <cell r="AC30">
            <v>156554.88243831065</v>
          </cell>
          <cell r="AD30">
            <v>77.912271407244347</v>
          </cell>
          <cell r="AE30">
            <v>2195.7164787968873</v>
          </cell>
          <cell r="AF30">
            <v>171073.25822938196</v>
          </cell>
          <cell r="AG30">
            <v>96.639289564641743</v>
          </cell>
          <cell r="AH30">
            <v>2183.280526667706</v>
          </cell>
          <cell r="AI30">
            <v>210990.67901748398</v>
          </cell>
          <cell r="AJ30">
            <v>56.162278229831863</v>
          </cell>
          <cell r="AK30">
            <v>2220.5694631851902</v>
          </cell>
          <cell r="AL30">
            <v>124712.24002007503</v>
          </cell>
          <cell r="AM30">
            <v>32.878215304978468</v>
          </cell>
          <cell r="AN30">
            <v>2283.6181168027542</v>
          </cell>
          <cell r="AO30">
            <v>75081.288118590426</v>
          </cell>
        </row>
        <row r="31">
          <cell r="A31" t="str">
            <v>Véhicules neufs</v>
          </cell>
        </row>
        <row r="32">
          <cell r="A32" t="str">
            <v>Véhicules neufs</v>
          </cell>
        </row>
        <row r="33">
          <cell r="A33" t="str">
            <v>Véhicules neufsDEPENSES</v>
          </cell>
          <cell r="B33" t="str">
            <v>DEPENSES</v>
          </cell>
        </row>
        <row r="34">
          <cell r="A34" t="str">
            <v>Véhicules neufsComm. vendeurs</v>
          </cell>
          <cell r="B34" t="str">
            <v>Comm. vendeurs</v>
          </cell>
          <cell r="C34">
            <v>0.29080739236310865</v>
          </cell>
          <cell r="D34">
            <v>386.0727615783004</v>
          </cell>
          <cell r="E34">
            <v>302681.04507738753</v>
          </cell>
          <cell r="F34">
            <v>0.2918655242276833</v>
          </cell>
          <cell r="G34">
            <v>387.47752604371072</v>
          </cell>
          <cell r="H34">
            <v>23668.051734021457</v>
          </cell>
          <cell r="I34">
            <v>0.32814705329239158</v>
          </cell>
          <cell r="J34">
            <v>435.64449321215687</v>
          </cell>
          <cell r="K34">
            <v>18320.291705879852</v>
          </cell>
          <cell r="L34">
            <v>0.2961800815962965</v>
          </cell>
          <cell r="M34">
            <v>393.2054859306748</v>
          </cell>
          <cell r="N34">
            <v>25136.952920169508</v>
          </cell>
          <cell r="O34">
            <v>0.28622244399772345</v>
          </cell>
          <cell r="P34">
            <v>379.98583351662325</v>
          </cell>
          <cell r="Q34">
            <v>26906.442650735586</v>
          </cell>
          <cell r="R34">
            <v>0.26854424395609855</v>
          </cell>
          <cell r="S34">
            <v>356.51644556763387</v>
          </cell>
          <cell r="T34">
            <v>32987.777536659116</v>
          </cell>
          <cell r="U34">
            <v>0.29202669340860354</v>
          </cell>
          <cell r="V34">
            <v>387.69149251221614</v>
          </cell>
          <cell r="W34">
            <v>25273.554544564715</v>
          </cell>
          <cell r="X34">
            <v>0.29501879892928684</v>
          </cell>
          <cell r="Y34">
            <v>391.66377957107289</v>
          </cell>
          <cell r="Z34">
            <v>25420.313740269692</v>
          </cell>
          <cell r="AA34">
            <v>0.2882649855957134</v>
          </cell>
          <cell r="AB34">
            <v>382.6974897402377</v>
          </cell>
          <cell r="AC34">
            <v>26300.666249615977</v>
          </cell>
          <cell r="AD34">
            <v>0.28219975690705984</v>
          </cell>
          <cell r="AE34">
            <v>374.64535746669287</v>
          </cell>
          <cell r="AF34">
            <v>28213.779392163589</v>
          </cell>
          <cell r="AG34">
            <v>0.26993062086302611</v>
          </cell>
          <cell r="AH34">
            <v>358.35698461547764</v>
          </cell>
          <cell r="AI34">
            <v>33473.771516991066</v>
          </cell>
          <cell r="AJ34">
            <v>0.30671936291654434</v>
          </cell>
          <cell r="AK34">
            <v>407.1973222842642</v>
          </cell>
          <cell r="AL34">
            <v>22104.70255640211</v>
          </cell>
          <cell r="AM34">
            <v>0.35256759927984815</v>
          </cell>
          <cell r="AN34">
            <v>468.06494701153997</v>
          </cell>
          <cell r="AO34">
            <v>14874.74052991485</v>
          </cell>
        </row>
        <row r="35">
          <cell r="A35" t="str">
            <v>Véhicules neufsComm. F&amp;I</v>
          </cell>
          <cell r="B35" t="str">
            <v>Comm. F&amp;I</v>
          </cell>
          <cell r="C35">
            <v>0.29999999999999993</v>
          </cell>
          <cell r="D35">
            <v>255</v>
          </cell>
          <cell r="E35">
            <v>199920</v>
          </cell>
          <cell r="F35">
            <v>0.3</v>
          </cell>
          <cell r="G35">
            <v>254.99999999999994</v>
          </cell>
          <cell r="H35">
            <v>15576.008378598535</v>
          </cell>
          <cell r="I35">
            <v>0.3</v>
          </cell>
          <cell r="J35">
            <v>254.99999999999994</v>
          </cell>
          <cell r="K35">
            <v>10723.593337662775</v>
          </cell>
          <cell r="L35">
            <v>0.3</v>
          </cell>
          <cell r="M35">
            <v>254.99999999999997</v>
          </cell>
          <cell r="N35">
            <v>16301.713033000113</v>
          </cell>
          <cell r="O35">
            <v>0.3</v>
          </cell>
          <cell r="P35">
            <v>255</v>
          </cell>
          <cell r="Q35">
            <v>18056.312290488113</v>
          </cell>
          <cell r="R35">
            <v>0.3</v>
          </cell>
          <cell r="S35">
            <v>254.99999999999997</v>
          </cell>
          <cell r="T35">
            <v>23594.65706681482</v>
          </cell>
          <cell r="U35">
            <v>0.3</v>
          </cell>
          <cell r="V35">
            <v>254.99999999999997</v>
          </cell>
          <cell r="W35">
            <v>16623.414579211916</v>
          </cell>
          <cell r="X35">
            <v>0.3</v>
          </cell>
          <cell r="Y35">
            <v>255.00000000000003</v>
          </cell>
          <cell r="Z35">
            <v>16550.368815997419</v>
          </cell>
          <cell r="AA35">
            <v>0.3</v>
          </cell>
          <cell r="AB35">
            <v>254.99999999999997</v>
          </cell>
          <cell r="AC35">
            <v>17524.729253396297</v>
          </cell>
          <cell r="AD35">
            <v>0.3</v>
          </cell>
          <cell r="AE35">
            <v>254.99999999999997</v>
          </cell>
          <cell r="AF35">
            <v>19203.531023713083</v>
          </cell>
          <cell r="AG35">
            <v>0.3</v>
          </cell>
          <cell r="AH35">
            <v>255</v>
          </cell>
          <cell r="AI35">
            <v>23819.297804371734</v>
          </cell>
          <cell r="AJ35">
            <v>0.3</v>
          </cell>
          <cell r="AK35">
            <v>254.99999999999997</v>
          </cell>
          <cell r="AL35">
            <v>13842.67244259421</v>
          </cell>
          <cell r="AM35">
            <v>0.3</v>
          </cell>
          <cell r="AN35">
            <v>255</v>
          </cell>
          <cell r="AO35">
            <v>8103.7019741509721</v>
          </cell>
        </row>
        <row r="36">
          <cell r="A36" t="str">
            <v>Véhicules neufsFrais de livraison</v>
          </cell>
          <cell r="B36" t="str">
            <v>Frais de livraison</v>
          </cell>
          <cell r="D36">
            <v>197.00000000000003</v>
          </cell>
          <cell r="E36">
            <v>154448.00000000003</v>
          </cell>
          <cell r="G36">
            <v>197</v>
          </cell>
          <cell r="H36">
            <v>12033.230002289851</v>
          </cell>
          <cell r="J36">
            <v>197</v>
          </cell>
          <cell r="K36">
            <v>8284.5015196845761</v>
          </cell>
          <cell r="M36">
            <v>197</v>
          </cell>
          <cell r="N36">
            <v>12593.872421572638</v>
          </cell>
          <cell r="P36">
            <v>197</v>
          </cell>
          <cell r="Q36">
            <v>13949.386357749641</v>
          </cell>
          <cell r="S36">
            <v>197</v>
          </cell>
          <cell r="T36">
            <v>18228.029184951058</v>
          </cell>
          <cell r="V36">
            <v>197</v>
          </cell>
          <cell r="W36">
            <v>12842.402635704893</v>
          </cell>
          <cell r="Y36">
            <v>197</v>
          </cell>
          <cell r="Z36">
            <v>12785.971202947025</v>
          </cell>
          <cell r="AB36">
            <v>197</v>
          </cell>
          <cell r="AC36">
            <v>13538.712403604201</v>
          </cell>
          <cell r="AE36">
            <v>197</v>
          </cell>
          <cell r="AF36">
            <v>14835.669065378344</v>
          </cell>
          <cell r="AH36">
            <v>197</v>
          </cell>
          <cell r="AI36">
            <v>18401.575166514634</v>
          </cell>
          <cell r="AK36">
            <v>197</v>
          </cell>
          <cell r="AL36">
            <v>10694.143024278666</v>
          </cell>
          <cell r="AN36">
            <v>197</v>
          </cell>
          <cell r="AO36">
            <v>6260.5070153244769</v>
          </cell>
        </row>
        <row r="37">
          <cell r="A37" t="str">
            <v>Véhicules neufsService gratuit 1</v>
          </cell>
          <cell r="B37" t="str">
            <v>Service gratuit 1</v>
          </cell>
          <cell r="D37">
            <v>6</v>
          </cell>
          <cell r="E37">
            <v>4704</v>
          </cell>
          <cell r="G37">
            <v>6</v>
          </cell>
          <cell r="H37">
            <v>366.49431479055386</v>
          </cell>
          <cell r="J37">
            <v>6</v>
          </cell>
          <cell r="K37">
            <v>252.31984323912417</v>
          </cell>
          <cell r="M37">
            <v>6</v>
          </cell>
          <cell r="N37">
            <v>383.56971842353209</v>
          </cell>
          <cell r="P37">
            <v>6</v>
          </cell>
          <cell r="Q37">
            <v>424.8544068350144</v>
          </cell>
          <cell r="S37">
            <v>6</v>
          </cell>
          <cell r="T37">
            <v>555.16840157211345</v>
          </cell>
          <cell r="V37">
            <v>6</v>
          </cell>
          <cell r="W37">
            <v>391.13916656969218</v>
          </cell>
          <cell r="Y37">
            <v>6</v>
          </cell>
          <cell r="Z37">
            <v>389.42044272935101</v>
          </cell>
          <cell r="AB37">
            <v>6</v>
          </cell>
          <cell r="AC37">
            <v>412.34657066814822</v>
          </cell>
          <cell r="AE37">
            <v>6</v>
          </cell>
          <cell r="AF37">
            <v>451.84778879324909</v>
          </cell>
          <cell r="AH37">
            <v>6</v>
          </cell>
          <cell r="AI37">
            <v>560.45406598521731</v>
          </cell>
          <cell r="AK37">
            <v>6</v>
          </cell>
          <cell r="AL37">
            <v>325.70993982574618</v>
          </cell>
          <cell r="AN37">
            <v>6</v>
          </cell>
          <cell r="AO37">
            <v>190.67534056825818</v>
          </cell>
        </row>
        <row r="38">
          <cell r="A38" t="str">
            <v>Véhicules neufsEntretien stock</v>
          </cell>
          <cell r="B38" t="str">
            <v>Entretien stock</v>
          </cell>
          <cell r="D38">
            <v>34</v>
          </cell>
          <cell r="E38">
            <v>26656</v>
          </cell>
          <cell r="G38">
            <v>34</v>
          </cell>
          <cell r="H38">
            <v>2076.8011171464718</v>
          </cell>
          <cell r="J38">
            <v>34</v>
          </cell>
          <cell r="K38">
            <v>1429.8124450217035</v>
          </cell>
          <cell r="M38">
            <v>33.999999999999993</v>
          </cell>
          <cell r="N38">
            <v>2173.5617377333483</v>
          </cell>
          <cell r="P38">
            <v>34</v>
          </cell>
          <cell r="Q38">
            <v>2407.5083053984149</v>
          </cell>
          <cell r="S38">
            <v>34</v>
          </cell>
          <cell r="T38">
            <v>3145.9542755753096</v>
          </cell>
          <cell r="V38">
            <v>34</v>
          </cell>
          <cell r="W38">
            <v>2216.4552772282559</v>
          </cell>
          <cell r="Y38">
            <v>34</v>
          </cell>
          <cell r="Z38">
            <v>2206.7158421329891</v>
          </cell>
          <cell r="AB38">
            <v>34</v>
          </cell>
          <cell r="AC38">
            <v>2336.6305671195064</v>
          </cell>
          <cell r="AE38">
            <v>34</v>
          </cell>
          <cell r="AF38">
            <v>2560.4708031617447</v>
          </cell>
          <cell r="AH38">
            <v>34</v>
          </cell>
          <cell r="AI38">
            <v>3175.9063739162311</v>
          </cell>
          <cell r="AK38">
            <v>34</v>
          </cell>
          <cell r="AL38">
            <v>1845.6896590125616</v>
          </cell>
          <cell r="AN38">
            <v>34</v>
          </cell>
          <cell r="AO38">
            <v>1080.493596553463</v>
          </cell>
        </row>
        <row r="39">
          <cell r="A39" t="str">
            <v>Véhicules neufsPublicité 1</v>
          </cell>
          <cell r="B39" t="str">
            <v>Publicité 1</v>
          </cell>
          <cell r="D39">
            <v>180.66964285714283</v>
          </cell>
          <cell r="E39">
            <v>141644.99999999997</v>
          </cell>
          <cell r="G39">
            <v>180.66964285714283</v>
          </cell>
          <cell r="H39">
            <v>11035.732827063774</v>
          </cell>
          <cell r="J39">
            <v>180.66964285714283</v>
          </cell>
          <cell r="K39">
            <v>7597.7559939638049</v>
          </cell>
          <cell r="M39">
            <v>180.6696428571428</v>
          </cell>
          <cell r="N39">
            <v>11549.900673065729</v>
          </cell>
          <cell r="P39">
            <v>180.66964285714283</v>
          </cell>
          <cell r="Q39">
            <v>12793.048991527554</v>
          </cell>
          <cell r="S39">
            <v>180.6696428571428</v>
          </cell>
          <cell r="T39">
            <v>16717.01280626743</v>
          </cell>
          <cell r="V39">
            <v>180.66964285714283</v>
          </cell>
          <cell r="W39">
            <v>11777.828921931132</v>
          </cell>
          <cell r="Y39">
            <v>180.66964285714283</v>
          </cell>
          <cell r="Z39">
            <v>11726.075384863716</v>
          </cell>
          <cell r="AB39">
            <v>180.66964285714283</v>
          </cell>
          <cell r="AC39">
            <v>12416.417942663658</v>
          </cell>
          <cell r="AE39">
            <v>180.6696428571428</v>
          </cell>
          <cell r="AF39">
            <v>13605.863104511001</v>
          </cell>
          <cell r="AH39">
            <v>180.66964285714283</v>
          </cell>
          <cell r="AI39">
            <v>16876.172656563795</v>
          </cell>
          <cell r="AK39">
            <v>180.6696428571428</v>
          </cell>
          <cell r="AL39">
            <v>9807.6497505565058</v>
          </cell>
          <cell r="AN39">
            <v>180.66964285714283</v>
          </cell>
          <cell r="AO39">
            <v>5741.5409470218801</v>
          </cell>
        </row>
        <row r="40">
          <cell r="A40" t="str">
            <v>Véhicules neufsIntérêt de gros</v>
          </cell>
          <cell r="B40" t="str">
            <v>Intérêt de gros</v>
          </cell>
          <cell r="D40">
            <v>224.43135547793509</v>
          </cell>
          <cell r="E40">
            <v>175954.1826947011</v>
          </cell>
          <cell r="G40">
            <v>226.99495080223429</v>
          </cell>
          <cell r="H40">
            <v>13865.393159196723</v>
          </cell>
          <cell r="J40">
            <v>332.88053349025813</v>
          </cell>
          <cell r="K40">
            <v>13998.727337936325</v>
          </cell>
          <cell r="M40">
            <v>231.24629321245661</v>
          </cell>
          <cell r="N40">
            <v>14783.179262331254</v>
          </cell>
          <cell r="P40">
            <v>219.7935456700142</v>
          </cell>
          <cell r="Q40">
            <v>15563.376078633089</v>
          </cell>
          <cell r="S40">
            <v>166.54498091281118</v>
          </cell>
          <cell r="T40">
            <v>15410.085140537256</v>
          </cell>
          <cell r="V40">
            <v>224.82774459193394</v>
          </cell>
          <cell r="W40">
            <v>14656.489440238776</v>
          </cell>
          <cell r="Y40">
            <v>227.30566005107409</v>
          </cell>
          <cell r="Z40">
            <v>14752.911795329437</v>
          </cell>
          <cell r="AB40">
            <v>218.7976906991731</v>
          </cell>
          <cell r="AC40">
            <v>15036.746238319036</v>
          </cell>
          <cell r="AE40">
            <v>208.61189393808104</v>
          </cell>
          <cell r="AF40">
            <v>15710.13716531562</v>
          </cell>
          <cell r="AH40">
            <v>162.04683113668221</v>
          </cell>
          <cell r="AI40">
            <v>15136.634231762244</v>
          </cell>
          <cell r="AK40">
            <v>247.86565921516913</v>
          </cell>
          <cell r="AL40">
            <v>13455.384824640274</v>
          </cell>
          <cell r="AN40">
            <v>427.48426660650051</v>
          </cell>
          <cell r="AO40">
            <v>13585.118020461094</v>
          </cell>
        </row>
        <row r="41">
          <cell r="A41" t="str">
            <v>Véhicules neufs[...]</v>
          </cell>
          <cell r="B41" t="str">
            <v>[...]</v>
          </cell>
          <cell r="D41">
            <v>0</v>
          </cell>
          <cell r="E41">
            <v>0</v>
          </cell>
          <cell r="G41">
            <v>0</v>
          </cell>
          <cell r="J41">
            <v>0</v>
          </cell>
          <cell r="M41">
            <v>0</v>
          </cell>
          <cell r="P41">
            <v>0</v>
          </cell>
          <cell r="S41">
            <v>0</v>
          </cell>
          <cell r="V41">
            <v>0</v>
          </cell>
          <cell r="Y41">
            <v>0</v>
          </cell>
          <cell r="AB41">
            <v>0</v>
          </cell>
          <cell r="AE41">
            <v>0</v>
          </cell>
          <cell r="AH41">
            <v>0</v>
          </cell>
          <cell r="AK41">
            <v>0</v>
          </cell>
          <cell r="AN41">
            <v>0</v>
          </cell>
        </row>
        <row r="42">
          <cell r="A42" t="str">
            <v>Véhicules neufs[...]</v>
          </cell>
          <cell r="B42" t="str">
            <v>[...]</v>
          </cell>
          <cell r="D42">
            <v>0</v>
          </cell>
          <cell r="E42">
            <v>0</v>
          </cell>
          <cell r="G42">
            <v>0</v>
          </cell>
          <cell r="J42">
            <v>0</v>
          </cell>
          <cell r="M42">
            <v>0</v>
          </cell>
          <cell r="P42">
            <v>0</v>
          </cell>
          <cell r="S42">
            <v>0</v>
          </cell>
          <cell r="V42">
            <v>0</v>
          </cell>
          <cell r="Y42">
            <v>0</v>
          </cell>
          <cell r="AB42">
            <v>0</v>
          </cell>
          <cell r="AE42">
            <v>0</v>
          </cell>
          <cell r="AH42">
            <v>0</v>
          </cell>
          <cell r="AK42">
            <v>0</v>
          </cell>
          <cell r="AN42">
            <v>0</v>
          </cell>
        </row>
        <row r="43">
          <cell r="A43" t="str">
            <v>Véhicules neufs[...]</v>
          </cell>
          <cell r="B43" t="str">
            <v>[...]</v>
          </cell>
          <cell r="D43">
            <v>0</v>
          </cell>
          <cell r="E43">
            <v>0</v>
          </cell>
          <cell r="G43">
            <v>0</v>
          </cell>
          <cell r="J43">
            <v>0</v>
          </cell>
          <cell r="M43">
            <v>0</v>
          </cell>
          <cell r="P43">
            <v>0</v>
          </cell>
          <cell r="S43">
            <v>0</v>
          </cell>
          <cell r="V43">
            <v>0</v>
          </cell>
          <cell r="Y43">
            <v>0</v>
          </cell>
          <cell r="AB43">
            <v>0</v>
          </cell>
          <cell r="AE43">
            <v>0</v>
          </cell>
          <cell r="AH43">
            <v>0</v>
          </cell>
          <cell r="AK43">
            <v>0</v>
          </cell>
          <cell r="AN43">
            <v>0</v>
          </cell>
        </row>
        <row r="44">
          <cell r="A44" t="str">
            <v>Véhicules neufsTOTAL VARIABLES</v>
          </cell>
          <cell r="B44" t="str">
            <v>TOTAL VARIABLES</v>
          </cell>
          <cell r="C44" t="str">
            <v>% brut</v>
          </cell>
          <cell r="D44">
            <v>0.56288684341648276</v>
          </cell>
          <cell r="E44">
            <v>1006008.2277720887</v>
          </cell>
          <cell r="F44" t="str">
            <v>% brut</v>
          </cell>
          <cell r="G44">
            <v>0.56967158507207871</v>
          </cell>
          <cell r="H44">
            <v>78621.711533107358</v>
          </cell>
          <cell r="I44" t="str">
            <v>% brut</v>
          </cell>
          <cell r="J44">
            <v>0.62009494678317434</v>
          </cell>
          <cell r="K44">
            <v>60607.002183388155</v>
          </cell>
          <cell r="L44" t="str">
            <v>% brut</v>
          </cell>
          <cell r="M44">
            <v>0.56804898728569198</v>
          </cell>
          <cell r="N44">
            <v>82922.749766296125</v>
          </cell>
          <cell r="O44" t="str">
            <v>% brut</v>
          </cell>
          <cell r="P44">
            <v>0.55910509769901129</v>
          </cell>
          <cell r="Q44">
            <v>90100.929081367416</v>
          </cell>
          <cell r="R44" t="str">
            <v>% brut</v>
          </cell>
          <cell r="S44">
            <v>0.52925021435618169</v>
          </cell>
          <cell r="T44">
            <v>110638.6844123771</v>
          </cell>
          <cell r="U44" t="str">
            <v>% brut</v>
          </cell>
          <cell r="V44">
            <v>0.56319667830781261</v>
          </cell>
          <cell r="W44">
            <v>83781.284565449372</v>
          </cell>
          <cell r="X44" t="str">
            <v>% brut</v>
          </cell>
          <cell r="Y44">
            <v>0.56593933832369758</v>
          </cell>
          <cell r="Z44">
            <v>83831.777224269623</v>
          </cell>
          <cell r="AA44" t="str">
            <v>% brut</v>
          </cell>
          <cell r="AB44">
            <v>0.55933259864885843</v>
          </cell>
          <cell r="AC44">
            <v>87566.249225386826</v>
          </cell>
          <cell r="AD44" t="str">
            <v>% brut</v>
          </cell>
          <cell r="AE44">
            <v>0.55287015236605952</v>
          </cell>
          <cell r="AF44">
            <v>94581.298343036644</v>
          </cell>
          <cell r="AG44" t="str">
            <v>% brut</v>
          </cell>
          <cell r="AH44">
            <v>0.52819305731922883</v>
          </cell>
          <cell r="AI44">
            <v>111443.81181610494</v>
          </cell>
          <cell r="AJ44" t="str">
            <v>% brut</v>
          </cell>
          <cell r="AK44">
            <v>0.57793807717436518</v>
          </cell>
          <cell r="AL44">
            <v>72075.952197310078</v>
          </cell>
          <cell r="AM44" t="str">
            <v>% brut</v>
          </cell>
          <cell r="AN44">
            <v>0.66377094310473361</v>
          </cell>
          <cell r="AO44">
            <v>49836.777423995001</v>
          </cell>
        </row>
        <row r="45">
          <cell r="A45" t="str">
            <v>Véhicules neufsSalaires cadres</v>
          </cell>
          <cell r="B45" t="str">
            <v>Salaires cadres</v>
          </cell>
          <cell r="E45">
            <v>299404.59999999998</v>
          </cell>
          <cell r="H45">
            <v>24368.631609195403</v>
          </cell>
          <cell r="K45">
            <v>23592.962643678162</v>
          </cell>
          <cell r="N45">
            <v>25919.969540229882</v>
          </cell>
          <cell r="Q45">
            <v>24368.631609195403</v>
          </cell>
          <cell r="T45">
            <v>25144.300574712641</v>
          </cell>
          <cell r="W45">
            <v>25144.300574712641</v>
          </cell>
          <cell r="Z45">
            <v>25144.300574712641</v>
          </cell>
          <cell r="AC45">
            <v>25144.300574712641</v>
          </cell>
          <cell r="AF45">
            <v>25144.300574712641</v>
          </cell>
          <cell r="AI45">
            <v>24368.631609195403</v>
          </cell>
          <cell r="AL45">
            <v>25144.300574712641</v>
          </cell>
          <cell r="AO45">
            <v>25919.969540229882</v>
          </cell>
        </row>
        <row r="46">
          <cell r="A46" t="str">
            <v>Véhicules neufsSalaires commis</v>
          </cell>
          <cell r="B46" t="str">
            <v>Salaires commis</v>
          </cell>
          <cell r="E46">
            <v>118984.68640800001</v>
          </cell>
          <cell r="H46">
            <v>9573.4805155862086</v>
          </cell>
          <cell r="K46">
            <v>9117.6004910344818</v>
          </cell>
          <cell r="N46">
            <v>10485.240564689655</v>
          </cell>
          <cell r="Q46">
            <v>9573.4805155862086</v>
          </cell>
          <cell r="T46">
            <v>10029.360540137932</v>
          </cell>
          <cell r="W46">
            <v>10029.360540137932</v>
          </cell>
          <cell r="Z46">
            <v>10029.360540137932</v>
          </cell>
          <cell r="AC46">
            <v>10029.360540137932</v>
          </cell>
          <cell r="AF46">
            <v>10029.360540137932</v>
          </cell>
          <cell r="AI46">
            <v>9573.4805155862086</v>
          </cell>
          <cell r="AL46">
            <v>10029.360540137932</v>
          </cell>
          <cell r="AO46">
            <v>10485.240564689655</v>
          </cell>
        </row>
        <row r="47">
          <cell r="A47" t="str">
            <v>Véhicules neufsSalaires autres</v>
          </cell>
          <cell r="B47" t="str">
            <v>Salaires autres</v>
          </cell>
          <cell r="E47">
            <v>74977.435795199985</v>
          </cell>
          <cell r="H47">
            <v>6032.6672478896544</v>
          </cell>
          <cell r="K47">
            <v>5745.3973789425281</v>
          </cell>
          <cell r="N47">
            <v>6607.2069857839078</v>
          </cell>
          <cell r="Q47">
            <v>6032.6672478896544</v>
          </cell>
          <cell r="T47">
            <v>6319.9371168367816</v>
          </cell>
          <cell r="W47">
            <v>6319.9371168367816</v>
          </cell>
          <cell r="Z47">
            <v>6319.9371168367816</v>
          </cell>
          <cell r="AC47">
            <v>6319.9371168367816</v>
          </cell>
          <cell r="AF47">
            <v>6319.9371168367816</v>
          </cell>
          <cell r="AI47">
            <v>6032.6672478896544</v>
          </cell>
          <cell r="AL47">
            <v>6319.9371168367816</v>
          </cell>
          <cell r="AO47">
            <v>6607.2069857839078</v>
          </cell>
        </row>
        <row r="48">
          <cell r="A48" t="str">
            <v>Véhicules neufsSalaires spécialistes</v>
          </cell>
          <cell r="B48" t="str">
            <v>Salaires spécialistes</v>
          </cell>
          <cell r="E48">
            <v>0</v>
          </cell>
        </row>
        <row r="49">
          <cell r="A49" t="str">
            <v>Véhicules neufs[...]</v>
          </cell>
          <cell r="B49" t="str">
            <v>[...]</v>
          </cell>
          <cell r="E49">
            <v>0</v>
          </cell>
        </row>
        <row r="50">
          <cell r="A50" t="str">
            <v>Véhicules neufs[...]</v>
          </cell>
          <cell r="B50" t="str">
            <v>[...]</v>
          </cell>
          <cell r="E50">
            <v>0</v>
          </cell>
        </row>
        <row r="51">
          <cell r="A51" t="str">
            <v>Véhicules neufs[...]</v>
          </cell>
          <cell r="B51" t="str">
            <v>[...]</v>
          </cell>
          <cell r="E51">
            <v>0</v>
          </cell>
        </row>
        <row r="52">
          <cell r="A52" t="str">
            <v>Véhicules neufsSalaires en absences</v>
          </cell>
          <cell r="B52" t="str">
            <v>Salaires en absences</v>
          </cell>
          <cell r="E52">
            <v>119516.13207367051</v>
          </cell>
          <cell r="H52">
            <v>9506.2607382349506</v>
          </cell>
          <cell r="K52">
            <v>8099.9814668637355</v>
          </cell>
          <cell r="N52">
            <v>10134.129965264767</v>
          </cell>
          <cell r="Q52">
            <v>10192.504117667397</v>
          </cell>
          <cell r="T52">
            <v>11769.123940219353</v>
          </cell>
          <cell r="W52">
            <v>10006.868082655677</v>
          </cell>
          <cell r="Z52">
            <v>10015.713694554535</v>
          </cell>
          <cell r="AC52">
            <v>10238.279248163955</v>
          </cell>
          <cell r="AF52">
            <v>10669.309037707684</v>
          </cell>
          <cell r="AI52">
            <v>11672.141843284087</v>
          </cell>
          <cell r="AL52">
            <v>9292.9167876820411</v>
          </cell>
          <cell r="AO52">
            <v>7918.9031513723121</v>
          </cell>
        </row>
        <row r="53">
          <cell r="A53" t="str">
            <v>Véhicules neufsDéduction à la source</v>
          </cell>
          <cell r="B53" t="str">
            <v>Déduction à la source</v>
          </cell>
          <cell r="E53">
            <v>119516.13207367051</v>
          </cell>
          <cell r="H53">
            <v>9506.2607382349506</v>
          </cell>
          <cell r="K53">
            <v>8099.9814668637355</v>
          </cell>
          <cell r="N53">
            <v>10134.129965264767</v>
          </cell>
          <cell r="Q53">
            <v>10192.504117667397</v>
          </cell>
          <cell r="T53">
            <v>11769.123940219353</v>
          </cell>
          <cell r="W53">
            <v>10006.868082655677</v>
          </cell>
          <cell r="Z53">
            <v>10015.713694554535</v>
          </cell>
          <cell r="AC53">
            <v>10238.279248163955</v>
          </cell>
          <cell r="AF53">
            <v>10669.309037707684</v>
          </cell>
          <cell r="AI53">
            <v>11672.141843284087</v>
          </cell>
          <cell r="AL53">
            <v>9292.9167876820411</v>
          </cell>
          <cell r="AO53">
            <v>7918.9031513723121</v>
          </cell>
        </row>
        <row r="54">
          <cell r="A54" t="str">
            <v>Véhicules neufsBénéfices marginaux</v>
          </cell>
          <cell r="B54" t="str">
            <v>Bénéfices marginaux</v>
          </cell>
          <cell r="E54">
            <v>85653.2279861305</v>
          </cell>
          <cell r="H54">
            <v>6812.8201957350475</v>
          </cell>
          <cell r="K54">
            <v>5804.9867179190105</v>
          </cell>
          <cell r="N54">
            <v>7262.7931417730824</v>
          </cell>
          <cell r="Q54">
            <v>7304.6279509949663</v>
          </cell>
          <cell r="T54">
            <v>8434.5388238238702</v>
          </cell>
          <cell r="W54">
            <v>7171.5887925699017</v>
          </cell>
          <cell r="Z54">
            <v>7177.9281477640843</v>
          </cell>
          <cell r="AC54">
            <v>7337.4334611841678</v>
          </cell>
          <cell r="AF54">
            <v>7646.3381436905065</v>
          </cell>
          <cell r="AI54">
            <v>8365.0349876869295</v>
          </cell>
          <cell r="AL54">
            <v>6659.9236978387962</v>
          </cell>
          <cell r="AO54">
            <v>5675.2139251501567</v>
          </cell>
        </row>
        <row r="55">
          <cell r="A55" t="str">
            <v>Véhicules neufsCsst</v>
          </cell>
          <cell r="B55" t="str">
            <v>Csst</v>
          </cell>
          <cell r="E55">
            <v>19919.355345611748</v>
          </cell>
          <cell r="H55">
            <v>1584.3767897058253</v>
          </cell>
          <cell r="K55">
            <v>1349.9969111439559</v>
          </cell>
          <cell r="N55">
            <v>1689.0216608774613</v>
          </cell>
          <cell r="Q55">
            <v>1698.7506862778994</v>
          </cell>
          <cell r="T55">
            <v>1961.5206567032258</v>
          </cell>
          <cell r="W55">
            <v>1667.8113471092797</v>
          </cell>
          <cell r="Z55">
            <v>1669.2856157590895</v>
          </cell>
          <cell r="AC55">
            <v>1706.3798746939926</v>
          </cell>
          <cell r="AF55">
            <v>1778.2181729512808</v>
          </cell>
          <cell r="AI55">
            <v>1945.3569738806814</v>
          </cell>
          <cell r="AL55">
            <v>1548.8194646136737</v>
          </cell>
          <cell r="AO55">
            <v>1319.8171918953853</v>
          </cell>
        </row>
        <row r="56">
          <cell r="A56" t="str">
            <v>Véhicules neufs[...]</v>
          </cell>
          <cell r="B56" t="str">
            <v>[...]</v>
          </cell>
          <cell r="E56">
            <v>0</v>
          </cell>
        </row>
        <row r="57">
          <cell r="A57" t="str">
            <v>Véhicules neufsTOTAL PERSONNEL</v>
          </cell>
          <cell r="B57" t="str">
            <v>TOTAL PERSONNEL</v>
          </cell>
          <cell r="C57" t="str">
            <v>% brut</v>
          </cell>
          <cell r="D57">
            <v>0.46886611730383931</v>
          </cell>
          <cell r="E57">
            <v>837971.56968228321</v>
          </cell>
          <cell r="F57" t="str">
            <v>% brut</v>
          </cell>
          <cell r="G57">
            <v>0.48824978421574755</v>
          </cell>
          <cell r="H57">
            <v>67384.497834582056</v>
          </cell>
          <cell r="I57" t="str">
            <v>% brut</v>
          </cell>
          <cell r="J57">
            <v>0.63241258853574867</v>
          </cell>
          <cell r="K57">
            <v>61810.907076445605</v>
          </cell>
          <cell r="L57" t="str">
            <v>% brut</v>
          </cell>
          <cell r="M57">
            <v>0.49481709115194245</v>
          </cell>
          <cell r="N57">
            <v>72232.491823883523</v>
          </cell>
          <cell r="O57" t="str">
            <v>% brut</v>
          </cell>
          <cell r="P57">
            <v>0.430420643112983</v>
          </cell>
          <cell r="Q57">
            <v>69363.166245278931</v>
          </cell>
          <cell r="R57" t="str">
            <v>% brut</v>
          </cell>
          <cell r="S57">
            <v>0.36081624989824679</v>
          </cell>
          <cell r="T57">
            <v>75427.905592653158</v>
          </cell>
          <cell r="U57" t="str">
            <v>% brut</v>
          </cell>
          <cell r="V57">
            <v>0.47288660500196017</v>
          </cell>
          <cell r="W57">
            <v>70346.734536677905</v>
          </cell>
          <cell r="X57" t="str">
            <v>% brut</v>
          </cell>
          <cell r="Y57">
            <v>0.47507544170241911</v>
          </cell>
          <cell r="Z57">
            <v>70372.239384319604</v>
          </cell>
          <cell r="AA57" t="str">
            <v>% brut</v>
          </cell>
          <cell r="AB57">
            <v>0.45360431407737134</v>
          </cell>
          <cell r="AC57">
            <v>71013.970063893415</v>
          </cell>
          <cell r="AD57" t="str">
            <v>% brut</v>
          </cell>
          <cell r="AE57">
            <v>0.42237327663953012</v>
          </cell>
          <cell r="AF57">
            <v>72256.772623744517</v>
          </cell>
          <cell r="AG57" t="str">
            <v>% brut</v>
          </cell>
          <cell r="AH57">
            <v>0.34897017898456867</v>
          </cell>
          <cell r="AI57">
            <v>73629.455020807058</v>
          </cell>
          <cell r="AJ57" t="str">
            <v>% brut</v>
          </cell>
          <cell r="AK57">
            <v>0.54756594026786387</v>
          </cell>
          <cell r="AL57">
            <v>68288.174969503903</v>
          </cell>
          <cell r="AM57" t="str">
            <v>% brut</v>
          </cell>
          <cell r="AN57">
            <v>0.87698621268313126</v>
          </cell>
          <cell r="AO57">
            <v>65845.2545104936</v>
          </cell>
        </row>
        <row r="58">
          <cell r="A58" t="str">
            <v>Véhicules neufsPublicité 2</v>
          </cell>
          <cell r="B58" t="str">
            <v>Publicité 2</v>
          </cell>
          <cell r="E58">
            <v>0</v>
          </cell>
          <cell r="H58">
            <v>0</v>
          </cell>
          <cell r="K58">
            <v>0</v>
          </cell>
          <cell r="N58">
            <v>0</v>
          </cell>
          <cell r="Q58">
            <v>0</v>
          </cell>
          <cell r="T58">
            <v>0</v>
          </cell>
          <cell r="W58">
            <v>0</v>
          </cell>
          <cell r="Z58">
            <v>0</v>
          </cell>
          <cell r="AC58">
            <v>0</v>
          </cell>
          <cell r="AF58">
            <v>0</v>
          </cell>
          <cell r="AI58">
            <v>0</v>
          </cell>
          <cell r="AL58">
            <v>0</v>
          </cell>
          <cell r="AO58">
            <v>0</v>
          </cell>
        </row>
        <row r="59">
          <cell r="A59" t="str">
            <v>Véhicules neufsService gratuit 2</v>
          </cell>
          <cell r="B59" t="str">
            <v>Service gratuit 2</v>
          </cell>
          <cell r="E59">
            <v>0</v>
          </cell>
          <cell r="H59">
            <v>0</v>
          </cell>
          <cell r="K59">
            <v>0</v>
          </cell>
          <cell r="N59">
            <v>0</v>
          </cell>
          <cell r="Q59">
            <v>0</v>
          </cell>
          <cell r="T59">
            <v>0</v>
          </cell>
          <cell r="W59">
            <v>0</v>
          </cell>
          <cell r="Z59">
            <v>0</v>
          </cell>
          <cell r="AC59">
            <v>0</v>
          </cell>
          <cell r="AF59">
            <v>0</v>
          </cell>
          <cell r="AI59">
            <v>0</v>
          </cell>
          <cell r="AL59">
            <v>0</v>
          </cell>
          <cell r="AO59">
            <v>0</v>
          </cell>
        </row>
        <row r="60">
          <cell r="A60" t="str">
            <v>Véhicules neufsFrais véhicules de cie</v>
          </cell>
          <cell r="B60" t="str">
            <v>Frais véhicules de cie</v>
          </cell>
          <cell r="E60">
            <v>109066.53000000001</v>
          </cell>
          <cell r="H60">
            <v>9088.8775000000005</v>
          </cell>
          <cell r="K60">
            <v>9088.8775000000005</v>
          </cell>
          <cell r="N60">
            <v>9088.8775000000005</v>
          </cell>
          <cell r="Q60">
            <v>9088.8775000000005</v>
          </cell>
          <cell r="T60">
            <v>9088.8775000000005</v>
          </cell>
          <cell r="W60">
            <v>9088.8775000000005</v>
          </cell>
          <cell r="Z60">
            <v>9088.8775000000005</v>
          </cell>
          <cell r="AC60">
            <v>9088.8775000000005</v>
          </cell>
          <cell r="AF60">
            <v>9088.8775000000005</v>
          </cell>
          <cell r="AI60">
            <v>9088.8775000000005</v>
          </cell>
          <cell r="AL60">
            <v>9088.8775000000005</v>
          </cell>
          <cell r="AO60">
            <v>9088.8775000000005</v>
          </cell>
        </row>
        <row r="61">
          <cell r="A61" t="str">
            <v>Véhicules neufsInformatique</v>
          </cell>
          <cell r="B61" t="str">
            <v>Informatique</v>
          </cell>
          <cell r="E61">
            <v>80128.755200000014</v>
          </cell>
          <cell r="H61">
            <v>6677.3962666666675</v>
          </cell>
          <cell r="K61">
            <v>6677.3962666666675</v>
          </cell>
          <cell r="N61">
            <v>6677.3962666666675</v>
          </cell>
          <cell r="Q61">
            <v>6677.3962666666675</v>
          </cell>
          <cell r="T61">
            <v>6677.3962666666675</v>
          </cell>
          <cell r="W61">
            <v>6677.3962666666675</v>
          </cell>
          <cell r="Z61">
            <v>6677.3962666666675</v>
          </cell>
          <cell r="AC61">
            <v>6677.3962666666675</v>
          </cell>
          <cell r="AF61">
            <v>6677.3962666666675</v>
          </cell>
          <cell r="AI61">
            <v>6677.3962666666675</v>
          </cell>
          <cell r="AL61">
            <v>6677.3962666666675</v>
          </cell>
          <cell r="AO61">
            <v>6677.3962666666675</v>
          </cell>
        </row>
        <row r="62">
          <cell r="A62" t="str">
            <v>Véhicules neufsFrais de déplacement</v>
          </cell>
          <cell r="B62" t="str">
            <v>Frais de déplacement</v>
          </cell>
          <cell r="E62">
            <v>19157.961600000002</v>
          </cell>
          <cell r="H62">
            <v>1596.4967999999999</v>
          </cell>
          <cell r="K62">
            <v>1596.4967999999999</v>
          </cell>
          <cell r="N62">
            <v>1596.4967999999999</v>
          </cell>
          <cell r="Q62">
            <v>1596.4967999999999</v>
          </cell>
          <cell r="T62">
            <v>1596.4967999999999</v>
          </cell>
          <cell r="W62">
            <v>1596.4967999999999</v>
          </cell>
          <cell r="Z62">
            <v>1596.4967999999999</v>
          </cell>
          <cell r="AC62">
            <v>1596.4967999999999</v>
          </cell>
          <cell r="AF62">
            <v>1596.4967999999999</v>
          </cell>
          <cell r="AI62">
            <v>1596.4967999999999</v>
          </cell>
          <cell r="AL62">
            <v>1596.4967999999999</v>
          </cell>
          <cell r="AO62">
            <v>1596.4967999999999</v>
          </cell>
        </row>
        <row r="63">
          <cell r="A63" t="str">
            <v>Véhicules neufsServices extérieurs</v>
          </cell>
          <cell r="B63" t="str">
            <v>Services extérieurs</v>
          </cell>
          <cell r="E63">
            <v>114710.73599999998</v>
          </cell>
          <cell r="H63">
            <v>9409.894666666667</v>
          </cell>
          <cell r="K63">
            <v>9409.894666666667</v>
          </cell>
          <cell r="N63">
            <v>9409.894666666667</v>
          </cell>
          <cell r="Q63">
            <v>9857.894666666667</v>
          </cell>
          <cell r="T63">
            <v>9857.894666666667</v>
          </cell>
          <cell r="W63">
            <v>9409.894666666667</v>
          </cell>
          <cell r="Z63">
            <v>9409.894666666667</v>
          </cell>
          <cell r="AC63">
            <v>9409.894666666667</v>
          </cell>
          <cell r="AF63">
            <v>9409.894666666667</v>
          </cell>
          <cell r="AI63">
            <v>9857.894666666667</v>
          </cell>
          <cell r="AL63">
            <v>9857.894666666667</v>
          </cell>
          <cell r="AO63">
            <v>9409.894666666667</v>
          </cell>
        </row>
        <row r="64">
          <cell r="A64" t="str">
            <v>Véhicules neufsFournitures autres</v>
          </cell>
          <cell r="B64" t="str">
            <v>Fournitures autres</v>
          </cell>
          <cell r="E64">
            <v>3136.0000000000005</v>
          </cell>
          <cell r="H64">
            <v>244.32954319370256</v>
          </cell>
          <cell r="K64">
            <v>168.21322882608277</v>
          </cell>
          <cell r="N64">
            <v>255.71314561568806</v>
          </cell>
          <cell r="Q64">
            <v>283.23627122334295</v>
          </cell>
          <cell r="T64">
            <v>370.1122677147423</v>
          </cell>
          <cell r="W64">
            <v>260.75944437979479</v>
          </cell>
          <cell r="Z64">
            <v>259.61362848623401</v>
          </cell>
          <cell r="AC64">
            <v>274.89771377876548</v>
          </cell>
          <cell r="AF64">
            <v>301.2318591954994</v>
          </cell>
          <cell r="AI64">
            <v>373.63604399014486</v>
          </cell>
          <cell r="AL64">
            <v>217.13995988383078</v>
          </cell>
          <cell r="AO64">
            <v>127.11689371217211</v>
          </cell>
        </row>
        <row r="65">
          <cell r="A65" t="str">
            <v>Véhicules neufsUniformes</v>
          </cell>
          <cell r="B65" t="str">
            <v>Uniformes</v>
          </cell>
          <cell r="E65">
            <v>420</v>
          </cell>
          <cell r="H65">
            <v>35</v>
          </cell>
          <cell r="K65">
            <v>35</v>
          </cell>
          <cell r="N65">
            <v>35</v>
          </cell>
          <cell r="Q65">
            <v>35</v>
          </cell>
          <cell r="T65">
            <v>35</v>
          </cell>
          <cell r="W65">
            <v>35</v>
          </cell>
          <cell r="Z65">
            <v>35</v>
          </cell>
          <cell r="AC65">
            <v>35</v>
          </cell>
          <cell r="AF65">
            <v>35</v>
          </cell>
          <cell r="AI65">
            <v>35</v>
          </cell>
          <cell r="AL65">
            <v>35</v>
          </cell>
          <cell r="AO65">
            <v>35</v>
          </cell>
        </row>
        <row r="66">
          <cell r="A66" t="str">
            <v>Véhicules neufsPapeterie</v>
          </cell>
          <cell r="B66" t="str">
            <v>Papeterie</v>
          </cell>
          <cell r="E66">
            <v>8371.2000000000025</v>
          </cell>
          <cell r="H66">
            <v>697.6</v>
          </cell>
          <cell r="K66">
            <v>697.6</v>
          </cell>
          <cell r="N66">
            <v>697.6</v>
          </cell>
          <cell r="Q66">
            <v>697.6</v>
          </cell>
          <cell r="T66">
            <v>697.6</v>
          </cell>
          <cell r="W66">
            <v>697.6</v>
          </cell>
          <cell r="Z66">
            <v>697.6</v>
          </cell>
          <cell r="AC66">
            <v>697.6</v>
          </cell>
          <cell r="AF66">
            <v>697.6</v>
          </cell>
          <cell r="AI66">
            <v>697.6</v>
          </cell>
          <cell r="AL66">
            <v>697.6</v>
          </cell>
          <cell r="AO66">
            <v>697.6</v>
          </cell>
        </row>
        <row r="67">
          <cell r="A67" t="str">
            <v>Véhicules neufsTéléphone</v>
          </cell>
          <cell r="B67" t="str">
            <v>Téléphone</v>
          </cell>
          <cell r="E67">
            <v>7078.9440000000022</v>
          </cell>
          <cell r="H67">
            <v>589.91200000000003</v>
          </cell>
          <cell r="K67">
            <v>589.91200000000003</v>
          </cell>
          <cell r="N67">
            <v>589.91200000000003</v>
          </cell>
          <cell r="Q67">
            <v>589.91200000000003</v>
          </cell>
          <cell r="T67">
            <v>589.91200000000003</v>
          </cell>
          <cell r="W67">
            <v>589.91200000000003</v>
          </cell>
          <cell r="Z67">
            <v>589.91200000000003</v>
          </cell>
          <cell r="AC67">
            <v>589.91200000000003</v>
          </cell>
          <cell r="AF67">
            <v>589.91200000000003</v>
          </cell>
          <cell r="AI67">
            <v>589.91200000000003</v>
          </cell>
          <cell r="AL67">
            <v>589.91200000000003</v>
          </cell>
          <cell r="AO67">
            <v>589.91200000000003</v>
          </cell>
        </row>
        <row r="68">
          <cell r="A68" t="str">
            <v>Véhicules neufsFrais postaux</v>
          </cell>
          <cell r="B68" t="str">
            <v>Frais postaux</v>
          </cell>
          <cell r="E68">
            <v>3321.6000000000008</v>
          </cell>
          <cell r="H68">
            <v>276.8</v>
          </cell>
          <cell r="K68">
            <v>276.8</v>
          </cell>
          <cell r="N68">
            <v>276.8</v>
          </cell>
          <cell r="Q68">
            <v>276.8</v>
          </cell>
          <cell r="T68">
            <v>276.8</v>
          </cell>
          <cell r="W68">
            <v>276.8</v>
          </cell>
          <cell r="Z68">
            <v>276.8</v>
          </cell>
          <cell r="AC68">
            <v>276.8</v>
          </cell>
          <cell r="AF68">
            <v>276.8</v>
          </cell>
          <cell r="AI68">
            <v>276.8</v>
          </cell>
          <cell r="AL68">
            <v>276.8</v>
          </cell>
          <cell r="AO68">
            <v>276.8</v>
          </cell>
        </row>
        <row r="69">
          <cell r="A69" t="str">
            <v>Véhicules neufsDivers</v>
          </cell>
          <cell r="B69" t="str">
            <v>Divers</v>
          </cell>
          <cell r="E69">
            <v>16189.440000000004</v>
          </cell>
          <cell r="H69">
            <v>1349.1200000000001</v>
          </cell>
          <cell r="K69">
            <v>1349.1200000000001</v>
          </cell>
          <cell r="N69">
            <v>1349.1200000000001</v>
          </cell>
          <cell r="Q69">
            <v>1349.1200000000001</v>
          </cell>
          <cell r="T69">
            <v>1349.1200000000001</v>
          </cell>
          <cell r="W69">
            <v>1349.1200000000001</v>
          </cell>
          <cell r="Z69">
            <v>1349.1200000000001</v>
          </cell>
          <cell r="AC69">
            <v>1349.1200000000001</v>
          </cell>
          <cell r="AF69">
            <v>1349.1200000000001</v>
          </cell>
          <cell r="AI69">
            <v>1349.1200000000001</v>
          </cell>
          <cell r="AL69">
            <v>1349.1200000000001</v>
          </cell>
          <cell r="AO69">
            <v>1349.1200000000001</v>
          </cell>
        </row>
        <row r="70">
          <cell r="A70" t="str">
            <v>Véhicules neufsFormation</v>
          </cell>
          <cell r="B70" t="str">
            <v>Formation</v>
          </cell>
          <cell r="E70">
            <v>17260.16</v>
          </cell>
          <cell r="H70">
            <v>1438.3466666666668</v>
          </cell>
          <cell r="K70">
            <v>1438.3466666666668</v>
          </cell>
          <cell r="N70">
            <v>1438.3466666666668</v>
          </cell>
          <cell r="Q70">
            <v>1438.3466666666668</v>
          </cell>
          <cell r="T70">
            <v>1438.3466666666668</v>
          </cell>
          <cell r="W70">
            <v>1438.3466666666668</v>
          </cell>
          <cell r="Z70">
            <v>1438.3466666666668</v>
          </cell>
          <cell r="AC70">
            <v>1438.3466666666668</v>
          </cell>
          <cell r="AF70">
            <v>1438.3466666666668</v>
          </cell>
          <cell r="AI70">
            <v>1438.3466666666668</v>
          </cell>
          <cell r="AL70">
            <v>1438.3466666666668</v>
          </cell>
          <cell r="AO70">
            <v>1438.3466666666668</v>
          </cell>
        </row>
        <row r="71">
          <cell r="A71" t="str">
            <v>Véhicules neufsFrais bancaires</v>
          </cell>
          <cell r="B71" t="str">
            <v>Frais bancaires</v>
          </cell>
          <cell r="E71">
            <v>33942.400000000001</v>
          </cell>
          <cell r="H71">
            <v>2087.673832859015</v>
          </cell>
          <cell r="K71">
            <v>1800.7473835324845</v>
          </cell>
          <cell r="N71">
            <v>2083.3141574587762</v>
          </cell>
          <cell r="Q71">
            <v>4004.986042493329</v>
          </cell>
          <cell r="T71">
            <v>3670.657400387608</v>
          </cell>
          <cell r="W71">
            <v>2426.1879529419884</v>
          </cell>
          <cell r="Z71">
            <v>2287.3779570920533</v>
          </cell>
          <cell r="AC71">
            <v>2521.1800718091527</v>
          </cell>
          <cell r="AF71">
            <v>1909.2920190954228</v>
          </cell>
          <cell r="AI71">
            <v>3579.0423375094747</v>
          </cell>
          <cell r="AL71">
            <v>5208.1297278014263</v>
          </cell>
          <cell r="AO71">
            <v>2363.8111170192706</v>
          </cell>
        </row>
        <row r="72">
          <cell r="A72" t="str">
            <v>Véhicules neufs[...]</v>
          </cell>
          <cell r="B72" t="str">
            <v>[...]</v>
          </cell>
          <cell r="E72">
            <v>0</v>
          </cell>
        </row>
        <row r="73">
          <cell r="A73" t="str">
            <v>Véhicules neufs[...]</v>
          </cell>
          <cell r="B73" t="str">
            <v>[...]</v>
          </cell>
          <cell r="E73">
            <v>0</v>
          </cell>
        </row>
        <row r="74">
          <cell r="A74" t="str">
            <v>Véhicules neufs[...]</v>
          </cell>
          <cell r="B74" t="str">
            <v>[...]</v>
          </cell>
          <cell r="E74">
            <v>0</v>
          </cell>
        </row>
        <row r="75">
          <cell r="A75" t="str">
            <v>Véhicules neufsTOTAL SEMI-FIXES</v>
          </cell>
          <cell r="B75" t="str">
            <v>TOTAL SEMI-FIXES</v>
          </cell>
          <cell r="C75" t="str">
            <v>% brut</v>
          </cell>
          <cell r="D75">
            <v>0.23096285157300209</v>
          </cell>
          <cell r="E75">
            <v>412783.7268</v>
          </cell>
          <cell r="F75" t="str">
            <v>% brut</v>
          </cell>
          <cell r="G75">
            <v>0.24266993790987043</v>
          </cell>
          <cell r="H75">
            <v>33491.447276052721</v>
          </cell>
          <cell r="I75" t="str">
            <v>% brut</v>
          </cell>
          <cell r="J75">
            <v>0.33895021190691804</v>
          </cell>
          <cell r="K75">
            <v>33128.404512358567</v>
          </cell>
          <cell r="L75" t="str">
            <v>% brut</v>
          </cell>
          <cell r="M75">
            <v>0.22947590011371763</v>
          </cell>
          <cell r="N75">
            <v>33498.47120307447</v>
          </cell>
          <cell r="O75" t="str">
            <v>% brut</v>
          </cell>
          <cell r="P75">
            <v>0.22274409564930289</v>
          </cell>
          <cell r="Q75">
            <v>35895.666213716679</v>
          </cell>
          <cell r="R75" t="str">
            <v>% brut</v>
          </cell>
          <cell r="S75">
            <v>0.17052647338079238</v>
          </cell>
          <cell r="T75">
            <v>35648.21356810235</v>
          </cell>
          <cell r="U75" t="str">
            <v>% brut</v>
          </cell>
          <cell r="V75">
            <v>0.22752307093676563</v>
          </cell>
          <cell r="W75">
            <v>33846.391297321781</v>
          </cell>
          <cell r="X75" t="str">
            <v>% brut</v>
          </cell>
          <cell r="Y75">
            <v>0.2275485314468087</v>
          </cell>
          <cell r="Z75">
            <v>33706.435485578288</v>
          </cell>
          <cell r="AA75" t="str">
            <v>% brut</v>
          </cell>
          <cell r="AB75">
            <v>0.21689212854136217</v>
          </cell>
          <cell r="AC75">
            <v>33955.521685587919</v>
          </cell>
          <cell r="AD75" t="str">
            <v>% brut</v>
          </cell>
          <cell r="AE75">
            <v>0.19506244356173494</v>
          </cell>
          <cell r="AF75">
            <v>33369.967778290928</v>
          </cell>
          <cell r="AG75" t="str">
            <v>% brut</v>
          </cell>
          <cell r="AH75">
            <v>0.16853883046915494</v>
          </cell>
          <cell r="AI75">
            <v>35560.122281499622</v>
          </cell>
          <cell r="AJ75" t="str">
            <v>% brut</v>
          </cell>
          <cell r="AK75">
            <v>0.29694530049114726</v>
          </cell>
          <cell r="AL75">
            <v>37032.713587685263</v>
          </cell>
          <cell r="AM75" t="str">
            <v>% brut</v>
          </cell>
          <cell r="AN75">
            <v>0.44818586300198915</v>
          </cell>
          <cell r="AO75">
            <v>33650.371910731446</v>
          </cell>
        </row>
        <row r="76">
          <cell r="A76" t="str">
            <v>Véhicules neufs</v>
          </cell>
        </row>
        <row r="77">
          <cell r="A77" t="str">
            <v>Véhicules neufsTOTAL DES DÉPENSES</v>
          </cell>
          <cell r="B77" t="str">
            <v>TOTAL DES DÉPENSES</v>
          </cell>
          <cell r="C77" t="str">
            <v>% brut</v>
          </cell>
          <cell r="D77">
            <v>1.2627158122933242</v>
          </cell>
          <cell r="E77">
            <v>2256763.5242543719</v>
          </cell>
          <cell r="F77" t="str">
            <v>% brut</v>
          </cell>
          <cell r="G77">
            <v>1.3005913071976967</v>
          </cell>
          <cell r="H77">
            <v>179497.65664374214</v>
          </cell>
          <cell r="I77" t="str">
            <v>% brut</v>
          </cell>
          <cell r="J77">
            <v>1.5914577472258411</v>
          </cell>
          <cell r="K77">
            <v>155546.31377219234</v>
          </cell>
          <cell r="L77" t="str">
            <v>% brut</v>
          </cell>
          <cell r="M77">
            <v>1.2923419785513521</v>
          </cell>
          <cell r="N77">
            <v>188653.71279325412</v>
          </cell>
          <cell r="O77" t="str">
            <v>% brut</v>
          </cell>
          <cell r="P77">
            <v>1.2122698364612972</v>
          </cell>
          <cell r="Q77">
            <v>195359.76154036302</v>
          </cell>
          <cell r="R77" t="str">
            <v>% brut</v>
          </cell>
          <cell r="S77">
            <v>1.0605929376352208</v>
          </cell>
          <cell r="T77">
            <v>221714.80357313261</v>
          </cell>
          <cell r="U77" t="str">
            <v>% brut</v>
          </cell>
          <cell r="V77">
            <v>1.2636063542465386</v>
          </cell>
          <cell r="W77">
            <v>187974.41039944906</v>
          </cell>
          <cell r="X77" t="str">
            <v>% brut</v>
          </cell>
          <cell r="Y77">
            <v>1.2685633114729253</v>
          </cell>
          <cell r="Z77">
            <v>187910.4520941675</v>
          </cell>
          <cell r="AA77" t="str">
            <v>% brut</v>
          </cell>
          <cell r="AB77">
            <v>1.2298290412675918</v>
          </cell>
          <cell r="AC77">
            <v>192535.74097486815</v>
          </cell>
          <cell r="AD77" t="str">
            <v>% brut</v>
          </cell>
          <cell r="AE77">
            <v>1.1703058725673245</v>
          </cell>
          <cell r="AF77">
            <v>200208.03874507209</v>
          </cell>
          <cell r="AG77" t="str">
            <v>% brut</v>
          </cell>
          <cell r="AH77">
            <v>1.0457020667729524</v>
          </cell>
          <cell r="AI77">
            <v>220633.38911841161</v>
          </cell>
          <cell r="AJ77" t="str">
            <v>% brut</v>
          </cell>
          <cell r="AK77">
            <v>1.4224493179333764</v>
          </cell>
          <cell r="AL77">
            <v>177396.84075449925</v>
          </cell>
          <cell r="AM77" t="str">
            <v>% brut</v>
          </cell>
          <cell r="AN77">
            <v>1.988943018789854</v>
          </cell>
          <cell r="AO77">
            <v>149332.40384522005</v>
          </cell>
        </row>
        <row r="78">
          <cell r="A78" t="str">
            <v>Véhicules neufsProgramme neuf 1</v>
          </cell>
          <cell r="B78" t="str">
            <v>Programme neuf 1</v>
          </cell>
          <cell r="E78">
            <v>84157.371389625943</v>
          </cell>
          <cell r="H78">
            <v>19827.767250000001</v>
          </cell>
          <cell r="K78">
            <v>1201.2880890289925</v>
          </cell>
          <cell r="N78">
            <v>758.49607159347272</v>
          </cell>
          <cell r="Q78">
            <v>7158.5199510629927</v>
          </cell>
          <cell r="T78">
            <v>9354.2258593001643</v>
          </cell>
          <cell r="W78">
            <v>6590.4401189808532</v>
          </cell>
          <cell r="Z78">
            <v>6561.4807420660518</v>
          </cell>
          <cell r="AC78">
            <v>6947.771060843972</v>
          </cell>
          <cell r="AF78">
            <v>7613.3408501427211</v>
          </cell>
          <cell r="AI78">
            <v>9443.285860908014</v>
          </cell>
          <cell r="AL78">
            <v>5488.0002772516173</v>
          </cell>
          <cell r="AO78">
            <v>3212.7552584470782</v>
          </cell>
        </row>
        <row r="79">
          <cell r="A79" t="str">
            <v>Véhicules neufsProgramme neuf 2</v>
          </cell>
          <cell r="B79" t="str">
            <v>Programme neuf 2</v>
          </cell>
          <cell r="E79">
            <v>0</v>
          </cell>
        </row>
        <row r="80">
          <cell r="A80" t="str">
            <v>Véhicules neufsProgramme neuf 3</v>
          </cell>
          <cell r="B80" t="str">
            <v>Programme neuf 3</v>
          </cell>
          <cell r="E80">
            <v>0</v>
          </cell>
        </row>
        <row r="81">
          <cell r="A81" t="str">
            <v>Véhicules neufsHoldbacks</v>
          </cell>
          <cell r="B81" t="str">
            <v>Holdbacks</v>
          </cell>
          <cell r="E81">
            <v>739261.69357707503</v>
          </cell>
          <cell r="H81">
            <v>36963.084678853753</v>
          </cell>
          <cell r="K81">
            <v>36963.084678853753</v>
          </cell>
          <cell r="N81">
            <v>73926.169357707506</v>
          </cell>
          <cell r="Q81">
            <v>73926.169357707506</v>
          </cell>
          <cell r="T81">
            <v>81318.786293478261</v>
          </cell>
          <cell r="W81">
            <v>59140.935486166003</v>
          </cell>
          <cell r="Z81">
            <v>51748.318550395255</v>
          </cell>
          <cell r="AC81">
            <v>73926.169357707506</v>
          </cell>
          <cell r="AF81">
            <v>73926.169357707506</v>
          </cell>
          <cell r="AI81">
            <v>81318.786293478261</v>
          </cell>
          <cell r="AL81">
            <v>73926.169357707506</v>
          </cell>
          <cell r="AO81">
            <v>22177.85080731225</v>
          </cell>
        </row>
        <row r="82">
          <cell r="A82" t="str">
            <v>Véhicules neufs[...]</v>
          </cell>
          <cell r="B82" t="str">
            <v>[...]</v>
          </cell>
          <cell r="E82">
            <v>0</v>
          </cell>
        </row>
        <row r="83">
          <cell r="A83" t="str">
            <v>Véhicules neufs[...]</v>
          </cell>
          <cell r="B83" t="str">
            <v>[...]</v>
          </cell>
          <cell r="E83">
            <v>0</v>
          </cell>
        </row>
        <row r="84">
          <cell r="A84" t="str">
            <v>Véhicules neufs[...]</v>
          </cell>
          <cell r="B84" t="str">
            <v>[...]</v>
          </cell>
          <cell r="E84">
            <v>0</v>
          </cell>
        </row>
        <row r="85">
          <cell r="A85" t="str">
            <v>Véhicules neufsFrais administration</v>
          </cell>
          <cell r="B85" t="str">
            <v>Frais administration</v>
          </cell>
          <cell r="E85">
            <v>246254.40000000002</v>
          </cell>
          <cell r="H85">
            <v>19185.977379285494</v>
          </cell>
          <cell r="K85">
            <v>13208.943793568151</v>
          </cell>
          <cell r="N85">
            <v>20079.87475947191</v>
          </cell>
          <cell r="Q85">
            <v>22241.12819781301</v>
          </cell>
          <cell r="T85">
            <v>29063.065822300134</v>
          </cell>
          <cell r="W85">
            <v>20476.135369923384</v>
          </cell>
          <cell r="Z85">
            <v>20386.160176881524</v>
          </cell>
          <cell r="AC85">
            <v>21586.342974477557</v>
          </cell>
          <cell r="AF85">
            <v>23654.231743326585</v>
          </cell>
          <cell r="AI85">
            <v>29339.770354326123</v>
          </cell>
          <cell r="AL85">
            <v>17050.915349877814</v>
          </cell>
          <cell r="AO85">
            <v>9981.854078748318</v>
          </cell>
        </row>
        <row r="86">
          <cell r="A86" t="str">
            <v>Véhicules neufsAUTRES REVENUS</v>
          </cell>
          <cell r="B86" t="str">
            <v>AUTRES REVENUS</v>
          </cell>
          <cell r="E86">
            <v>1069673.4649667009</v>
          </cell>
          <cell r="H86">
            <v>75976.829308139248</v>
          </cell>
          <cell r="K86">
            <v>51373.316561450891</v>
          </cell>
          <cell r="N86">
            <v>94764.540188772895</v>
          </cell>
          <cell r="Q86">
            <v>103325.81750658351</v>
          </cell>
          <cell r="T86">
            <v>119736.07797507856</v>
          </cell>
          <cell r="W86">
            <v>86207.51097507024</v>
          </cell>
          <cell r="Z86">
            <v>78695.959469342837</v>
          </cell>
          <cell r="AC86">
            <v>102460.28339302904</v>
          </cell>
          <cell r="AF86">
            <v>105193.74195117681</v>
          </cell>
          <cell r="AI86">
            <v>120101.84250871241</v>
          </cell>
          <cell r="AL86">
            <v>96465.08498483694</v>
          </cell>
          <cell r="AO86">
            <v>35372.460144507648</v>
          </cell>
        </row>
        <row r="87">
          <cell r="A87" t="str">
            <v>Véhicules neufs</v>
          </cell>
        </row>
        <row r="88">
          <cell r="A88" t="str">
            <v>Véhicules neufsPROFIT DÉPARTEMENTAL</v>
          </cell>
          <cell r="B88" t="str">
            <v>PROFIT DÉPARTEMENTAL</v>
          </cell>
          <cell r="E88">
            <v>600139.89561063214</v>
          </cell>
          <cell r="H88">
            <v>34491.518010987638</v>
          </cell>
          <cell r="K88">
            <v>-6434.735517439316</v>
          </cell>
          <cell r="N88">
            <v>52088.994107030449</v>
          </cell>
          <cell r="Q88">
            <v>69118.09956620993</v>
          </cell>
          <cell r="T88">
            <v>107069.24719675344</v>
          </cell>
          <cell r="W88">
            <v>46993.361053682951</v>
          </cell>
          <cell r="Z88">
            <v>38914.06382537348</v>
          </cell>
          <cell r="AC88">
            <v>66479.424856471538</v>
          </cell>
          <cell r="AF88">
            <v>76058.961435486679</v>
          </cell>
          <cell r="AI88">
            <v>110459.13240778478</v>
          </cell>
          <cell r="AL88">
            <v>43780.484250412715</v>
          </cell>
          <cell r="AO88">
            <v>-38878.655582121974</v>
          </cell>
        </row>
        <row r="92">
          <cell r="B92" t="str">
            <v>Budget 2021</v>
          </cell>
          <cell r="C92" t="str">
            <v>Véhicules usagés</v>
          </cell>
        </row>
        <row r="94">
          <cell r="B94" t="str">
            <v>Mois</v>
          </cell>
          <cell r="C94">
            <v>2021</v>
          </cell>
          <cell r="F94" t="str">
            <v>Janvier</v>
          </cell>
          <cell r="I94" t="str">
            <v>Février</v>
          </cell>
          <cell r="L94" t="str">
            <v>Mars</v>
          </cell>
          <cell r="O94" t="str">
            <v>Avril</v>
          </cell>
          <cell r="R94" t="str">
            <v>Mai</v>
          </cell>
          <cell r="U94" t="str">
            <v>Juin</v>
          </cell>
          <cell r="X94" t="str">
            <v>Juillet</v>
          </cell>
          <cell r="AA94" t="str">
            <v>Août</v>
          </cell>
          <cell r="AD94" t="str">
            <v>Septembre</v>
          </cell>
          <cell r="AG94" t="str">
            <v>Octobre</v>
          </cell>
          <cell r="AJ94" t="str">
            <v>Novembre</v>
          </cell>
          <cell r="AM94" t="str">
            <v>Décembre</v>
          </cell>
        </row>
        <row r="95">
          <cell r="C95" t="str">
            <v>UNITE</v>
          </cell>
          <cell r="D95" t="str">
            <v>$P/UNITE</v>
          </cell>
          <cell r="E95" t="str">
            <v>$PROFITS</v>
          </cell>
          <cell r="F95" t="str">
            <v>UNITE</v>
          </cell>
          <cell r="G95" t="str">
            <v>$P/UNITE</v>
          </cell>
          <cell r="H95" t="str">
            <v>$PROFITS</v>
          </cell>
          <cell r="I95" t="str">
            <v>UNITE</v>
          </cell>
          <cell r="J95" t="str">
            <v>$P/UNITE</v>
          </cell>
          <cell r="K95" t="str">
            <v>$PROFITS</v>
          </cell>
          <cell r="L95" t="str">
            <v>UNITE</v>
          </cell>
          <cell r="M95" t="str">
            <v>$P/UNITE</v>
          </cell>
          <cell r="N95" t="str">
            <v>$PROFITS</v>
          </cell>
          <cell r="O95" t="str">
            <v>UNITE</v>
          </cell>
          <cell r="P95" t="str">
            <v>$P/UNITE</v>
          </cell>
          <cell r="Q95" t="str">
            <v>$PROFITS</v>
          </cell>
          <cell r="R95" t="str">
            <v>UNITE</v>
          </cell>
          <cell r="S95" t="str">
            <v>$P/UNITE</v>
          </cell>
          <cell r="T95" t="str">
            <v>$PROFITS</v>
          </cell>
          <cell r="U95" t="str">
            <v>UNITE</v>
          </cell>
          <cell r="V95" t="str">
            <v>$P/UNITE</v>
          </cell>
          <cell r="W95" t="str">
            <v>$PROFITS</v>
          </cell>
          <cell r="X95" t="str">
            <v>UNITE</v>
          </cell>
          <cell r="Y95" t="str">
            <v>$P/UNITE</v>
          </cell>
          <cell r="Z95" t="str">
            <v>$PROFITS</v>
          </cell>
          <cell r="AA95" t="str">
            <v>UNITE</v>
          </cell>
          <cell r="AB95" t="str">
            <v>$P/UNITE</v>
          </cell>
          <cell r="AC95" t="str">
            <v>$PROFITS</v>
          </cell>
          <cell r="AD95" t="str">
            <v>UNITE</v>
          </cell>
          <cell r="AE95" t="str">
            <v>$P/UNITE</v>
          </cell>
          <cell r="AF95" t="str">
            <v>$PROFITS</v>
          </cell>
          <cell r="AG95" t="str">
            <v>UNITE</v>
          </cell>
          <cell r="AH95" t="str">
            <v>$P/UNITE</v>
          </cell>
          <cell r="AI95" t="str">
            <v>$PROFITS</v>
          </cell>
          <cell r="AJ95" t="str">
            <v>UNITE</v>
          </cell>
          <cell r="AK95" t="str">
            <v>$P/UNITE</v>
          </cell>
          <cell r="AL95" t="str">
            <v>$PROFITS</v>
          </cell>
          <cell r="AM95" t="str">
            <v>UNITE</v>
          </cell>
          <cell r="AN95" t="str">
            <v>$P/UNITE</v>
          </cell>
          <cell r="AO95" t="str">
            <v>$PROFITS</v>
          </cell>
        </row>
        <row r="96">
          <cell r="A96" t="str">
            <v>Véhicules usagésVentes nettes</v>
          </cell>
          <cell r="B96" t="str">
            <v>Ventes nettes</v>
          </cell>
          <cell r="E96">
            <v>11978226.000000004</v>
          </cell>
          <cell r="H96">
            <v>641081.32723401533</v>
          </cell>
          <cell r="K96">
            <v>810373.52002469823</v>
          </cell>
          <cell r="N96">
            <v>758716.19304405223</v>
          </cell>
          <cell r="Q96">
            <v>994929.55394000048</v>
          </cell>
          <cell r="T96">
            <v>1240477.1936189239</v>
          </cell>
          <cell r="W96">
            <v>1127432.9567185473</v>
          </cell>
          <cell r="Z96">
            <v>1147134.4057891713</v>
          </cell>
          <cell r="AC96">
            <v>1181462.1086358507</v>
          </cell>
          <cell r="AF96">
            <v>952211.20158621995</v>
          </cell>
          <cell r="AI96">
            <v>1285172.0667532524</v>
          </cell>
          <cell r="AL96">
            <v>1165165.3760065578</v>
          </cell>
          <cell r="AO96">
            <v>674070.09664871078</v>
          </cell>
        </row>
        <row r="97">
          <cell r="A97" t="str">
            <v>Véhicules usagésCertifié</v>
          </cell>
          <cell r="B97" t="str">
            <v>Certifié</v>
          </cell>
          <cell r="C97">
            <v>359.49640287769785</v>
          </cell>
          <cell r="D97">
            <v>750.00000000000011</v>
          </cell>
          <cell r="E97">
            <v>269622.30215827341</v>
          </cell>
          <cell r="F97">
            <v>19.24044771677282</v>
          </cell>
          <cell r="G97">
            <v>750</v>
          </cell>
          <cell r="H97">
            <v>14430.335787579615</v>
          </cell>
          <cell r="I97">
            <v>24.321328169648581</v>
          </cell>
          <cell r="J97">
            <v>750</v>
          </cell>
          <cell r="K97">
            <v>18240.996127236434</v>
          </cell>
          <cell r="L97">
            <v>22.770963096237939</v>
          </cell>
          <cell r="M97">
            <v>750</v>
          </cell>
          <cell r="N97">
            <v>17078.222322178455</v>
          </cell>
          <cell r="O97">
            <v>29.860314520542744</v>
          </cell>
          <cell r="P97">
            <v>750</v>
          </cell>
          <cell r="Q97">
            <v>22395.235890407057</v>
          </cell>
          <cell r="R97">
            <v>37.229810905039251</v>
          </cell>
          <cell r="S97">
            <v>750</v>
          </cell>
          <cell r="T97">
            <v>27922.358178779439</v>
          </cell>
          <cell r="U97">
            <v>33.83707173550448</v>
          </cell>
          <cell r="V97">
            <v>750</v>
          </cell>
          <cell r="W97">
            <v>25377.803801628361</v>
          </cell>
          <cell r="X97">
            <v>34.428361303122216</v>
          </cell>
          <cell r="Y97">
            <v>750</v>
          </cell>
          <cell r="Z97">
            <v>25821.270977341661</v>
          </cell>
          <cell r="AA97">
            <v>35.458621184045796</v>
          </cell>
          <cell r="AB97">
            <v>750</v>
          </cell>
          <cell r="AC97">
            <v>26593.965888034349</v>
          </cell>
          <cell r="AD97">
            <v>28.578230344802019</v>
          </cell>
          <cell r="AE97">
            <v>750</v>
          </cell>
          <cell r="AF97">
            <v>21433.672758601515</v>
          </cell>
          <cell r="AG97">
            <v>38.571215393388869</v>
          </cell>
          <cell r="AH97">
            <v>750</v>
          </cell>
          <cell r="AI97">
            <v>28928.41154504165</v>
          </cell>
          <cell r="AJ97">
            <v>34.969515638793077</v>
          </cell>
          <cell r="AK97">
            <v>750</v>
          </cell>
          <cell r="AL97">
            <v>26227.136729094807</v>
          </cell>
          <cell r="AM97">
            <v>20.230522869800058</v>
          </cell>
          <cell r="AN97">
            <v>750</v>
          </cell>
          <cell r="AO97">
            <v>15172.892152350043</v>
          </cell>
        </row>
        <row r="98">
          <cell r="A98" t="str">
            <v>Véhicules usagésNon Certifié</v>
          </cell>
          <cell r="B98" t="str">
            <v>Non Certifié</v>
          </cell>
          <cell r="C98">
            <v>20.50359712230216</v>
          </cell>
          <cell r="D98">
            <v>750</v>
          </cell>
          <cell r="E98">
            <v>15377.69784172662</v>
          </cell>
          <cell r="F98">
            <v>1.0973639382189821</v>
          </cell>
          <cell r="G98">
            <v>750</v>
          </cell>
          <cell r="H98">
            <v>823.02295366423664</v>
          </cell>
          <cell r="I98">
            <v>1.3871479944666489</v>
          </cell>
          <cell r="J98">
            <v>750</v>
          </cell>
          <cell r="K98">
            <v>1040.3609958499867</v>
          </cell>
          <cell r="L98">
            <v>1.2987241309641409</v>
          </cell>
          <cell r="M98">
            <v>750</v>
          </cell>
          <cell r="N98">
            <v>974.04309822310563</v>
          </cell>
          <cell r="O98">
            <v>1.7030597635290536</v>
          </cell>
          <cell r="P98">
            <v>750</v>
          </cell>
          <cell r="Q98">
            <v>1277.2948226467902</v>
          </cell>
          <cell r="R98">
            <v>2.1233732455345575</v>
          </cell>
          <cell r="S98">
            <v>750</v>
          </cell>
          <cell r="T98">
            <v>1592.5299341509181</v>
          </cell>
          <cell r="U98">
            <v>1.9298710115306736</v>
          </cell>
          <cell r="V98">
            <v>750</v>
          </cell>
          <cell r="W98">
            <v>1447.4032586480052</v>
          </cell>
          <cell r="X98">
            <v>1.9635947511286436</v>
          </cell>
          <cell r="Y98">
            <v>750.00000000000011</v>
          </cell>
          <cell r="Z98">
            <v>1472.6960633464828</v>
          </cell>
          <cell r="AA98">
            <v>2.0223548203828403</v>
          </cell>
          <cell r="AB98">
            <v>750</v>
          </cell>
          <cell r="AC98">
            <v>1516.7661152871303</v>
          </cell>
          <cell r="AD98">
            <v>1.6299370919088603</v>
          </cell>
          <cell r="AE98">
            <v>750</v>
          </cell>
          <cell r="AF98">
            <v>1222.4528189316452</v>
          </cell>
          <cell r="AG98">
            <v>2.1998792049461331</v>
          </cell>
          <cell r="AH98">
            <v>750</v>
          </cell>
          <cell r="AI98">
            <v>1649.9094037095999</v>
          </cell>
          <cell r="AJ98">
            <v>1.994459066851316</v>
          </cell>
          <cell r="AK98">
            <v>750</v>
          </cell>
          <cell r="AL98">
            <v>1495.8443001384869</v>
          </cell>
          <cell r="AM98">
            <v>1.1538321028403073</v>
          </cell>
          <cell r="AN98">
            <v>750</v>
          </cell>
          <cell r="AO98">
            <v>865.37407713023049</v>
          </cell>
        </row>
        <row r="99">
          <cell r="A99" t="str">
            <v>Véhicules usagésTotal Usagés</v>
          </cell>
          <cell r="B99" t="str">
            <v>Total Usagés</v>
          </cell>
          <cell r="C99">
            <v>380</v>
          </cell>
          <cell r="D99">
            <v>750</v>
          </cell>
          <cell r="E99">
            <v>285000</v>
          </cell>
          <cell r="F99">
            <v>20.337811654991803</v>
          </cell>
          <cell r="G99">
            <v>750</v>
          </cell>
          <cell r="H99">
            <v>15253.358741243852</v>
          </cell>
          <cell r="I99">
            <v>25.708476164115229</v>
          </cell>
          <cell r="J99">
            <v>750</v>
          </cell>
          <cell r="K99">
            <v>19281.357123086422</v>
          </cell>
          <cell r="L99">
            <v>24.069687227202081</v>
          </cell>
          <cell r="M99">
            <v>750</v>
          </cell>
          <cell r="N99">
            <v>18052.26542040156</v>
          </cell>
          <cell r="O99">
            <v>31.563374284071799</v>
          </cell>
          <cell r="P99">
            <v>749.99999999999989</v>
          </cell>
          <cell r="Q99">
            <v>23672.530713053846</v>
          </cell>
          <cell r="R99">
            <v>39.35318415057381</v>
          </cell>
          <cell r="S99">
            <v>750</v>
          </cell>
          <cell r="T99">
            <v>29514.888112930355</v>
          </cell>
          <cell r="U99">
            <v>35.766942747035152</v>
          </cell>
          <cell r="V99">
            <v>750.00000000000011</v>
          </cell>
          <cell r="W99">
            <v>26825.207060276367</v>
          </cell>
          <cell r="X99">
            <v>36.391956054250862</v>
          </cell>
          <cell r="Y99">
            <v>750</v>
          </cell>
          <cell r="Z99">
            <v>27293.967040688145</v>
          </cell>
          <cell r="AA99">
            <v>37.480976004428634</v>
          </cell>
          <cell r="AB99">
            <v>750.00000000000011</v>
          </cell>
          <cell r="AC99">
            <v>28110.732003321478</v>
          </cell>
          <cell r="AD99">
            <v>30.20816743671088</v>
          </cell>
          <cell r="AE99">
            <v>750</v>
          </cell>
          <cell r="AF99">
            <v>22656.125577533159</v>
          </cell>
          <cell r="AG99">
            <v>40.771094598335004</v>
          </cell>
          <cell r="AH99">
            <v>749.99999999999989</v>
          </cell>
          <cell r="AI99">
            <v>30578.32094875125</v>
          </cell>
          <cell r="AJ99">
            <v>36.963974705644389</v>
          </cell>
          <cell r="AK99">
            <v>750.00000000000011</v>
          </cell>
          <cell r="AL99">
            <v>27722.981029233295</v>
          </cell>
          <cell r="AM99">
            <v>21.384354972640367</v>
          </cell>
          <cell r="AN99">
            <v>750</v>
          </cell>
          <cell r="AO99">
            <v>16038.266229480274</v>
          </cell>
        </row>
        <row r="100">
          <cell r="A100" t="str">
            <v>Véhicules usagés</v>
          </cell>
        </row>
        <row r="101">
          <cell r="A101" t="str">
            <v>Véhicules usagés</v>
          </cell>
        </row>
        <row r="102">
          <cell r="A102" t="str">
            <v>Véhicules usagésVentes au Gros</v>
          </cell>
          <cell r="B102" t="str">
            <v>Ventes au Gros</v>
          </cell>
          <cell r="C102">
            <v>321.99999999999994</v>
          </cell>
          <cell r="D102">
            <v>120.00000000000001</v>
          </cell>
          <cell r="E102">
            <v>38640</v>
          </cell>
          <cell r="F102">
            <v>17.233619349756211</v>
          </cell>
          <cell r="G102">
            <v>120</v>
          </cell>
          <cell r="H102">
            <v>2068.0343219707452</v>
          </cell>
          <cell r="I102">
            <v>21.784550854855535</v>
          </cell>
          <cell r="J102">
            <v>120</v>
          </cell>
          <cell r="K102">
            <v>2614.1461025826643</v>
          </cell>
          <cell r="L102">
            <v>20.395892860944919</v>
          </cell>
          <cell r="M102">
            <v>120</v>
          </cell>
          <cell r="N102">
            <v>2447.5071433133903</v>
          </cell>
          <cell r="O102">
            <v>26.745806630187154</v>
          </cell>
          <cell r="P102">
            <v>120</v>
          </cell>
          <cell r="Q102">
            <v>3209.4967956224586</v>
          </cell>
          <cell r="R102">
            <v>33.34664551706517</v>
          </cell>
          <cell r="S102">
            <v>120</v>
          </cell>
          <cell r="T102">
            <v>4001.5974620478205</v>
          </cell>
          <cell r="U102">
            <v>30.307777801435051</v>
          </cell>
          <cell r="V102">
            <v>120</v>
          </cell>
          <cell r="W102">
            <v>3636.9333361722061</v>
          </cell>
          <cell r="X102">
            <v>30.837394340707309</v>
          </cell>
          <cell r="Y102">
            <v>120</v>
          </cell>
          <cell r="Z102">
            <v>3700.4873208848771</v>
          </cell>
          <cell r="AA102">
            <v>31.760195456384267</v>
          </cell>
          <cell r="AB102">
            <v>120</v>
          </cell>
          <cell r="AC102">
            <v>3811.2234547661119</v>
          </cell>
          <cell r="AD102">
            <v>25.597447143739217</v>
          </cell>
          <cell r="AE102">
            <v>120</v>
          </cell>
          <cell r="AF102">
            <v>3071.6936572487061</v>
          </cell>
          <cell r="AG102">
            <v>34.548138054378612</v>
          </cell>
          <cell r="AH102">
            <v>120.00000000000001</v>
          </cell>
          <cell r="AI102">
            <v>4145.7765665254337</v>
          </cell>
          <cell r="AJ102">
            <v>31.322104882151301</v>
          </cell>
          <cell r="AK102">
            <v>120</v>
          </cell>
          <cell r="AL102">
            <v>3758.6525858581563</v>
          </cell>
          <cell r="AM102">
            <v>18.120427108395255</v>
          </cell>
          <cell r="AN102">
            <v>120.00000000000001</v>
          </cell>
          <cell r="AO102">
            <v>2174.4512530074308</v>
          </cell>
        </row>
        <row r="103">
          <cell r="A103" t="str">
            <v>Véhicules usagés</v>
          </cell>
        </row>
        <row r="104">
          <cell r="A104" t="str">
            <v>Véhicules usagésRev. Finances</v>
          </cell>
          <cell r="B104" t="str">
            <v>Rev. Finances</v>
          </cell>
          <cell r="D104">
            <v>804.09356725146199</v>
          </cell>
          <cell r="E104">
            <v>305555.55555555556</v>
          </cell>
          <cell r="G104">
            <v>804.09356725146199</v>
          </cell>
          <cell r="H104">
            <v>16353.50352375072</v>
          </cell>
          <cell r="J104">
            <v>804.09356725146199</v>
          </cell>
          <cell r="K104">
            <v>20672.020307402596</v>
          </cell>
          <cell r="M104">
            <v>804.09356725146199</v>
          </cell>
          <cell r="N104">
            <v>19354.280665147871</v>
          </cell>
          <cell r="P104">
            <v>804.09356725146199</v>
          </cell>
          <cell r="Q104">
            <v>25379.906222572354</v>
          </cell>
          <cell r="S104">
            <v>804.09356725146199</v>
          </cell>
          <cell r="T104">
            <v>31643.64222633859</v>
          </cell>
          <cell r="V104">
            <v>804.09356725146199</v>
          </cell>
          <cell r="W104">
            <v>28759.968583142301</v>
          </cell>
          <cell r="Y104">
            <v>804.09356725146199</v>
          </cell>
          <cell r="Z104">
            <v>29262.537762921016</v>
          </cell>
          <cell r="AB104">
            <v>804.09356725146199</v>
          </cell>
          <cell r="AC104">
            <v>30138.211699467469</v>
          </cell>
          <cell r="AE104">
            <v>804.09356725146199</v>
          </cell>
          <cell r="AF104">
            <v>24290.193114314305</v>
          </cell>
          <cell r="AH104">
            <v>804.09356725146199</v>
          </cell>
          <cell r="AI104">
            <v>32783.774896322007</v>
          </cell>
          <cell r="AK104">
            <v>804.09356725146199</v>
          </cell>
          <cell r="AL104">
            <v>29722.494280854407</v>
          </cell>
          <cell r="AN104">
            <v>804.09356725146188</v>
          </cell>
          <cell r="AO104">
            <v>17195.022273321931</v>
          </cell>
        </row>
        <row r="105">
          <cell r="A105" t="str">
            <v>Véhicules usagésRev. Protections</v>
          </cell>
          <cell r="B105" t="str">
            <v>Rev. Protections</v>
          </cell>
          <cell r="D105">
            <v>911.30604288499023</v>
          </cell>
          <cell r="E105">
            <v>346296.29629629629</v>
          </cell>
          <cell r="G105">
            <v>911.30604288499035</v>
          </cell>
          <cell r="H105">
            <v>18533.970660250816</v>
          </cell>
          <cell r="J105">
            <v>911.30604288499023</v>
          </cell>
          <cell r="K105">
            <v>23428.289681722941</v>
          </cell>
          <cell r="M105">
            <v>911.30604288499035</v>
          </cell>
          <cell r="N105">
            <v>21934.851420500923</v>
          </cell>
          <cell r="P105">
            <v>911.30604288499023</v>
          </cell>
          <cell r="Q105">
            <v>28763.893718915333</v>
          </cell>
          <cell r="S105">
            <v>911.30604288499023</v>
          </cell>
          <cell r="T105">
            <v>35862.794523183737</v>
          </cell>
          <cell r="V105">
            <v>911.30604288499023</v>
          </cell>
          <cell r="W105">
            <v>32594.631060894608</v>
          </cell>
          <cell r="Y105">
            <v>911.30604288499012</v>
          </cell>
          <cell r="Z105">
            <v>33164.209464643813</v>
          </cell>
          <cell r="AB105">
            <v>911.30604288499023</v>
          </cell>
          <cell r="AC105">
            <v>34156.63992606313</v>
          </cell>
          <cell r="AE105">
            <v>911.30604288499023</v>
          </cell>
          <cell r="AF105">
            <v>27528.88552955621</v>
          </cell>
          <cell r="AH105">
            <v>911.30604288499035</v>
          </cell>
          <cell r="AI105">
            <v>37154.944882498276</v>
          </cell>
          <cell r="AK105">
            <v>911.30604288499012</v>
          </cell>
          <cell r="AL105">
            <v>33685.493518301657</v>
          </cell>
          <cell r="AN105">
            <v>911.30604288499023</v>
          </cell>
          <cell r="AO105">
            <v>19487.691909764857</v>
          </cell>
        </row>
        <row r="106">
          <cell r="A106" t="str">
            <v>Véhicules usagésRev. Autres</v>
          </cell>
          <cell r="B106" t="str">
            <v>Rev. Autres</v>
          </cell>
          <cell r="D106">
            <v>0</v>
          </cell>
          <cell r="E106">
            <v>0</v>
          </cell>
          <cell r="G106">
            <v>0</v>
          </cell>
          <cell r="H106">
            <v>0</v>
          </cell>
          <cell r="J106">
            <v>0</v>
          </cell>
          <cell r="K106">
            <v>0</v>
          </cell>
          <cell r="M106">
            <v>0</v>
          </cell>
          <cell r="N106">
            <v>0</v>
          </cell>
          <cell r="P106">
            <v>0</v>
          </cell>
          <cell r="Q106">
            <v>0</v>
          </cell>
          <cell r="S106">
            <v>0</v>
          </cell>
          <cell r="T106">
            <v>0</v>
          </cell>
          <cell r="V106">
            <v>0</v>
          </cell>
          <cell r="W106">
            <v>0</v>
          </cell>
          <cell r="Y106">
            <v>0</v>
          </cell>
          <cell r="Z106">
            <v>0</v>
          </cell>
          <cell r="AB106">
            <v>0</v>
          </cell>
          <cell r="AC106">
            <v>0</v>
          </cell>
          <cell r="AE106">
            <v>0</v>
          </cell>
          <cell r="AF106">
            <v>0</v>
          </cell>
          <cell r="AH106">
            <v>0</v>
          </cell>
          <cell r="AI106">
            <v>0</v>
          </cell>
          <cell r="AK106">
            <v>0</v>
          </cell>
          <cell r="AL106">
            <v>0</v>
          </cell>
          <cell r="AN106">
            <v>0</v>
          </cell>
          <cell r="AO106">
            <v>0</v>
          </cell>
        </row>
        <row r="107">
          <cell r="A107" t="str">
            <v>Véhicules usagésTotal F&amp;I</v>
          </cell>
          <cell r="B107" t="str">
            <v>Total F&amp;I</v>
          </cell>
          <cell r="C107">
            <v>380</v>
          </cell>
          <cell r="D107">
            <v>1715.3996101364523</v>
          </cell>
          <cell r="E107">
            <v>651851.85185185191</v>
          </cell>
          <cell r="F107">
            <v>20.337811654991803</v>
          </cell>
          <cell r="G107">
            <v>1715.3996101364523</v>
          </cell>
          <cell r="H107">
            <v>34887.474184001534</v>
          </cell>
          <cell r="I107">
            <v>25.708476164115229</v>
          </cell>
          <cell r="J107">
            <v>1715.3996101364523</v>
          </cell>
          <cell r="K107">
            <v>44100.309989125541</v>
          </cell>
          <cell r="L107">
            <v>24.069687227202081</v>
          </cell>
          <cell r="M107">
            <v>1715.3996101364523</v>
          </cell>
          <cell r="N107">
            <v>41289.132085648795</v>
          </cell>
          <cell r="O107">
            <v>31.563374284071799</v>
          </cell>
          <cell r="P107">
            <v>1715.3996101364521</v>
          </cell>
          <cell r="Q107">
            <v>54143.799941487683</v>
          </cell>
          <cell r="R107">
            <v>39.35318415057381</v>
          </cell>
          <cell r="S107">
            <v>1715.3996101364523</v>
          </cell>
          <cell r="T107">
            <v>67506.436749522327</v>
          </cell>
          <cell r="U107">
            <v>35.766942747035152</v>
          </cell>
          <cell r="V107">
            <v>1715.3996101364521</v>
          </cell>
          <cell r="W107">
            <v>61354.599644036905</v>
          </cell>
          <cell r="X107">
            <v>36.391956054250862</v>
          </cell>
          <cell r="Y107">
            <v>1715.3996101364523</v>
          </cell>
          <cell r="Z107">
            <v>62426.747227564832</v>
          </cell>
          <cell r="AA107">
            <v>37.480976004428634</v>
          </cell>
          <cell r="AB107">
            <v>1715.3996101364523</v>
          </cell>
          <cell r="AC107">
            <v>64294.851625530602</v>
          </cell>
          <cell r="AD107">
            <v>30.20816743671088</v>
          </cell>
          <cell r="AE107">
            <v>1715.3996101364521</v>
          </cell>
          <cell r="AF107">
            <v>51819.078643870511</v>
          </cell>
          <cell r="AG107">
            <v>40.771094598335004</v>
          </cell>
          <cell r="AH107">
            <v>1715.3996101364526</v>
          </cell>
          <cell r="AI107">
            <v>69938.71977882029</v>
          </cell>
          <cell r="AJ107">
            <v>36.963974705644389</v>
          </cell>
          <cell r="AK107">
            <v>1715.3996101364521</v>
          </cell>
          <cell r="AL107">
            <v>63407.987799156064</v>
          </cell>
          <cell r="AM107">
            <v>21.384354972640367</v>
          </cell>
          <cell r="AN107">
            <v>1715.3996101364523</v>
          </cell>
          <cell r="AO107">
            <v>36682.714183086791</v>
          </cell>
        </row>
        <row r="108">
          <cell r="A108" t="str">
            <v>Véhicules usagés</v>
          </cell>
        </row>
        <row r="109">
          <cell r="A109" t="str">
            <v>Véhicules usagés</v>
          </cell>
        </row>
        <row r="110">
          <cell r="A110" t="str">
            <v>Véhicules usagésTotal Dépt. Usagés</v>
          </cell>
          <cell r="B110" t="str">
            <v>Total Dépt. Usagés</v>
          </cell>
          <cell r="C110">
            <v>702</v>
          </cell>
          <cell r="D110">
            <v>1389.5895325524957</v>
          </cell>
          <cell r="E110">
            <v>975491.85185185191</v>
          </cell>
          <cell r="F110">
            <v>37.571431004748014</v>
          </cell>
          <cell r="G110">
            <v>1389.5895325524955</v>
          </cell>
          <cell r="H110">
            <v>52208.867247216127</v>
          </cell>
          <cell r="I110">
            <v>47.493027018970764</v>
          </cell>
          <cell r="J110">
            <v>1389.5895325524953</v>
          </cell>
          <cell r="K110">
            <v>65995.813214794616</v>
          </cell>
          <cell r="L110">
            <v>44.465580088147</v>
          </cell>
          <cell r="M110">
            <v>1389.5895325524957</v>
          </cell>
          <cell r="N110">
            <v>61788.904649363751</v>
          </cell>
          <cell r="O110">
            <v>58.309180914258953</v>
          </cell>
          <cell r="P110">
            <v>1389.5895325524955</v>
          </cell>
          <cell r="Q110">
            <v>81025.827450163983</v>
          </cell>
          <cell r="R110">
            <v>72.69982966763898</v>
          </cell>
          <cell r="S110">
            <v>1389.5895325524957</v>
          </cell>
          <cell r="T110">
            <v>101022.92232450051</v>
          </cell>
          <cell r="U110">
            <v>66.074720548470196</v>
          </cell>
          <cell r="V110">
            <v>1389.5895325524957</v>
          </cell>
          <cell r="W110">
            <v>91816.740040485485</v>
          </cell>
          <cell r="X110">
            <v>67.229350394958175</v>
          </cell>
          <cell r="Y110">
            <v>1389.5895325524955</v>
          </cell>
          <cell r="Z110">
            <v>93421.201589137854</v>
          </cell>
          <cell r="AA110">
            <v>69.241171460812893</v>
          </cell>
          <cell r="AB110">
            <v>1389.5895325524955</v>
          </cell>
          <cell r="AC110">
            <v>96216.807083618187</v>
          </cell>
          <cell r="AD110">
            <v>55.805614580450097</v>
          </cell>
          <cell r="AE110">
            <v>1389.5895325524953</v>
          </cell>
          <cell r="AF110">
            <v>77546.897878652366</v>
          </cell>
          <cell r="AG110">
            <v>75.319232652713623</v>
          </cell>
          <cell r="AH110">
            <v>1389.5895325524955</v>
          </cell>
          <cell r="AI110">
            <v>104662.81729409698</v>
          </cell>
          <cell r="AJ110">
            <v>68.286079587795683</v>
          </cell>
          <cell r="AK110">
            <v>1389.5895325524957</v>
          </cell>
          <cell r="AL110">
            <v>94889.621414247522</v>
          </cell>
          <cell r="AM110">
            <v>39.504782081035621</v>
          </cell>
          <cell r="AN110">
            <v>1389.5895325524955</v>
          </cell>
          <cell r="AO110">
            <v>54895.431665574491</v>
          </cell>
        </row>
        <row r="111">
          <cell r="A111" t="str">
            <v>Véhicules usagés</v>
          </cell>
        </row>
        <row r="112">
          <cell r="A112" t="str">
            <v>Véhicules usagés</v>
          </cell>
        </row>
        <row r="113">
          <cell r="A113" t="str">
            <v>Véhicules usagésDEPENSES</v>
          </cell>
          <cell r="B113" t="str">
            <v>DEPENSES</v>
          </cell>
        </row>
        <row r="114">
          <cell r="A114" t="str">
            <v>Véhicules usagésComm. vendeurs</v>
          </cell>
          <cell r="B114" t="str">
            <v>Comm. vendeurs</v>
          </cell>
          <cell r="C114">
            <v>0.58186315789473686</v>
          </cell>
          <cell r="D114">
            <v>436.39736842105265</v>
          </cell>
          <cell r="E114">
            <v>165831</v>
          </cell>
          <cell r="G114">
            <v>532.94535995376907</v>
          </cell>
          <cell r="H114">
            <v>10838.942353141567</v>
          </cell>
          <cell r="J114">
            <v>471.62973415048248</v>
          </cell>
          <cell r="K114">
            <v>12124.881778695681</v>
          </cell>
          <cell r="M114">
            <v>497.57830715421136</v>
          </cell>
          <cell r="N114">
            <v>11976.554224242554</v>
          </cell>
          <cell r="P114">
            <v>438.0947448356996</v>
          </cell>
          <cell r="Q114">
            <v>13827.748403134117</v>
          </cell>
          <cell r="S114">
            <v>400.41957519365081</v>
          </cell>
          <cell r="T114">
            <v>15757.785280090277</v>
          </cell>
          <cell r="V114">
            <v>417.89841005175413</v>
          </cell>
          <cell r="W114">
            <v>14946.948506398108</v>
          </cell>
          <cell r="Y114">
            <v>419.25084424424927</v>
          </cell>
          <cell r="Z114">
            <v>15257.358299444291</v>
          </cell>
          <cell r="AB114">
            <v>410.9634140626199</v>
          </cell>
          <cell r="AC114">
            <v>15403.309861179125</v>
          </cell>
          <cell r="AE114">
            <v>445.80408951449374</v>
          </cell>
          <cell r="AF114">
            <v>13466.924580024272</v>
          </cell>
          <cell r="AH114">
            <v>399.28542751146796</v>
          </cell>
          <cell r="AI114">
            <v>16279.303936806695</v>
          </cell>
          <cell r="AK114">
            <v>412.98746649793475</v>
          </cell>
          <cell r="AL114">
            <v>15265.658265377819</v>
          </cell>
          <cell r="AN114">
            <v>499.69169166602779</v>
          </cell>
          <cell r="AO114">
            <v>10685.584511465499</v>
          </cell>
        </row>
        <row r="115">
          <cell r="A115" t="str">
            <v>Véhicules usagésComm. F&amp;I</v>
          </cell>
          <cell r="B115" t="str">
            <v>Comm. F&amp;I</v>
          </cell>
          <cell r="D115">
            <v>514.61988304093563</v>
          </cell>
          <cell r="E115">
            <v>195555.55555555556</v>
          </cell>
          <cell r="G115">
            <v>514.61988304093563</v>
          </cell>
          <cell r="H115">
            <v>10466.242255200459</v>
          </cell>
          <cell r="J115">
            <v>514.61988304093563</v>
          </cell>
          <cell r="K115">
            <v>13230.092996737661</v>
          </cell>
          <cell r="M115">
            <v>514.61988304093563</v>
          </cell>
          <cell r="N115">
            <v>12386.739625694638</v>
          </cell>
          <cell r="P115">
            <v>514.61988304093563</v>
          </cell>
          <cell r="Q115">
            <v>16243.139982446304</v>
          </cell>
          <cell r="S115">
            <v>514.61988304093563</v>
          </cell>
          <cell r="T115">
            <v>20251.931024856698</v>
          </cell>
          <cell r="V115">
            <v>514.61988304093563</v>
          </cell>
          <cell r="W115">
            <v>18406.379893211069</v>
          </cell>
          <cell r="Y115">
            <v>514.61988304093575</v>
          </cell>
          <cell r="Z115">
            <v>18728.02416826945</v>
          </cell>
          <cell r="AB115">
            <v>514.61988304093563</v>
          </cell>
          <cell r="AC115">
            <v>19288.455487659179</v>
          </cell>
          <cell r="AE115">
            <v>514.61988304093563</v>
          </cell>
          <cell r="AF115">
            <v>15545.723593161152</v>
          </cell>
          <cell r="AH115">
            <v>514.61988304093575</v>
          </cell>
          <cell r="AI115">
            <v>20981.615933646088</v>
          </cell>
          <cell r="AK115">
            <v>514.61988304093563</v>
          </cell>
          <cell r="AL115">
            <v>19022.396339746818</v>
          </cell>
          <cell r="AN115">
            <v>514.61988304093575</v>
          </cell>
          <cell r="AO115">
            <v>11004.814254926037</v>
          </cell>
        </row>
        <row r="116">
          <cell r="A116" t="str">
            <v>Véhicules usagésFrais de livraison</v>
          </cell>
          <cell r="B116" t="str">
            <v>Frais de livraison</v>
          </cell>
          <cell r="D116">
            <v>54</v>
          </cell>
          <cell r="E116">
            <v>20520</v>
          </cell>
          <cell r="G116">
            <v>54</v>
          </cell>
          <cell r="H116">
            <v>1098.2418293695573</v>
          </cell>
          <cell r="J116">
            <v>54</v>
          </cell>
          <cell r="K116">
            <v>1388.2577128622224</v>
          </cell>
          <cell r="M116">
            <v>54</v>
          </cell>
          <cell r="N116">
            <v>1299.7631102689124</v>
          </cell>
          <cell r="P116">
            <v>54</v>
          </cell>
          <cell r="Q116">
            <v>1704.4222113398771</v>
          </cell>
          <cell r="S116">
            <v>54</v>
          </cell>
          <cell r="T116">
            <v>2125.0719441309857</v>
          </cell>
          <cell r="V116">
            <v>54</v>
          </cell>
          <cell r="W116">
            <v>1931.4149083398981</v>
          </cell>
          <cell r="Y116">
            <v>54</v>
          </cell>
          <cell r="Z116">
            <v>1965.1656269295465</v>
          </cell>
          <cell r="AB116">
            <v>54</v>
          </cell>
          <cell r="AC116">
            <v>2023.9727042391462</v>
          </cell>
          <cell r="AE116">
            <v>53.999999999999993</v>
          </cell>
          <cell r="AF116">
            <v>1631.2410415823874</v>
          </cell>
          <cell r="AH116">
            <v>54</v>
          </cell>
          <cell r="AI116">
            <v>2201.6391083100903</v>
          </cell>
          <cell r="AK116">
            <v>54</v>
          </cell>
          <cell r="AL116">
            <v>1996.0546341047971</v>
          </cell>
          <cell r="AN116">
            <v>54.000000000000007</v>
          </cell>
          <cell r="AO116">
            <v>1154.7551685225799</v>
          </cell>
        </row>
        <row r="117">
          <cell r="A117" t="str">
            <v>Véhicules usagésService gratuit 1</v>
          </cell>
          <cell r="B117" t="str">
            <v>Service gratuit 1</v>
          </cell>
          <cell r="D117">
            <v>105</v>
          </cell>
          <cell r="E117">
            <v>39900</v>
          </cell>
          <cell r="G117">
            <v>105</v>
          </cell>
          <cell r="H117">
            <v>2135.4702237741394</v>
          </cell>
          <cell r="J117">
            <v>105</v>
          </cell>
          <cell r="K117">
            <v>2699.3899972320992</v>
          </cell>
          <cell r="M117">
            <v>105</v>
          </cell>
          <cell r="N117">
            <v>2527.3171588562186</v>
          </cell>
          <cell r="P117">
            <v>105</v>
          </cell>
          <cell r="Q117">
            <v>3314.154299827539</v>
          </cell>
          <cell r="S117">
            <v>105</v>
          </cell>
          <cell r="T117">
            <v>4132.0843358102502</v>
          </cell>
          <cell r="V117">
            <v>105</v>
          </cell>
          <cell r="W117">
            <v>3755.5289884386912</v>
          </cell>
          <cell r="Y117">
            <v>105</v>
          </cell>
          <cell r="Z117">
            <v>3821.1553856963405</v>
          </cell>
          <cell r="AB117">
            <v>105</v>
          </cell>
          <cell r="AC117">
            <v>3935.5024804650066</v>
          </cell>
          <cell r="AE117">
            <v>105</v>
          </cell>
          <cell r="AF117">
            <v>3171.8575808546425</v>
          </cell>
          <cell r="AH117">
            <v>105</v>
          </cell>
          <cell r="AI117">
            <v>4280.9649328251753</v>
          </cell>
          <cell r="AK117">
            <v>105</v>
          </cell>
          <cell r="AL117">
            <v>3881.2173440926608</v>
          </cell>
          <cell r="AN117">
            <v>105</v>
          </cell>
          <cell r="AO117">
            <v>2245.3572721272385</v>
          </cell>
        </row>
        <row r="118">
          <cell r="A118" t="str">
            <v>Véhicules usagésEntretien stock</v>
          </cell>
          <cell r="B118" t="str">
            <v>Entretien stock</v>
          </cell>
          <cell r="D118">
            <v>61</v>
          </cell>
          <cell r="E118">
            <v>23180</v>
          </cell>
          <cell r="G118">
            <v>61</v>
          </cell>
          <cell r="H118">
            <v>1240.6065109545</v>
          </cell>
          <cell r="J118">
            <v>61</v>
          </cell>
          <cell r="K118">
            <v>1568.217046011029</v>
          </cell>
          <cell r="M118">
            <v>61</v>
          </cell>
          <cell r="N118">
            <v>1468.2509208593269</v>
          </cell>
          <cell r="P118">
            <v>61</v>
          </cell>
          <cell r="Q118">
            <v>1925.3658313283797</v>
          </cell>
          <cell r="S118">
            <v>60.999999999999993</v>
          </cell>
          <cell r="T118">
            <v>2400.5442331850022</v>
          </cell>
          <cell r="V118">
            <v>60.999999999999993</v>
          </cell>
          <cell r="W118">
            <v>2181.7835075691441</v>
          </cell>
          <cell r="Y118">
            <v>61</v>
          </cell>
          <cell r="Z118">
            <v>2219.9093193093026</v>
          </cell>
          <cell r="AB118">
            <v>61</v>
          </cell>
          <cell r="AC118">
            <v>2286.3395362701467</v>
          </cell>
          <cell r="AE118">
            <v>61</v>
          </cell>
          <cell r="AF118">
            <v>1842.6982136393638</v>
          </cell>
          <cell r="AH118">
            <v>60.999999999999993</v>
          </cell>
          <cell r="AI118">
            <v>2487.0367704984351</v>
          </cell>
          <cell r="AK118">
            <v>61</v>
          </cell>
          <cell r="AL118">
            <v>2254.8024570443076</v>
          </cell>
          <cell r="AN118">
            <v>61</v>
          </cell>
          <cell r="AO118">
            <v>1304.4456533310624</v>
          </cell>
        </row>
        <row r="119">
          <cell r="A119" t="str">
            <v>Véhicules usagésPublicité 1</v>
          </cell>
          <cell r="B119" t="str">
            <v>Publicité 1</v>
          </cell>
          <cell r="D119">
            <v>27.410526315789454</v>
          </cell>
          <cell r="E119">
            <v>10415.999999999993</v>
          </cell>
          <cell r="G119">
            <v>27.410526315789443</v>
          </cell>
          <cell r="H119">
            <v>557.47012157472204</v>
          </cell>
          <cell r="J119">
            <v>27.410526315789461</v>
          </cell>
          <cell r="K119">
            <v>704.68286243532657</v>
          </cell>
          <cell r="M119">
            <v>27.410526315789454</v>
          </cell>
          <cell r="N119">
            <v>659.76279515404394</v>
          </cell>
          <cell r="P119">
            <v>27.410526315789454</v>
          </cell>
          <cell r="Q119">
            <v>865.16870142866219</v>
          </cell>
          <cell r="S119">
            <v>27.410526315789454</v>
          </cell>
          <cell r="T119">
            <v>1078.6914897694119</v>
          </cell>
          <cell r="V119">
            <v>27.410526315789468</v>
          </cell>
          <cell r="W119">
            <v>980.39072540294228</v>
          </cell>
          <cell r="Y119">
            <v>27.410526315789454</v>
          </cell>
          <cell r="Z119">
            <v>997.52266910809658</v>
          </cell>
          <cell r="AB119">
            <v>27.410526315789443</v>
          </cell>
          <cell r="AC119">
            <v>1027.3732791108637</v>
          </cell>
          <cell r="AE119">
            <v>27.41052631578944</v>
          </cell>
          <cell r="AF119">
            <v>828.02176847573719</v>
          </cell>
          <cell r="AH119">
            <v>27.410526315789461</v>
          </cell>
          <cell r="AI119">
            <v>1117.5571614112032</v>
          </cell>
          <cell r="AK119">
            <v>27.410526315789443</v>
          </cell>
          <cell r="AL119">
            <v>1013.2020014052409</v>
          </cell>
          <cell r="AN119">
            <v>27.41052631578944</v>
          </cell>
          <cell r="AO119">
            <v>586.15642472374157</v>
          </cell>
        </row>
        <row r="120">
          <cell r="A120" t="str">
            <v>Véhicules usagésIntérêt de gros</v>
          </cell>
          <cell r="B120" t="str">
            <v>Intérêt de gros</v>
          </cell>
          <cell r="D120">
            <v>39.789405694160209</v>
          </cell>
          <cell r="E120">
            <v>15119.974163780878</v>
          </cell>
          <cell r="G120">
            <v>53.174692062731076</v>
          </cell>
          <cell r="H120">
            <v>1081.4568719840122</v>
          </cell>
          <cell r="J120">
            <v>43.606076116015728</v>
          </cell>
          <cell r="K120">
            <v>1121.0457684391847</v>
          </cell>
          <cell r="M120">
            <v>49.005918486367769</v>
          </cell>
          <cell r="N120">
            <v>1179.5571302486326</v>
          </cell>
          <cell r="P120">
            <v>42.343491517432383</v>
          </cell>
          <cell r="Q120">
            <v>1336.5034712591375</v>
          </cell>
          <cell r="S120">
            <v>35.110718730025852</v>
          </cell>
          <cell r="T120">
            <v>1381.7185798417083</v>
          </cell>
          <cell r="V120">
            <v>37.759628304838067</v>
          </cell>
          <cell r="W120">
            <v>1350.5464637284711</v>
          </cell>
          <cell r="Y120">
            <v>37.592671687670652</v>
          </cell>
          <cell r="Z120">
            <v>1368.070856019591</v>
          </cell>
          <cell r="AB120">
            <v>34.845495532368076</v>
          </cell>
          <cell r="AC120">
            <v>1306.0431819111132</v>
          </cell>
          <cell r="AE120">
            <v>44.248025096004639</v>
          </cell>
          <cell r="AF120">
            <v>1336.6517508438931</v>
          </cell>
          <cell r="AH120">
            <v>34.549477003882934</v>
          </cell>
          <cell r="AI120">
            <v>1408.6199952483109</v>
          </cell>
          <cell r="AK120">
            <v>32.777189924363412</v>
          </cell>
          <cell r="AL120">
            <v>1211.5752192862712</v>
          </cell>
          <cell r="AN120">
            <v>48.548804782694084</v>
          </cell>
          <cell r="AO120">
            <v>1038.1848749705507</v>
          </cell>
        </row>
        <row r="121">
          <cell r="A121" t="str">
            <v>Véhicules usagés[...]</v>
          </cell>
          <cell r="B121" t="str">
            <v>[...]</v>
          </cell>
          <cell r="D121">
            <v>0</v>
          </cell>
          <cell r="E121">
            <v>0</v>
          </cell>
          <cell r="G121">
            <v>0</v>
          </cell>
          <cell r="J121">
            <v>0</v>
          </cell>
          <cell r="M121">
            <v>0</v>
          </cell>
          <cell r="P121">
            <v>0</v>
          </cell>
          <cell r="S121">
            <v>0</v>
          </cell>
          <cell r="V121">
            <v>0</v>
          </cell>
          <cell r="Y121">
            <v>0</v>
          </cell>
          <cell r="AB121">
            <v>0</v>
          </cell>
          <cell r="AE121">
            <v>0</v>
          </cell>
          <cell r="AH121">
            <v>0</v>
          </cell>
          <cell r="AK121">
            <v>0</v>
          </cell>
          <cell r="AN121">
            <v>0</v>
          </cell>
        </row>
        <row r="122">
          <cell r="A122" t="str">
            <v>Véhicules usagés[...]</v>
          </cell>
          <cell r="B122" t="str">
            <v>[...]</v>
          </cell>
          <cell r="D122">
            <v>0</v>
          </cell>
          <cell r="E122">
            <v>0</v>
          </cell>
          <cell r="G122">
            <v>0</v>
          </cell>
          <cell r="J122">
            <v>0</v>
          </cell>
          <cell r="M122">
            <v>0</v>
          </cell>
          <cell r="P122">
            <v>0</v>
          </cell>
          <cell r="S122">
            <v>0</v>
          </cell>
          <cell r="V122">
            <v>0</v>
          </cell>
          <cell r="Y122">
            <v>0</v>
          </cell>
          <cell r="AB122">
            <v>0</v>
          </cell>
          <cell r="AE122">
            <v>0</v>
          </cell>
          <cell r="AH122">
            <v>0</v>
          </cell>
          <cell r="AK122">
            <v>0</v>
          </cell>
          <cell r="AN122">
            <v>0</v>
          </cell>
        </row>
        <row r="123">
          <cell r="A123" t="str">
            <v>Véhicules usagés[...]</v>
          </cell>
          <cell r="B123" t="str">
            <v>[...]</v>
          </cell>
          <cell r="D123">
            <v>0</v>
          </cell>
          <cell r="E123">
            <v>0</v>
          </cell>
          <cell r="G123">
            <v>0</v>
          </cell>
          <cell r="J123">
            <v>0</v>
          </cell>
          <cell r="M123">
            <v>0</v>
          </cell>
          <cell r="P123">
            <v>0</v>
          </cell>
          <cell r="S123">
            <v>0</v>
          </cell>
          <cell r="V123">
            <v>0</v>
          </cell>
          <cell r="Y123">
            <v>0</v>
          </cell>
          <cell r="AB123">
            <v>0</v>
          </cell>
          <cell r="AE123">
            <v>0</v>
          </cell>
          <cell r="AH123">
            <v>0</v>
          </cell>
          <cell r="AK123">
            <v>0</v>
          </cell>
          <cell r="AN123">
            <v>0</v>
          </cell>
        </row>
        <row r="124">
          <cell r="A124" t="str">
            <v>Véhicules usagésTOTAL VARIABLES</v>
          </cell>
          <cell r="B124" t="str">
            <v>TOTAL VARIABLES</v>
          </cell>
          <cell r="C124" t="str">
            <v>% brut</v>
          </cell>
          <cell r="D124">
            <v>0.48234388511406523</v>
          </cell>
          <cell r="E124">
            <v>470522.52971933642</v>
          </cell>
          <cell r="F124" t="str">
            <v>% brut</v>
          </cell>
          <cell r="G124">
            <v>0.52516807223893491</v>
          </cell>
          <cell r="H124">
            <v>27418.430165998961</v>
          </cell>
          <cell r="I124" t="str">
            <v>% brut</v>
          </cell>
          <cell r="J124">
            <v>0.49755532302543193</v>
          </cell>
          <cell r="K124">
            <v>32836.568162413205</v>
          </cell>
          <cell r="L124" t="str">
            <v>% brut</v>
          </cell>
          <cell r="M124">
            <v>0.50976700661821273</v>
          </cell>
          <cell r="N124">
            <v>31497.944965324325</v>
          </cell>
          <cell r="O124" t="str">
            <v>% brut</v>
          </cell>
          <cell r="P124">
            <v>0.48400002980388757</v>
          </cell>
          <cell r="Q124">
            <v>39216.502900764019</v>
          </cell>
          <cell r="R124" t="str">
            <v>% brut</v>
          </cell>
          <cell r="S124">
            <v>0.46650627207459711</v>
          </cell>
          <cell r="T124">
            <v>47127.826887684329</v>
          </cell>
          <cell r="U124" t="str">
            <v>% brut</v>
          </cell>
          <cell r="V124">
            <v>0.4743469760948183</v>
          </cell>
          <cell r="W124">
            <v>43552.992993088315</v>
          </cell>
          <cell r="X124" t="str">
            <v>% brut</v>
          </cell>
          <cell r="Y124">
            <v>0.47480877541971234</v>
          </cell>
          <cell r="Z124">
            <v>44357.206324776627</v>
          </cell>
          <cell r="AA124" t="str">
            <v>% brut</v>
          </cell>
          <cell r="AB124">
            <v>0.47051027676995527</v>
          </cell>
          <cell r="AC124">
            <v>45270.996530834585</v>
          </cell>
          <cell r="AD124" t="str">
            <v>% brut</v>
          </cell>
          <cell r="AE124">
            <v>0.48774508798234784</v>
          </cell>
          <cell r="AF124">
            <v>37823.118528581443</v>
          </cell>
          <cell r="AG124" t="str">
            <v>% brut</v>
          </cell>
          <cell r="AH124">
            <v>0.46584583808538366</v>
          </cell>
          <cell r="AI124">
            <v>48756.737838745998</v>
          </cell>
          <cell r="AJ124" t="str">
            <v>% brut</v>
          </cell>
          <cell r="AK124">
            <v>0.47049303807586434</v>
          </cell>
          <cell r="AL124">
            <v>44644.906261057913</v>
          </cell>
          <cell r="AM124" t="str">
            <v>% brut</v>
          </cell>
          <cell r="AN124">
            <v>0.51041220207104976</v>
          </cell>
          <cell r="AO124">
            <v>28019.298160066708</v>
          </cell>
        </row>
        <row r="125">
          <cell r="A125" t="str">
            <v>Véhicules usagésSalaires cadres</v>
          </cell>
          <cell r="B125" t="str">
            <v>Salaires cadres</v>
          </cell>
          <cell r="E125">
            <v>77970.8</v>
          </cell>
          <cell r="H125">
            <v>6355.5385057471267</v>
          </cell>
          <cell r="K125">
            <v>6166.1676245210729</v>
          </cell>
          <cell r="N125">
            <v>6734.2802681992334</v>
          </cell>
          <cell r="Q125">
            <v>6355.5385057471267</v>
          </cell>
          <cell r="T125">
            <v>6544.9093869731805</v>
          </cell>
          <cell r="W125">
            <v>6544.9093869731805</v>
          </cell>
          <cell r="Z125">
            <v>6544.9093869731805</v>
          </cell>
          <cell r="AC125">
            <v>6544.9093869731805</v>
          </cell>
          <cell r="AF125">
            <v>6544.9093869731805</v>
          </cell>
          <cell r="AI125">
            <v>6355.5385057471267</v>
          </cell>
          <cell r="AL125">
            <v>6544.9093869731805</v>
          </cell>
          <cell r="AO125">
            <v>6734.2802681992334</v>
          </cell>
        </row>
        <row r="126">
          <cell r="A126" t="str">
            <v>Véhicules usagésSalaires commis</v>
          </cell>
          <cell r="B126" t="str">
            <v>Salaires commis</v>
          </cell>
          <cell r="E126">
            <v>26441.041423999999</v>
          </cell>
          <cell r="H126">
            <v>2127.4401145747129</v>
          </cell>
          <cell r="K126">
            <v>2026.1334424521074</v>
          </cell>
          <cell r="N126">
            <v>2330.0534588199239</v>
          </cell>
          <cell r="Q126">
            <v>2127.4401145747129</v>
          </cell>
          <cell r="T126">
            <v>2228.7467866973179</v>
          </cell>
          <cell r="W126">
            <v>2228.7467866973179</v>
          </cell>
          <cell r="Z126">
            <v>2228.7467866973179</v>
          </cell>
          <cell r="AC126">
            <v>2228.7467866973179</v>
          </cell>
          <cell r="AF126">
            <v>2228.7467866973179</v>
          </cell>
          <cell r="AI126">
            <v>2127.4401145747129</v>
          </cell>
          <cell r="AL126">
            <v>2228.7467866973179</v>
          </cell>
          <cell r="AO126">
            <v>2330.0534588199239</v>
          </cell>
        </row>
        <row r="127">
          <cell r="A127" t="str">
            <v>Véhicules usagésSalaires autres</v>
          </cell>
          <cell r="B127" t="str">
            <v>Salaires autres</v>
          </cell>
          <cell r="E127">
            <v>83372.88332160002</v>
          </cell>
          <cell r="H127">
            <v>6708.1630258758623</v>
          </cell>
          <cell r="K127">
            <v>6388.7266913103458</v>
          </cell>
          <cell r="N127">
            <v>7347.0356950068963</v>
          </cell>
          <cell r="Q127">
            <v>6708.1630258758623</v>
          </cell>
          <cell r="T127">
            <v>7027.5993604413807</v>
          </cell>
          <cell r="W127">
            <v>7027.5993604413807</v>
          </cell>
          <cell r="Z127">
            <v>7027.5993604413807</v>
          </cell>
          <cell r="AC127">
            <v>7027.5993604413807</v>
          </cell>
          <cell r="AF127">
            <v>7027.5993604413807</v>
          </cell>
          <cell r="AI127">
            <v>6708.1630258758623</v>
          </cell>
          <cell r="AL127">
            <v>7027.5993604413807</v>
          </cell>
          <cell r="AO127">
            <v>7347.0356950068963</v>
          </cell>
        </row>
        <row r="128">
          <cell r="A128" t="str">
            <v>Véhicules usagésSalaires spécialistes</v>
          </cell>
          <cell r="B128" t="str">
            <v>Salaires spécialistes</v>
          </cell>
          <cell r="E128">
            <v>0</v>
          </cell>
        </row>
        <row r="129">
          <cell r="A129" t="str">
            <v>Véhicules usagés[...]</v>
          </cell>
          <cell r="B129" t="str">
            <v>[...]</v>
          </cell>
          <cell r="E129">
            <v>0</v>
          </cell>
        </row>
        <row r="130">
          <cell r="A130" t="str">
            <v>Véhicules usagés[...]</v>
          </cell>
          <cell r="B130" t="str">
            <v>[...]</v>
          </cell>
          <cell r="E130">
            <v>0</v>
          </cell>
        </row>
        <row r="131">
          <cell r="A131" t="str">
            <v>Véhicules usagés[...]</v>
          </cell>
          <cell r="B131" t="str">
            <v>[...]</v>
          </cell>
          <cell r="E131">
            <v>0</v>
          </cell>
        </row>
        <row r="132">
          <cell r="A132" t="str">
            <v>Véhicules usagésSalaires en absences</v>
          </cell>
          <cell r="B132" t="str">
            <v>Salaires en absences</v>
          </cell>
          <cell r="E132">
            <v>65900.553636138677</v>
          </cell>
          <cell r="H132">
            <v>4379.5591505447674</v>
          </cell>
          <cell r="K132">
            <v>4792.3203040460239</v>
          </cell>
          <cell r="N132">
            <v>4892.9595926355896</v>
          </cell>
          <cell r="Q132">
            <v>5431.4436038133745</v>
          </cell>
          <cell r="T132">
            <v>6217.3166206870619</v>
          </cell>
          <cell r="W132">
            <v>5898.5500720465261</v>
          </cell>
          <cell r="Z132">
            <v>5974.3965602190747</v>
          </cell>
          <cell r="AC132">
            <v>6059.162505954022</v>
          </cell>
          <cell r="AF132">
            <v>5377.668444875676</v>
          </cell>
          <cell r="AI132">
            <v>6294.2473819980578</v>
          </cell>
          <cell r="AL132">
            <v>6010.7172167083818</v>
          </cell>
          <cell r="AO132">
            <v>4572.2121826101102</v>
          </cell>
        </row>
        <row r="133">
          <cell r="A133" t="str">
            <v>Véhicules usagésDéduction à la source</v>
          </cell>
          <cell r="B133" t="str">
            <v>Déduction à la source</v>
          </cell>
          <cell r="E133">
            <v>65900.553636138677</v>
          </cell>
          <cell r="H133">
            <v>4379.5591505447674</v>
          </cell>
          <cell r="K133">
            <v>4792.3203040460239</v>
          </cell>
          <cell r="N133">
            <v>4892.9595926355896</v>
          </cell>
          <cell r="Q133">
            <v>5431.4436038133745</v>
          </cell>
          <cell r="T133">
            <v>6217.3166206870619</v>
          </cell>
          <cell r="W133">
            <v>5898.5500720465261</v>
          </cell>
          <cell r="Z133">
            <v>5974.3965602190747</v>
          </cell>
          <cell r="AC133">
            <v>6059.162505954022</v>
          </cell>
          <cell r="AF133">
            <v>5377.668444875676</v>
          </cell>
          <cell r="AI133">
            <v>6294.2473819980578</v>
          </cell>
          <cell r="AL133">
            <v>6010.7172167083818</v>
          </cell>
          <cell r="AO133">
            <v>4572.2121826101102</v>
          </cell>
        </row>
        <row r="134">
          <cell r="A134" t="str">
            <v>Véhicules usagésBénéfices marginaux</v>
          </cell>
          <cell r="B134" t="str">
            <v>Bénéfices marginaux</v>
          </cell>
          <cell r="E134">
            <v>47228.730105899369</v>
          </cell>
          <cell r="H134">
            <v>3138.6840578904166</v>
          </cell>
          <cell r="K134">
            <v>3434.4962178996507</v>
          </cell>
          <cell r="N134">
            <v>3506.6210413888389</v>
          </cell>
          <cell r="Q134">
            <v>3892.5345827329184</v>
          </cell>
          <cell r="T134">
            <v>4455.7435781590611</v>
          </cell>
          <cell r="W134">
            <v>4227.2942183000105</v>
          </cell>
          <cell r="Z134">
            <v>4281.6508681570031</v>
          </cell>
          <cell r="AC134">
            <v>4342.3997959337157</v>
          </cell>
          <cell r="AF134">
            <v>3853.9957188275675</v>
          </cell>
          <cell r="AI134">
            <v>4510.8772904319412</v>
          </cell>
          <cell r="AL134">
            <v>4307.6806719743399</v>
          </cell>
          <cell r="AO134">
            <v>3276.7520642039121</v>
          </cell>
        </row>
        <row r="135">
          <cell r="A135" t="str">
            <v>Véhicules usagésCsst</v>
          </cell>
          <cell r="B135" t="str">
            <v>Csst</v>
          </cell>
          <cell r="E135">
            <v>10983.425606023111</v>
          </cell>
          <cell r="H135">
            <v>729.9265250907946</v>
          </cell>
          <cell r="K135">
            <v>798.72005067433747</v>
          </cell>
          <cell r="N135">
            <v>815.49326543926497</v>
          </cell>
          <cell r="Q135">
            <v>905.24060063556249</v>
          </cell>
          <cell r="T135">
            <v>1036.2194367811771</v>
          </cell>
          <cell r="W135">
            <v>983.09167867442113</v>
          </cell>
          <cell r="Z135">
            <v>995.73276003651256</v>
          </cell>
          <cell r="AC135">
            <v>1009.8604176590037</v>
          </cell>
          <cell r="AF135">
            <v>896.27807414594599</v>
          </cell>
          <cell r="AI135">
            <v>1049.0412303330097</v>
          </cell>
          <cell r="AL135">
            <v>1001.7862027847303</v>
          </cell>
          <cell r="AO135">
            <v>762.03536376835166</v>
          </cell>
        </row>
        <row r="136">
          <cell r="A136" t="str">
            <v>Véhicules usagés[...]</v>
          </cell>
          <cell r="B136" t="str">
            <v>[...]</v>
          </cell>
          <cell r="E136">
            <v>0</v>
          </cell>
        </row>
        <row r="137">
          <cell r="A137" t="str">
            <v>Véhicules usagésTOTAL PERSONNEL</v>
          </cell>
          <cell r="B137" t="str">
            <v>TOTAL PERSONNEL</v>
          </cell>
          <cell r="C137" t="str">
            <v>% brut</v>
          </cell>
          <cell r="D137">
            <v>0.38728974210558154</v>
          </cell>
          <cell r="E137">
            <v>377797.98772979988</v>
          </cell>
          <cell r="F137" t="str">
            <v>% brut</v>
          </cell>
          <cell r="G137">
            <v>0.53283804068267349</v>
          </cell>
          <cell r="H137">
            <v>27818.870530268447</v>
          </cell>
          <cell r="I137" t="str">
            <v>% brut</v>
          </cell>
          <cell r="J137">
            <v>0.43031342825522217</v>
          </cell>
          <cell r="K137">
            <v>28398.884634949565</v>
          </cell>
          <cell r="L137" t="str">
            <v>% brut</v>
          </cell>
          <cell r="M137">
            <v>0.49393014955217529</v>
          </cell>
          <cell r="N137">
            <v>30519.402914125338</v>
          </cell>
          <cell r="O137" t="str">
            <v>% brut</v>
          </cell>
          <cell r="P137">
            <v>0.38076505983439352</v>
          </cell>
          <cell r="Q137">
            <v>30851.804037192935</v>
          </cell>
          <cell r="R137" t="str">
            <v>% brut</v>
          </cell>
          <cell r="S137">
            <v>0.33386335511150045</v>
          </cell>
          <cell r="T137">
            <v>33727.851790426241</v>
          </cell>
          <cell r="U137" t="str">
            <v>% brut</v>
          </cell>
          <cell r="V137">
            <v>0.35732853900838507</v>
          </cell>
          <cell r="W137">
            <v>32808.741575179367</v>
          </cell>
          <cell r="X137" t="str">
            <v>% brut</v>
          </cell>
          <cell r="Y137">
            <v>0.35353251425727389</v>
          </cell>
          <cell r="Z137">
            <v>33027.432282743539</v>
          </cell>
          <cell r="AA137" t="str">
            <v>% brut</v>
          </cell>
          <cell r="AB137">
            <v>0.34580071578032529</v>
          </cell>
          <cell r="AC137">
            <v>33271.840759612642</v>
          </cell>
          <cell r="AD137" t="str">
            <v>% brut</v>
          </cell>
          <cell r="AE137">
            <v>0.40371526228975185</v>
          </cell>
          <cell r="AF137">
            <v>31306.866216836741</v>
          </cell>
          <cell r="AG137" t="str">
            <v>% brut</v>
          </cell>
          <cell r="AH137">
            <v>0.31854249477420798</v>
          </cell>
          <cell r="AI137">
            <v>33339.554930958773</v>
          </cell>
          <cell r="AJ137" t="str">
            <v>% brut</v>
          </cell>
          <cell r="AK137">
            <v>0.34916523375772446</v>
          </cell>
          <cell r="AL137">
            <v>33132.15684228771</v>
          </cell>
          <cell r="AM137" t="str">
            <v>% brut</v>
          </cell>
          <cell r="AN137">
            <v>0.5391082703477057</v>
          </cell>
          <cell r="AO137">
            <v>29594.581215218535</v>
          </cell>
        </row>
        <row r="138">
          <cell r="A138" t="str">
            <v>Véhicules usagésPublicité 2</v>
          </cell>
          <cell r="B138" t="str">
            <v>Publicité 2</v>
          </cell>
          <cell r="E138">
            <v>0</v>
          </cell>
          <cell r="H138">
            <v>0</v>
          </cell>
          <cell r="K138">
            <v>0</v>
          </cell>
          <cell r="N138">
            <v>0</v>
          </cell>
          <cell r="Q138">
            <v>0</v>
          </cell>
          <cell r="T138">
            <v>0</v>
          </cell>
          <cell r="W138">
            <v>0</v>
          </cell>
          <cell r="Z138">
            <v>0</v>
          </cell>
          <cell r="AC138">
            <v>0</v>
          </cell>
          <cell r="AF138">
            <v>0</v>
          </cell>
          <cell r="AI138">
            <v>0</v>
          </cell>
          <cell r="AL138">
            <v>0</v>
          </cell>
          <cell r="AO138">
            <v>0</v>
          </cell>
        </row>
        <row r="139">
          <cell r="A139" t="str">
            <v>Véhicules usagésService gratuit 2</v>
          </cell>
          <cell r="B139" t="str">
            <v>Service gratuit 2</v>
          </cell>
          <cell r="E139">
            <v>0</v>
          </cell>
          <cell r="H139">
            <v>0</v>
          </cell>
          <cell r="K139">
            <v>0</v>
          </cell>
          <cell r="N139">
            <v>0</v>
          </cell>
          <cell r="Q139">
            <v>0</v>
          </cell>
          <cell r="T139">
            <v>0</v>
          </cell>
          <cell r="W139">
            <v>0</v>
          </cell>
          <cell r="Z139">
            <v>0</v>
          </cell>
          <cell r="AC139">
            <v>0</v>
          </cell>
          <cell r="AF139">
            <v>0</v>
          </cell>
          <cell r="AI139">
            <v>0</v>
          </cell>
          <cell r="AL139">
            <v>0</v>
          </cell>
          <cell r="AO139">
            <v>0</v>
          </cell>
        </row>
        <row r="140">
          <cell r="A140" t="str">
            <v>Véhicules usagésFrais véhicules de cie</v>
          </cell>
          <cell r="B140" t="str">
            <v>Frais véhicules de cie</v>
          </cell>
          <cell r="E140">
            <v>2580.48</v>
          </cell>
          <cell r="H140">
            <v>215.04</v>
          </cell>
          <cell r="K140">
            <v>215.04</v>
          </cell>
          <cell r="N140">
            <v>215.04</v>
          </cell>
          <cell r="Q140">
            <v>215.04</v>
          </cell>
          <cell r="T140">
            <v>215.04</v>
          </cell>
          <cell r="W140">
            <v>215.04</v>
          </cell>
          <cell r="Z140">
            <v>215.04</v>
          </cell>
          <cell r="AC140">
            <v>215.04</v>
          </cell>
          <cell r="AF140">
            <v>215.04</v>
          </cell>
          <cell r="AI140">
            <v>215.04</v>
          </cell>
          <cell r="AL140">
            <v>215.04</v>
          </cell>
          <cell r="AO140">
            <v>215.04</v>
          </cell>
        </row>
        <row r="141">
          <cell r="A141" t="str">
            <v>Véhicules usagésInformatique</v>
          </cell>
          <cell r="B141" t="str">
            <v>Informatique</v>
          </cell>
          <cell r="E141">
            <v>31953.283200000002</v>
          </cell>
          <cell r="H141">
            <v>2662.7736</v>
          </cell>
          <cell r="K141">
            <v>2662.7736</v>
          </cell>
          <cell r="N141">
            <v>2662.7736</v>
          </cell>
          <cell r="Q141">
            <v>2662.7736</v>
          </cell>
          <cell r="T141">
            <v>2662.7736</v>
          </cell>
          <cell r="W141">
            <v>2662.7736</v>
          </cell>
          <cell r="Z141">
            <v>2662.7736</v>
          </cell>
          <cell r="AC141">
            <v>2662.7736</v>
          </cell>
          <cell r="AF141">
            <v>2662.7736</v>
          </cell>
          <cell r="AI141">
            <v>2662.7736</v>
          </cell>
          <cell r="AL141">
            <v>2662.7736</v>
          </cell>
          <cell r="AO141">
            <v>2662.7736</v>
          </cell>
        </row>
        <row r="142">
          <cell r="A142" t="str">
            <v>Véhicules usagésFrais de déplacement</v>
          </cell>
          <cell r="B142" t="str">
            <v>Frais de déplacement</v>
          </cell>
          <cell r="E142">
            <v>7184.2356000000009</v>
          </cell>
          <cell r="H142">
            <v>598.68629999999996</v>
          </cell>
          <cell r="K142">
            <v>598.68629999999996</v>
          </cell>
          <cell r="N142">
            <v>598.68629999999996</v>
          </cell>
          <cell r="Q142">
            <v>598.68629999999996</v>
          </cell>
          <cell r="T142">
            <v>598.68629999999996</v>
          </cell>
          <cell r="W142">
            <v>598.68629999999996</v>
          </cell>
          <cell r="Z142">
            <v>598.68629999999996</v>
          </cell>
          <cell r="AC142">
            <v>598.68629999999996</v>
          </cell>
          <cell r="AF142">
            <v>598.68629999999996</v>
          </cell>
          <cell r="AI142">
            <v>598.68629999999996</v>
          </cell>
          <cell r="AL142">
            <v>598.68629999999996</v>
          </cell>
          <cell r="AO142">
            <v>598.68629999999996</v>
          </cell>
        </row>
        <row r="143">
          <cell r="A143" t="str">
            <v>Véhicules usagésServices extérieurs</v>
          </cell>
          <cell r="B143" t="str">
            <v>Services extérieurs</v>
          </cell>
          <cell r="E143">
            <v>33870.725999999995</v>
          </cell>
          <cell r="H143">
            <v>2766.5604999999996</v>
          </cell>
          <cell r="K143">
            <v>2766.5604999999996</v>
          </cell>
          <cell r="N143">
            <v>2766.5604999999996</v>
          </cell>
          <cell r="Q143">
            <v>2934.5604999999996</v>
          </cell>
          <cell r="T143">
            <v>2934.5604999999996</v>
          </cell>
          <cell r="W143">
            <v>2766.5604999999996</v>
          </cell>
          <cell r="Z143">
            <v>2766.5604999999996</v>
          </cell>
          <cell r="AC143">
            <v>2766.5604999999996</v>
          </cell>
          <cell r="AF143">
            <v>2766.5604999999996</v>
          </cell>
          <cell r="AI143">
            <v>2934.5604999999996</v>
          </cell>
          <cell r="AL143">
            <v>2934.5604999999996</v>
          </cell>
          <cell r="AO143">
            <v>2766.5604999999996</v>
          </cell>
        </row>
        <row r="144">
          <cell r="A144" t="str">
            <v>Véhicules usagésFournitures autres</v>
          </cell>
          <cell r="B144" t="str">
            <v>Fournitures autres</v>
          </cell>
          <cell r="E144">
            <v>1520.0000000000002</v>
          </cell>
          <cell r="H144">
            <v>81.351246619967213</v>
          </cell>
          <cell r="K144">
            <v>102.83390465646092</v>
          </cell>
          <cell r="N144">
            <v>96.278748908808325</v>
          </cell>
          <cell r="Q144">
            <v>126.25349713628719</v>
          </cell>
          <cell r="T144">
            <v>157.41273660229524</v>
          </cell>
          <cell r="W144">
            <v>143.06777098814061</v>
          </cell>
          <cell r="Z144">
            <v>145.56782421700345</v>
          </cell>
          <cell r="AC144">
            <v>149.92390401771453</v>
          </cell>
          <cell r="AF144">
            <v>120.83266974684352</v>
          </cell>
          <cell r="AI144">
            <v>163.08437839334002</v>
          </cell>
          <cell r="AL144">
            <v>147.85589882257756</v>
          </cell>
          <cell r="AO144">
            <v>85.537419890561466</v>
          </cell>
        </row>
        <row r="145">
          <cell r="A145" t="str">
            <v>Véhicules usagésUniformes</v>
          </cell>
          <cell r="B145" t="str">
            <v>Uniformes</v>
          </cell>
          <cell r="E145">
            <v>120</v>
          </cell>
          <cell r="H145">
            <v>10</v>
          </cell>
          <cell r="K145">
            <v>10</v>
          </cell>
          <cell r="N145">
            <v>10</v>
          </cell>
          <cell r="Q145">
            <v>10</v>
          </cell>
          <cell r="T145">
            <v>10</v>
          </cell>
          <cell r="W145">
            <v>10</v>
          </cell>
          <cell r="Z145">
            <v>10</v>
          </cell>
          <cell r="AC145">
            <v>10</v>
          </cell>
          <cell r="AF145">
            <v>10</v>
          </cell>
          <cell r="AI145">
            <v>10</v>
          </cell>
          <cell r="AL145">
            <v>10</v>
          </cell>
          <cell r="AO145">
            <v>10</v>
          </cell>
        </row>
        <row r="146">
          <cell r="A146" t="str">
            <v>Véhicules usagésPapeterie</v>
          </cell>
          <cell r="B146" t="str">
            <v>Papeterie</v>
          </cell>
          <cell r="E146">
            <v>3139.1999999999994</v>
          </cell>
          <cell r="H146">
            <v>261.59999999999997</v>
          </cell>
          <cell r="K146">
            <v>261.59999999999997</v>
          </cell>
          <cell r="N146">
            <v>261.59999999999997</v>
          </cell>
          <cell r="Q146">
            <v>261.59999999999997</v>
          </cell>
          <cell r="T146">
            <v>261.59999999999997</v>
          </cell>
          <cell r="W146">
            <v>261.59999999999997</v>
          </cell>
          <cell r="Z146">
            <v>261.59999999999997</v>
          </cell>
          <cell r="AC146">
            <v>261.59999999999997</v>
          </cell>
          <cell r="AF146">
            <v>261.59999999999997</v>
          </cell>
          <cell r="AI146">
            <v>261.59999999999997</v>
          </cell>
          <cell r="AL146">
            <v>261.59999999999997</v>
          </cell>
          <cell r="AO146">
            <v>261.59999999999997</v>
          </cell>
        </row>
        <row r="147">
          <cell r="A147" t="str">
            <v>Véhicules usagésTéléphone</v>
          </cell>
          <cell r="B147" t="str">
            <v>Téléphone</v>
          </cell>
          <cell r="E147">
            <v>3217.1040000000007</v>
          </cell>
          <cell r="H147">
            <v>268.09199999999998</v>
          </cell>
          <cell r="K147">
            <v>268.09199999999998</v>
          </cell>
          <cell r="N147">
            <v>268.09199999999998</v>
          </cell>
          <cell r="Q147">
            <v>268.09199999999998</v>
          </cell>
          <cell r="T147">
            <v>268.09199999999998</v>
          </cell>
          <cell r="W147">
            <v>268.09199999999998</v>
          </cell>
          <cell r="Z147">
            <v>268.09199999999998</v>
          </cell>
          <cell r="AC147">
            <v>268.09199999999998</v>
          </cell>
          <cell r="AF147">
            <v>268.09199999999998</v>
          </cell>
          <cell r="AI147">
            <v>268.09199999999998</v>
          </cell>
          <cell r="AL147">
            <v>268.09199999999998</v>
          </cell>
          <cell r="AO147">
            <v>268.09199999999998</v>
          </cell>
        </row>
        <row r="148">
          <cell r="A148" t="str">
            <v>Véhicules usagésFrais postaux</v>
          </cell>
          <cell r="B148" t="str">
            <v>Frais postaux</v>
          </cell>
          <cell r="E148">
            <v>1245.5999999999997</v>
          </cell>
          <cell r="H148">
            <v>103.8</v>
          </cell>
          <cell r="K148">
            <v>103.8</v>
          </cell>
          <cell r="N148">
            <v>103.8</v>
          </cell>
          <cell r="Q148">
            <v>103.8</v>
          </cell>
          <cell r="T148">
            <v>103.8</v>
          </cell>
          <cell r="W148">
            <v>103.8</v>
          </cell>
          <cell r="Z148">
            <v>103.8</v>
          </cell>
          <cell r="AC148">
            <v>103.8</v>
          </cell>
          <cell r="AF148">
            <v>103.8</v>
          </cell>
          <cell r="AI148">
            <v>103.8</v>
          </cell>
          <cell r="AL148">
            <v>103.8</v>
          </cell>
          <cell r="AO148">
            <v>103.8</v>
          </cell>
        </row>
        <row r="149">
          <cell r="A149" t="str">
            <v>Véhicules usagésDivers</v>
          </cell>
          <cell r="B149" t="str">
            <v>Divers</v>
          </cell>
          <cell r="E149">
            <v>5171.04</v>
          </cell>
          <cell r="H149">
            <v>430.91999999999996</v>
          </cell>
          <cell r="K149">
            <v>430.91999999999996</v>
          </cell>
          <cell r="N149">
            <v>430.91999999999996</v>
          </cell>
          <cell r="Q149">
            <v>430.91999999999996</v>
          </cell>
          <cell r="T149">
            <v>430.91999999999996</v>
          </cell>
          <cell r="W149">
            <v>430.91999999999996</v>
          </cell>
          <cell r="Z149">
            <v>430.91999999999996</v>
          </cell>
          <cell r="AC149">
            <v>430.91999999999996</v>
          </cell>
          <cell r="AF149">
            <v>430.91999999999996</v>
          </cell>
          <cell r="AI149">
            <v>430.91999999999996</v>
          </cell>
          <cell r="AL149">
            <v>430.91999999999996</v>
          </cell>
          <cell r="AO149">
            <v>430.91999999999996</v>
          </cell>
        </row>
        <row r="150">
          <cell r="A150" t="str">
            <v>Véhicules usagésFormation</v>
          </cell>
          <cell r="B150" t="str">
            <v>Formation</v>
          </cell>
          <cell r="E150">
            <v>847.56</v>
          </cell>
          <cell r="H150">
            <v>70.63</v>
          </cell>
          <cell r="K150">
            <v>70.63</v>
          </cell>
          <cell r="N150">
            <v>70.63</v>
          </cell>
          <cell r="Q150">
            <v>70.63</v>
          </cell>
          <cell r="T150">
            <v>70.63</v>
          </cell>
          <cell r="W150">
            <v>70.63</v>
          </cell>
          <cell r="Z150">
            <v>70.63</v>
          </cell>
          <cell r="AC150">
            <v>70.63</v>
          </cell>
          <cell r="AF150">
            <v>70.63</v>
          </cell>
          <cell r="AI150">
            <v>70.63</v>
          </cell>
          <cell r="AL150">
            <v>70.63</v>
          </cell>
          <cell r="AO150">
            <v>70.63</v>
          </cell>
        </row>
        <row r="151">
          <cell r="A151" t="str">
            <v>Véhicules usagésFrais bancaires</v>
          </cell>
          <cell r="B151" t="str">
            <v>Frais bancaires</v>
          </cell>
          <cell r="E151">
            <v>12728.4</v>
          </cell>
          <cell r="H151">
            <v>782.87768732213056</v>
          </cell>
          <cell r="K151">
            <v>675.2802688246818</v>
          </cell>
          <cell r="N151">
            <v>781.24280904704108</v>
          </cell>
          <cell r="Q151">
            <v>1501.8697659349984</v>
          </cell>
          <cell r="T151">
            <v>1376.496525145353</v>
          </cell>
          <cell r="W151">
            <v>909.82048235324567</v>
          </cell>
          <cell r="Z151">
            <v>857.76673390951987</v>
          </cell>
          <cell r="AC151">
            <v>945.44252692843224</v>
          </cell>
          <cell r="AF151">
            <v>715.98450716078355</v>
          </cell>
          <cell r="AI151">
            <v>1342.1408765660528</v>
          </cell>
          <cell r="AL151">
            <v>1953.0486479255346</v>
          </cell>
          <cell r="AO151">
            <v>886.42916888222646</v>
          </cell>
        </row>
        <row r="152">
          <cell r="A152" t="str">
            <v>Véhicules usagés[...]</v>
          </cell>
          <cell r="B152" t="str">
            <v>[...]</v>
          </cell>
          <cell r="E152">
            <v>0</v>
          </cell>
        </row>
        <row r="153">
          <cell r="A153" t="str">
            <v>Véhicules usagés[...]</v>
          </cell>
          <cell r="B153" t="str">
            <v>[...]</v>
          </cell>
          <cell r="E153">
            <v>0</v>
          </cell>
        </row>
        <row r="154">
          <cell r="A154" t="str">
            <v>Véhicules usagés[...]</v>
          </cell>
          <cell r="B154" t="str">
            <v>[...]</v>
          </cell>
          <cell r="E154">
            <v>0</v>
          </cell>
        </row>
        <row r="155">
          <cell r="A155" t="str">
            <v>Véhicules usagésTOTAL SEMI-FIXES</v>
          </cell>
          <cell r="B155" t="str">
            <v>TOTAL SEMI-FIXES</v>
          </cell>
          <cell r="C155" t="str">
            <v>% brut</v>
          </cell>
          <cell r="D155">
            <v>0.10617990155773269</v>
          </cell>
          <cell r="E155">
            <v>103577.62879999999</v>
          </cell>
          <cell r="F155" t="str">
            <v>% brut</v>
          </cell>
          <cell r="G155">
            <v>0.15806378818498745</v>
          </cell>
          <cell r="H155">
            <v>8252.3313339420984</v>
          </cell>
          <cell r="I155" t="str">
            <v>% brut</v>
          </cell>
          <cell r="J155">
            <v>0.12373840363028484</v>
          </cell>
          <cell r="K155">
            <v>8166.2165734811424</v>
          </cell>
          <cell r="L155" t="str">
            <v>% brut</v>
          </cell>
          <cell r="M155">
            <v>0.13377197742638672</v>
          </cell>
          <cell r="N155">
            <v>8265.6239579558496</v>
          </cell>
          <cell r="O155" t="str">
            <v>% brut</v>
          </cell>
          <cell r="P155">
            <v>0.11334935973002147</v>
          </cell>
          <cell r="Q155">
            <v>9184.2256630712855</v>
          </cell>
          <cell r="R155" t="str">
            <v>% brut</v>
          </cell>
          <cell r="S155">
            <v>8.9979694237602728E-2</v>
          </cell>
          <cell r="T155">
            <v>9090.0116617476469</v>
          </cell>
          <cell r="U155" t="str">
            <v>% brut</v>
          </cell>
          <cell r="V155">
            <v>9.1933024954049036E-2</v>
          </cell>
          <cell r="W155">
            <v>8440.990653341385</v>
          </cell>
          <cell r="X155" t="str">
            <v>% brut</v>
          </cell>
          <cell r="Y155">
            <v>8.9823689006181678E-2</v>
          </cell>
          <cell r="Z155">
            <v>8391.4369581265237</v>
          </cell>
          <cell r="AA155" t="str">
            <v>% brut</v>
          </cell>
          <cell r="AB155">
            <v>8.8170342459748252E-2</v>
          </cell>
          <cell r="AC155">
            <v>8483.4688309461471</v>
          </cell>
          <cell r="AD155" t="str">
            <v>% brut</v>
          </cell>
          <cell r="AE155">
            <v>0.10606381173078283</v>
          </cell>
          <cell r="AF155">
            <v>8224.9195769076268</v>
          </cell>
          <cell r="AG155" t="str">
            <v>% brut</v>
          </cell>
          <cell r="AH155">
            <v>8.6576378213645264E-2</v>
          </cell>
          <cell r="AI155">
            <v>9061.327654959392</v>
          </cell>
          <cell r="AJ155" t="str">
            <v>% brut</v>
          </cell>
          <cell r="AK155">
            <v>0.10177095031910548</v>
          </cell>
          <cell r="AL155">
            <v>9657.0069467481117</v>
          </cell>
          <cell r="AM155" t="str">
            <v>% brut</v>
          </cell>
          <cell r="AN155">
            <v>0.15229079606665114</v>
          </cell>
          <cell r="AO155">
            <v>8360.0689887727876</v>
          </cell>
        </row>
        <row r="156">
          <cell r="A156" t="str">
            <v>Véhicules usagés</v>
          </cell>
        </row>
        <row r="157">
          <cell r="A157" t="str">
            <v>Véhicules usagésTOTAL DES DÉPENSES</v>
          </cell>
          <cell r="B157" t="str">
            <v>TOTAL DES DÉPENSES</v>
          </cell>
          <cell r="C157" t="str">
            <v>% brut</v>
          </cell>
          <cell r="D157">
            <v>0.97581352877737948</v>
          </cell>
          <cell r="E157">
            <v>951898.14624913631</v>
          </cell>
          <cell r="F157" t="str">
            <v>% brut</v>
          </cell>
          <cell r="G157">
            <v>1.2160699011065959</v>
          </cell>
          <cell r="H157">
            <v>63489.632030209512</v>
          </cell>
          <cell r="I157" t="str">
            <v>% brut</v>
          </cell>
          <cell r="J157">
            <v>1.0516071549109389</v>
          </cell>
          <cell r="K157">
            <v>69401.669370843912</v>
          </cell>
          <cell r="L157" t="str">
            <v>% brut</v>
          </cell>
          <cell r="M157">
            <v>1.1374691335967746</v>
          </cell>
          <cell r="N157">
            <v>70282.971837405508</v>
          </cell>
          <cell r="O157" t="str">
            <v>% brut</v>
          </cell>
          <cell r="P157">
            <v>0.9781144493683025</v>
          </cell>
          <cell r="Q157">
            <v>79252.53260102823</v>
          </cell>
          <cell r="R157" t="str">
            <v>% brut</v>
          </cell>
          <cell r="S157">
            <v>0.89034932142370027</v>
          </cell>
          <cell r="T157">
            <v>89945.690339858207</v>
          </cell>
          <cell r="U157" t="str">
            <v>% brut</v>
          </cell>
          <cell r="V157">
            <v>0.92360854005725246</v>
          </cell>
          <cell r="W157">
            <v>84802.725221609071</v>
          </cell>
          <cell r="X157" t="str">
            <v>% brut</v>
          </cell>
          <cell r="Y157">
            <v>0.91816497868316793</v>
          </cell>
          <cell r="Z157">
            <v>85776.075565646694</v>
          </cell>
          <cell r="AA157" t="str">
            <v>% brut</v>
          </cell>
          <cell r="AB157">
            <v>0.90448133501002892</v>
          </cell>
          <cell r="AC157">
            <v>87026.306121393383</v>
          </cell>
          <cell r="AD157" t="str">
            <v>% brut</v>
          </cell>
          <cell r="AE157">
            <v>0.99752416200288263</v>
          </cell>
          <cell r="AF157">
            <v>77354.90432232582</v>
          </cell>
          <cell r="AG157" t="str">
            <v>% brut</v>
          </cell>
          <cell r="AH157">
            <v>0.87096471107323692</v>
          </cell>
          <cell r="AI157">
            <v>91157.620424664157</v>
          </cell>
          <cell r="AJ157" t="str">
            <v>% brut</v>
          </cell>
          <cell r="AK157">
            <v>0.92142922215269429</v>
          </cell>
          <cell r="AL157">
            <v>87434.070050093738</v>
          </cell>
          <cell r="AM157" t="str">
            <v>% brut</v>
          </cell>
          <cell r="AN157">
            <v>1.2018112684854065</v>
          </cell>
          <cell r="AO157">
            <v>65973.948364058029</v>
          </cell>
        </row>
        <row r="158">
          <cell r="A158" t="str">
            <v>Véhicules usagésProgramme used 1</v>
          </cell>
          <cell r="B158" t="str">
            <v>Programme used 1</v>
          </cell>
          <cell r="E158">
            <v>34000</v>
          </cell>
          <cell r="H158">
            <v>0</v>
          </cell>
          <cell r="K158">
            <v>0</v>
          </cell>
          <cell r="N158">
            <v>8500</v>
          </cell>
          <cell r="Q158">
            <v>0</v>
          </cell>
          <cell r="T158">
            <v>0</v>
          </cell>
          <cell r="W158">
            <v>8500</v>
          </cell>
          <cell r="Z158">
            <v>0</v>
          </cell>
          <cell r="AC158">
            <v>0</v>
          </cell>
          <cell r="AF158">
            <v>8500</v>
          </cell>
          <cell r="AI158">
            <v>0</v>
          </cell>
          <cell r="AL158">
            <v>0</v>
          </cell>
          <cell r="AO158">
            <v>8500</v>
          </cell>
        </row>
        <row r="159">
          <cell r="A159" t="str">
            <v>Véhicules usagésProgramme used 2</v>
          </cell>
          <cell r="B159" t="str">
            <v>Programme used 2</v>
          </cell>
          <cell r="E159">
            <v>0</v>
          </cell>
          <cell r="H159">
            <v>0</v>
          </cell>
          <cell r="K159">
            <v>0</v>
          </cell>
          <cell r="N159">
            <v>0</v>
          </cell>
          <cell r="Q159">
            <v>0</v>
          </cell>
          <cell r="T159">
            <v>0</v>
          </cell>
          <cell r="W159">
            <v>0</v>
          </cell>
          <cell r="Z159">
            <v>0</v>
          </cell>
          <cell r="AC159">
            <v>0</v>
          </cell>
          <cell r="AF159">
            <v>0</v>
          </cell>
          <cell r="AI159">
            <v>0</v>
          </cell>
          <cell r="AL159">
            <v>0</v>
          </cell>
          <cell r="AO159">
            <v>0</v>
          </cell>
        </row>
        <row r="160">
          <cell r="A160" t="str">
            <v>Véhicules usagésProgramme used 3</v>
          </cell>
          <cell r="B160" t="str">
            <v>Programme used 3</v>
          </cell>
          <cell r="E160">
            <v>0</v>
          </cell>
          <cell r="H160">
            <v>0</v>
          </cell>
          <cell r="K160">
            <v>0</v>
          </cell>
          <cell r="N160">
            <v>0</v>
          </cell>
          <cell r="Q160">
            <v>0</v>
          </cell>
          <cell r="T160">
            <v>0</v>
          </cell>
          <cell r="W160">
            <v>0</v>
          </cell>
          <cell r="Z160">
            <v>0</v>
          </cell>
          <cell r="AC160">
            <v>0</v>
          </cell>
          <cell r="AF160">
            <v>0</v>
          </cell>
          <cell r="AI160">
            <v>0</v>
          </cell>
          <cell r="AL160">
            <v>0</v>
          </cell>
          <cell r="AO160">
            <v>0</v>
          </cell>
        </row>
        <row r="161">
          <cell r="A161" t="str">
            <v>Véhicules usagés[...]</v>
          </cell>
          <cell r="B161" t="str">
            <v>[...]</v>
          </cell>
          <cell r="E161">
            <v>0</v>
          </cell>
        </row>
        <row r="162">
          <cell r="A162" t="str">
            <v>Véhicules usagés[...]</v>
          </cell>
          <cell r="B162" t="str">
            <v>[...]</v>
          </cell>
          <cell r="E162">
            <v>0</v>
          </cell>
        </row>
        <row r="163">
          <cell r="A163" t="str">
            <v>Véhicules usagés[...]</v>
          </cell>
          <cell r="B163" t="str">
            <v>[...]</v>
          </cell>
          <cell r="E163">
            <v>0</v>
          </cell>
        </row>
        <row r="164">
          <cell r="A164" t="str">
            <v>Véhicules usagésFrais administration</v>
          </cell>
          <cell r="B164" t="str">
            <v>Frais administration</v>
          </cell>
          <cell r="E164">
            <v>119358.00000000003</v>
          </cell>
          <cell r="H164">
            <v>6388.1066408329252</v>
          </cell>
          <cell r="K164">
            <v>8075.0323631485935</v>
          </cell>
          <cell r="N164">
            <v>7560.2887580641736</v>
          </cell>
          <cell r="Q164">
            <v>9914.0558626269521</v>
          </cell>
          <cell r="T164">
            <v>12360.835141695234</v>
          </cell>
          <cell r="W164">
            <v>11234.396716843741</v>
          </cell>
          <cell r="Z164">
            <v>11430.713396640196</v>
          </cell>
          <cell r="AC164">
            <v>11772.774562991033</v>
          </cell>
          <cell r="AF164">
            <v>9488.3853918708883</v>
          </cell>
          <cell r="AI164">
            <v>12806.200813337025</v>
          </cell>
          <cell r="AL164">
            <v>11610.384455042904</v>
          </cell>
          <cell r="AO164">
            <v>6716.8258969063399</v>
          </cell>
        </row>
        <row r="165">
          <cell r="A165" t="str">
            <v>Véhicules usagésAUTRES REVENUS</v>
          </cell>
          <cell r="B165" t="str">
            <v>AUTRES REVENUS</v>
          </cell>
          <cell r="E165">
            <v>153358.00000000003</v>
          </cell>
          <cell r="H165">
            <v>6388.1066408329252</v>
          </cell>
          <cell r="K165">
            <v>8075.0323631485935</v>
          </cell>
          <cell r="N165">
            <v>16060.288758064173</v>
          </cell>
          <cell r="Q165">
            <v>9914.0558626269521</v>
          </cell>
          <cell r="T165">
            <v>12360.835141695234</v>
          </cell>
          <cell r="W165">
            <v>19734.396716843741</v>
          </cell>
          <cell r="Z165">
            <v>11430.713396640196</v>
          </cell>
          <cell r="AC165">
            <v>11772.774562991033</v>
          </cell>
          <cell r="AF165">
            <v>17988.385391870888</v>
          </cell>
          <cell r="AI165">
            <v>12806.200813337025</v>
          </cell>
          <cell r="AL165">
            <v>11610.384455042904</v>
          </cell>
          <cell r="AO165">
            <v>15216.825896906339</v>
          </cell>
        </row>
        <row r="166">
          <cell r="A166" t="str">
            <v>Véhicules usagés</v>
          </cell>
        </row>
        <row r="167">
          <cell r="A167" t="str">
            <v>Véhicules usagésPROFIT DÉPARTEMENTAL</v>
          </cell>
          <cell r="B167" t="str">
            <v>PROFIT DÉPARTEMENTAL</v>
          </cell>
          <cell r="E167">
            <v>176951.70560271564</v>
          </cell>
          <cell r="H167">
            <v>-4892.6581421604596</v>
          </cell>
          <cell r="K167">
            <v>4669.1762070992972</v>
          </cell>
          <cell r="N167">
            <v>7566.2215700224151</v>
          </cell>
          <cell r="Q167">
            <v>11687.350711762705</v>
          </cell>
          <cell r="T167">
            <v>23438.067126337541</v>
          </cell>
          <cell r="W167">
            <v>26748.411535720155</v>
          </cell>
          <cell r="Z167">
            <v>19075.839420131357</v>
          </cell>
          <cell r="AC167">
            <v>20963.275525215839</v>
          </cell>
          <cell r="AF167">
            <v>18180.378948197435</v>
          </cell>
          <cell r="AI167">
            <v>26311.39768276985</v>
          </cell>
          <cell r="AL167">
            <v>19065.935819196689</v>
          </cell>
          <cell r="AO167">
            <v>4138.3091984228013</v>
          </cell>
        </row>
        <row r="170">
          <cell r="B170" t="str">
            <v>Budget 2021</v>
          </cell>
          <cell r="C170" t="str">
            <v>Service</v>
          </cell>
        </row>
        <row r="172">
          <cell r="B172" t="str">
            <v>Mois</v>
          </cell>
          <cell r="C172">
            <v>2021</v>
          </cell>
          <cell r="F172" t="str">
            <v>Janvier</v>
          </cell>
          <cell r="I172" t="str">
            <v>Février</v>
          </cell>
          <cell r="L172" t="str">
            <v>Mars</v>
          </cell>
          <cell r="O172" t="str">
            <v>Avril</v>
          </cell>
          <cell r="R172" t="str">
            <v>Mai</v>
          </cell>
          <cell r="U172" t="str">
            <v>Juin</v>
          </cell>
          <cell r="X172" t="str">
            <v>Juillet</v>
          </cell>
          <cell r="AA172" t="str">
            <v>Août</v>
          </cell>
          <cell r="AD172" t="str">
            <v>Septembre</v>
          </cell>
          <cell r="AG172" t="str">
            <v>Octobre</v>
          </cell>
          <cell r="AJ172" t="str">
            <v>Novembre</v>
          </cell>
          <cell r="AM172" t="str">
            <v>Décembre</v>
          </cell>
        </row>
        <row r="173">
          <cell r="A173" t="str">
            <v>Service</v>
          </cell>
          <cell r="C173" t="str">
            <v>#</v>
          </cell>
          <cell r="D173" t="str">
            <v>$VENTES</v>
          </cell>
          <cell r="E173" t="str">
            <v>$PROFITS</v>
          </cell>
          <cell r="F173" t="str">
            <v>#</v>
          </cell>
          <cell r="G173" t="str">
            <v>$VENTES</v>
          </cell>
          <cell r="H173" t="str">
            <v>$PROFITS</v>
          </cell>
          <cell r="I173" t="str">
            <v>#</v>
          </cell>
          <cell r="J173" t="str">
            <v>$VENTES</v>
          </cell>
          <cell r="K173" t="str">
            <v>$PROFITS</v>
          </cell>
          <cell r="L173" t="str">
            <v>#</v>
          </cell>
          <cell r="M173" t="str">
            <v>$VENTES</v>
          </cell>
          <cell r="N173" t="str">
            <v>$PROFITS</v>
          </cell>
          <cell r="O173" t="str">
            <v>#</v>
          </cell>
          <cell r="P173" t="str">
            <v>$VENTES</v>
          </cell>
          <cell r="Q173" t="str">
            <v>$PROFITS</v>
          </cell>
          <cell r="R173" t="str">
            <v>#</v>
          </cell>
          <cell r="S173" t="str">
            <v>$VENTES</v>
          </cell>
          <cell r="T173" t="str">
            <v>$PROFITS</v>
          </cell>
          <cell r="U173" t="str">
            <v>#</v>
          </cell>
          <cell r="V173" t="str">
            <v>$VENTES</v>
          </cell>
          <cell r="W173" t="str">
            <v>$PROFITS</v>
          </cell>
          <cell r="X173" t="str">
            <v>#</v>
          </cell>
          <cell r="Y173" t="str">
            <v>$VENTES</v>
          </cell>
          <cell r="Z173" t="str">
            <v>$PROFITS</v>
          </cell>
          <cell r="AA173" t="str">
            <v>#</v>
          </cell>
          <cell r="AB173" t="str">
            <v>$VENTES</v>
          </cell>
          <cell r="AC173" t="str">
            <v>$PROFITS</v>
          </cell>
          <cell r="AD173" t="str">
            <v>#</v>
          </cell>
          <cell r="AE173" t="str">
            <v>$VENTES</v>
          </cell>
          <cell r="AF173" t="str">
            <v>$PROFITS</v>
          </cell>
          <cell r="AG173" t="str">
            <v>#</v>
          </cell>
          <cell r="AH173" t="str">
            <v>$VENTES</v>
          </cell>
          <cell r="AI173" t="str">
            <v>$PROFITS</v>
          </cell>
          <cell r="AJ173" t="str">
            <v>#</v>
          </cell>
          <cell r="AK173" t="str">
            <v>$VENTES</v>
          </cell>
          <cell r="AL173" t="str">
            <v>$PROFITS</v>
          </cell>
          <cell r="AM173" t="str">
            <v>#</v>
          </cell>
          <cell r="AN173" t="str">
            <v>$VENTES</v>
          </cell>
          <cell r="AO173" t="str">
            <v>$PROFITS</v>
          </cell>
        </row>
        <row r="174">
          <cell r="A174" t="str">
            <v>ServiceM/O Client</v>
          </cell>
          <cell r="B174" t="str">
            <v>M/O Client</v>
          </cell>
          <cell r="C174">
            <v>5700</v>
          </cell>
          <cell r="D174">
            <v>1398999.3690851734</v>
          </cell>
          <cell r="E174">
            <v>1049957.3272153714</v>
          </cell>
          <cell r="F174">
            <v>309.1242508979725</v>
          </cell>
          <cell r="G174">
            <v>75870.988065822879</v>
          </cell>
          <cell r="H174">
            <v>56941.626710577031</v>
          </cell>
          <cell r="I174">
            <v>302.22260338597385</v>
          </cell>
          <cell r="J174">
            <v>74177.058150922123</v>
          </cell>
          <cell r="K174">
            <v>55670.32225880849</v>
          </cell>
          <cell r="L174">
            <v>395.91441996095165</v>
          </cell>
          <cell r="M174">
            <v>97172.635743349791</v>
          </cell>
          <cell r="N174">
            <v>72928.639682144712</v>
          </cell>
          <cell r="O174">
            <v>724.39540650343611</v>
          </cell>
          <cell r="P174">
            <v>177794.51169587806</v>
          </cell>
          <cell r="Q174">
            <v>133435.83594025267</v>
          </cell>
          <cell r="R174">
            <v>646.98142975837663</v>
          </cell>
          <cell r="S174">
            <v>158794.14246347235</v>
          </cell>
          <cell r="T174">
            <v>119175.94609597976</v>
          </cell>
          <cell r="U174">
            <v>386.59597116892093</v>
          </cell>
          <cell r="V174">
            <v>94885.529781787787</v>
          </cell>
          <cell r="W174">
            <v>71212.153087851053</v>
          </cell>
          <cell r="X174">
            <v>369.57520889424842</v>
          </cell>
          <cell r="Y174">
            <v>90707.979661855235</v>
          </cell>
          <cell r="Z174">
            <v>68076.876936082044</v>
          </cell>
          <cell r="AA174">
            <v>408.25355341348234</v>
          </cell>
          <cell r="AB174">
            <v>100201.13397407754</v>
          </cell>
          <cell r="AC174">
            <v>75201.545573368028</v>
          </cell>
          <cell r="AD174">
            <v>301.96626227632748</v>
          </cell>
          <cell r="AE174">
            <v>74114.142177121088</v>
          </cell>
          <cell r="AF174">
            <v>55623.103447169939</v>
          </cell>
          <cell r="AG174">
            <v>521.01827409100156</v>
          </cell>
          <cell r="AH174">
            <v>127877.93626932583</v>
          </cell>
          <cell r="AI174">
            <v>95973.149911395405</v>
          </cell>
          <cell r="AJ174">
            <v>975.37451453597555</v>
          </cell>
          <cell r="AK174">
            <v>239394.44393992759</v>
          </cell>
          <cell r="AL174">
            <v>179666.95058178654</v>
          </cell>
          <cell r="AM174">
            <v>358.57810511333281</v>
          </cell>
          <cell r="AN174">
            <v>88008.867161633272</v>
          </cell>
          <cell r="AO174">
            <v>66051.176989955682</v>
          </cell>
        </row>
        <row r="175">
          <cell r="A175" t="str">
            <v>Service% profit / ventes</v>
          </cell>
          <cell r="B175" t="str">
            <v>% profit / ventes</v>
          </cell>
          <cell r="E175">
            <v>0.75050593332429749</v>
          </cell>
          <cell r="H175">
            <v>0.75050593332429738</v>
          </cell>
          <cell r="K175">
            <v>0.75050593332429738</v>
          </cell>
          <cell r="N175">
            <v>0.75050593332429738</v>
          </cell>
          <cell r="Q175">
            <v>0.75050593332429738</v>
          </cell>
          <cell r="T175">
            <v>0.75050593332429738</v>
          </cell>
          <cell r="W175">
            <v>0.75050593332429727</v>
          </cell>
          <cell r="Z175">
            <v>0.75050593332429738</v>
          </cell>
          <cell r="AC175">
            <v>0.75050593332429738</v>
          </cell>
          <cell r="AF175">
            <v>0.75050593332429738</v>
          </cell>
          <cell r="AI175">
            <v>0.75050593332429738</v>
          </cell>
          <cell r="AL175">
            <v>0.75050593332429738</v>
          </cell>
          <cell r="AO175">
            <v>0.75050593332429738</v>
          </cell>
        </row>
        <row r="176">
          <cell r="A176" t="str">
            <v>Service</v>
          </cell>
          <cell r="D176">
            <v>245.43848580441639</v>
          </cell>
          <cell r="G176">
            <v>245.43848580441642</v>
          </cell>
          <cell r="J176">
            <v>245.43848580441644</v>
          </cell>
          <cell r="M176">
            <v>245.43848580441642</v>
          </cell>
          <cell r="P176">
            <v>245.43848580441642</v>
          </cell>
          <cell r="S176">
            <v>245.43848580441642</v>
          </cell>
          <cell r="V176">
            <v>245.43848580441644</v>
          </cell>
          <cell r="Y176">
            <v>245.43848580441644</v>
          </cell>
          <cell r="AB176">
            <v>245.43848580441642</v>
          </cell>
          <cell r="AE176">
            <v>245.43848580441642</v>
          </cell>
          <cell r="AH176">
            <v>245.43848580441642</v>
          </cell>
          <cell r="AK176">
            <v>245.43848580441642</v>
          </cell>
          <cell r="AN176">
            <v>245.43848580441642</v>
          </cell>
        </row>
        <row r="177">
          <cell r="A177" t="str">
            <v>ServiceM/O Garantie</v>
          </cell>
          <cell r="B177" t="str">
            <v>M/O Garantie</v>
          </cell>
          <cell r="C177">
            <v>4004.9999999999995</v>
          </cell>
          <cell r="D177">
            <v>707819.68005018809</v>
          </cell>
          <cell r="E177">
            <v>494174.45420326223</v>
          </cell>
          <cell r="F177">
            <v>260.73056767022592</v>
          </cell>
          <cell r="G177">
            <v>46079.956800909669</v>
          </cell>
          <cell r="H177">
            <v>32171.38226530352</v>
          </cell>
          <cell r="I177">
            <v>262.03197676267513</v>
          </cell>
          <cell r="J177">
            <v>46309.960038720368</v>
          </cell>
          <cell r="K177">
            <v>32331.962322221443</v>
          </cell>
          <cell r="L177">
            <v>285.24048684205479</v>
          </cell>
          <cell r="M177">
            <v>50411.692917329121</v>
          </cell>
          <cell r="N177">
            <v>35195.645918063725</v>
          </cell>
          <cell r="O177">
            <v>264.50668118362398</v>
          </cell>
          <cell r="P177">
            <v>46747.324456062386</v>
          </cell>
          <cell r="Q177">
            <v>32637.314558560218</v>
          </cell>
          <cell r="R177">
            <v>376.76791619169114</v>
          </cell>
          <cell r="S177">
            <v>66587.701845687625</v>
          </cell>
          <cell r="T177">
            <v>46489.158388346921</v>
          </cell>
          <cell r="U177">
            <v>354.43283158799522</v>
          </cell>
          <cell r="V177">
            <v>62640.332947290139</v>
          </cell>
          <cell r="W177">
            <v>43733.246217656502</v>
          </cell>
          <cell r="X177">
            <v>430.29789831374308</v>
          </cell>
          <cell r="Y177">
            <v>76048.26984037504</v>
          </cell>
          <cell r="Z177">
            <v>53094.189524096088</v>
          </cell>
          <cell r="AA177">
            <v>450.56955189715893</v>
          </cell>
          <cell r="AB177">
            <v>79630.960315656353</v>
          </cell>
          <cell r="AC177">
            <v>55595.496227062911</v>
          </cell>
          <cell r="AD177">
            <v>346.05881956587018</v>
          </cell>
          <cell r="AE177">
            <v>61160.360285558061</v>
          </cell>
          <cell r="AF177">
            <v>42699.982092681421</v>
          </cell>
          <cell r="AG177">
            <v>331.69197366573701</v>
          </cell>
          <cell r="AH177">
            <v>58621.250106191612</v>
          </cell>
          <cell r="AI177">
            <v>40927.265930054535</v>
          </cell>
          <cell r="AJ177">
            <v>346.23706070096699</v>
          </cell>
          <cell r="AK177">
            <v>61191.86155477554</v>
          </cell>
          <cell r="AL177">
            <v>42721.975155266453</v>
          </cell>
          <cell r="AM177">
            <v>296.43423561825756</v>
          </cell>
          <cell r="AN177">
            <v>52390.008941632252</v>
          </cell>
          <cell r="AO177">
            <v>36576.835603948479</v>
          </cell>
        </row>
        <row r="178">
          <cell r="A178" t="str">
            <v>Service% profit / ventes</v>
          </cell>
          <cell r="B178" t="str">
            <v>% profit / ventes</v>
          </cell>
          <cell r="E178">
            <v>0.69816433214773388</v>
          </cell>
          <cell r="H178">
            <v>0.69816433214773377</v>
          </cell>
          <cell r="K178">
            <v>0.69816433214773377</v>
          </cell>
          <cell r="N178">
            <v>0.69816433214773377</v>
          </cell>
          <cell r="Q178">
            <v>0.69816433214773377</v>
          </cell>
          <cell r="T178">
            <v>0.69816433214773377</v>
          </cell>
          <cell r="W178">
            <v>0.69816433214773377</v>
          </cell>
          <cell r="Z178">
            <v>0.69816433214773377</v>
          </cell>
          <cell r="AC178">
            <v>0.69816433214773377</v>
          </cell>
          <cell r="AF178">
            <v>0.69816433214773377</v>
          </cell>
          <cell r="AI178">
            <v>0.69816433214773377</v>
          </cell>
          <cell r="AL178">
            <v>0.69816433214773377</v>
          </cell>
          <cell r="AO178">
            <v>0.69816433214773377</v>
          </cell>
        </row>
        <row r="179">
          <cell r="A179" t="str">
            <v>Service</v>
          </cell>
          <cell r="D179">
            <v>176.73400250941029</v>
          </cell>
          <cell r="G179">
            <v>176.73400250941026</v>
          </cell>
          <cell r="J179">
            <v>176.73400250941029</v>
          </cell>
          <cell r="M179">
            <v>176.73400250941029</v>
          </cell>
          <cell r="P179">
            <v>176.73400250941029</v>
          </cell>
          <cell r="S179">
            <v>176.73400250941029</v>
          </cell>
          <cell r="V179">
            <v>176.73400250941029</v>
          </cell>
          <cell r="Y179">
            <v>176.73400250941029</v>
          </cell>
          <cell r="AB179">
            <v>176.73400250941029</v>
          </cell>
          <cell r="AE179">
            <v>176.73400250941029</v>
          </cell>
          <cell r="AH179">
            <v>176.73400250941029</v>
          </cell>
          <cell r="AK179">
            <v>176.73400250941029</v>
          </cell>
          <cell r="AN179">
            <v>176.73400250941029</v>
          </cell>
        </row>
        <row r="180">
          <cell r="A180" t="str">
            <v>ServiceM/O Interne</v>
          </cell>
          <cell r="B180" t="str">
            <v>M/O Interne</v>
          </cell>
          <cell r="C180">
            <v>2943</v>
          </cell>
          <cell r="D180">
            <v>694024.65988216386</v>
          </cell>
          <cell r="E180">
            <v>508877.32994108187</v>
          </cell>
          <cell r="F180">
            <v>200.69466402901355</v>
          </cell>
          <cell r="G180">
            <v>47328.252104281775</v>
          </cell>
          <cell r="H180">
            <v>34702.332573736632</v>
          </cell>
          <cell r="I180">
            <v>233.23105368099667</v>
          </cell>
          <cell r="J180">
            <v>55001.054266025283</v>
          </cell>
          <cell r="K180">
            <v>40328.235085467459</v>
          </cell>
          <cell r="L180">
            <v>222.73320905479713</v>
          </cell>
          <cell r="M180">
            <v>52525.429717539402</v>
          </cell>
          <cell r="N180">
            <v>38513.041356783542</v>
          </cell>
          <cell r="O180">
            <v>231.4420696166658</v>
          </cell>
          <cell r="P180">
            <v>54579.172153629144</v>
          </cell>
          <cell r="Q180">
            <v>40018.899905731188</v>
          </cell>
          <cell r="R180">
            <v>281.57639574585056</v>
          </cell>
          <cell r="S180">
            <v>66401.957964104484</v>
          </cell>
          <cell r="T180">
            <v>48687.680748074017</v>
          </cell>
          <cell r="U180">
            <v>246.35764538800652</v>
          </cell>
          <cell r="V180">
            <v>58096.595667611946</v>
          </cell>
          <cell r="W180">
            <v>42597.96833014633</v>
          </cell>
          <cell r="X180">
            <v>240.42736984044527</v>
          </cell>
          <cell r="Y180">
            <v>56698.105191939605</v>
          </cell>
          <cell r="Z180">
            <v>41572.557937194295</v>
          </cell>
          <cell r="AA180">
            <v>252.06007127051322</v>
          </cell>
          <cell r="AB180">
            <v>59441.354139786585</v>
          </cell>
          <cell r="AC180">
            <v>43583.980989771517</v>
          </cell>
          <cell r="AD180">
            <v>248.43426877888152</v>
          </cell>
          <cell r="AE180">
            <v>58586.309511497566</v>
          </cell>
          <cell r="AF180">
            <v>42957.039538587269</v>
          </cell>
          <cell r="AG180">
            <v>310.98866456111728</v>
          </cell>
          <cell r="AH180">
            <v>73338.02315638389</v>
          </cell>
          <cell r="AI180">
            <v>53773.388129053397</v>
          </cell>
          <cell r="AJ180">
            <v>257.81050531641455</v>
          </cell>
          <cell r="AK180">
            <v>60797.434001452049</v>
          </cell>
          <cell r="AL180">
            <v>44578.294793128822</v>
          </cell>
          <cell r="AM180">
            <v>217.24408271729797</v>
          </cell>
          <cell r="AN180">
            <v>51230.972007912125</v>
          </cell>
          <cell r="AO180">
            <v>37563.910553407448</v>
          </cell>
        </row>
        <row r="181">
          <cell r="A181" t="str">
            <v>Service% profit / ventes</v>
          </cell>
          <cell r="B181" t="str">
            <v>% profit / ventes</v>
          </cell>
          <cell r="E181">
            <v>0.7332265830834922</v>
          </cell>
          <cell r="H181">
            <v>0.73322658308349231</v>
          </cell>
          <cell r="K181">
            <v>0.73322658308349231</v>
          </cell>
          <cell r="N181">
            <v>0.73322658308349231</v>
          </cell>
          <cell r="Q181">
            <v>0.73322658308349231</v>
          </cell>
          <cell r="T181">
            <v>0.73322658308349231</v>
          </cell>
          <cell r="W181">
            <v>0.73322658308349231</v>
          </cell>
          <cell r="Z181">
            <v>0.73322658308349242</v>
          </cell>
          <cell r="AC181">
            <v>0.73322658308349231</v>
          </cell>
          <cell r="AF181">
            <v>0.73322658308349231</v>
          </cell>
          <cell r="AI181">
            <v>0.73322658308349231</v>
          </cell>
          <cell r="AL181">
            <v>0.73322658308349231</v>
          </cell>
          <cell r="AO181">
            <v>0.73322658308349231</v>
          </cell>
        </row>
        <row r="182">
          <cell r="A182" t="str">
            <v>Service</v>
          </cell>
          <cell r="D182">
            <v>235.82217461167647</v>
          </cell>
          <cell r="G182">
            <v>235.82217461167645</v>
          </cell>
          <cell r="J182">
            <v>235.82217461167647</v>
          </cell>
          <cell r="M182">
            <v>235.82217461167645</v>
          </cell>
          <cell r="P182">
            <v>235.82217461167647</v>
          </cell>
          <cell r="S182">
            <v>235.82217461167647</v>
          </cell>
          <cell r="V182">
            <v>235.82217461167647</v>
          </cell>
          <cell r="Y182">
            <v>235.8221746116765</v>
          </cell>
          <cell r="AB182">
            <v>235.82217461167647</v>
          </cell>
          <cell r="AE182">
            <v>235.8221746116765</v>
          </cell>
          <cell r="AH182">
            <v>235.8221746116765</v>
          </cell>
          <cell r="AK182">
            <v>235.82217461167645</v>
          </cell>
          <cell r="AN182">
            <v>235.82217461167645</v>
          </cell>
        </row>
        <row r="183">
          <cell r="A183" t="str">
            <v>ServiceM/O Esthétique</v>
          </cell>
          <cell r="B183" t="str">
            <v>M/O Esthétique</v>
          </cell>
          <cell r="C183">
            <v>0</v>
          </cell>
          <cell r="D183">
            <v>1906</v>
          </cell>
          <cell r="E183">
            <v>1410.44</v>
          </cell>
          <cell r="F183">
            <v>0</v>
          </cell>
          <cell r="G183">
            <v>270.33034111310593</v>
          </cell>
          <cell r="H183">
            <v>200.04445242369837</v>
          </cell>
          <cell r="I183">
            <v>0</v>
          </cell>
          <cell r="J183">
            <v>24.986890403775561</v>
          </cell>
          <cell r="K183">
            <v>18.490298898793917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222.34923117043039</v>
          </cell>
          <cell r="Q183">
            <v>164.53843106611848</v>
          </cell>
          <cell r="R183">
            <v>0</v>
          </cell>
          <cell r="S183">
            <v>23.953321364452425</v>
          </cell>
          <cell r="T183">
            <v>17.725457809694795</v>
          </cell>
          <cell r="U183">
            <v>0</v>
          </cell>
          <cell r="V183">
            <v>57.469847928683798</v>
          </cell>
          <cell r="W183">
            <v>42.527687467226009</v>
          </cell>
          <cell r="X183">
            <v>0</v>
          </cell>
          <cell r="Y183">
            <v>49.973780807551123</v>
          </cell>
          <cell r="Z183">
            <v>36.980597797587833</v>
          </cell>
          <cell r="AA183">
            <v>0</v>
          </cell>
          <cell r="AB183">
            <v>240.85478239011712</v>
          </cell>
          <cell r="AC183">
            <v>178.23253896868667</v>
          </cell>
          <cell r="AD183">
            <v>0</v>
          </cell>
          <cell r="AE183">
            <v>106.76534905417911</v>
          </cell>
          <cell r="AF183">
            <v>79.006358300092543</v>
          </cell>
          <cell r="AG183">
            <v>0</v>
          </cell>
          <cell r="AH183">
            <v>295.49577339086181</v>
          </cell>
          <cell r="AI183">
            <v>218.66687230923773</v>
          </cell>
          <cell r="AJ183">
            <v>0</v>
          </cell>
          <cell r="AK183">
            <v>553.85214540778145</v>
          </cell>
          <cell r="AL183">
            <v>409.85058760175826</v>
          </cell>
          <cell r="AM183">
            <v>0</v>
          </cell>
          <cell r="AN183">
            <v>59.968536969061347</v>
          </cell>
          <cell r="AO183">
            <v>44.376717357105399</v>
          </cell>
        </row>
        <row r="184">
          <cell r="A184" t="str">
            <v>Service% profit / ventes</v>
          </cell>
          <cell r="B184" t="str">
            <v>% profit / ventes</v>
          </cell>
          <cell r="D184">
            <v>0</v>
          </cell>
          <cell r="E184">
            <v>0.74</v>
          </cell>
          <cell r="G184">
            <v>0</v>
          </cell>
          <cell r="H184">
            <v>0.74</v>
          </cell>
          <cell r="J184">
            <v>0</v>
          </cell>
          <cell r="K184">
            <v>0.7400000000000001</v>
          </cell>
          <cell r="M184">
            <v>0</v>
          </cell>
          <cell r="N184">
            <v>0</v>
          </cell>
          <cell r="P184">
            <v>0</v>
          </cell>
          <cell r="Q184">
            <v>0.74</v>
          </cell>
          <cell r="S184">
            <v>0</v>
          </cell>
          <cell r="T184">
            <v>0.74</v>
          </cell>
          <cell r="V184">
            <v>0</v>
          </cell>
          <cell r="W184">
            <v>0.74</v>
          </cell>
          <cell r="Y184">
            <v>0</v>
          </cell>
          <cell r="Z184">
            <v>0.7400000000000001</v>
          </cell>
          <cell r="AB184">
            <v>0</v>
          </cell>
          <cell r="AC184">
            <v>0.74</v>
          </cell>
          <cell r="AE184">
            <v>0</v>
          </cell>
          <cell r="AF184">
            <v>0.74</v>
          </cell>
          <cell r="AH184">
            <v>0</v>
          </cell>
          <cell r="AI184">
            <v>0.74</v>
          </cell>
          <cell r="AK184">
            <v>0</v>
          </cell>
          <cell r="AL184">
            <v>0.74</v>
          </cell>
          <cell r="AN184">
            <v>0</v>
          </cell>
          <cell r="AO184">
            <v>0.74</v>
          </cell>
        </row>
        <row r="185">
          <cell r="A185" t="str">
            <v>Service</v>
          </cell>
          <cell r="D185">
            <v>0</v>
          </cell>
          <cell r="G185">
            <v>0</v>
          </cell>
          <cell r="J185">
            <v>0</v>
          </cell>
          <cell r="M185">
            <v>0</v>
          </cell>
          <cell r="P185">
            <v>0</v>
          </cell>
          <cell r="S185">
            <v>0</v>
          </cell>
          <cell r="V185">
            <v>0</v>
          </cell>
          <cell r="Y185">
            <v>0</v>
          </cell>
          <cell r="AB185">
            <v>0</v>
          </cell>
          <cell r="AE185">
            <v>0</v>
          </cell>
          <cell r="AH185">
            <v>0</v>
          </cell>
          <cell r="AK185">
            <v>0</v>
          </cell>
          <cell r="AN185">
            <v>0</v>
          </cell>
        </row>
        <row r="186">
          <cell r="A186" t="str">
            <v>ServiceAjustement M/O</v>
          </cell>
          <cell r="B186" t="str">
            <v>Ajustement M/O</v>
          </cell>
          <cell r="E186">
            <v>-48641.460247757655</v>
          </cell>
          <cell r="H186">
            <v>-2959.7191851556272</v>
          </cell>
          <cell r="K186">
            <v>-3065.6632097438992</v>
          </cell>
          <cell r="N186">
            <v>-3475.7080423797106</v>
          </cell>
          <cell r="Q186">
            <v>-4750.6399655734394</v>
          </cell>
          <cell r="T186">
            <v>-5033.4209187872038</v>
          </cell>
          <cell r="W186">
            <v>-3776.1121398973351</v>
          </cell>
          <cell r="Z186">
            <v>-3947.0420261874815</v>
          </cell>
          <cell r="AC186">
            <v>-4222.0781123780662</v>
          </cell>
          <cell r="AF186">
            <v>-3419.54898262199</v>
          </cell>
          <cell r="AI186">
            <v>-4500.6152400611772</v>
          </cell>
          <cell r="AL186">
            <v>-6146.4338340456598</v>
          </cell>
          <cell r="AO186">
            <v>-3344.4785909260709</v>
          </cell>
        </row>
        <row r="187">
          <cell r="A187" t="str">
            <v>ServiceSous-total M/O</v>
          </cell>
          <cell r="B187" t="str">
            <v>Sous-total M/O</v>
          </cell>
          <cell r="C187">
            <v>12648</v>
          </cell>
          <cell r="D187">
            <v>2802749.7090175254</v>
          </cell>
          <cell r="E187">
            <v>2005778.0911119578</v>
          </cell>
          <cell r="F187">
            <v>770.54948259721198</v>
          </cell>
          <cell r="G187">
            <v>169549.52731212744</v>
          </cell>
          <cell r="H187">
            <v>121055.66681688525</v>
          </cell>
          <cell r="I187">
            <v>797.48563382964562</v>
          </cell>
          <cell r="J187">
            <v>175513.05934607156</v>
          </cell>
          <cell r="K187">
            <v>125283.34675565228</v>
          </cell>
          <cell r="L187">
            <v>903.88811585780365</v>
          </cell>
          <cell r="M187">
            <v>200109.75837821831</v>
          </cell>
          <cell r="N187">
            <v>143161.61891461228</v>
          </cell>
          <cell r="O187">
            <v>1220.344157303726</v>
          </cell>
          <cell r="P187">
            <v>279343.35753674002</v>
          </cell>
          <cell r="Q187">
            <v>201505.94887003678</v>
          </cell>
          <cell r="R187">
            <v>1305.3257416959184</v>
          </cell>
          <cell r="S187">
            <v>291807.75559462892</v>
          </cell>
          <cell r="T187">
            <v>209337.0897714232</v>
          </cell>
          <cell r="U187">
            <v>987.38644814492261</v>
          </cell>
          <cell r="V187">
            <v>215679.92824461855</v>
          </cell>
          <cell r="W187">
            <v>153809.78318322377</v>
          </cell>
          <cell r="X187">
            <v>1040.3004770484367</v>
          </cell>
          <cell r="Y187">
            <v>223504.3284749774</v>
          </cell>
          <cell r="Z187">
            <v>158833.56296898253</v>
          </cell>
          <cell r="AA187">
            <v>1110.8831765811544</v>
          </cell>
          <cell r="AB187">
            <v>239514.30321191062</v>
          </cell>
          <cell r="AC187">
            <v>170337.17721679306</v>
          </cell>
          <cell r="AD187">
            <v>896.45935062107924</v>
          </cell>
          <cell r="AE187">
            <v>193967.57732323089</v>
          </cell>
          <cell r="AF187">
            <v>137939.58245411675</v>
          </cell>
          <cell r="AG187">
            <v>1163.698912317856</v>
          </cell>
          <cell r="AH187">
            <v>260132.70530529221</v>
          </cell>
          <cell r="AI187">
            <v>186391.85560275137</v>
          </cell>
          <cell r="AJ187">
            <v>1579.4220805533571</v>
          </cell>
          <cell r="AK187">
            <v>361937.59164156293</v>
          </cell>
          <cell r="AL187">
            <v>261230.63728373789</v>
          </cell>
          <cell r="AM187">
            <v>872.25642344888831</v>
          </cell>
          <cell r="AN187">
            <v>191689.81664814672</v>
          </cell>
          <cell r="AO187">
            <v>136891.82127374265</v>
          </cell>
        </row>
        <row r="188">
          <cell r="A188" t="str">
            <v>Service% protit / ventes</v>
          </cell>
          <cell r="B188" t="str">
            <v>% protit / ventes</v>
          </cell>
          <cell r="D188">
            <v>221.59627680404216</v>
          </cell>
          <cell r="E188">
            <v>0.71564652550265084</v>
          </cell>
          <cell r="G188">
            <v>220.03716976182278</v>
          </cell>
          <cell r="H188">
            <v>0.71398410090540221</v>
          </cell>
          <cell r="J188">
            <v>220.08303585762607</v>
          </cell>
          <cell r="K188">
            <v>0.71381210732941647</v>
          </cell>
          <cell r="M188">
            <v>221.38775238604734</v>
          </cell>
          <cell r="N188">
            <v>0.71541548035867919</v>
          </cell>
          <cell r="P188">
            <v>228.90539186415387</v>
          </cell>
          <cell r="Q188">
            <v>0.72135579183598153</v>
          </cell>
          <cell r="S188">
            <v>223.55167470726772</v>
          </cell>
          <cell r="T188">
            <v>0.71738014414609441</v>
          </cell>
          <cell r="V188">
            <v>218.43517160867734</v>
          </cell>
          <cell r="W188">
            <v>0.71313906878148037</v>
          </cell>
          <cell r="Y188">
            <v>214.84593481020866</v>
          </cell>
          <cell r="Z188">
            <v>0.71065094825116493</v>
          </cell>
          <cell r="AB188">
            <v>215.607102763981</v>
          </cell>
          <cell r="AC188">
            <v>0.71117747429925715</v>
          </cell>
          <cell r="AE188">
            <v>216.37074474023558</v>
          </cell>
          <cell r="AF188">
            <v>0.71114762764836659</v>
          </cell>
          <cell r="AH188">
            <v>223.5395277522085</v>
          </cell>
          <cell r="AI188">
            <v>0.71652603383339109</v>
          </cell>
          <cell r="AK188">
            <v>229.15824471363385</v>
          </cell>
          <cell r="AL188">
            <v>0.72175602456470456</v>
          </cell>
          <cell r="AN188">
            <v>219.76314704592048</v>
          </cell>
          <cell r="AO188">
            <v>0.7141319432999006</v>
          </cell>
        </row>
        <row r="189">
          <cell r="A189" t="str">
            <v>Service</v>
          </cell>
        </row>
        <row r="190">
          <cell r="A190" t="str">
            <v>ServiceSous-traitement</v>
          </cell>
          <cell r="B190" t="str">
            <v>Sous-traitement</v>
          </cell>
          <cell r="C190">
            <v>0</v>
          </cell>
          <cell r="D190">
            <v>299999.99999999994</v>
          </cell>
          <cell r="E190">
            <v>71999.999999999985</v>
          </cell>
          <cell r="F190">
            <v>0</v>
          </cell>
          <cell r="G190">
            <v>19187.075768751314</v>
          </cell>
          <cell r="H190">
            <v>4604.8981845003154</v>
          </cell>
          <cell r="I190">
            <v>0</v>
          </cell>
          <cell r="J190">
            <v>18153.058934700417</v>
          </cell>
          <cell r="K190">
            <v>4356.7341443281002</v>
          </cell>
          <cell r="L190">
            <v>0</v>
          </cell>
          <cell r="M190">
            <v>24221.91661324873</v>
          </cell>
          <cell r="N190">
            <v>5813.2599871796947</v>
          </cell>
          <cell r="O190">
            <v>0</v>
          </cell>
          <cell r="P190">
            <v>33882.618586113851</v>
          </cell>
          <cell r="Q190">
            <v>8131.8284606673242</v>
          </cell>
          <cell r="R190">
            <v>0</v>
          </cell>
          <cell r="S190">
            <v>38955.433881342142</v>
          </cell>
          <cell r="T190">
            <v>9349.3041315221144</v>
          </cell>
          <cell r="U190">
            <v>0</v>
          </cell>
          <cell r="V190">
            <v>27930.607628183541</v>
          </cell>
          <cell r="W190">
            <v>6703.3458307640494</v>
          </cell>
          <cell r="X190">
            <v>0</v>
          </cell>
          <cell r="Y190">
            <v>24153.7014980233</v>
          </cell>
          <cell r="Z190">
            <v>5796.888359525592</v>
          </cell>
          <cell r="AA190">
            <v>0</v>
          </cell>
          <cell r="AB190">
            <v>24378.890593754368</v>
          </cell>
          <cell r="AC190">
            <v>5850.9337425010481</v>
          </cell>
          <cell r="AD190">
            <v>0</v>
          </cell>
          <cell r="AE190">
            <v>29072.228396112863</v>
          </cell>
          <cell r="AF190">
            <v>6977.3348150670872</v>
          </cell>
          <cell r="AG190">
            <v>0</v>
          </cell>
          <cell r="AH190">
            <v>25843.985930584855</v>
          </cell>
          <cell r="AI190">
            <v>6202.5566233403651</v>
          </cell>
          <cell r="AJ190">
            <v>0</v>
          </cell>
          <cell r="AK190">
            <v>19876.874014810674</v>
          </cell>
          <cell r="AL190">
            <v>4770.4497635545613</v>
          </cell>
          <cell r="AM190">
            <v>0</v>
          </cell>
          <cell r="AN190">
            <v>14343.608154373955</v>
          </cell>
          <cell r="AO190">
            <v>3442.4659570497488</v>
          </cell>
        </row>
        <row r="191">
          <cell r="A191" t="str">
            <v>Service% profit / ventes</v>
          </cell>
          <cell r="B191" t="str">
            <v>% profit / ventes</v>
          </cell>
          <cell r="E191">
            <v>0.24</v>
          </cell>
          <cell r="H191">
            <v>0.24</v>
          </cell>
          <cell r="K191">
            <v>0.24000000000000002</v>
          </cell>
          <cell r="N191">
            <v>0.24</v>
          </cell>
          <cell r="Q191">
            <v>0.24</v>
          </cell>
          <cell r="T191">
            <v>0.24000000000000002</v>
          </cell>
          <cell r="W191">
            <v>0.24</v>
          </cell>
          <cell r="Z191">
            <v>0.24</v>
          </cell>
          <cell r="AC191">
            <v>0.24</v>
          </cell>
          <cell r="AF191">
            <v>0.24</v>
          </cell>
          <cell r="AI191">
            <v>0.24</v>
          </cell>
          <cell r="AL191">
            <v>0.24</v>
          </cell>
          <cell r="AO191">
            <v>0.23999999999999996</v>
          </cell>
        </row>
        <row r="192">
          <cell r="A192" t="str">
            <v>Service</v>
          </cell>
        </row>
        <row r="193">
          <cell r="A193" t="str">
            <v>ServiceM.O. Recond. MCPA</v>
          </cell>
          <cell r="B193" t="str">
            <v>M.O. Recond. MCPA</v>
          </cell>
          <cell r="C193">
            <v>0</v>
          </cell>
          <cell r="D193">
            <v>0</v>
          </cell>
          <cell r="E193">
            <v>0</v>
          </cell>
        </row>
        <row r="194">
          <cell r="A194" t="str">
            <v>Service% profit / ventes</v>
          </cell>
          <cell r="B194" t="str">
            <v>% profit / ventes</v>
          </cell>
          <cell r="E194">
            <v>0</v>
          </cell>
          <cell r="H194">
            <v>0</v>
          </cell>
          <cell r="K194">
            <v>0</v>
          </cell>
          <cell r="N194">
            <v>0</v>
          </cell>
          <cell r="Q194">
            <v>0</v>
          </cell>
          <cell r="T194">
            <v>0</v>
          </cell>
          <cell r="W194">
            <v>0</v>
          </cell>
          <cell r="Z194">
            <v>0</v>
          </cell>
          <cell r="AC194">
            <v>0</v>
          </cell>
          <cell r="AF194">
            <v>0</v>
          </cell>
          <cell r="AI194">
            <v>0</v>
          </cell>
          <cell r="AL194">
            <v>0</v>
          </cell>
          <cell r="AO194">
            <v>0</v>
          </cell>
        </row>
        <row r="195">
          <cell r="A195" t="str">
            <v>Service</v>
          </cell>
        </row>
        <row r="196">
          <cell r="A196" t="str">
            <v>ServiceTotal Mécanique</v>
          </cell>
          <cell r="B196" t="str">
            <v>Total Mécanique</v>
          </cell>
          <cell r="D196">
            <v>3102749.7090175254</v>
          </cell>
          <cell r="E196">
            <v>2077778.0911119578</v>
          </cell>
          <cell r="G196">
            <v>188736.60308087876</v>
          </cell>
          <cell r="H196">
            <v>125660.56500138556</v>
          </cell>
          <cell r="J196">
            <v>193666.11828077197</v>
          </cell>
          <cell r="K196">
            <v>129640.08089998038</v>
          </cell>
          <cell r="M196">
            <v>224331.67499146704</v>
          </cell>
          <cell r="N196">
            <v>148974.87890179196</v>
          </cell>
          <cell r="P196">
            <v>313225.97612285387</v>
          </cell>
          <cell r="Q196">
            <v>209637.77733070409</v>
          </cell>
          <cell r="S196">
            <v>330763.18947597104</v>
          </cell>
          <cell r="T196">
            <v>218686.3939029453</v>
          </cell>
          <cell r="V196">
            <v>243610.53587280208</v>
          </cell>
          <cell r="W196">
            <v>160513.12901398781</v>
          </cell>
          <cell r="Y196">
            <v>247658.0299730007</v>
          </cell>
          <cell r="Z196">
            <v>164630.45132850812</v>
          </cell>
          <cell r="AB196">
            <v>263893.19380566501</v>
          </cell>
          <cell r="AC196">
            <v>176188.11095929411</v>
          </cell>
          <cell r="AE196">
            <v>223039.80571934374</v>
          </cell>
          <cell r="AF196">
            <v>144916.91726918385</v>
          </cell>
          <cell r="AH196">
            <v>285976.69123587705</v>
          </cell>
          <cell r="AI196">
            <v>192594.41222609172</v>
          </cell>
          <cell r="AK196">
            <v>381814.46565637359</v>
          </cell>
          <cell r="AL196">
            <v>266001.08704729244</v>
          </cell>
          <cell r="AN196">
            <v>206033.42480252066</v>
          </cell>
          <cell r="AO196">
            <v>140334.2872307924</v>
          </cell>
        </row>
        <row r="197">
          <cell r="A197" t="str">
            <v>Service</v>
          </cell>
          <cell r="E197">
            <v>0.66965700941758488</v>
          </cell>
          <cell r="H197">
            <v>0.66579859417908771</v>
          </cell>
          <cell r="K197">
            <v>0.66939990355995904</v>
          </cell>
          <cell r="N197">
            <v>0.66408312115290258</v>
          </cell>
          <cell r="Q197">
            <v>0.66928605323742274</v>
          </cell>
          <cell r="T197">
            <v>0.66115698741873519</v>
          </cell>
          <cell r="W197">
            <v>0.65889239329861149</v>
          </cell>
          <cell r="Z197">
            <v>0.66474909513919611</v>
          </cell>
          <cell r="AC197">
            <v>0.66764931834142616</v>
          </cell>
          <cell r="AF197">
            <v>0.64973566849110431</v>
          </cell>
          <cell r="AI197">
            <v>0.67346192234680247</v>
          </cell>
          <cell r="AL197">
            <v>0.6966762943096263</v>
          </cell>
          <cell r="AO197">
            <v>0.68112388737555707</v>
          </cell>
        </row>
        <row r="198">
          <cell r="A198" t="str">
            <v>Service</v>
          </cell>
        </row>
        <row r="199">
          <cell r="A199" t="str">
            <v>ServiceDEPENSES</v>
          </cell>
          <cell r="B199" t="str">
            <v>DEPENSES</v>
          </cell>
        </row>
        <row r="200">
          <cell r="A200" t="str">
            <v>ServiceSalaires cadres</v>
          </cell>
          <cell r="B200" t="str">
            <v>Salaires cadres</v>
          </cell>
          <cell r="E200">
            <v>148814.26175999999</v>
          </cell>
          <cell r="H200">
            <v>12044.250946206896</v>
          </cell>
          <cell r="K200">
            <v>11568.334234482758</v>
          </cell>
          <cell r="N200">
            <v>12996.084369655171</v>
          </cell>
          <cell r="Q200">
            <v>12044.250946206896</v>
          </cell>
          <cell r="T200">
            <v>12520.167657931033</v>
          </cell>
          <cell r="W200">
            <v>12520.167657931033</v>
          </cell>
          <cell r="Z200">
            <v>12520.167657931033</v>
          </cell>
          <cell r="AC200">
            <v>12520.167657931033</v>
          </cell>
          <cell r="AF200">
            <v>12520.167657931033</v>
          </cell>
          <cell r="AI200">
            <v>12044.250946206896</v>
          </cell>
          <cell r="AL200">
            <v>12520.167657931033</v>
          </cell>
          <cell r="AO200">
            <v>12996.084369655171</v>
          </cell>
        </row>
        <row r="201">
          <cell r="A201" t="str">
            <v>ServiceSalaires commis</v>
          </cell>
          <cell r="B201" t="str">
            <v>Salaires commis</v>
          </cell>
          <cell r="E201">
            <v>108700.73360400002</v>
          </cell>
          <cell r="H201">
            <v>8746.0360371034476</v>
          </cell>
          <cell r="K201">
            <v>8329.558130574711</v>
          </cell>
          <cell r="N201">
            <v>9578.9918501609191</v>
          </cell>
          <cell r="Q201">
            <v>8746.0360371034476</v>
          </cell>
          <cell r="T201">
            <v>9162.5139436321842</v>
          </cell>
          <cell r="W201">
            <v>9162.5139436321842</v>
          </cell>
          <cell r="Z201">
            <v>9162.5139436321842</v>
          </cell>
          <cell r="AC201">
            <v>9162.5139436321842</v>
          </cell>
          <cell r="AF201">
            <v>9162.5139436321842</v>
          </cell>
          <cell r="AI201">
            <v>8746.0360371034476</v>
          </cell>
          <cell r="AL201">
            <v>9162.5139436321842</v>
          </cell>
          <cell r="AO201">
            <v>9578.9918501609191</v>
          </cell>
        </row>
        <row r="202">
          <cell r="A202" t="str">
            <v>ServiceSalaires autres</v>
          </cell>
          <cell r="B202" t="str">
            <v>Salaires autres</v>
          </cell>
          <cell r="E202">
            <v>146835.62122560001</v>
          </cell>
          <cell r="H202">
            <v>11814.360328496552</v>
          </cell>
          <cell r="K202">
            <v>11251.771741425286</v>
          </cell>
          <cell r="N202">
            <v>12939.537502639081</v>
          </cell>
          <cell r="Q202">
            <v>11814.360328496552</v>
          </cell>
          <cell r="T202">
            <v>12376.948915567818</v>
          </cell>
          <cell r="W202">
            <v>12376.948915567818</v>
          </cell>
          <cell r="Z202">
            <v>12376.948915567818</v>
          </cell>
          <cell r="AC202">
            <v>12376.948915567818</v>
          </cell>
          <cell r="AF202">
            <v>12376.948915567818</v>
          </cell>
          <cell r="AI202">
            <v>11814.360328496552</v>
          </cell>
          <cell r="AL202">
            <v>12376.948915567818</v>
          </cell>
          <cell r="AO202">
            <v>12939.537502639081</v>
          </cell>
        </row>
        <row r="203">
          <cell r="A203" t="str">
            <v>ServiceSalaires spécialistes</v>
          </cell>
          <cell r="B203" t="str">
            <v>Salaires spécialistes</v>
          </cell>
          <cell r="E203">
            <v>371707.29119999998</v>
          </cell>
          <cell r="H203">
            <v>30510.931475862068</v>
          </cell>
          <cell r="K203">
            <v>29891.36331034483</v>
          </cell>
          <cell r="N203">
            <v>31750.067806896557</v>
          </cell>
          <cell r="Q203">
            <v>30510.931475862068</v>
          </cell>
          <cell r="T203">
            <v>31130.499641379309</v>
          </cell>
          <cell r="W203">
            <v>31130.499641379309</v>
          </cell>
          <cell r="Z203">
            <v>31130.499641379309</v>
          </cell>
          <cell r="AC203">
            <v>31130.499641379309</v>
          </cell>
          <cell r="AF203">
            <v>31130.499641379309</v>
          </cell>
          <cell r="AI203">
            <v>30510.931475862068</v>
          </cell>
          <cell r="AL203">
            <v>31130.499641379309</v>
          </cell>
          <cell r="AO203">
            <v>31750.067806896557</v>
          </cell>
        </row>
        <row r="204">
          <cell r="A204" t="str">
            <v>Service[...]</v>
          </cell>
          <cell r="B204" t="str">
            <v>[...]</v>
          </cell>
          <cell r="E204">
            <v>0</v>
          </cell>
        </row>
        <row r="205">
          <cell r="A205" t="str">
            <v>Service[...]</v>
          </cell>
          <cell r="B205" t="str">
            <v>[...]</v>
          </cell>
          <cell r="E205">
            <v>0</v>
          </cell>
        </row>
        <row r="206">
          <cell r="A206" t="str">
            <v>Service[...]</v>
          </cell>
          <cell r="B206" t="str">
            <v>[...]</v>
          </cell>
          <cell r="E206">
            <v>0</v>
          </cell>
        </row>
        <row r="207">
          <cell r="A207" t="str">
            <v>ServiceSalaires en absences</v>
          </cell>
          <cell r="B207" t="str">
            <v>Salaires en absences</v>
          </cell>
          <cell r="E207">
            <v>201024.82413475195</v>
          </cell>
          <cell r="H207">
            <v>16673.690254520276</v>
          </cell>
          <cell r="K207">
            <v>15991.419290019308</v>
          </cell>
          <cell r="N207">
            <v>17604.907383522208</v>
          </cell>
          <cell r="Q207">
            <v>16673.690254520276</v>
          </cell>
          <cell r="T207">
            <v>16489.311619021239</v>
          </cell>
          <cell r="W207">
            <v>16922.636419021241</v>
          </cell>
          <cell r="Z207">
            <v>17355.961219021243</v>
          </cell>
          <cell r="AC207">
            <v>16922.636419021241</v>
          </cell>
          <cell r="AF207">
            <v>16922.636419021241</v>
          </cell>
          <cell r="AI207">
            <v>16673.690254520276</v>
          </cell>
          <cell r="AL207">
            <v>16922.636419021241</v>
          </cell>
          <cell r="AO207">
            <v>15871.608183522205</v>
          </cell>
        </row>
        <row r="208">
          <cell r="A208" t="str">
            <v>ServiceDéduction à la source</v>
          </cell>
          <cell r="B208" t="str">
            <v>Déduction à la source</v>
          </cell>
          <cell r="E208">
            <v>201024.82413475195</v>
          </cell>
          <cell r="H208">
            <v>16673.690254520276</v>
          </cell>
          <cell r="K208">
            <v>15991.419290019308</v>
          </cell>
          <cell r="N208">
            <v>17604.907383522208</v>
          </cell>
          <cell r="Q208">
            <v>16673.690254520276</v>
          </cell>
          <cell r="T208">
            <v>16489.311619021239</v>
          </cell>
          <cell r="W208">
            <v>16922.636419021241</v>
          </cell>
          <cell r="Z208">
            <v>17355.961219021243</v>
          </cell>
          <cell r="AC208">
            <v>16922.636419021241</v>
          </cell>
          <cell r="AF208">
            <v>16922.636419021241</v>
          </cell>
          <cell r="AI208">
            <v>16673.690254520276</v>
          </cell>
          <cell r="AL208">
            <v>16922.636419021241</v>
          </cell>
          <cell r="AO208">
            <v>15871.608183522205</v>
          </cell>
        </row>
        <row r="209">
          <cell r="A209" t="str">
            <v>ServiceBénéfices marginaux</v>
          </cell>
          <cell r="B209" t="str">
            <v>Bénéfices marginaux</v>
          </cell>
          <cell r="E209">
            <v>144067.79062990559</v>
          </cell>
          <cell r="H209">
            <v>11949.478015739529</v>
          </cell>
          <cell r="K209">
            <v>11460.517157847171</v>
          </cell>
          <cell r="N209">
            <v>12616.85029152425</v>
          </cell>
          <cell r="Q209">
            <v>11949.478015739529</v>
          </cell>
          <cell r="T209">
            <v>11817.339993631887</v>
          </cell>
          <cell r="W209">
            <v>12127.889433631888</v>
          </cell>
          <cell r="Z209">
            <v>12438.438873631889</v>
          </cell>
          <cell r="AC209">
            <v>12127.889433631888</v>
          </cell>
          <cell r="AF209">
            <v>12127.889433631888</v>
          </cell>
          <cell r="AI209">
            <v>11949.478015739529</v>
          </cell>
          <cell r="AL209">
            <v>12127.889433631888</v>
          </cell>
          <cell r="AO209">
            <v>11374.652531524247</v>
          </cell>
        </row>
        <row r="210">
          <cell r="A210" t="str">
            <v>ServiceCsst</v>
          </cell>
          <cell r="B210" t="str">
            <v>Csst</v>
          </cell>
          <cell r="E210">
            <v>33504.137355792001</v>
          </cell>
          <cell r="H210">
            <v>2778.948375753379</v>
          </cell>
          <cell r="K210">
            <v>2665.2365483365516</v>
          </cell>
          <cell r="N210">
            <v>2934.1512305870351</v>
          </cell>
          <cell r="Q210">
            <v>2778.948375753379</v>
          </cell>
          <cell r="T210">
            <v>2748.2186031702067</v>
          </cell>
          <cell r="W210">
            <v>2820.4394031702068</v>
          </cell>
          <cell r="Z210">
            <v>2892.6602031702073</v>
          </cell>
          <cell r="AC210">
            <v>2820.4394031702068</v>
          </cell>
          <cell r="AF210">
            <v>2820.4394031702068</v>
          </cell>
          <cell r="AI210">
            <v>2778.948375753379</v>
          </cell>
          <cell r="AL210">
            <v>2820.4394031702068</v>
          </cell>
          <cell r="AO210">
            <v>2645.2680305870344</v>
          </cell>
        </row>
        <row r="211">
          <cell r="A211" t="str">
            <v>Service[...]</v>
          </cell>
          <cell r="B211" t="str">
            <v>[...]</v>
          </cell>
          <cell r="E211">
            <v>0</v>
          </cell>
        </row>
        <row r="212">
          <cell r="A212" t="str">
            <v>ServiceTOTAL PERSONNEL</v>
          </cell>
          <cell r="B212" t="str">
            <v>TOTAL PERSONNEL</v>
          </cell>
          <cell r="C212" t="str">
            <v>%brut</v>
          </cell>
          <cell r="D212">
            <v>0.65246596344621532</v>
          </cell>
          <cell r="E212">
            <v>1355679.4840448017</v>
          </cell>
          <cell r="F212" t="str">
            <v>%brut</v>
          </cell>
          <cell r="G212">
            <v>0.8848550512802198</v>
          </cell>
          <cell r="H212">
            <v>111191.38568820241</v>
          </cell>
          <cell r="I212" t="str">
            <v>%brut</v>
          </cell>
          <cell r="J212">
            <v>0.82651614345811586</v>
          </cell>
          <cell r="K212">
            <v>107149.61970304993</v>
          </cell>
          <cell r="L212" t="str">
            <v>%brut</v>
          </cell>
          <cell r="M212">
            <v>0.79225100693864536</v>
          </cell>
          <cell r="N212">
            <v>118025.49781850743</v>
          </cell>
          <cell r="O212" t="str">
            <v>%brut</v>
          </cell>
          <cell r="P212">
            <v>0.53039765591865506</v>
          </cell>
          <cell r="Q212">
            <v>111191.38568820241</v>
          </cell>
          <cell r="R212" t="str">
            <v>%brut</v>
          </cell>
          <cell r="S212">
            <v>0.51550674910020811</v>
          </cell>
          <cell r="T212">
            <v>112734.3119933549</v>
          </cell>
          <cell r="U212" t="str">
            <v>%brut</v>
          </cell>
          <cell r="V212">
            <v>0.71012092614194744</v>
          </cell>
          <cell r="W212">
            <v>113983.73183335492</v>
          </cell>
          <cell r="X212" t="str">
            <v>%brut</v>
          </cell>
          <cell r="Y212">
            <v>0.69995040858762836</v>
          </cell>
          <cell r="Z212">
            <v>115233.15167335492</v>
          </cell>
          <cell r="AA212" t="str">
            <v>%brut</v>
          </cell>
          <cell r="AB212">
            <v>0.64694337894166609</v>
          </cell>
          <cell r="AC212">
            <v>113983.73183335492</v>
          </cell>
          <cell r="AD212" t="str">
            <v>%brut</v>
          </cell>
          <cell r="AE212">
            <v>0.78654538049294553</v>
          </cell>
          <cell r="AF212">
            <v>113983.73183335492</v>
          </cell>
          <cell r="AG212" t="str">
            <v>%brut</v>
          </cell>
          <cell r="AH212">
            <v>0.57733443251547645</v>
          </cell>
          <cell r="AI212">
            <v>111191.38568820241</v>
          </cell>
          <cell r="AJ212" t="str">
            <v>%brut</v>
          </cell>
          <cell r="AK212">
            <v>0.42850851888845742</v>
          </cell>
          <cell r="AL212">
            <v>113983.73183335492</v>
          </cell>
          <cell r="AM212" t="str">
            <v>%brut</v>
          </cell>
          <cell r="AN212">
            <v>0.80541840977624346</v>
          </cell>
          <cell r="AO212">
            <v>113027.81845850741</v>
          </cell>
        </row>
        <row r="213">
          <cell r="A213" t="str">
            <v>ServicePublicité 2</v>
          </cell>
          <cell r="B213" t="str">
            <v>Publicité 2</v>
          </cell>
          <cell r="E213">
            <v>84878.3</v>
          </cell>
          <cell r="H213">
            <v>7073.1916666666666</v>
          </cell>
          <cell r="K213">
            <v>7073.1916666666666</v>
          </cell>
          <cell r="N213">
            <v>7073.1916666666666</v>
          </cell>
          <cell r="Q213">
            <v>7073.1916666666666</v>
          </cell>
          <cell r="T213">
            <v>7073.1916666666666</v>
          </cell>
          <cell r="W213">
            <v>7073.1916666666666</v>
          </cell>
          <cell r="Z213">
            <v>7073.1916666666666</v>
          </cell>
          <cell r="AC213">
            <v>7073.1916666666666</v>
          </cell>
          <cell r="AF213">
            <v>7073.1916666666666</v>
          </cell>
          <cell r="AI213">
            <v>7073.1916666666666</v>
          </cell>
          <cell r="AL213">
            <v>7073.1916666666666</v>
          </cell>
          <cell r="AO213">
            <v>7073.1916666666666</v>
          </cell>
        </row>
        <row r="214">
          <cell r="A214" t="str">
            <v>ServiceService gratuit 2</v>
          </cell>
          <cell r="B214" t="str">
            <v>Service gratuit 2</v>
          </cell>
          <cell r="E214">
            <v>32433</v>
          </cell>
          <cell r="H214">
            <v>1758.9169876094636</v>
          </cell>
          <cell r="K214">
            <v>1719.6466132661913</v>
          </cell>
          <cell r="N214">
            <v>2252.7530495778146</v>
          </cell>
          <cell r="Q214">
            <v>4121.8098630045515</v>
          </cell>
          <cell r="T214">
            <v>3681.3243353251628</v>
          </cell>
          <cell r="W214">
            <v>2199.7310759511602</v>
          </cell>
          <cell r="Z214">
            <v>2102.8829386082739</v>
          </cell>
          <cell r="AC214">
            <v>2322.9627189227144</v>
          </cell>
          <cell r="AF214">
            <v>1718.1880323523033</v>
          </cell>
          <cell r="AI214">
            <v>2964.593979577799</v>
          </cell>
          <cell r="AL214">
            <v>5549.880987709701</v>
          </cell>
          <cell r="AO214">
            <v>2040.3094180948635</v>
          </cell>
        </row>
        <row r="215">
          <cell r="A215" t="str">
            <v>ServiceFrais véhicules de cie</v>
          </cell>
          <cell r="B215" t="str">
            <v>Frais véhicules de cie</v>
          </cell>
          <cell r="E215">
            <v>224388.96000000008</v>
          </cell>
          <cell r="H215">
            <v>16764.080000000002</v>
          </cell>
          <cell r="K215">
            <v>16764.080000000002</v>
          </cell>
          <cell r="N215">
            <v>16764.080000000002</v>
          </cell>
          <cell r="Q215">
            <v>21064.080000000002</v>
          </cell>
          <cell r="T215">
            <v>21064.080000000002</v>
          </cell>
          <cell r="W215">
            <v>16764.080000000002</v>
          </cell>
          <cell r="Z215">
            <v>16764.080000000002</v>
          </cell>
          <cell r="AC215">
            <v>16764.080000000002</v>
          </cell>
          <cell r="AF215">
            <v>16764.080000000002</v>
          </cell>
          <cell r="AI215">
            <v>22784.080000000002</v>
          </cell>
          <cell r="AL215">
            <v>21064.080000000002</v>
          </cell>
          <cell r="AO215">
            <v>21064.080000000002</v>
          </cell>
        </row>
        <row r="216">
          <cell r="A216" t="str">
            <v>ServiceInformatique</v>
          </cell>
          <cell r="B216" t="str">
            <v>Informatique</v>
          </cell>
          <cell r="E216">
            <v>53106.566400000003</v>
          </cell>
          <cell r="H216">
            <v>4425.5472</v>
          </cell>
          <cell r="K216">
            <v>4425.5472</v>
          </cell>
          <cell r="N216">
            <v>4425.5472</v>
          </cell>
          <cell r="Q216">
            <v>4425.5472</v>
          </cell>
          <cell r="T216">
            <v>4425.5472</v>
          </cell>
          <cell r="W216">
            <v>4425.5472</v>
          </cell>
          <cell r="Z216">
            <v>4425.5472</v>
          </cell>
          <cell r="AC216">
            <v>4425.5472</v>
          </cell>
          <cell r="AF216">
            <v>4425.5472</v>
          </cell>
          <cell r="AI216">
            <v>4425.5472</v>
          </cell>
          <cell r="AL216">
            <v>4425.5472</v>
          </cell>
          <cell r="AO216">
            <v>4425.5472</v>
          </cell>
        </row>
        <row r="217">
          <cell r="A217" t="str">
            <v>ServiceFrais de déplacement</v>
          </cell>
          <cell r="B217" t="str">
            <v>Frais de déplacement</v>
          </cell>
          <cell r="E217">
            <v>14368.471200000002</v>
          </cell>
          <cell r="H217">
            <v>1197.3725999999999</v>
          </cell>
          <cell r="K217">
            <v>1197.3725999999999</v>
          </cell>
          <cell r="N217">
            <v>1197.3725999999999</v>
          </cell>
          <cell r="Q217">
            <v>1197.3725999999999</v>
          </cell>
          <cell r="T217">
            <v>1197.3725999999999</v>
          </cell>
          <cell r="W217">
            <v>1197.3725999999999</v>
          </cell>
          <cell r="Z217">
            <v>1197.3725999999999</v>
          </cell>
          <cell r="AC217">
            <v>1197.3725999999999</v>
          </cell>
          <cell r="AF217">
            <v>1197.3725999999999</v>
          </cell>
          <cell r="AI217">
            <v>1197.3725999999999</v>
          </cell>
          <cell r="AL217">
            <v>1197.3725999999999</v>
          </cell>
          <cell r="AO217">
            <v>1197.3725999999999</v>
          </cell>
        </row>
        <row r="218">
          <cell r="A218" t="str">
            <v>ServiceServices extérieurs</v>
          </cell>
          <cell r="B218" t="str">
            <v>Services extérieurs</v>
          </cell>
          <cell r="E218">
            <v>43506.252</v>
          </cell>
          <cell r="H218">
            <v>3513.5209999999993</v>
          </cell>
          <cell r="K218">
            <v>3513.5209999999993</v>
          </cell>
          <cell r="N218">
            <v>3513.5209999999993</v>
          </cell>
          <cell r="Q218">
            <v>3849.5209999999993</v>
          </cell>
          <cell r="T218">
            <v>3849.5209999999993</v>
          </cell>
          <cell r="W218">
            <v>3513.5209999999993</v>
          </cell>
          <cell r="Z218">
            <v>3513.5209999999993</v>
          </cell>
          <cell r="AC218">
            <v>3513.5209999999993</v>
          </cell>
          <cell r="AF218">
            <v>3513.5209999999993</v>
          </cell>
          <cell r="AI218">
            <v>3849.5209999999993</v>
          </cell>
          <cell r="AL218">
            <v>3849.5209999999993</v>
          </cell>
          <cell r="AO218">
            <v>3513.5209999999993</v>
          </cell>
        </row>
        <row r="219">
          <cell r="A219" t="str">
            <v>ServiceFournitures autres</v>
          </cell>
          <cell r="B219" t="str">
            <v>Fournitures autres</v>
          </cell>
          <cell r="E219">
            <v>6474</v>
          </cell>
          <cell r="H219">
            <v>546</v>
          </cell>
          <cell r="K219">
            <v>520</v>
          </cell>
          <cell r="N219">
            <v>572</v>
          </cell>
          <cell r="Q219">
            <v>546</v>
          </cell>
          <cell r="T219">
            <v>520</v>
          </cell>
          <cell r="W219">
            <v>546</v>
          </cell>
          <cell r="Z219">
            <v>572</v>
          </cell>
          <cell r="AC219">
            <v>546</v>
          </cell>
          <cell r="AF219">
            <v>546</v>
          </cell>
          <cell r="AI219">
            <v>546</v>
          </cell>
          <cell r="AL219">
            <v>546</v>
          </cell>
          <cell r="AO219">
            <v>468</v>
          </cell>
        </row>
        <row r="220">
          <cell r="A220" t="str">
            <v>ServiceUniformes</v>
          </cell>
          <cell r="B220" t="str">
            <v>Uniformes</v>
          </cell>
          <cell r="E220">
            <v>15600</v>
          </cell>
          <cell r="H220">
            <v>1300</v>
          </cell>
          <cell r="K220">
            <v>1300</v>
          </cell>
          <cell r="N220">
            <v>1300</v>
          </cell>
          <cell r="Q220">
            <v>1300</v>
          </cell>
          <cell r="T220">
            <v>1300</v>
          </cell>
          <cell r="W220">
            <v>1300</v>
          </cell>
          <cell r="Z220">
            <v>1300</v>
          </cell>
          <cell r="AC220">
            <v>1300</v>
          </cell>
          <cell r="AF220">
            <v>1300</v>
          </cell>
          <cell r="AI220">
            <v>1300</v>
          </cell>
          <cell r="AL220">
            <v>1300</v>
          </cell>
          <cell r="AO220">
            <v>1300</v>
          </cell>
        </row>
        <row r="221">
          <cell r="A221" t="str">
            <v>ServicePapeterie</v>
          </cell>
          <cell r="B221" t="str">
            <v>Papeterie</v>
          </cell>
          <cell r="E221">
            <v>6278.3999999999987</v>
          </cell>
          <cell r="H221">
            <v>523.19999999999993</v>
          </cell>
          <cell r="K221">
            <v>523.19999999999993</v>
          </cell>
          <cell r="N221">
            <v>523.19999999999993</v>
          </cell>
          <cell r="Q221">
            <v>523.19999999999993</v>
          </cell>
          <cell r="T221">
            <v>523.19999999999993</v>
          </cell>
          <cell r="W221">
            <v>523.19999999999993</v>
          </cell>
          <cell r="Z221">
            <v>523.19999999999993</v>
          </cell>
          <cell r="AC221">
            <v>523.19999999999993</v>
          </cell>
          <cell r="AF221">
            <v>523.19999999999993</v>
          </cell>
          <cell r="AI221">
            <v>523.19999999999993</v>
          </cell>
          <cell r="AL221">
            <v>523.19999999999993</v>
          </cell>
          <cell r="AO221">
            <v>523.19999999999993</v>
          </cell>
        </row>
        <row r="222">
          <cell r="A222" t="str">
            <v>ServiceTéléphone</v>
          </cell>
          <cell r="B222" t="str">
            <v>Téléphone</v>
          </cell>
          <cell r="E222">
            <v>5534.2080000000014</v>
          </cell>
          <cell r="H222">
            <v>461.18399999999997</v>
          </cell>
          <cell r="K222">
            <v>461.18399999999997</v>
          </cell>
          <cell r="N222">
            <v>461.18399999999997</v>
          </cell>
          <cell r="Q222">
            <v>461.18399999999997</v>
          </cell>
          <cell r="T222">
            <v>461.18399999999997</v>
          </cell>
          <cell r="W222">
            <v>461.18399999999997</v>
          </cell>
          <cell r="Z222">
            <v>461.18399999999997</v>
          </cell>
          <cell r="AC222">
            <v>461.18399999999997</v>
          </cell>
          <cell r="AF222">
            <v>461.18399999999997</v>
          </cell>
          <cell r="AI222">
            <v>461.18399999999997</v>
          </cell>
          <cell r="AL222">
            <v>461.18399999999997</v>
          </cell>
          <cell r="AO222">
            <v>461.18399999999997</v>
          </cell>
        </row>
        <row r="223">
          <cell r="A223" t="str">
            <v>ServiceFrais postaux</v>
          </cell>
          <cell r="B223" t="str">
            <v>Frais postaux</v>
          </cell>
          <cell r="E223">
            <v>2491.1999999999994</v>
          </cell>
          <cell r="H223">
            <v>207.6</v>
          </cell>
          <cell r="K223">
            <v>207.6</v>
          </cell>
          <cell r="N223">
            <v>207.6</v>
          </cell>
          <cell r="Q223">
            <v>207.6</v>
          </cell>
          <cell r="T223">
            <v>207.6</v>
          </cell>
          <cell r="W223">
            <v>207.6</v>
          </cell>
          <cell r="Z223">
            <v>207.6</v>
          </cell>
          <cell r="AC223">
            <v>207.6</v>
          </cell>
          <cell r="AF223">
            <v>207.6</v>
          </cell>
          <cell r="AI223">
            <v>207.6</v>
          </cell>
          <cell r="AL223">
            <v>207.6</v>
          </cell>
          <cell r="AO223">
            <v>207.6</v>
          </cell>
        </row>
        <row r="224">
          <cell r="A224" t="str">
            <v>ServiceDivers</v>
          </cell>
          <cell r="B224" t="str">
            <v>Divers</v>
          </cell>
          <cell r="E224">
            <v>11542.08</v>
          </cell>
          <cell r="H224">
            <v>961.83999999999992</v>
          </cell>
          <cell r="K224">
            <v>961.83999999999992</v>
          </cell>
          <cell r="N224">
            <v>961.83999999999992</v>
          </cell>
          <cell r="Q224">
            <v>961.83999999999992</v>
          </cell>
          <cell r="T224">
            <v>961.83999999999992</v>
          </cell>
          <cell r="W224">
            <v>961.83999999999992</v>
          </cell>
          <cell r="Z224">
            <v>961.83999999999992</v>
          </cell>
          <cell r="AC224">
            <v>961.83999999999992</v>
          </cell>
          <cell r="AF224">
            <v>961.83999999999992</v>
          </cell>
          <cell r="AI224">
            <v>961.83999999999992</v>
          </cell>
          <cell r="AL224">
            <v>961.83999999999992</v>
          </cell>
          <cell r="AO224">
            <v>961.83999999999992</v>
          </cell>
        </row>
        <row r="225">
          <cell r="A225" t="str">
            <v>ServiceFormation</v>
          </cell>
          <cell r="B225" t="str">
            <v>Formation</v>
          </cell>
          <cell r="E225">
            <v>16695.12</v>
          </cell>
          <cell r="H225">
            <v>1391.26</v>
          </cell>
          <cell r="K225">
            <v>1391.26</v>
          </cell>
          <cell r="N225">
            <v>1391.26</v>
          </cell>
          <cell r="Q225">
            <v>1391.26</v>
          </cell>
          <cell r="T225">
            <v>1391.26</v>
          </cell>
          <cell r="W225">
            <v>1391.26</v>
          </cell>
          <cell r="Z225">
            <v>1391.26</v>
          </cell>
          <cell r="AC225">
            <v>1391.26</v>
          </cell>
          <cell r="AF225">
            <v>1391.26</v>
          </cell>
          <cell r="AI225">
            <v>1391.26</v>
          </cell>
          <cell r="AL225">
            <v>1391.26</v>
          </cell>
          <cell r="AO225">
            <v>1391.26</v>
          </cell>
        </row>
        <row r="226">
          <cell r="A226" t="str">
            <v>ServiceFrais bancaires</v>
          </cell>
          <cell r="B226" t="str">
            <v>Frais bancaires</v>
          </cell>
          <cell r="E226">
            <v>25456.799999999999</v>
          </cell>
          <cell r="H226">
            <v>1565.7553746442611</v>
          </cell>
          <cell r="K226">
            <v>1350.5605376493636</v>
          </cell>
          <cell r="N226">
            <v>1562.4856180940822</v>
          </cell>
          <cell r="Q226">
            <v>3003.7395318699969</v>
          </cell>
          <cell r="T226">
            <v>2752.9930502907059</v>
          </cell>
          <cell r="W226">
            <v>1819.6409647064913</v>
          </cell>
          <cell r="Z226">
            <v>1715.5334678190397</v>
          </cell>
          <cell r="AC226">
            <v>1890.8850538568645</v>
          </cell>
          <cell r="AF226">
            <v>1431.9690143215671</v>
          </cell>
          <cell r="AI226">
            <v>2684.2817531321057</v>
          </cell>
          <cell r="AL226">
            <v>3906.0972958510692</v>
          </cell>
          <cell r="AO226">
            <v>1772.8583377644529</v>
          </cell>
        </row>
        <row r="227">
          <cell r="A227" t="str">
            <v>Service[...]</v>
          </cell>
          <cell r="B227" t="str">
            <v>[...]</v>
          </cell>
          <cell r="E227">
            <v>0</v>
          </cell>
        </row>
        <row r="228">
          <cell r="A228" t="str">
            <v>Service[...]</v>
          </cell>
          <cell r="B228" t="str">
            <v>[...]</v>
          </cell>
          <cell r="E228">
            <v>0</v>
          </cell>
        </row>
        <row r="229">
          <cell r="A229" t="str">
            <v>Service[...]</v>
          </cell>
          <cell r="B229" t="str">
            <v>[...]</v>
          </cell>
          <cell r="E229">
            <v>0</v>
          </cell>
        </row>
        <row r="230">
          <cell r="A230" t="str">
            <v>ServiceTOTAL SEMI-FIXES</v>
          </cell>
          <cell r="B230" t="str">
            <v>TOTAL SEMI-FIXES</v>
          </cell>
          <cell r="C230" t="str">
            <v>%brut</v>
          </cell>
          <cell r="D230">
            <v>0.26121815410496341</v>
          </cell>
          <cell r="E230">
            <v>542753.3576000001</v>
          </cell>
          <cell r="F230" t="str">
            <v>%brut</v>
          </cell>
          <cell r="G230">
            <v>0.33176254482431072</v>
          </cell>
          <cell r="H230">
            <v>41689.468828920391</v>
          </cell>
          <cell r="I230" t="str">
            <v>%brut</v>
          </cell>
          <cell r="J230">
            <v>0.31941513249694742</v>
          </cell>
          <cell r="K230">
            <v>41409.003617582217</v>
          </cell>
          <cell r="L230" t="str">
            <v>%brut</v>
          </cell>
          <cell r="M230">
            <v>0.28330974621675548</v>
          </cell>
          <cell r="N230">
            <v>42206.035134338563</v>
          </cell>
          <cell r="O230" t="str">
            <v>%brut</v>
          </cell>
          <cell r="P230">
            <v>0.23910931750848888</v>
          </cell>
          <cell r="Q230">
            <v>50126.345861541216</v>
          </cell>
          <cell r="R230" t="str">
            <v>%brut</v>
          </cell>
          <cell r="S230">
            <v>0.22593593030854348</v>
          </cell>
          <cell r="T230">
            <v>49409.113852282535</v>
          </cell>
          <cell r="U230" t="str">
            <v>%brut</v>
          </cell>
          <cell r="V230">
            <v>0.26405421642257548</v>
          </cell>
          <cell r="W230">
            <v>42384.168507324313</v>
          </cell>
          <cell r="X230" t="str">
            <v>%brut</v>
          </cell>
          <cell r="Y230">
            <v>0.25638763990793267</v>
          </cell>
          <cell r="Z230">
            <v>42209.212873093973</v>
          </cell>
          <cell r="AA230" t="str">
            <v>%brut</v>
          </cell>
          <cell r="AB230">
            <v>0.24166581960393155</v>
          </cell>
          <cell r="AC230">
            <v>42578.644239446243</v>
          </cell>
          <cell r="AD230" t="str">
            <v>%brut</v>
          </cell>
          <cell r="AE230">
            <v>0.28647416944583715</v>
          </cell>
          <cell r="AF230">
            <v>41514.953513340537</v>
          </cell>
          <cell r="AG230" t="str">
            <v>%brut</v>
          </cell>
          <cell r="AH230">
            <v>0.26153236543667874</v>
          </cell>
          <cell r="AI230">
            <v>50369.672199376568</v>
          </cell>
          <cell r="AJ230" t="str">
            <v>%brut</v>
          </cell>
          <cell r="AK230">
            <v>0.19720511420654879</v>
          </cell>
          <cell r="AL230">
            <v>52456.774750227436</v>
          </cell>
          <cell r="AM230" t="str">
            <v>%brut</v>
          </cell>
          <cell r="AN230">
            <v>0.33063882774576003</v>
          </cell>
          <cell r="AO230">
            <v>46399.964222525981</v>
          </cell>
        </row>
        <row r="231">
          <cell r="A231" t="str">
            <v>Service</v>
          </cell>
        </row>
        <row r="232">
          <cell r="A232" t="str">
            <v>ServiceTOTAL DES DÉPENSES</v>
          </cell>
          <cell r="B232" t="str">
            <v>TOTAL DES DÉPENSES</v>
          </cell>
          <cell r="C232" t="str">
            <v>% brut</v>
          </cell>
          <cell r="D232">
            <v>0.91368411755117862</v>
          </cell>
          <cell r="E232">
            <v>1898432.8416448017</v>
          </cell>
          <cell r="F232" t="str">
            <v>% brut</v>
          </cell>
          <cell r="G232">
            <v>1.2166175961045305</v>
          </cell>
          <cell r="H232">
            <v>152880.85451712279</v>
          </cell>
          <cell r="I232" t="str">
            <v>% brut</v>
          </cell>
          <cell r="J232">
            <v>1.1459312759550633</v>
          </cell>
          <cell r="K232">
            <v>148558.62332063215</v>
          </cell>
          <cell r="L232" t="str">
            <v>% brut</v>
          </cell>
          <cell r="M232">
            <v>1.0755607531554008</v>
          </cell>
          <cell r="N232">
            <v>160231.532952846</v>
          </cell>
          <cell r="O232" t="str">
            <v>% brut</v>
          </cell>
          <cell r="P232">
            <v>0.76950697342714391</v>
          </cell>
          <cell r="Q232">
            <v>161317.73154974362</v>
          </cell>
          <cell r="R232" t="str">
            <v>% brut</v>
          </cell>
          <cell r="S232">
            <v>0.74144267940875164</v>
          </cell>
          <cell r="T232">
            <v>162143.42584563745</v>
          </cell>
          <cell r="U232" t="str">
            <v>% brut</v>
          </cell>
          <cell r="V232">
            <v>0.97417514256452276</v>
          </cell>
          <cell r="W232">
            <v>156367.90034067922</v>
          </cell>
          <cell r="X232" t="str">
            <v>% brut</v>
          </cell>
          <cell r="Y232">
            <v>0.95633804849556103</v>
          </cell>
          <cell r="Z232">
            <v>157442.36454644889</v>
          </cell>
          <cell r="AA232" t="str">
            <v>% brut</v>
          </cell>
          <cell r="AB232">
            <v>0.88860919854559761</v>
          </cell>
          <cell r="AC232">
            <v>156562.37607280115</v>
          </cell>
          <cell r="AD232" t="str">
            <v>% brut</v>
          </cell>
          <cell r="AE232">
            <v>1.0730195499387827</v>
          </cell>
          <cell r="AF232">
            <v>155498.68534669545</v>
          </cell>
          <cell r="AG232" t="str">
            <v>% brut</v>
          </cell>
          <cell r="AH232">
            <v>0.83886679795215513</v>
          </cell>
          <cell r="AI232">
            <v>161561.05788757897</v>
          </cell>
          <cell r="AJ232" t="str">
            <v>% brut</v>
          </cell>
          <cell r="AK232">
            <v>0.62571363309500616</v>
          </cell>
          <cell r="AL232">
            <v>166440.50658358235</v>
          </cell>
          <cell r="AM232" t="str">
            <v>% brut</v>
          </cell>
          <cell r="AN232">
            <v>1.1360572375220035</v>
          </cell>
          <cell r="AO232">
            <v>159427.78268103339</v>
          </cell>
        </row>
        <row r="233">
          <cell r="A233" t="str">
            <v>Service</v>
          </cell>
        </row>
        <row r="234">
          <cell r="A234" t="str">
            <v>ServicePROFIT DÉPARTEMENTAL</v>
          </cell>
          <cell r="B234" t="str">
            <v>PROFIT DÉPARTEMENTAL</v>
          </cell>
          <cell r="E234">
            <v>179345.24946715613</v>
          </cell>
          <cell r="H234">
            <v>-27220.289515737226</v>
          </cell>
          <cell r="K234">
            <v>-18918.542420651764</v>
          </cell>
          <cell r="N234">
            <v>-11256.654051054036</v>
          </cell>
          <cell r="Q234">
            <v>48320.04578096047</v>
          </cell>
          <cell r="T234">
            <v>56542.968057307851</v>
          </cell>
          <cell r="W234">
            <v>4145.228673308593</v>
          </cell>
          <cell r="Z234">
            <v>7188.0867820592248</v>
          </cell>
          <cell r="AC234">
            <v>19625.734886492952</v>
          </cell>
          <cell r="AF234">
            <v>-10581.768077511602</v>
          </cell>
          <cell r="AI234">
            <v>31033.354338512756</v>
          </cell>
          <cell r="AL234">
            <v>99560.580463710096</v>
          </cell>
          <cell r="AO234">
            <v>-19093.495450240996</v>
          </cell>
        </row>
        <row r="237">
          <cell r="B237" t="str">
            <v>Budget 2021</v>
          </cell>
          <cell r="C237" t="str">
            <v>Carrosserie</v>
          </cell>
        </row>
        <row r="239">
          <cell r="B239" t="str">
            <v>Mois</v>
          </cell>
          <cell r="C239">
            <v>2021</v>
          </cell>
          <cell r="F239" t="str">
            <v>Janvier</v>
          </cell>
          <cell r="I239" t="str">
            <v>Février</v>
          </cell>
          <cell r="L239" t="str">
            <v>Mars</v>
          </cell>
          <cell r="O239" t="str">
            <v>Avril</v>
          </cell>
          <cell r="R239" t="str">
            <v>Mai</v>
          </cell>
          <cell r="U239" t="str">
            <v>Juin</v>
          </cell>
          <cell r="X239" t="str">
            <v>Juillet</v>
          </cell>
          <cell r="AA239" t="str">
            <v>Août</v>
          </cell>
          <cell r="AD239" t="str">
            <v>Septembre</v>
          </cell>
          <cell r="AG239" t="str">
            <v>Octobre</v>
          </cell>
          <cell r="AJ239" t="str">
            <v>Novembre</v>
          </cell>
          <cell r="AM239" t="str">
            <v>Décembre</v>
          </cell>
        </row>
        <row r="240">
          <cell r="A240" t="str">
            <v>Carrosserie</v>
          </cell>
          <cell r="C240" t="str">
            <v>#</v>
          </cell>
          <cell r="D240" t="str">
            <v>$VENTES</v>
          </cell>
          <cell r="E240" t="str">
            <v>$PROFITS</v>
          </cell>
          <cell r="F240" t="str">
            <v>#</v>
          </cell>
          <cell r="G240" t="str">
            <v>$VENTES</v>
          </cell>
          <cell r="H240" t="str">
            <v>$PROFITS</v>
          </cell>
          <cell r="I240" t="str">
            <v>#</v>
          </cell>
          <cell r="J240" t="str">
            <v>$VENTES</v>
          </cell>
          <cell r="K240" t="str">
            <v>$PROFITS</v>
          </cell>
          <cell r="L240" t="str">
            <v>#</v>
          </cell>
          <cell r="M240" t="str">
            <v>$VENTES</v>
          </cell>
          <cell r="N240" t="str">
            <v>$PROFITS</v>
          </cell>
          <cell r="O240" t="str">
            <v>#</v>
          </cell>
          <cell r="P240" t="str">
            <v>$VENTES</v>
          </cell>
          <cell r="Q240" t="str">
            <v>$PROFITS</v>
          </cell>
          <cell r="R240" t="str">
            <v>#</v>
          </cell>
          <cell r="S240" t="str">
            <v>$VENTES</v>
          </cell>
          <cell r="T240" t="str">
            <v>$PROFITS</v>
          </cell>
          <cell r="U240" t="str">
            <v>#</v>
          </cell>
          <cell r="V240" t="str">
            <v>$VENTES</v>
          </cell>
          <cell r="W240" t="str">
            <v>$PROFITS</v>
          </cell>
          <cell r="X240" t="str">
            <v>#</v>
          </cell>
          <cell r="Y240" t="str">
            <v>$VENTES</v>
          </cell>
          <cell r="Z240" t="str">
            <v>$PROFITS</v>
          </cell>
          <cell r="AA240" t="str">
            <v>#</v>
          </cell>
          <cell r="AB240" t="str">
            <v>$VENTES</v>
          </cell>
          <cell r="AC240" t="str">
            <v>$PROFITS</v>
          </cell>
          <cell r="AD240" t="str">
            <v>#</v>
          </cell>
          <cell r="AE240" t="str">
            <v>$VENTES</v>
          </cell>
          <cell r="AF240" t="str">
            <v>$PROFITS</v>
          </cell>
          <cell r="AG240" t="str">
            <v>#</v>
          </cell>
          <cell r="AH240" t="str">
            <v>$VENTES</v>
          </cell>
          <cell r="AI240" t="str">
            <v>$PROFITS</v>
          </cell>
          <cell r="AJ240" t="str">
            <v>#</v>
          </cell>
          <cell r="AK240" t="str">
            <v>$VENTES</v>
          </cell>
          <cell r="AL240" t="str">
            <v>$PROFITS</v>
          </cell>
          <cell r="AM240" t="str">
            <v>#</v>
          </cell>
          <cell r="AN240" t="str">
            <v>$VENTES</v>
          </cell>
          <cell r="AO240" t="str">
            <v>$PROFITS</v>
          </cell>
        </row>
        <row r="241">
          <cell r="A241" t="str">
            <v>Carrosserie</v>
          </cell>
        </row>
        <row r="242">
          <cell r="A242" t="str">
            <v>CarrosserieM/O Sous-traitement</v>
          </cell>
          <cell r="B242" t="str">
            <v>M/O Sous-traitement</v>
          </cell>
          <cell r="C242">
            <v>0</v>
          </cell>
          <cell r="D242">
            <v>982719.99999999988</v>
          </cell>
          <cell r="E242">
            <v>223900.80000000005</v>
          </cell>
          <cell r="G242">
            <v>78517.102612357092</v>
          </cell>
          <cell r="H242">
            <v>17889.166892491088</v>
          </cell>
          <cell r="J242">
            <v>68119.860316225822</v>
          </cell>
          <cell r="K242">
            <v>15520.281688264424</v>
          </cell>
          <cell r="M242">
            <v>87475.969165700837</v>
          </cell>
          <cell r="N242">
            <v>19930.33567748265</v>
          </cell>
          <cell r="P242">
            <v>75762.233575036022</v>
          </cell>
          <cell r="Q242">
            <v>17261.50348750145</v>
          </cell>
          <cell r="S242">
            <v>104359.36299929337</v>
          </cell>
          <cell r="T242">
            <v>23777.011623893057</v>
          </cell>
          <cell r="V242">
            <v>86548.437574332362</v>
          </cell>
          <cell r="W242">
            <v>19719.00888517897</v>
          </cell>
          <cell r="Y242">
            <v>102548.37313545501</v>
          </cell>
          <cell r="Z242">
            <v>23364.399608969885</v>
          </cell>
          <cell r="AB242">
            <v>82096.522762792156</v>
          </cell>
          <cell r="AC242">
            <v>18704.694240279401</v>
          </cell>
          <cell r="AE242">
            <v>62890.384889646244</v>
          </cell>
          <cell r="AF242">
            <v>14328.809314046428</v>
          </cell>
          <cell r="AH242">
            <v>89718.951661555475</v>
          </cell>
          <cell r="AI242">
            <v>20441.371959646287</v>
          </cell>
          <cell r="AK242">
            <v>89900.028650666252</v>
          </cell>
          <cell r="AL242">
            <v>20482.628149327473</v>
          </cell>
          <cell r="AN242">
            <v>54782.772656939349</v>
          </cell>
          <cell r="AO242">
            <v>12481.588472918884</v>
          </cell>
        </row>
        <row r="243">
          <cell r="A243" t="str">
            <v>Carrosserie% profit / ventes</v>
          </cell>
          <cell r="B243" t="str">
            <v>% profit / ventes</v>
          </cell>
          <cell r="E243">
            <v>0.22783783783783793</v>
          </cell>
          <cell r="H243">
            <v>0.22783783783783784</v>
          </cell>
          <cell r="K243">
            <v>0.22783783783783784</v>
          </cell>
          <cell r="N243">
            <v>0.22783783783783784</v>
          </cell>
          <cell r="Q243">
            <v>0.22783783783783784</v>
          </cell>
          <cell r="T243">
            <v>0.22783783783783784</v>
          </cell>
          <cell r="W243">
            <v>0.22783783783783787</v>
          </cell>
          <cell r="Z243">
            <v>0.22783783783783784</v>
          </cell>
          <cell r="AC243">
            <v>0.22783783783783781</v>
          </cell>
          <cell r="AF243">
            <v>0.22783783783783784</v>
          </cell>
          <cell r="AI243">
            <v>0.22783783783783781</v>
          </cell>
          <cell r="AL243">
            <v>0.22783783783783784</v>
          </cell>
          <cell r="AO243">
            <v>0.22783783783783784</v>
          </cell>
        </row>
        <row r="244">
          <cell r="A244" t="str">
            <v>Carrosserie</v>
          </cell>
        </row>
        <row r="245">
          <cell r="A245" t="str">
            <v>CarrosserieM/O Carrosserie</v>
          </cell>
          <cell r="B245" t="str">
            <v>M/O Carrosserie</v>
          </cell>
          <cell r="C245">
            <v>0</v>
          </cell>
          <cell r="D245">
            <v>0</v>
          </cell>
          <cell r="E245">
            <v>0</v>
          </cell>
        </row>
        <row r="246">
          <cell r="A246" t="str">
            <v>Carrosserie% profit / ventes</v>
          </cell>
          <cell r="B246" t="str">
            <v>% profit / ventes</v>
          </cell>
          <cell r="E246">
            <v>0</v>
          </cell>
          <cell r="H246">
            <v>0</v>
          </cell>
          <cell r="K246">
            <v>0</v>
          </cell>
          <cell r="N246">
            <v>0</v>
          </cell>
          <cell r="Q246">
            <v>0</v>
          </cell>
          <cell r="T246">
            <v>0</v>
          </cell>
          <cell r="W246">
            <v>0</v>
          </cell>
          <cell r="Z246">
            <v>0</v>
          </cell>
          <cell r="AC246">
            <v>0</v>
          </cell>
          <cell r="AF246">
            <v>0</v>
          </cell>
          <cell r="AI246">
            <v>0</v>
          </cell>
          <cell r="AL246">
            <v>0</v>
          </cell>
          <cell r="AO246">
            <v>0</v>
          </cell>
        </row>
        <row r="247">
          <cell r="A247" t="str">
            <v>Carrosserie</v>
          </cell>
        </row>
        <row r="248">
          <cell r="A248" t="str">
            <v>CarrosserieM/O Esthétique Carr.</v>
          </cell>
          <cell r="B248" t="str">
            <v>M/O Esthétique Carr.</v>
          </cell>
          <cell r="C248">
            <v>0</v>
          </cell>
          <cell r="D248">
            <v>0</v>
          </cell>
          <cell r="E248">
            <v>0</v>
          </cell>
        </row>
        <row r="249">
          <cell r="A249" t="str">
            <v>Carrosserie% profit / ventes</v>
          </cell>
          <cell r="B249" t="str">
            <v>% profit / ventes</v>
          </cell>
          <cell r="E249">
            <v>0</v>
          </cell>
          <cell r="H249">
            <v>0</v>
          </cell>
          <cell r="K249">
            <v>0</v>
          </cell>
          <cell r="N249">
            <v>0</v>
          </cell>
          <cell r="Q249">
            <v>0</v>
          </cell>
          <cell r="T249">
            <v>0</v>
          </cell>
          <cell r="W249">
            <v>0</v>
          </cell>
          <cell r="Z249">
            <v>0</v>
          </cell>
          <cell r="AC249">
            <v>0</v>
          </cell>
          <cell r="AF249">
            <v>0</v>
          </cell>
          <cell r="AI249">
            <v>0</v>
          </cell>
          <cell r="AL249">
            <v>0</v>
          </cell>
          <cell r="AO249">
            <v>0</v>
          </cell>
        </row>
        <row r="250">
          <cell r="A250" t="str">
            <v>Carrosserie</v>
          </cell>
        </row>
        <row r="251">
          <cell r="A251" t="str">
            <v>CarrosserieTotal Mécanique</v>
          </cell>
          <cell r="B251" t="str">
            <v>Total Mécanique</v>
          </cell>
          <cell r="D251">
            <v>982719.99999999988</v>
          </cell>
          <cell r="E251">
            <v>223900.80000000005</v>
          </cell>
          <cell r="G251">
            <v>78517.102612357092</v>
          </cell>
          <cell r="H251">
            <v>17889.166892491088</v>
          </cell>
          <cell r="J251">
            <v>68119.860316225822</v>
          </cell>
          <cell r="K251">
            <v>15520.281688264424</v>
          </cell>
          <cell r="M251">
            <v>87475.969165700837</v>
          </cell>
          <cell r="N251">
            <v>19930.33567748265</v>
          </cell>
          <cell r="P251">
            <v>75762.233575036022</v>
          </cell>
          <cell r="Q251">
            <v>17261.50348750145</v>
          </cell>
          <cell r="S251">
            <v>104359.36299929337</v>
          </cell>
          <cell r="T251">
            <v>23777.011623893057</v>
          </cell>
          <cell r="V251">
            <v>86548.437574332362</v>
          </cell>
          <cell r="W251">
            <v>19719.00888517897</v>
          </cell>
          <cell r="Y251">
            <v>102548.37313545501</v>
          </cell>
          <cell r="Z251">
            <v>23364.399608969885</v>
          </cell>
          <cell r="AB251">
            <v>82096.522762792156</v>
          </cell>
          <cell r="AC251">
            <v>18704.694240279401</v>
          </cell>
          <cell r="AE251">
            <v>62890.384889646244</v>
          </cell>
          <cell r="AF251">
            <v>14328.809314046428</v>
          </cell>
          <cell r="AH251">
            <v>89718.951661555475</v>
          </cell>
          <cell r="AI251">
            <v>20441.371959646287</v>
          </cell>
          <cell r="AK251">
            <v>89900.028650666252</v>
          </cell>
          <cell r="AL251">
            <v>20482.628149327473</v>
          </cell>
          <cell r="AN251">
            <v>54782.772656939349</v>
          </cell>
          <cell r="AO251">
            <v>12481.588472918884</v>
          </cell>
        </row>
        <row r="252">
          <cell r="A252" t="str">
            <v>Carrosserie</v>
          </cell>
          <cell r="E252">
            <v>0.22783783783783793</v>
          </cell>
          <cell r="H252">
            <v>0.22783783783783784</v>
          </cell>
          <cell r="K252">
            <v>0.22783783783783784</v>
          </cell>
          <cell r="N252">
            <v>0.22783783783783784</v>
          </cell>
          <cell r="Q252">
            <v>0.22783783783783784</v>
          </cell>
          <cell r="T252">
            <v>0.22783783783783784</v>
          </cell>
          <cell r="W252">
            <v>0.22783783783783787</v>
          </cell>
          <cell r="Z252">
            <v>0.22783783783783784</v>
          </cell>
          <cell r="AC252">
            <v>0.22783783783783781</v>
          </cell>
          <cell r="AF252">
            <v>0.22783783783783784</v>
          </cell>
          <cell r="AI252">
            <v>0.22783783783783781</v>
          </cell>
          <cell r="AL252">
            <v>0.22783783783783784</v>
          </cell>
          <cell r="AO252">
            <v>0.22783783783783784</v>
          </cell>
        </row>
        <row r="253">
          <cell r="A253" t="str">
            <v>Carrosserie</v>
          </cell>
        </row>
        <row r="254">
          <cell r="A254" t="str">
            <v>CarrosserieDEPENSES</v>
          </cell>
          <cell r="B254" t="str">
            <v>DEPENSES</v>
          </cell>
        </row>
        <row r="255">
          <cell r="A255" t="str">
            <v>CarrosserieSalaires cadres</v>
          </cell>
          <cell r="B255" t="str">
            <v>Salaires cadres</v>
          </cell>
          <cell r="E255">
            <v>3520.7000000000003</v>
          </cell>
          <cell r="H255">
            <v>283.27471264367819</v>
          </cell>
          <cell r="K255">
            <v>269.78544061302682</v>
          </cell>
          <cell r="N255">
            <v>310.25325670498086</v>
          </cell>
          <cell r="Q255">
            <v>283.27471264367819</v>
          </cell>
          <cell r="T255">
            <v>296.76398467432955</v>
          </cell>
          <cell r="W255">
            <v>296.76398467432955</v>
          </cell>
          <cell r="Z255">
            <v>296.76398467432955</v>
          </cell>
          <cell r="AC255">
            <v>296.76398467432955</v>
          </cell>
          <cell r="AF255">
            <v>296.76398467432955</v>
          </cell>
          <cell r="AI255">
            <v>283.27471264367819</v>
          </cell>
          <cell r="AL255">
            <v>296.76398467432955</v>
          </cell>
          <cell r="AO255">
            <v>310.25325670498086</v>
          </cell>
        </row>
        <row r="256">
          <cell r="A256" t="str">
            <v>CarrosserieSalaires commis</v>
          </cell>
          <cell r="B256" t="str">
            <v>Salaires commis</v>
          </cell>
          <cell r="E256">
            <v>6610.2603559999998</v>
          </cell>
          <cell r="H256">
            <v>531.86002864367822</v>
          </cell>
          <cell r="K256">
            <v>506.53336061302684</v>
          </cell>
          <cell r="N256">
            <v>582.51336470498097</v>
          </cell>
          <cell r="Q256">
            <v>531.86002864367822</v>
          </cell>
          <cell r="T256">
            <v>557.18669667432948</v>
          </cell>
          <cell r="W256">
            <v>557.18669667432948</v>
          </cell>
          <cell r="Z256">
            <v>557.18669667432948</v>
          </cell>
          <cell r="AC256">
            <v>557.18669667432948</v>
          </cell>
          <cell r="AF256">
            <v>557.18669667432948</v>
          </cell>
          <cell r="AI256">
            <v>531.86002864367822</v>
          </cell>
          <cell r="AL256">
            <v>557.18669667432948</v>
          </cell>
          <cell r="AO256">
            <v>582.51336470498097</v>
          </cell>
        </row>
        <row r="257">
          <cell r="A257" t="str">
            <v>CarrosserieSalaires autres</v>
          </cell>
          <cell r="B257" t="str">
            <v>Salaires autres</v>
          </cell>
          <cell r="E257">
            <v>40983.3601184</v>
          </cell>
          <cell r="H257">
            <v>3297.5117336643675</v>
          </cell>
          <cell r="K257">
            <v>3140.4873653946361</v>
          </cell>
          <cell r="N257">
            <v>3611.5604702038304</v>
          </cell>
          <cell r="Q257">
            <v>3297.5117336643675</v>
          </cell>
          <cell r="T257">
            <v>3454.5361019340994</v>
          </cell>
          <cell r="W257">
            <v>3454.5361019340994</v>
          </cell>
          <cell r="Z257">
            <v>3454.5361019340994</v>
          </cell>
          <cell r="AC257">
            <v>3454.5361019340994</v>
          </cell>
          <cell r="AF257">
            <v>3454.5361019340994</v>
          </cell>
          <cell r="AI257">
            <v>3297.5117336643675</v>
          </cell>
          <cell r="AL257">
            <v>3454.5361019340994</v>
          </cell>
          <cell r="AO257">
            <v>3611.5604702038304</v>
          </cell>
        </row>
        <row r="258">
          <cell r="A258" t="str">
            <v>CarrosserieSalaires spécialistes</v>
          </cell>
          <cell r="B258" t="str">
            <v>Salaires spécialistes</v>
          </cell>
          <cell r="E258">
            <v>42600.101999999999</v>
          </cell>
          <cell r="H258">
            <v>3462.0771724137931</v>
          </cell>
          <cell r="K258">
            <v>3344.8354022988506</v>
          </cell>
          <cell r="N258">
            <v>3696.560712643678</v>
          </cell>
          <cell r="Q258">
            <v>3462.0771724137931</v>
          </cell>
          <cell r="T258">
            <v>3579.3189425287355</v>
          </cell>
          <cell r="W258">
            <v>3579.3189425287355</v>
          </cell>
          <cell r="Z258">
            <v>3579.3189425287355</v>
          </cell>
          <cell r="AC258">
            <v>3579.3189425287355</v>
          </cell>
          <cell r="AF258">
            <v>3579.3189425287355</v>
          </cell>
          <cell r="AI258">
            <v>3462.0771724137931</v>
          </cell>
          <cell r="AL258">
            <v>3579.3189425287355</v>
          </cell>
          <cell r="AO258">
            <v>3696.560712643678</v>
          </cell>
        </row>
        <row r="259">
          <cell r="A259" t="str">
            <v>Carrosserie[...]</v>
          </cell>
          <cell r="B259" t="str">
            <v>[...]</v>
          </cell>
          <cell r="E259">
            <v>0</v>
          </cell>
        </row>
        <row r="260">
          <cell r="A260" t="str">
            <v>Carrosserie[...]</v>
          </cell>
          <cell r="B260" t="str">
            <v>[...]</v>
          </cell>
          <cell r="E260">
            <v>0</v>
          </cell>
        </row>
        <row r="261">
          <cell r="A261" t="str">
            <v>Carrosserie[...]</v>
          </cell>
          <cell r="B261" t="str">
            <v>[...]</v>
          </cell>
          <cell r="E261">
            <v>0</v>
          </cell>
        </row>
        <row r="262">
          <cell r="A262" t="str">
            <v>CarrosserieSalaires en absences</v>
          </cell>
          <cell r="B262" t="str">
            <v>Salaires en absences</v>
          </cell>
          <cell r="E262">
            <v>11245.730696928</v>
          </cell>
          <cell r="H262">
            <v>908.96683768386197</v>
          </cell>
          <cell r="K262">
            <v>871.39698827034476</v>
          </cell>
          <cell r="N262">
            <v>984.10653651089626</v>
          </cell>
          <cell r="Q262">
            <v>908.96683768386197</v>
          </cell>
          <cell r="T262">
            <v>946.53668709737929</v>
          </cell>
          <cell r="W262">
            <v>946.53668709737929</v>
          </cell>
          <cell r="Z262">
            <v>946.53668709737929</v>
          </cell>
          <cell r="AC262">
            <v>946.53668709737929</v>
          </cell>
          <cell r="AF262">
            <v>946.53668709737929</v>
          </cell>
          <cell r="AI262">
            <v>908.96683768386197</v>
          </cell>
          <cell r="AL262">
            <v>946.53668709737929</v>
          </cell>
          <cell r="AO262">
            <v>984.10653651089626</v>
          </cell>
        </row>
        <row r="263">
          <cell r="A263" t="str">
            <v>CarrosserieDéduction à la source</v>
          </cell>
          <cell r="B263" t="str">
            <v>Déduction à la source</v>
          </cell>
          <cell r="E263">
            <v>11245.730696928</v>
          </cell>
          <cell r="H263">
            <v>908.96683768386197</v>
          </cell>
          <cell r="K263">
            <v>871.39698827034476</v>
          </cell>
          <cell r="N263">
            <v>984.10653651089626</v>
          </cell>
          <cell r="Q263">
            <v>908.96683768386197</v>
          </cell>
          <cell r="T263">
            <v>946.53668709737929</v>
          </cell>
          <cell r="W263">
            <v>946.53668709737929</v>
          </cell>
          <cell r="Z263">
            <v>946.53668709737929</v>
          </cell>
          <cell r="AC263">
            <v>946.53668709737929</v>
          </cell>
          <cell r="AF263">
            <v>946.53668709737929</v>
          </cell>
          <cell r="AI263">
            <v>908.96683768386197</v>
          </cell>
          <cell r="AL263">
            <v>946.53668709737929</v>
          </cell>
          <cell r="AO263">
            <v>984.10653651089626</v>
          </cell>
        </row>
        <row r="264">
          <cell r="A264" t="str">
            <v>CarrosserieBénéfices marginaux</v>
          </cell>
          <cell r="B264" t="str">
            <v>Bénéfices marginaux</v>
          </cell>
          <cell r="E264">
            <v>8059.4403327983991</v>
          </cell>
          <cell r="H264">
            <v>651.42623367343435</v>
          </cell>
          <cell r="K264">
            <v>624.50117492708034</v>
          </cell>
          <cell r="N264">
            <v>705.27635116614226</v>
          </cell>
          <cell r="Q264">
            <v>651.42623367343435</v>
          </cell>
          <cell r="T264">
            <v>678.35129241978848</v>
          </cell>
          <cell r="W264">
            <v>678.35129241978848</v>
          </cell>
          <cell r="Z264">
            <v>678.35129241978848</v>
          </cell>
          <cell r="AC264">
            <v>678.35129241978848</v>
          </cell>
          <cell r="AF264">
            <v>678.35129241978848</v>
          </cell>
          <cell r="AI264">
            <v>651.42623367343435</v>
          </cell>
          <cell r="AL264">
            <v>678.35129241978848</v>
          </cell>
          <cell r="AO264">
            <v>705.27635116614226</v>
          </cell>
        </row>
        <row r="265">
          <cell r="A265" t="str">
            <v>CarrosserieCsst</v>
          </cell>
          <cell r="B265" t="str">
            <v>Csst</v>
          </cell>
          <cell r="E265">
            <v>1874.288449488</v>
          </cell>
          <cell r="H265">
            <v>151.49447294731033</v>
          </cell>
          <cell r="K265">
            <v>145.23283137839081</v>
          </cell>
          <cell r="N265">
            <v>164.01775608514939</v>
          </cell>
          <cell r="Q265">
            <v>151.49447294731033</v>
          </cell>
          <cell r="T265">
            <v>157.75611451622987</v>
          </cell>
          <cell r="W265">
            <v>157.75611451622987</v>
          </cell>
          <cell r="Z265">
            <v>157.75611451622987</v>
          </cell>
          <cell r="AC265">
            <v>157.75611451622987</v>
          </cell>
          <cell r="AF265">
            <v>157.75611451622987</v>
          </cell>
          <cell r="AI265">
            <v>151.49447294731033</v>
          </cell>
          <cell r="AL265">
            <v>157.75611451622987</v>
          </cell>
          <cell r="AO265">
            <v>164.01775608514939</v>
          </cell>
        </row>
        <row r="266">
          <cell r="A266" t="str">
            <v>Carrosserie[...]</v>
          </cell>
          <cell r="B266" t="str">
            <v>[...]</v>
          </cell>
          <cell r="E266">
            <v>0</v>
          </cell>
        </row>
        <row r="267">
          <cell r="A267" t="str">
            <v>CarrosserieTOTAL PERSONNEL</v>
          </cell>
          <cell r="B267" t="str">
            <v>TOTAL PERSONNEL</v>
          </cell>
          <cell r="C267" t="str">
            <v>% brut</v>
          </cell>
          <cell r="D267">
            <v>0</v>
          </cell>
          <cell r="E267">
            <v>126139.6126505424</v>
          </cell>
          <cell r="F267" t="str">
            <v>% brut</v>
          </cell>
          <cell r="G267">
            <v>0</v>
          </cell>
          <cell r="H267">
            <v>10195.578029353985</v>
          </cell>
          <cell r="I267" t="str">
            <v>% brut</v>
          </cell>
          <cell r="J267">
            <v>0</v>
          </cell>
          <cell r="K267">
            <v>9774.1695517657008</v>
          </cell>
          <cell r="L267" t="str">
            <v>% brut</v>
          </cell>
          <cell r="M267">
            <v>0</v>
          </cell>
          <cell r="N267">
            <v>11038.394984530554</v>
          </cell>
          <cell r="O267" t="str">
            <v>% brut</v>
          </cell>
          <cell r="P267">
            <v>0</v>
          </cell>
          <cell r="Q267">
            <v>10195.578029353985</v>
          </cell>
          <cell r="R267" t="str">
            <v>% brut</v>
          </cell>
          <cell r="S267">
            <v>0</v>
          </cell>
          <cell r="T267">
            <v>10616.98650694227</v>
          </cell>
          <cell r="U267" t="str">
            <v>% brut</v>
          </cell>
          <cell r="V267">
            <v>0</v>
          </cell>
          <cell r="W267">
            <v>10616.98650694227</v>
          </cell>
          <cell r="X267" t="str">
            <v>% brut</v>
          </cell>
          <cell r="Y267">
            <v>0</v>
          </cell>
          <cell r="Z267">
            <v>10616.98650694227</v>
          </cell>
          <cell r="AA267" t="str">
            <v>% brut</v>
          </cell>
          <cell r="AB267">
            <v>0</v>
          </cell>
          <cell r="AC267">
            <v>10616.98650694227</v>
          </cell>
          <cell r="AD267" t="str">
            <v>% brut</v>
          </cell>
          <cell r="AE267">
            <v>0</v>
          </cell>
          <cell r="AF267">
            <v>10616.98650694227</v>
          </cell>
          <cell r="AG267" t="str">
            <v>% brut</v>
          </cell>
          <cell r="AH267">
            <v>0</v>
          </cell>
          <cell r="AI267">
            <v>10195.578029353985</v>
          </cell>
          <cell r="AJ267" t="str">
            <v>% brut</v>
          </cell>
          <cell r="AK267">
            <v>0</v>
          </cell>
          <cell r="AL267">
            <v>10616.98650694227</v>
          </cell>
          <cell r="AM267" t="str">
            <v>% brut</v>
          </cell>
          <cell r="AN267">
            <v>0</v>
          </cell>
          <cell r="AO267">
            <v>11038.394984530554</v>
          </cell>
        </row>
        <row r="268">
          <cell r="A268" t="str">
            <v>CarrosseriePublicité 2</v>
          </cell>
          <cell r="B268" t="str">
            <v>Publicité 2</v>
          </cell>
          <cell r="E268">
            <v>0</v>
          </cell>
          <cell r="H268">
            <v>0</v>
          </cell>
          <cell r="K268">
            <v>0</v>
          </cell>
          <cell r="N268">
            <v>0</v>
          </cell>
          <cell r="Q268">
            <v>0</v>
          </cell>
          <cell r="T268">
            <v>0</v>
          </cell>
          <cell r="W268">
            <v>0</v>
          </cell>
          <cell r="Z268">
            <v>0</v>
          </cell>
          <cell r="AC268">
            <v>0</v>
          </cell>
          <cell r="AF268">
            <v>0</v>
          </cell>
          <cell r="AI268">
            <v>0</v>
          </cell>
          <cell r="AL268">
            <v>0</v>
          </cell>
          <cell r="AO268">
            <v>0</v>
          </cell>
        </row>
        <row r="269">
          <cell r="A269" t="str">
            <v>CarrosserieService gratuit 2</v>
          </cell>
          <cell r="B269" t="str">
            <v>Service gratuit 2</v>
          </cell>
          <cell r="E269">
            <v>12500</v>
          </cell>
          <cell r="H269">
            <v>998.72169351846264</v>
          </cell>
          <cell r="K269">
            <v>866.47087059673436</v>
          </cell>
          <cell r="N269">
            <v>1112.6766673836501</v>
          </cell>
          <cell r="Q269">
            <v>963.68031554049003</v>
          </cell>
          <cell r="T269">
            <v>1327.4300283816012</v>
          </cell>
          <cell r="W269">
            <v>1100.8786527995303</v>
          </cell>
          <cell r="Z269">
            <v>1304.3946029318499</v>
          </cell>
          <cell r="AC269">
            <v>1044.2511951877461</v>
          </cell>
          <cell r="AF269">
            <v>799.95299894230106</v>
          </cell>
          <cell r="AI269">
            <v>1141.2069518982451</v>
          </cell>
          <cell r="AL269">
            <v>1143.510214642348</v>
          </cell>
          <cell r="AO269">
            <v>696.82580817704115</v>
          </cell>
        </row>
        <row r="270">
          <cell r="A270" t="str">
            <v>CarrosserieFrais véhicules de cie</v>
          </cell>
          <cell r="B270" t="str">
            <v>Frais véhicules de cie</v>
          </cell>
          <cell r="E270">
            <v>3587.28</v>
          </cell>
          <cell r="H270">
            <v>298.94</v>
          </cell>
          <cell r="K270">
            <v>298.94</v>
          </cell>
          <cell r="N270">
            <v>298.94</v>
          </cell>
          <cell r="Q270">
            <v>298.94</v>
          </cell>
          <cell r="T270">
            <v>298.94</v>
          </cell>
          <cell r="W270">
            <v>298.94</v>
          </cell>
          <cell r="Z270">
            <v>298.94</v>
          </cell>
          <cell r="AC270">
            <v>298.94</v>
          </cell>
          <cell r="AF270">
            <v>298.94</v>
          </cell>
          <cell r="AI270">
            <v>298.94</v>
          </cell>
          <cell r="AL270">
            <v>298.94</v>
          </cell>
          <cell r="AO270">
            <v>298.94</v>
          </cell>
        </row>
        <row r="271">
          <cell r="A271" t="str">
            <v>CarrosserieInformatique</v>
          </cell>
          <cell r="B271" t="str">
            <v>Informatique</v>
          </cell>
          <cell r="E271">
            <v>17239.415199999999</v>
          </cell>
          <cell r="H271">
            <v>1436.6179333333334</v>
          </cell>
          <cell r="K271">
            <v>1436.6179333333334</v>
          </cell>
          <cell r="N271">
            <v>1436.6179333333334</v>
          </cell>
          <cell r="Q271">
            <v>1436.6179333333334</v>
          </cell>
          <cell r="T271">
            <v>1436.6179333333334</v>
          </cell>
          <cell r="W271">
            <v>1436.6179333333334</v>
          </cell>
          <cell r="Z271">
            <v>1436.6179333333334</v>
          </cell>
          <cell r="AC271">
            <v>1436.6179333333334</v>
          </cell>
          <cell r="AF271">
            <v>1436.6179333333334</v>
          </cell>
          <cell r="AI271">
            <v>1436.6179333333334</v>
          </cell>
          <cell r="AL271">
            <v>1436.6179333333334</v>
          </cell>
          <cell r="AO271">
            <v>1436.6179333333334</v>
          </cell>
        </row>
        <row r="272">
          <cell r="A272" t="str">
            <v>CarrosserieFrais de déplacement</v>
          </cell>
          <cell r="B272" t="str">
            <v>Frais de déplacement</v>
          </cell>
          <cell r="E272">
            <v>4190.8041000000003</v>
          </cell>
          <cell r="H272">
            <v>349.23367500000001</v>
          </cell>
          <cell r="K272">
            <v>349.23367500000001</v>
          </cell>
          <cell r="N272">
            <v>349.23367500000001</v>
          </cell>
          <cell r="Q272">
            <v>349.23367500000001</v>
          </cell>
          <cell r="T272">
            <v>349.23367500000001</v>
          </cell>
          <cell r="W272">
            <v>349.23367500000001</v>
          </cell>
          <cell r="Z272">
            <v>349.23367500000001</v>
          </cell>
          <cell r="AC272">
            <v>349.23367500000001</v>
          </cell>
          <cell r="AF272">
            <v>349.23367500000001</v>
          </cell>
          <cell r="AI272">
            <v>349.23367500000001</v>
          </cell>
          <cell r="AL272">
            <v>349.23367500000001</v>
          </cell>
          <cell r="AO272">
            <v>349.23367500000001</v>
          </cell>
        </row>
        <row r="273">
          <cell r="A273" t="str">
            <v>CarrosserieServices extérieurs</v>
          </cell>
          <cell r="B273" t="str">
            <v>Services extérieurs</v>
          </cell>
          <cell r="E273">
            <v>12689.323500000004</v>
          </cell>
          <cell r="H273">
            <v>1024.7769583333334</v>
          </cell>
          <cell r="K273">
            <v>1024.7769583333334</v>
          </cell>
          <cell r="N273">
            <v>1024.7769583333334</v>
          </cell>
          <cell r="Q273">
            <v>1122.7769583333334</v>
          </cell>
          <cell r="T273">
            <v>1122.7769583333334</v>
          </cell>
          <cell r="W273">
            <v>1024.7769583333334</v>
          </cell>
          <cell r="Z273">
            <v>1024.7769583333334</v>
          </cell>
          <cell r="AC273">
            <v>1024.7769583333334</v>
          </cell>
          <cell r="AF273">
            <v>1024.7769583333334</v>
          </cell>
          <cell r="AI273">
            <v>1122.7769583333334</v>
          </cell>
          <cell r="AL273">
            <v>1122.7769583333334</v>
          </cell>
          <cell r="AO273">
            <v>1024.7769583333334</v>
          </cell>
        </row>
        <row r="274">
          <cell r="A274" t="str">
            <v>CarrosserieFournitures autres</v>
          </cell>
          <cell r="B274" t="str">
            <v>Fournitures autres</v>
          </cell>
          <cell r="E274">
            <v>0</v>
          </cell>
          <cell r="H274">
            <v>0</v>
          </cell>
          <cell r="K274">
            <v>0</v>
          </cell>
          <cell r="N274">
            <v>0</v>
          </cell>
          <cell r="Q274">
            <v>0</v>
          </cell>
          <cell r="T274">
            <v>0</v>
          </cell>
          <cell r="W274">
            <v>0</v>
          </cell>
          <cell r="Z274">
            <v>0</v>
          </cell>
          <cell r="AC274">
            <v>0</v>
          </cell>
          <cell r="AF274">
            <v>0</v>
          </cell>
          <cell r="AI274">
            <v>0</v>
          </cell>
          <cell r="AL274">
            <v>0</v>
          </cell>
          <cell r="AO274">
            <v>0</v>
          </cell>
        </row>
        <row r="275">
          <cell r="A275" t="str">
            <v>CarrosserieUniformes</v>
          </cell>
          <cell r="B275" t="str">
            <v>Uniformes</v>
          </cell>
          <cell r="E275">
            <v>0</v>
          </cell>
          <cell r="H275">
            <v>0</v>
          </cell>
          <cell r="K275">
            <v>0</v>
          </cell>
          <cell r="N275">
            <v>0</v>
          </cell>
          <cell r="Q275">
            <v>0</v>
          </cell>
          <cell r="T275">
            <v>0</v>
          </cell>
          <cell r="W275">
            <v>0</v>
          </cell>
          <cell r="Z275">
            <v>0</v>
          </cell>
          <cell r="AC275">
            <v>0</v>
          </cell>
          <cell r="AF275">
            <v>0</v>
          </cell>
          <cell r="AI275">
            <v>0</v>
          </cell>
          <cell r="AL275">
            <v>0</v>
          </cell>
          <cell r="AO275">
            <v>0</v>
          </cell>
        </row>
        <row r="276">
          <cell r="A276" t="str">
            <v>CarrosseriePapeterie</v>
          </cell>
          <cell r="B276" t="str">
            <v>Papeterie</v>
          </cell>
          <cell r="E276">
            <v>1831.1999999999998</v>
          </cell>
          <cell r="H276">
            <v>152.60000000000002</v>
          </cell>
          <cell r="K276">
            <v>152.60000000000002</v>
          </cell>
          <cell r="N276">
            <v>152.60000000000002</v>
          </cell>
          <cell r="Q276">
            <v>152.60000000000002</v>
          </cell>
          <cell r="T276">
            <v>152.60000000000002</v>
          </cell>
          <cell r="W276">
            <v>152.60000000000002</v>
          </cell>
          <cell r="Z276">
            <v>152.60000000000002</v>
          </cell>
          <cell r="AC276">
            <v>152.60000000000002</v>
          </cell>
          <cell r="AF276">
            <v>152.60000000000002</v>
          </cell>
          <cell r="AI276">
            <v>152.60000000000002</v>
          </cell>
          <cell r="AL276">
            <v>152.60000000000002</v>
          </cell>
          <cell r="AO276">
            <v>152.60000000000002</v>
          </cell>
        </row>
        <row r="277">
          <cell r="A277" t="str">
            <v>CarrosserieTéléphone</v>
          </cell>
          <cell r="B277" t="str">
            <v>Téléphone</v>
          </cell>
          <cell r="E277">
            <v>2131.6439999999998</v>
          </cell>
          <cell r="H277">
            <v>177.637</v>
          </cell>
          <cell r="K277">
            <v>177.637</v>
          </cell>
          <cell r="N277">
            <v>177.637</v>
          </cell>
          <cell r="Q277">
            <v>177.637</v>
          </cell>
          <cell r="T277">
            <v>177.637</v>
          </cell>
          <cell r="W277">
            <v>177.637</v>
          </cell>
          <cell r="Z277">
            <v>177.637</v>
          </cell>
          <cell r="AC277">
            <v>177.637</v>
          </cell>
          <cell r="AF277">
            <v>177.637</v>
          </cell>
          <cell r="AI277">
            <v>177.637</v>
          </cell>
          <cell r="AL277">
            <v>177.637</v>
          </cell>
          <cell r="AO277">
            <v>177.637</v>
          </cell>
        </row>
        <row r="278">
          <cell r="A278" t="str">
            <v>CarrosserieFrais postaux</v>
          </cell>
          <cell r="B278" t="str">
            <v>Frais postaux</v>
          </cell>
          <cell r="E278">
            <v>726.59999999999991</v>
          </cell>
          <cell r="H278">
            <v>60.550000000000004</v>
          </cell>
          <cell r="K278">
            <v>60.550000000000004</v>
          </cell>
          <cell r="N278">
            <v>60.550000000000004</v>
          </cell>
          <cell r="Q278">
            <v>60.550000000000004</v>
          </cell>
          <cell r="T278">
            <v>60.550000000000004</v>
          </cell>
          <cell r="W278">
            <v>60.550000000000004</v>
          </cell>
          <cell r="Z278">
            <v>60.550000000000004</v>
          </cell>
          <cell r="AC278">
            <v>60.550000000000004</v>
          </cell>
          <cell r="AF278">
            <v>60.550000000000004</v>
          </cell>
          <cell r="AI278">
            <v>60.550000000000004</v>
          </cell>
          <cell r="AL278">
            <v>60.550000000000004</v>
          </cell>
          <cell r="AO278">
            <v>60.550000000000004</v>
          </cell>
        </row>
        <row r="279">
          <cell r="A279" t="str">
            <v>CarrosserieDivers</v>
          </cell>
          <cell r="B279" t="str">
            <v>Divers</v>
          </cell>
          <cell r="E279">
            <v>3016.44</v>
          </cell>
          <cell r="H279">
            <v>251.37000000000003</v>
          </cell>
          <cell r="K279">
            <v>251.37000000000003</v>
          </cell>
          <cell r="N279">
            <v>251.37000000000003</v>
          </cell>
          <cell r="Q279">
            <v>251.37000000000003</v>
          </cell>
          <cell r="T279">
            <v>251.37000000000003</v>
          </cell>
          <cell r="W279">
            <v>251.37000000000003</v>
          </cell>
          <cell r="Z279">
            <v>251.37000000000003</v>
          </cell>
          <cell r="AC279">
            <v>251.37000000000003</v>
          </cell>
          <cell r="AF279">
            <v>251.37000000000003</v>
          </cell>
          <cell r="AI279">
            <v>251.37000000000003</v>
          </cell>
          <cell r="AL279">
            <v>251.37000000000003</v>
          </cell>
          <cell r="AO279">
            <v>251.37000000000003</v>
          </cell>
        </row>
        <row r="280">
          <cell r="A280" t="str">
            <v>CarrosserieFormation</v>
          </cell>
          <cell r="B280" t="str">
            <v>Formation</v>
          </cell>
          <cell r="E280">
            <v>494.41</v>
          </cell>
          <cell r="H280">
            <v>41.200833333333343</v>
          </cell>
          <cell r="K280">
            <v>41.200833333333343</v>
          </cell>
          <cell r="N280">
            <v>41.200833333333343</v>
          </cell>
          <cell r="Q280">
            <v>41.200833333333343</v>
          </cell>
          <cell r="T280">
            <v>41.200833333333343</v>
          </cell>
          <cell r="W280">
            <v>41.200833333333343</v>
          </cell>
          <cell r="Z280">
            <v>41.200833333333343</v>
          </cell>
          <cell r="AC280">
            <v>41.200833333333343</v>
          </cell>
          <cell r="AF280">
            <v>41.200833333333343</v>
          </cell>
          <cell r="AI280">
            <v>41.200833333333343</v>
          </cell>
          <cell r="AL280">
            <v>41.200833333333343</v>
          </cell>
          <cell r="AO280">
            <v>41.200833333333343</v>
          </cell>
        </row>
        <row r="281">
          <cell r="A281" t="str">
            <v>CarrosserieFrais bancaires</v>
          </cell>
          <cell r="B281" t="str">
            <v>Frais bancaires</v>
          </cell>
          <cell r="E281">
            <v>7424.9</v>
          </cell>
          <cell r="H281">
            <v>456.67865093790959</v>
          </cell>
          <cell r="K281">
            <v>393.91349014773107</v>
          </cell>
          <cell r="N281">
            <v>455.72497194410732</v>
          </cell>
          <cell r="Q281">
            <v>876.09069679541574</v>
          </cell>
          <cell r="T281">
            <v>802.95630633478925</v>
          </cell>
          <cell r="W281">
            <v>530.72861470605994</v>
          </cell>
          <cell r="Z281">
            <v>500.36392811388669</v>
          </cell>
          <cell r="AC281">
            <v>551.50814070825209</v>
          </cell>
          <cell r="AF281">
            <v>417.65762917712379</v>
          </cell>
          <cell r="AI281">
            <v>782.91551133019755</v>
          </cell>
          <cell r="AL281">
            <v>1139.2783779565621</v>
          </cell>
          <cell r="AO281">
            <v>517.08368184796541</v>
          </cell>
        </row>
        <row r="282">
          <cell r="A282" t="str">
            <v>Carrosserie[...]</v>
          </cell>
          <cell r="B282" t="str">
            <v>[...]</v>
          </cell>
          <cell r="E282">
            <v>0</v>
          </cell>
        </row>
        <row r="283">
          <cell r="A283" t="str">
            <v>Carrosserie[...]</v>
          </cell>
          <cell r="B283" t="str">
            <v>[...]</v>
          </cell>
          <cell r="E283">
            <v>0</v>
          </cell>
        </row>
        <row r="284">
          <cell r="A284" t="str">
            <v>Carrosserie[...]</v>
          </cell>
          <cell r="B284" t="str">
            <v>[...]</v>
          </cell>
          <cell r="E284">
            <v>0</v>
          </cell>
        </row>
        <row r="285">
          <cell r="A285" t="str">
            <v>CarrosserieTOTAL SEMI-FIXES</v>
          </cell>
          <cell r="B285" t="str">
            <v>TOTAL SEMI-FIXES</v>
          </cell>
          <cell r="C285" t="str">
            <v>% brut</v>
          </cell>
          <cell r="D285">
            <v>0</v>
          </cell>
          <cell r="E285">
            <v>65832.016800000012</v>
          </cell>
          <cell r="F285" t="str">
            <v>% brut</v>
          </cell>
          <cell r="G285">
            <v>0</v>
          </cell>
          <cell r="H285">
            <v>5248.3267444563726</v>
          </cell>
          <cell r="I285" t="str">
            <v>% brut</v>
          </cell>
          <cell r="J285">
            <v>0</v>
          </cell>
          <cell r="K285">
            <v>5053.3107607444654</v>
          </cell>
          <cell r="L285" t="str">
            <v>% brut</v>
          </cell>
          <cell r="M285">
            <v>0</v>
          </cell>
          <cell r="N285">
            <v>5361.3280393277573</v>
          </cell>
          <cell r="O285" t="str">
            <v>% brut</v>
          </cell>
          <cell r="P285">
            <v>0</v>
          </cell>
          <cell r="Q285">
            <v>5730.6974123359068</v>
          </cell>
          <cell r="R285" t="str">
            <v>% brut</v>
          </cell>
          <cell r="S285">
            <v>0</v>
          </cell>
          <cell r="T285">
            <v>6021.3127347163909</v>
          </cell>
          <cell r="U285" t="str">
            <v>% brut</v>
          </cell>
          <cell r="V285">
            <v>0</v>
          </cell>
          <cell r="W285">
            <v>5424.5336675055914</v>
          </cell>
          <cell r="X285" t="str">
            <v>% brut</v>
          </cell>
          <cell r="Y285">
            <v>0</v>
          </cell>
          <cell r="Z285">
            <v>5597.6849310457374</v>
          </cell>
          <cell r="AA285" t="str">
            <v>% brut</v>
          </cell>
          <cell r="AB285">
            <v>0</v>
          </cell>
          <cell r="AC285">
            <v>5388.6857358959987</v>
          </cell>
          <cell r="AD285" t="str">
            <v>% brut</v>
          </cell>
          <cell r="AE285">
            <v>0</v>
          </cell>
          <cell r="AF285">
            <v>5010.5370281194246</v>
          </cell>
          <cell r="AG285" t="str">
            <v>% brut</v>
          </cell>
          <cell r="AH285">
            <v>0</v>
          </cell>
          <cell r="AI285">
            <v>5815.0488632284432</v>
          </cell>
          <cell r="AJ285" t="str">
            <v>% brut</v>
          </cell>
          <cell r="AK285">
            <v>0</v>
          </cell>
          <cell r="AL285">
            <v>6173.7149925989106</v>
          </cell>
          <cell r="AM285" t="str">
            <v>% brut</v>
          </cell>
          <cell r="AN285">
            <v>0</v>
          </cell>
          <cell r="AO285">
            <v>5006.8358900250068</v>
          </cell>
        </row>
        <row r="286">
          <cell r="A286" t="str">
            <v>Carrosserie</v>
          </cell>
        </row>
        <row r="287">
          <cell r="A287" t="str">
            <v>CarrosserieTOTAL DES DÉPENSES</v>
          </cell>
          <cell r="B287" t="str">
            <v>TOTAL DES DÉPENSES</v>
          </cell>
          <cell r="C287" t="str">
            <v>% brut</v>
          </cell>
          <cell r="D287">
            <v>0</v>
          </cell>
          <cell r="E287">
            <v>191971.62945054242</v>
          </cell>
          <cell r="F287" t="str">
            <v>% brut</v>
          </cell>
          <cell r="G287">
            <v>0</v>
          </cell>
          <cell r="H287">
            <v>15443.904773810358</v>
          </cell>
          <cell r="I287" t="str">
            <v>% brut</v>
          </cell>
          <cell r="J287">
            <v>0</v>
          </cell>
          <cell r="K287">
            <v>14827.480312510166</v>
          </cell>
          <cell r="L287" t="str">
            <v>% brut</v>
          </cell>
          <cell r="M287">
            <v>0</v>
          </cell>
          <cell r="N287">
            <v>16399.723023858311</v>
          </cell>
          <cell r="O287" t="str">
            <v>% brut</v>
          </cell>
          <cell r="P287">
            <v>0</v>
          </cell>
          <cell r="Q287">
            <v>15926.275441689892</v>
          </cell>
          <cell r="R287" t="str">
            <v>% brut</v>
          </cell>
          <cell r="S287">
            <v>0</v>
          </cell>
          <cell r="T287">
            <v>16638.29924165866</v>
          </cell>
          <cell r="U287" t="str">
            <v>% brut</v>
          </cell>
          <cell r="V287">
            <v>0</v>
          </cell>
          <cell r="W287">
            <v>16041.520174447862</v>
          </cell>
          <cell r="X287" t="str">
            <v>% brut</v>
          </cell>
          <cell r="Y287">
            <v>0</v>
          </cell>
          <cell r="Z287">
            <v>16214.671437988007</v>
          </cell>
          <cell r="AA287" t="str">
            <v>% brut</v>
          </cell>
          <cell r="AB287">
            <v>0</v>
          </cell>
          <cell r="AC287">
            <v>16005.672242838269</v>
          </cell>
          <cell r="AD287" t="str">
            <v>% brut</v>
          </cell>
          <cell r="AE287">
            <v>0</v>
          </cell>
          <cell r="AF287">
            <v>15627.523535061695</v>
          </cell>
          <cell r="AG287" t="str">
            <v>% brut</v>
          </cell>
          <cell r="AH287">
            <v>0</v>
          </cell>
          <cell r="AI287">
            <v>16010.626892582428</v>
          </cell>
          <cell r="AJ287" t="str">
            <v>% brut</v>
          </cell>
          <cell r="AK287">
            <v>0</v>
          </cell>
          <cell r="AL287">
            <v>16790.701499541181</v>
          </cell>
          <cell r="AM287" t="str">
            <v>% brut</v>
          </cell>
          <cell r="AN287">
            <v>0</v>
          </cell>
          <cell r="AO287">
            <v>16045.23087455556</v>
          </cell>
        </row>
        <row r="288">
          <cell r="A288" t="str">
            <v>Carrosserie</v>
          </cell>
        </row>
        <row r="289">
          <cell r="A289" t="str">
            <v>CarrosseriePROFIT DÉPARTEMENTAL</v>
          </cell>
          <cell r="B289" t="str">
            <v>PROFIT DÉPARTEMENTAL</v>
          </cell>
          <cell r="E289">
            <v>31929.170549457631</v>
          </cell>
          <cell r="H289">
            <v>2445.2621186807301</v>
          </cell>
          <cell r="K289">
            <v>692.80137575425761</v>
          </cell>
          <cell r="N289">
            <v>3530.6126536243391</v>
          </cell>
          <cell r="Q289">
            <v>1335.2280458115583</v>
          </cell>
          <cell r="T289">
            <v>7138.7123822343965</v>
          </cell>
          <cell r="W289">
            <v>3677.4887107311079</v>
          </cell>
          <cell r="Z289">
            <v>7149.7281709818781</v>
          </cell>
          <cell r="AC289">
            <v>2699.021997441132</v>
          </cell>
          <cell r="AF289">
            <v>-1298.714221015267</v>
          </cell>
          <cell r="AI289">
            <v>4430.7450670638591</v>
          </cell>
          <cell r="AL289">
            <v>3691.9266497862918</v>
          </cell>
          <cell r="AO289">
            <v>-3563.6424016366764</v>
          </cell>
        </row>
        <row r="291">
          <cell r="B291" t="str">
            <v>Budget 2021</v>
          </cell>
          <cell r="C291" t="str">
            <v>Pièces</v>
          </cell>
        </row>
        <row r="293">
          <cell r="B293" t="str">
            <v>Mois</v>
          </cell>
          <cell r="C293">
            <v>2021</v>
          </cell>
          <cell r="F293" t="str">
            <v>Janvier</v>
          </cell>
          <cell r="I293" t="str">
            <v>Février</v>
          </cell>
          <cell r="L293" t="str">
            <v>Mars</v>
          </cell>
          <cell r="O293" t="str">
            <v>Avril</v>
          </cell>
          <cell r="R293" t="str">
            <v>Mai</v>
          </cell>
          <cell r="U293" t="str">
            <v>Juin</v>
          </cell>
          <cell r="X293" t="str">
            <v>Juillet</v>
          </cell>
          <cell r="AA293" t="str">
            <v>Août</v>
          </cell>
          <cell r="AD293" t="str">
            <v>Septembre</v>
          </cell>
          <cell r="AG293" t="str">
            <v>Octobre</v>
          </cell>
          <cell r="AJ293" t="str">
            <v>Novembre</v>
          </cell>
          <cell r="AM293" t="str">
            <v>Décembre</v>
          </cell>
        </row>
        <row r="294">
          <cell r="A294" t="str">
            <v>Pièces</v>
          </cell>
          <cell r="C294" t="str">
            <v>$VENTES</v>
          </cell>
          <cell r="D294" t="str">
            <v>% P. BRUT</v>
          </cell>
          <cell r="E294" t="str">
            <v>$PROFITS</v>
          </cell>
          <cell r="F294" t="str">
            <v>$VENTES</v>
          </cell>
          <cell r="G294" t="str">
            <v>% P. BRUT</v>
          </cell>
          <cell r="H294" t="str">
            <v>$PROFITS</v>
          </cell>
          <cell r="I294" t="str">
            <v>$VENTES</v>
          </cell>
          <cell r="J294" t="str">
            <v>% P. BRUT</v>
          </cell>
          <cell r="K294" t="str">
            <v>$PROFITS</v>
          </cell>
          <cell r="L294" t="str">
            <v>$VENTES</v>
          </cell>
          <cell r="M294" t="str">
            <v>% P. BRUT</v>
          </cell>
          <cell r="N294" t="str">
            <v>$PROFITS</v>
          </cell>
          <cell r="O294" t="str">
            <v>$VENTES</v>
          </cell>
          <cell r="P294" t="str">
            <v>% P. BRUT</v>
          </cell>
          <cell r="Q294" t="str">
            <v>$PROFITS</v>
          </cell>
          <cell r="R294" t="str">
            <v>$VENTES</v>
          </cell>
          <cell r="S294" t="str">
            <v>% P. BRUT</v>
          </cell>
          <cell r="T294" t="str">
            <v>$PROFITS</v>
          </cell>
          <cell r="U294" t="str">
            <v>$VENTES</v>
          </cell>
          <cell r="V294" t="str">
            <v>% P. BRUT</v>
          </cell>
          <cell r="W294" t="str">
            <v>$PROFITS</v>
          </cell>
          <cell r="X294" t="str">
            <v>$VENTES</v>
          </cell>
          <cell r="Y294" t="str">
            <v>% P. BRUT</v>
          </cell>
          <cell r="Z294" t="str">
            <v>$PROFITS</v>
          </cell>
          <cell r="AA294" t="str">
            <v>$VENTES</v>
          </cell>
          <cell r="AB294" t="str">
            <v>% P. BRUT</v>
          </cell>
          <cell r="AC294" t="str">
            <v>$PROFITS</v>
          </cell>
          <cell r="AD294" t="str">
            <v>$VENTES</v>
          </cell>
          <cell r="AE294" t="str">
            <v>% P. BRUT</v>
          </cell>
          <cell r="AF294" t="str">
            <v>$PROFITS</v>
          </cell>
          <cell r="AG294" t="str">
            <v>$VENTES</v>
          </cell>
          <cell r="AH294" t="str">
            <v>% P. BRUT</v>
          </cell>
          <cell r="AI294" t="str">
            <v>$PROFITS</v>
          </cell>
          <cell r="AJ294" t="str">
            <v>$VENTES</v>
          </cell>
          <cell r="AK294" t="str">
            <v>% P. BRUT</v>
          </cell>
          <cell r="AL294" t="str">
            <v>$PROFITS</v>
          </cell>
          <cell r="AM294" t="str">
            <v>$VENTES</v>
          </cell>
          <cell r="AN294" t="str">
            <v>% P. BRUT</v>
          </cell>
          <cell r="AO294" t="str">
            <v>$PROFITS</v>
          </cell>
        </row>
        <row r="295">
          <cell r="A295" t="str">
            <v>PiècesPièces Ro Clients</v>
          </cell>
          <cell r="B295" t="str">
            <v>Pièces Ro Clients</v>
          </cell>
          <cell r="C295">
            <v>839399.62145110429</v>
          </cell>
          <cell r="D295">
            <v>0.3581271756476892</v>
          </cell>
          <cell r="E295">
            <v>300611.81567002344</v>
          </cell>
          <cell r="F295">
            <v>56558.019542723647</v>
          </cell>
          <cell r="G295">
            <v>0.35812717564768926</v>
          </cell>
          <cell r="H295">
            <v>20254.963799062432</v>
          </cell>
          <cell r="I295">
            <v>59119.003061909214</v>
          </cell>
          <cell r="J295">
            <v>0.35812717564768926</v>
          </cell>
          <cell r="K295">
            <v>21172.121593668639</v>
          </cell>
          <cell r="L295">
            <v>59152.790459572665</v>
          </cell>
          <cell r="M295">
            <v>0.35812717564768926</v>
          </cell>
          <cell r="N295">
            <v>21184.221778966337</v>
          </cell>
          <cell r="O295">
            <v>96873.973274683376</v>
          </cell>
          <cell r="P295">
            <v>0.35812717564768926</v>
          </cell>
          <cell r="Q295">
            <v>34693.202442632086</v>
          </cell>
          <cell r="R295">
            <v>79286.904101341468</v>
          </cell>
          <cell r="S295">
            <v>0.35812717564768926</v>
          </cell>
          <cell r="T295">
            <v>28394.795031662608</v>
          </cell>
          <cell r="U295">
            <v>61003.734554113929</v>
          </cell>
          <cell r="V295">
            <v>0.35812717564768926</v>
          </cell>
          <cell r="W295">
            <v>21847.095159826171</v>
          </cell>
          <cell r="X295">
            <v>60661.32114266479</v>
          </cell>
          <cell r="Y295">
            <v>0.35812717564768926</v>
          </cell>
          <cell r="Z295">
            <v>21724.467611879998</v>
          </cell>
          <cell r="AA295">
            <v>76778.723065419894</v>
          </cell>
          <cell r="AB295">
            <v>0.35812717564768926</v>
          </cell>
          <cell r="AC295">
            <v>27496.547241254921</v>
          </cell>
          <cell r="AD295">
            <v>56840.064933360416</v>
          </cell>
          <cell r="AE295">
            <v>0.35812717564768926</v>
          </cell>
          <cell r="AF295">
            <v>20355.97191821563</v>
          </cell>
          <cell r="AG295">
            <v>71715.511887715809</v>
          </cell>
          <cell r="AH295">
            <v>0.35812717564768926</v>
          </cell>
          <cell r="AI295">
            <v>25683.273722475948</v>
          </cell>
          <cell r="AJ295">
            <v>106124.16805129041</v>
          </cell>
          <cell r="AK295">
            <v>0.3581271756476892</v>
          </cell>
          <cell r="AL295">
            <v>38005.948572169371</v>
          </cell>
          <cell r="AM295">
            <v>55285.407376308569</v>
          </cell>
          <cell r="AN295">
            <v>0.35812717564768926</v>
          </cell>
          <cell r="AO295">
            <v>19799.206798209314</v>
          </cell>
        </row>
        <row r="296">
          <cell r="A296" t="str">
            <v>PiècesPièces Ro Carrosserie</v>
          </cell>
          <cell r="B296" t="str">
            <v>Pièces Ro Carrosserie</v>
          </cell>
          <cell r="C296">
            <v>520841.6</v>
          </cell>
          <cell r="D296">
            <v>0.27367264200070929</v>
          </cell>
          <cell r="E296">
            <v>142540.09673587661</v>
          </cell>
          <cell r="F296">
            <v>52423.803994647475</v>
          </cell>
          <cell r="G296">
            <v>0.27367264200070923</v>
          </cell>
          <cell r="H296">
            <v>14346.960942942509</v>
          </cell>
          <cell r="I296">
            <v>49779.877688080589</v>
          </cell>
          <cell r="J296">
            <v>0.27367264200070923</v>
          </cell>
          <cell r="K296">
            <v>13623.390645369172</v>
          </cell>
          <cell r="L296">
            <v>43344.181100867499</v>
          </cell>
          <cell r="M296">
            <v>0.27367264200070923</v>
          </cell>
          <cell r="N296">
            <v>11862.116557231619</v>
          </cell>
          <cell r="O296">
            <v>34350.507933775058</v>
          </cell>
          <cell r="P296">
            <v>0.27367264200070923</v>
          </cell>
          <cell r="Q296">
            <v>9400.794260302544</v>
          </cell>
          <cell r="R296">
            <v>45479.984691792146</v>
          </cell>
          <cell r="S296">
            <v>0.27367264200070923</v>
          </cell>
          <cell r="T296">
            <v>12446.627568754568</v>
          </cell>
          <cell r="U296">
            <v>37081.656491933565</v>
          </cell>
          <cell r="V296">
            <v>0.27367264200070923</v>
          </cell>
          <cell r="W296">
            <v>10148.234901910209</v>
          </cell>
          <cell r="X296">
            <v>56981.848119371069</v>
          </cell>
          <cell r="Y296">
            <v>0.27367264200070923</v>
          </cell>
          <cell r="Z296">
            <v>15594.372920911424</v>
          </cell>
          <cell r="AA296">
            <v>36415.224001468006</v>
          </cell>
          <cell r="AB296">
            <v>0.27367264200070923</v>
          </cell>
          <cell r="AC296">
            <v>9965.8505615293889</v>
          </cell>
          <cell r="AD296">
            <v>33745.96065581825</v>
          </cell>
          <cell r="AE296">
            <v>0.27367264200070923</v>
          </cell>
          <cell r="AF296">
            <v>9235.3462095297673</v>
          </cell>
          <cell r="AG296">
            <v>41911.357513050338</v>
          </cell>
          <cell r="AH296">
            <v>0.27367264200070923</v>
          </cell>
          <cell r="AI296">
            <v>11469.991940432761</v>
          </cell>
          <cell r="AJ296">
            <v>53003.994339095931</v>
          </cell>
          <cell r="AK296">
            <v>0.27367264200070923</v>
          </cell>
          <cell r="AL296">
            <v>14505.74316737102</v>
          </cell>
          <cell r="AM296">
            <v>36323.203470100096</v>
          </cell>
          <cell r="AN296">
            <v>0.27367264200070923</v>
          </cell>
          <cell r="AO296">
            <v>9940.6670595916221</v>
          </cell>
        </row>
        <row r="297">
          <cell r="A297" t="str">
            <v>PiècesP/A Garantie</v>
          </cell>
          <cell r="B297" t="str">
            <v>P/A Garantie</v>
          </cell>
          <cell r="C297">
            <v>998025.74887076544</v>
          </cell>
          <cell r="D297">
            <v>0.23983607715678654</v>
          </cell>
          <cell r="E297">
            <v>239362.58051062856</v>
          </cell>
          <cell r="F297">
            <v>72277.206868378125</v>
          </cell>
          <cell r="G297">
            <v>0.23983607715678656</v>
          </cell>
          <cell r="H297">
            <v>17334.681763161359</v>
          </cell>
          <cell r="I297">
            <v>86359.142361086677</v>
          </cell>
          <cell r="J297">
            <v>0.23983607715678654</v>
          </cell>
          <cell r="K297">
            <v>20712.037930507497</v>
          </cell>
          <cell r="L297">
            <v>73637.814532344011</v>
          </cell>
          <cell r="M297">
            <v>0.23983607715678656</v>
          </cell>
          <cell r="N297">
            <v>17661.004567836397</v>
          </cell>
          <cell r="O297">
            <v>54593.585542272544</v>
          </cell>
          <cell r="P297">
            <v>0.23983607715678654</v>
          </cell>
          <cell r="Q297">
            <v>13093.511394382103</v>
          </cell>
          <cell r="R297">
            <v>87434.073358148133</v>
          </cell>
          <cell r="S297">
            <v>0.23983607715678656</v>
          </cell>
          <cell r="T297">
            <v>20969.845164056951</v>
          </cell>
          <cell r="U297">
            <v>83010.273455644725</v>
          </cell>
          <cell r="V297">
            <v>0.23983607715678651</v>
          </cell>
          <cell r="W297">
            <v>19908.858349313956</v>
          </cell>
          <cell r="X297">
            <v>93288.902236146867</v>
          </cell>
          <cell r="Y297">
            <v>0.23983607715678654</v>
          </cell>
          <cell r="Z297">
            <v>22374.044354580437</v>
          </cell>
          <cell r="AA297">
            <v>128595.36795157875</v>
          </cell>
          <cell r="AB297">
            <v>0.23983607715678654</v>
          </cell>
          <cell r="AC297">
            <v>30841.808590040197</v>
          </cell>
          <cell r="AD297">
            <v>102558.26618351226</v>
          </cell>
          <cell r="AE297">
            <v>0.23983607715678654</v>
          </cell>
          <cell r="AF297">
            <v>24597.172241455097</v>
          </cell>
          <cell r="AG297">
            <v>81400.524187672578</v>
          </cell>
          <cell r="AH297">
            <v>0.23983607715678651</v>
          </cell>
          <cell r="AI297">
            <v>19522.782399677508</v>
          </cell>
          <cell r="AJ297">
            <v>60828.735665644577</v>
          </cell>
          <cell r="AK297">
            <v>0.23983607715678654</v>
          </cell>
          <cell r="AL297">
            <v>14588.925340455306</v>
          </cell>
          <cell r="AM297">
            <v>74041.85652833608</v>
          </cell>
          <cell r="AN297">
            <v>0.23983607715678654</v>
          </cell>
          <cell r="AO297">
            <v>17757.908415161732</v>
          </cell>
        </row>
        <row r="298">
          <cell r="A298" t="str">
            <v>PiècesVentes Internes</v>
          </cell>
          <cell r="B298" t="str">
            <v>Ventes Internes</v>
          </cell>
          <cell r="C298">
            <v>638502.68709159084</v>
          </cell>
          <cell r="D298">
            <v>0.32994466198333777</v>
          </cell>
          <cell r="E298">
            <v>210670.55326788782</v>
          </cell>
          <cell r="F298">
            <v>41032.786125816012</v>
          </cell>
          <cell r="G298">
            <v>0.32994466198333777</v>
          </cell>
          <cell r="H298">
            <v>13538.548748516956</v>
          </cell>
          <cell r="I298">
            <v>38929.913805087061</v>
          </cell>
          <cell r="J298">
            <v>0.32994466198333777</v>
          </cell>
          <cell r="K298">
            <v>12844.717251459924</v>
          </cell>
          <cell r="L298">
            <v>39856.178455491056</v>
          </cell>
          <cell r="M298">
            <v>0.32994466198333777</v>
          </cell>
          <cell r="N298">
            <v>13150.333328444585</v>
          </cell>
          <cell r="O298">
            <v>46239.681459358391</v>
          </cell>
          <cell r="P298">
            <v>0.32994466198333777</v>
          </cell>
          <cell r="Q298">
            <v>15256.536069325215</v>
          </cell>
          <cell r="R298">
            <v>69067.162508301903</v>
          </cell>
          <cell r="S298">
            <v>0.32994466198333777</v>
          </cell>
          <cell r="T298">
            <v>22788.34158794993</v>
          </cell>
          <cell r="U298">
            <v>58798.338788738147</v>
          </cell>
          <cell r="V298">
            <v>0.32994466198333777</v>
          </cell>
          <cell r="W298">
            <v>19400.198016831986</v>
          </cell>
          <cell r="X298">
            <v>55737.793221153479</v>
          </cell>
          <cell r="Y298">
            <v>0.32994466198333777</v>
          </cell>
          <cell r="Z298">
            <v>18390.387344050661</v>
          </cell>
          <cell r="AA298">
            <v>63123.239019784436</v>
          </cell>
          <cell r="AB298">
            <v>0.32994466198333772</v>
          </cell>
          <cell r="AC298">
            <v>20827.175761676212</v>
          </cell>
          <cell r="AD298">
            <v>55883.798129063332</v>
          </cell>
          <cell r="AE298">
            <v>0.32994466198333777</v>
          </cell>
          <cell r="AF298">
            <v>18438.560884038885</v>
          </cell>
          <cell r="AG298">
            <v>75198.436561639828</v>
          </cell>
          <cell r="AH298">
            <v>0.32994466198333777</v>
          </cell>
          <cell r="AI298">
            <v>24811.322733005723</v>
          </cell>
          <cell r="AJ298">
            <v>60582.203881613321</v>
          </cell>
          <cell r="AK298">
            <v>0.32994466198333777</v>
          </cell>
          <cell r="AL298">
            <v>19988.77478192456</v>
          </cell>
          <cell r="AM298">
            <v>34053.155135543893</v>
          </cell>
          <cell r="AN298">
            <v>0.32994466198333777</v>
          </cell>
          <cell r="AO298">
            <v>11235.656760663192</v>
          </cell>
        </row>
        <row r="299">
          <cell r="A299" t="str">
            <v>PiècesVentes Détails</v>
          </cell>
          <cell r="B299" t="str">
            <v>Ventes Détails</v>
          </cell>
          <cell r="C299">
            <v>160000</v>
          </cell>
          <cell r="D299">
            <v>0.29678579936093841</v>
          </cell>
          <cell r="E299">
            <v>47485.727897750141</v>
          </cell>
          <cell r="F299">
            <v>11548.272056930771</v>
          </cell>
          <cell r="G299">
            <v>0.29678579936093841</v>
          </cell>
          <cell r="H299">
            <v>3427.3631536537873</v>
          </cell>
          <cell r="I299">
            <v>8846.8791380232742</v>
          </cell>
          <cell r="J299">
            <v>0.29678579936093841</v>
          </cell>
          <cell r="K299">
            <v>2625.628096827847</v>
          </cell>
          <cell r="L299">
            <v>9578.1763980452179</v>
          </cell>
          <cell r="M299">
            <v>0.29678579936093841</v>
          </cell>
          <cell r="N299">
            <v>2842.6667387139237</v>
          </cell>
          <cell r="O299">
            <v>12511.403821668857</v>
          </cell>
          <cell r="P299">
            <v>0.29678579936093841</v>
          </cell>
          <cell r="Q299">
            <v>3713.2069843414915</v>
          </cell>
          <cell r="R299">
            <v>14856.011564380127</v>
          </cell>
          <cell r="S299">
            <v>0.29678579936093841</v>
          </cell>
          <cell r="T299">
            <v>4409.0532674499009</v>
          </cell>
          <cell r="U299">
            <v>12283.166558827203</v>
          </cell>
          <cell r="V299">
            <v>0.29678579936093841</v>
          </cell>
          <cell r="W299">
            <v>3645.4694058450782</v>
          </cell>
          <cell r="X299">
            <v>14844.440786534014</v>
          </cell>
          <cell r="Y299">
            <v>0.29678579936093841</v>
          </cell>
          <cell r="Z299">
            <v>4405.6192248976149</v>
          </cell>
          <cell r="AA299">
            <v>13537.756635942922</v>
          </cell>
          <cell r="AB299">
            <v>0.29678579936093841</v>
          </cell>
          <cell r="AC299">
            <v>4017.8139247521685</v>
          </cell>
          <cell r="AD299">
            <v>10057.82321221679</v>
          </cell>
          <cell r="AE299">
            <v>0.29678579936093841</v>
          </cell>
          <cell r="AF299">
            <v>2985.0191018687615</v>
          </cell>
          <cell r="AG299">
            <v>17322.289240608017</v>
          </cell>
          <cell r="AH299">
            <v>0.29678579936093841</v>
          </cell>
          <cell r="AI299">
            <v>5141.0094590352328</v>
          </cell>
          <cell r="AJ299">
            <v>22510.112996751133</v>
          </cell>
          <cell r="AK299">
            <v>0.29678579936093841</v>
          </cell>
          <cell r="AL299">
            <v>6680.6818794458341</v>
          </cell>
          <cell r="AM299">
            <v>12103.667590071675</v>
          </cell>
          <cell r="AN299">
            <v>0.29678579936093841</v>
          </cell>
          <cell r="AO299">
            <v>3592.1966609185047</v>
          </cell>
        </row>
        <row r="300">
          <cell r="A300" t="str">
            <v>PiècesVentes de Gros</v>
          </cell>
          <cell r="B300" t="str">
            <v>Ventes de Gros</v>
          </cell>
          <cell r="C300">
            <v>628443.9</v>
          </cell>
          <cell r="D300">
            <v>0.19081606757663094</v>
          </cell>
          <cell r="E300">
            <v>119917.1936905215</v>
          </cell>
          <cell r="F300">
            <v>59510.634595705029</v>
          </cell>
          <cell r="G300">
            <v>0.19081606757663094</v>
          </cell>
          <cell r="H300">
            <v>11355.585272542243</v>
          </cell>
          <cell r="I300">
            <v>56324.520110096171</v>
          </cell>
          <cell r="J300">
            <v>0.19081606757663094</v>
          </cell>
          <cell r="K300">
            <v>10747.62343554942</v>
          </cell>
          <cell r="L300">
            <v>57358.521558253393</v>
          </cell>
          <cell r="M300">
            <v>0.19081606757663094</v>
          </cell>
          <cell r="N300">
            <v>10944.927525755322</v>
          </cell>
          <cell r="O300">
            <v>43358.307457594434</v>
          </cell>
          <cell r="P300">
            <v>0.19081606757663097</v>
          </cell>
          <cell r="Q300">
            <v>8273.4617258366816</v>
          </cell>
          <cell r="R300">
            <v>54567.944395506944</v>
          </cell>
          <cell r="S300">
            <v>0.19081606757663097</v>
          </cell>
          <cell r="T300">
            <v>10412.440565290894</v>
          </cell>
          <cell r="U300">
            <v>54161.758987495748</v>
          </cell>
          <cell r="V300">
            <v>0.19081606757663094</v>
          </cell>
          <cell r="W300">
            <v>10334.933863027187</v>
          </cell>
          <cell r="X300">
            <v>51653.179368916273</v>
          </cell>
          <cell r="Y300">
            <v>0.19081606757663094</v>
          </cell>
          <cell r="Z300">
            <v>9856.2565650069664</v>
          </cell>
          <cell r="AA300">
            <v>42942.062858260448</v>
          </cell>
          <cell r="AB300">
            <v>0.19081606757663094</v>
          </cell>
          <cell r="AC300">
            <v>8194.0355682417594</v>
          </cell>
          <cell r="AD300">
            <v>50401.259647053143</v>
          </cell>
          <cell r="AE300">
            <v>0.19081606757663094</v>
          </cell>
          <cell r="AF300">
            <v>9617.3701667594141</v>
          </cell>
          <cell r="AG300">
            <v>53940.227900699661</v>
          </cell>
          <cell r="AH300">
            <v>0.19081606757663097</v>
          </cell>
          <cell r="AI300">
            <v>10292.662172198781</v>
          </cell>
          <cell r="AJ300">
            <v>55523.666682395837</v>
          </cell>
          <cell r="AK300">
            <v>0.19081606757663094</v>
          </cell>
          <cell r="AL300">
            <v>10594.807733770376</v>
          </cell>
          <cell r="AM300">
            <v>48701.81643802295</v>
          </cell>
          <cell r="AN300">
            <v>0.19081606757663094</v>
          </cell>
          <cell r="AO300">
            <v>9293.0890965424624</v>
          </cell>
        </row>
        <row r="301">
          <cell r="A301" t="str">
            <v>Pièces[...]</v>
          </cell>
          <cell r="B301" t="str">
            <v>[...]</v>
          </cell>
          <cell r="C301">
            <v>0</v>
          </cell>
          <cell r="D301">
            <v>0</v>
          </cell>
          <cell r="E301">
            <v>0</v>
          </cell>
          <cell r="G301">
            <v>0</v>
          </cell>
          <cell r="J301">
            <v>0</v>
          </cell>
          <cell r="M301">
            <v>0</v>
          </cell>
          <cell r="P301">
            <v>0</v>
          </cell>
          <cell r="S301">
            <v>0</v>
          </cell>
          <cell r="V301">
            <v>0</v>
          </cell>
          <cell r="Y301">
            <v>0</v>
          </cell>
          <cell r="AB301">
            <v>0</v>
          </cell>
          <cell r="AE301">
            <v>0</v>
          </cell>
          <cell r="AH301">
            <v>0</v>
          </cell>
          <cell r="AK301">
            <v>0</v>
          </cell>
          <cell r="AN301">
            <v>0</v>
          </cell>
        </row>
        <row r="302">
          <cell r="A302" t="str">
            <v>PiècesEscomptes</v>
          </cell>
          <cell r="B302" t="str">
            <v>Escomptes</v>
          </cell>
          <cell r="C302">
            <v>0</v>
          </cell>
          <cell r="D302">
            <v>0</v>
          </cell>
          <cell r="E302">
            <v>120000.00000000001</v>
          </cell>
          <cell r="G302">
            <v>0</v>
          </cell>
          <cell r="H302">
            <v>9299.8945100890614</v>
          </cell>
          <cell r="J302">
            <v>0</v>
          </cell>
          <cell r="K302">
            <v>9490.3813998439782</v>
          </cell>
          <cell r="M302">
            <v>0</v>
          </cell>
          <cell r="N302">
            <v>8969.4594467607076</v>
          </cell>
          <cell r="P302">
            <v>0</v>
          </cell>
          <cell r="Q302">
            <v>9127.9645427277192</v>
          </cell>
          <cell r="S302">
            <v>0</v>
          </cell>
          <cell r="T302">
            <v>11117.747793097567</v>
          </cell>
          <cell r="V302">
            <v>0</v>
          </cell>
          <cell r="W302">
            <v>9711.6505853186191</v>
          </cell>
          <cell r="Y302">
            <v>0</v>
          </cell>
          <cell r="Z302">
            <v>10562.177689201206</v>
          </cell>
          <cell r="AB302">
            <v>0</v>
          </cell>
          <cell r="AC302">
            <v>11456.971757632731</v>
          </cell>
          <cell r="AE302">
            <v>0</v>
          </cell>
          <cell r="AF302">
            <v>9811.4571788389731</v>
          </cell>
          <cell r="AH302">
            <v>0</v>
          </cell>
          <cell r="AI302">
            <v>10825.96821907405</v>
          </cell>
          <cell r="AK302">
            <v>0</v>
          </cell>
          <cell r="AL302">
            <v>11367.587361020038</v>
          </cell>
          <cell r="AN302">
            <v>0</v>
          </cell>
          <cell r="AO302">
            <v>8258.7395163953588</v>
          </cell>
        </row>
        <row r="303">
          <cell r="A303" t="str">
            <v>PiècesRectif. Inventaire</v>
          </cell>
          <cell r="B303" t="str">
            <v>Rectif. Inventaire</v>
          </cell>
          <cell r="C303">
            <v>0</v>
          </cell>
          <cell r="D303">
            <v>0</v>
          </cell>
          <cell r="E303">
            <v>1200</v>
          </cell>
          <cell r="G303">
            <v>0</v>
          </cell>
          <cell r="H303">
            <v>100</v>
          </cell>
          <cell r="J303">
            <v>0</v>
          </cell>
          <cell r="K303">
            <v>100</v>
          </cell>
          <cell r="M303">
            <v>0</v>
          </cell>
          <cell r="N303">
            <v>100</v>
          </cell>
          <cell r="P303">
            <v>0</v>
          </cell>
          <cell r="Q303">
            <v>100</v>
          </cell>
          <cell r="S303">
            <v>0</v>
          </cell>
          <cell r="T303">
            <v>100</v>
          </cell>
          <cell r="V303">
            <v>0</v>
          </cell>
          <cell r="W303">
            <v>100</v>
          </cell>
          <cell r="Y303">
            <v>0</v>
          </cell>
          <cell r="Z303">
            <v>100</v>
          </cell>
          <cell r="AB303">
            <v>0</v>
          </cell>
          <cell r="AC303">
            <v>100</v>
          </cell>
          <cell r="AE303">
            <v>0</v>
          </cell>
          <cell r="AF303">
            <v>100</v>
          </cell>
          <cell r="AH303">
            <v>0</v>
          </cell>
          <cell r="AI303">
            <v>100</v>
          </cell>
          <cell r="AK303">
            <v>0</v>
          </cell>
          <cell r="AL303">
            <v>100</v>
          </cell>
          <cell r="AN303">
            <v>0</v>
          </cell>
          <cell r="AO303">
            <v>100</v>
          </cell>
        </row>
        <row r="304">
          <cell r="A304" t="str">
            <v>PiècesSous-total Pièces</v>
          </cell>
          <cell r="B304" t="str">
            <v>Sous-total Pièces</v>
          </cell>
          <cell r="C304">
            <v>3785213.5574134602</v>
          </cell>
          <cell r="D304">
            <v>0.31221170215300509</v>
          </cell>
          <cell r="E304">
            <v>1181787.967772688</v>
          </cell>
          <cell r="F304">
            <v>293350.72318420105</v>
          </cell>
          <cell r="G304">
            <v>0.30563414746951284</v>
          </cell>
          <cell r="H304">
            <v>89657.998189968348</v>
          </cell>
          <cell r="I304">
            <v>299359.33616428298</v>
          </cell>
          <cell r="J304">
            <v>0.305037756708259</v>
          </cell>
          <cell r="K304">
            <v>91315.900353226476</v>
          </cell>
          <cell r="L304">
            <v>282927.66250457388</v>
          </cell>
          <cell r="M304">
            <v>0.30649081527087174</v>
          </cell>
          <cell r="N304">
            <v>86714.729943708895</v>
          </cell>
          <cell r="O304">
            <v>287927.45948935265</v>
          </cell>
          <cell r="P304">
            <v>0.32528567294572774</v>
          </cell>
          <cell r="Q304">
            <v>93658.677419547836</v>
          </cell>
          <cell r="R304">
            <v>350692.08061947074</v>
          </cell>
          <cell r="S304">
            <v>0.31548716692668782</v>
          </cell>
          <cell r="T304">
            <v>110638.85097826243</v>
          </cell>
          <cell r="U304">
            <v>306338.92883675336</v>
          </cell>
          <cell r="V304">
            <v>0.31042884638651219</v>
          </cell>
          <cell r="W304">
            <v>95096.440282073207</v>
          </cell>
          <cell r="X304">
            <v>333167.48487478646</v>
          </cell>
          <cell r="Y304">
            <v>0.30917580612418194</v>
          </cell>
          <cell r="Z304">
            <v>103007.3257105283</v>
          </cell>
          <cell r="AA304">
            <v>361392.37353245443</v>
          </cell>
          <cell r="AB304">
            <v>0.31240339219551494</v>
          </cell>
          <cell r="AC304">
            <v>112900.20340512739</v>
          </cell>
          <cell r="AD304">
            <v>309487.17276102421</v>
          </cell>
          <cell r="AE304">
            <v>0.30741467199408357</v>
          </cell>
          <cell r="AF304">
            <v>95140.897700706526</v>
          </cell>
          <cell r="AG304">
            <v>341488.34729138622</v>
          </cell>
          <cell r="AH304">
            <v>0.31581461417737916</v>
          </cell>
          <cell r="AI304">
            <v>107847.01064590001</v>
          </cell>
          <cell r="AJ304">
            <v>358572.88161679124</v>
          </cell>
          <cell r="AK304">
            <v>0.32303744866001122</v>
          </cell>
          <cell r="AL304">
            <v>115832.46883615649</v>
          </cell>
          <cell r="AM304">
            <v>260509.10653838329</v>
          </cell>
          <cell r="AN304">
            <v>0.3070044858324304</v>
          </cell>
          <cell r="AO304">
            <v>79977.464307482194</v>
          </cell>
        </row>
        <row r="305">
          <cell r="A305" t="str">
            <v>Pièces</v>
          </cell>
        </row>
        <row r="306">
          <cell r="A306" t="str">
            <v>Pièces</v>
          </cell>
        </row>
        <row r="307">
          <cell r="A307" t="str">
            <v>PiècesVentes Pneus</v>
          </cell>
          <cell r="B307" t="str">
            <v>Ventes Pneus</v>
          </cell>
          <cell r="C307">
            <v>487093</v>
          </cell>
          <cell r="D307">
            <v>0.19500000000000001</v>
          </cell>
          <cell r="E307">
            <v>94983.135000000009</v>
          </cell>
          <cell r="F307">
            <v>44733.070931018294</v>
          </cell>
          <cell r="G307">
            <v>0.19499999999999998</v>
          </cell>
          <cell r="H307">
            <v>8722.9488315485669</v>
          </cell>
          <cell r="I307">
            <v>39790.081769045617</v>
          </cell>
          <cell r="J307">
            <v>0.19500000000000001</v>
          </cell>
          <cell r="K307">
            <v>7759.0659449638952</v>
          </cell>
          <cell r="L307">
            <v>26460.109588023632</v>
          </cell>
          <cell r="M307">
            <v>0.19500000000000001</v>
          </cell>
          <cell r="N307">
            <v>5159.7213696646086</v>
          </cell>
          <cell r="O307">
            <v>24486.258868781351</v>
          </cell>
          <cell r="P307">
            <v>0.19500000000000001</v>
          </cell>
          <cell r="Q307">
            <v>4774.820479412364</v>
          </cell>
          <cell r="R307">
            <v>39747.724268615071</v>
          </cell>
          <cell r="S307">
            <v>0.19500000000000001</v>
          </cell>
          <cell r="T307">
            <v>7750.8062323799395</v>
          </cell>
          <cell r="U307">
            <v>22830.049108010149</v>
          </cell>
          <cell r="V307">
            <v>0.19500000000000001</v>
          </cell>
          <cell r="W307">
            <v>4451.8595760619792</v>
          </cell>
          <cell r="X307">
            <v>18211.2175369998</v>
          </cell>
          <cell r="Y307">
            <v>0.19500000000000001</v>
          </cell>
          <cell r="Z307">
            <v>3551.1874197149614</v>
          </cell>
          <cell r="AA307">
            <v>28062.427708201438</v>
          </cell>
          <cell r="AB307">
            <v>0.19500000000000001</v>
          </cell>
          <cell r="AC307">
            <v>5472.1734030992802</v>
          </cell>
          <cell r="AD307">
            <v>33836.988060425458</v>
          </cell>
          <cell r="AE307">
            <v>0.19500000000000001</v>
          </cell>
          <cell r="AF307">
            <v>6598.2126717829642</v>
          </cell>
          <cell r="AG307">
            <v>77297.34137505063</v>
          </cell>
          <cell r="AH307">
            <v>0.19500000000000001</v>
          </cell>
          <cell r="AI307">
            <v>15072.981568134874</v>
          </cell>
          <cell r="AJ307">
            <v>100395.72511645118</v>
          </cell>
          <cell r="AK307">
            <v>0.19500000000000001</v>
          </cell>
          <cell r="AL307">
            <v>19577.166397707981</v>
          </cell>
          <cell r="AM307">
            <v>31242.005669377369</v>
          </cell>
          <cell r="AN307">
            <v>0.19500000000000001</v>
          </cell>
          <cell r="AO307">
            <v>6092.1911055285873</v>
          </cell>
        </row>
        <row r="308">
          <cell r="A308" t="str">
            <v>PiècesHuiles et Graisse</v>
          </cell>
          <cell r="B308" t="str">
            <v>Huiles et Graisse</v>
          </cell>
          <cell r="C308">
            <v>228340</v>
          </cell>
          <cell r="D308">
            <v>0.30006987567403653</v>
          </cell>
          <cell r="E308">
            <v>68517.955411409508</v>
          </cell>
          <cell r="F308">
            <v>13115.788065400957</v>
          </cell>
          <cell r="G308">
            <v>0.30006987567403659</v>
          </cell>
          <cell r="H308">
            <v>3935.6528941518782</v>
          </cell>
          <cell r="I308">
            <v>13802.65360619588</v>
          </cell>
          <cell r="J308">
            <v>0.30006987567403659</v>
          </cell>
          <cell r="K308">
            <v>4141.76055158299</v>
          </cell>
          <cell r="L308">
            <v>15129.102968859246</v>
          </cell>
          <cell r="M308">
            <v>0.30006987567403665</v>
          </cell>
          <cell r="N308">
            <v>4539.7880469252923</v>
          </cell>
          <cell r="O308">
            <v>22448.181251008446</v>
          </cell>
          <cell r="P308">
            <v>0.30006987567403659</v>
          </cell>
          <cell r="Q308">
            <v>6736.0229570983438</v>
          </cell>
          <cell r="R308">
            <v>22742.311918463936</v>
          </cell>
          <cell r="S308">
            <v>0.30006987567403659</v>
          </cell>
          <cell r="T308">
            <v>6824.2827099136339</v>
          </cell>
          <cell r="U308">
            <v>19208.182918302584</v>
          </cell>
          <cell r="V308">
            <v>0.30006987567403659</v>
          </cell>
          <cell r="W308">
            <v>5763.7970602192099</v>
          </cell>
          <cell r="X308">
            <v>18914.808314957238</v>
          </cell>
          <cell r="Y308">
            <v>0.30006987567403659</v>
          </cell>
          <cell r="Z308">
            <v>5675.7641794674519</v>
          </cell>
          <cell r="AA308">
            <v>18848.193513687947</v>
          </cell>
          <cell r="AB308">
            <v>0.30006987567403659</v>
          </cell>
          <cell r="AC308">
            <v>5655.7750843325257</v>
          </cell>
          <cell r="AD308">
            <v>15947.179207228528</v>
          </cell>
          <cell r="AE308">
            <v>0.30006987567403659</v>
          </cell>
          <cell r="AF308">
            <v>4785.2680820646456</v>
          </cell>
          <cell r="AG308">
            <v>23518.210778249882</v>
          </cell>
          <cell r="AH308">
            <v>0.30006987567403659</v>
          </cell>
          <cell r="AI308">
            <v>7057.1065843052293</v>
          </cell>
          <cell r="AJ308">
            <v>30363.710401764107</v>
          </cell>
          <cell r="AK308">
            <v>0.30006987567403659</v>
          </cell>
          <cell r="AL308">
            <v>9111.2348052598063</v>
          </cell>
          <cell r="AM308">
            <v>14301.677055881244</v>
          </cell>
          <cell r="AN308">
            <v>0.30006987567403659</v>
          </cell>
          <cell r="AO308">
            <v>4291.5024560885067</v>
          </cell>
        </row>
        <row r="309">
          <cell r="A309" t="str">
            <v>PiècesSous-total Pièces et Acc.</v>
          </cell>
          <cell r="B309" t="str">
            <v>Sous-total Pièces et Acc.</v>
          </cell>
          <cell r="C309">
            <v>4500646.5574134607</v>
          </cell>
          <cell r="D309">
            <v>0.29891017679851767</v>
          </cell>
          <cell r="E309">
            <v>1345289.0581840975</v>
          </cell>
          <cell r="F309">
            <v>351199.58218062029</v>
          </cell>
          <cell r="G309">
            <v>0.291334628818117</v>
          </cell>
          <cell r="H309">
            <v>102316.59991566879</v>
          </cell>
          <cell r="I309">
            <v>352952.07153952448</v>
          </cell>
          <cell r="J309">
            <v>0.29243836535526579</v>
          </cell>
          <cell r="K309">
            <v>103216.72684977336</v>
          </cell>
          <cell r="L309">
            <v>324516.87506145675</v>
          </cell>
          <cell r="M309">
            <v>0.29710084981571433</v>
          </cell>
          <cell r="N309">
            <v>96414.239360298787</v>
          </cell>
          <cell r="O309">
            <v>334861.89960914245</v>
          </cell>
          <cell r="P309">
            <v>0.31406833975084814</v>
          </cell>
          <cell r="Q309">
            <v>105169.52085605855</v>
          </cell>
          <cell r="R309">
            <v>413182.11680654972</v>
          </cell>
          <cell r="S309">
            <v>0.30304782038565498</v>
          </cell>
          <cell r="T309">
            <v>125213.939920556</v>
          </cell>
          <cell r="U309">
            <v>348377.16086306609</v>
          </cell>
          <cell r="V309">
            <v>0.30229334396507296</v>
          </cell>
          <cell r="W309">
            <v>105312.09691835439</v>
          </cell>
          <cell r="X309">
            <v>370293.51072674349</v>
          </cell>
          <cell r="Y309">
            <v>0.30309544741801731</v>
          </cell>
          <cell r="Z309">
            <v>112234.27730971071</v>
          </cell>
          <cell r="AA309">
            <v>408302.99475434382</v>
          </cell>
          <cell r="AB309">
            <v>0.3037649820990927</v>
          </cell>
          <cell r="AC309">
            <v>124028.1518925592</v>
          </cell>
          <cell r="AD309">
            <v>359271.34002867818</v>
          </cell>
          <cell r="AE309">
            <v>0.29650118611200943</v>
          </cell>
          <cell r="AF309">
            <v>106524.37845455414</v>
          </cell>
          <cell r="AG309">
            <v>442303.89944468671</v>
          </cell>
          <cell r="AH309">
            <v>0.29386378677991892</v>
          </cell>
          <cell r="AI309">
            <v>129977.09879834011</v>
          </cell>
          <cell r="AJ309">
            <v>489332.31713500648</v>
          </cell>
          <cell r="AK309">
            <v>0.29534299080281479</v>
          </cell>
          <cell r="AL309">
            <v>144520.87003912427</v>
          </cell>
          <cell r="AM309">
            <v>306052.78926364193</v>
          </cell>
          <cell r="AN309">
            <v>0.29524696731732714</v>
          </cell>
          <cell r="AO309">
            <v>90361.15786909929</v>
          </cell>
        </row>
        <row r="310">
          <cell r="A310" t="str">
            <v>Pièces</v>
          </cell>
        </row>
        <row r="311">
          <cell r="A311" t="str">
            <v>Pièces</v>
          </cell>
        </row>
        <row r="312">
          <cell r="A312" t="str">
            <v>PiècesAutostock</v>
          </cell>
          <cell r="B312" t="str">
            <v>Autostock</v>
          </cell>
          <cell r="C312">
            <v>0</v>
          </cell>
          <cell r="D312">
            <v>0</v>
          </cell>
          <cell r="E312">
            <v>0</v>
          </cell>
          <cell r="G312">
            <v>0</v>
          </cell>
          <cell r="J312">
            <v>0</v>
          </cell>
          <cell r="M312">
            <v>0</v>
          </cell>
          <cell r="P312">
            <v>0</v>
          </cell>
          <cell r="S312">
            <v>0</v>
          </cell>
          <cell r="V312">
            <v>0</v>
          </cell>
          <cell r="Y312">
            <v>0</v>
          </cell>
          <cell r="AB312">
            <v>0</v>
          </cell>
          <cell r="AE312">
            <v>0</v>
          </cell>
          <cell r="AH312">
            <v>0</v>
          </cell>
          <cell r="AK312">
            <v>0</v>
          </cell>
          <cell r="AN312">
            <v>0</v>
          </cell>
        </row>
        <row r="313">
          <cell r="A313" t="str">
            <v>Pièces</v>
          </cell>
        </row>
        <row r="314">
          <cell r="A314" t="str">
            <v>PiècesTotal Dépt. Pièces</v>
          </cell>
          <cell r="B314" t="str">
            <v>Total Dépt. Pièces</v>
          </cell>
          <cell r="C314">
            <v>4500646.5574134607</v>
          </cell>
          <cell r="D314">
            <v>0.29891017679851767</v>
          </cell>
          <cell r="E314">
            <v>1345289.0581840975</v>
          </cell>
          <cell r="F314">
            <v>351199.58218062029</v>
          </cell>
          <cell r="G314">
            <v>0.291334628818117</v>
          </cell>
          <cell r="H314">
            <v>102316.59991566879</v>
          </cell>
          <cell r="I314">
            <v>352952.07153952448</v>
          </cell>
          <cell r="J314">
            <v>0.29243836535526579</v>
          </cell>
          <cell r="K314">
            <v>103216.72684977336</v>
          </cell>
          <cell r="L314">
            <v>324516.87506145675</v>
          </cell>
          <cell r="M314">
            <v>0.29710084981571433</v>
          </cell>
          <cell r="N314">
            <v>96414.239360298787</v>
          </cell>
          <cell r="O314">
            <v>334861.89960914245</v>
          </cell>
          <cell r="P314">
            <v>0.31406833975084814</v>
          </cell>
          <cell r="Q314">
            <v>105169.52085605855</v>
          </cell>
          <cell r="R314">
            <v>413182.11680654972</v>
          </cell>
          <cell r="S314">
            <v>0.30304782038565498</v>
          </cell>
          <cell r="T314">
            <v>125213.939920556</v>
          </cell>
          <cell r="U314">
            <v>348377.16086306609</v>
          </cell>
          <cell r="V314">
            <v>0.30229334396507296</v>
          </cell>
          <cell r="W314">
            <v>105312.09691835439</v>
          </cell>
          <cell r="X314">
            <v>370293.51072674349</v>
          </cell>
          <cell r="Y314">
            <v>0.30309544741801731</v>
          </cell>
          <cell r="Z314">
            <v>112234.27730971071</v>
          </cell>
          <cell r="AA314">
            <v>408302.99475434382</v>
          </cell>
          <cell r="AB314">
            <v>0.3037649820990927</v>
          </cell>
          <cell r="AC314">
            <v>124028.1518925592</v>
          </cell>
          <cell r="AD314">
            <v>359271.34002867818</v>
          </cell>
          <cell r="AE314">
            <v>0.29650118611200943</v>
          </cell>
          <cell r="AF314">
            <v>106524.37845455414</v>
          </cell>
          <cell r="AG314">
            <v>442303.89944468671</v>
          </cell>
          <cell r="AH314">
            <v>0.29386378677991892</v>
          </cell>
          <cell r="AI314">
            <v>129977.09879834011</v>
          </cell>
          <cell r="AJ314">
            <v>489332.31713500648</v>
          </cell>
          <cell r="AK314">
            <v>0.29534299080281479</v>
          </cell>
          <cell r="AL314">
            <v>144520.87003912427</v>
          </cell>
          <cell r="AM314">
            <v>306052.78926364193</v>
          </cell>
          <cell r="AN314">
            <v>0.29524696731732714</v>
          </cell>
          <cell r="AO314">
            <v>90361.15786909929</v>
          </cell>
        </row>
        <row r="315">
          <cell r="A315" t="str">
            <v>Pièces</v>
          </cell>
        </row>
        <row r="316">
          <cell r="A316" t="str">
            <v>Pièces</v>
          </cell>
        </row>
        <row r="317">
          <cell r="A317" t="str">
            <v>PiècesDEPENSES</v>
          </cell>
          <cell r="B317" t="str">
            <v>DEPENSES</v>
          </cell>
        </row>
        <row r="318">
          <cell r="A318" t="str">
            <v>PiècesSalaires cadres</v>
          </cell>
          <cell r="B318" t="str">
            <v>Salaires cadres</v>
          </cell>
          <cell r="E318">
            <v>110586.87940728868</v>
          </cell>
          <cell r="H318">
            <v>8924.8553069292284</v>
          </cell>
          <cell r="K318">
            <v>8537.2313375805697</v>
          </cell>
          <cell r="N318">
            <v>9700.1032456265475</v>
          </cell>
          <cell r="Q318">
            <v>8924.8553069292284</v>
          </cell>
          <cell r="T318">
            <v>9312.4792762778889</v>
          </cell>
          <cell r="W318">
            <v>9312.4792762778889</v>
          </cell>
          <cell r="Z318">
            <v>9312.4792762778889</v>
          </cell>
          <cell r="AC318">
            <v>9312.4792762778889</v>
          </cell>
          <cell r="AF318">
            <v>9312.4792762778889</v>
          </cell>
          <cell r="AI318">
            <v>8924.8553069292284</v>
          </cell>
          <cell r="AL318">
            <v>9312.4792762778889</v>
          </cell>
          <cell r="AO318">
            <v>9700.1032456265475</v>
          </cell>
        </row>
        <row r="319">
          <cell r="A319" t="str">
            <v>PiècesSalaires commis</v>
          </cell>
          <cell r="B319" t="str">
            <v>Salaires commis</v>
          </cell>
          <cell r="E319">
            <v>52882.082847999998</v>
          </cell>
          <cell r="H319">
            <v>4254.8802291494258</v>
          </cell>
          <cell r="K319">
            <v>4052.2668849042147</v>
          </cell>
          <cell r="N319">
            <v>4660.1069176398478</v>
          </cell>
          <cell r="Q319">
            <v>4254.8802291494258</v>
          </cell>
          <cell r="T319">
            <v>4457.4935733946359</v>
          </cell>
          <cell r="W319">
            <v>4457.4935733946359</v>
          </cell>
          <cell r="Z319">
            <v>4457.4935733946359</v>
          </cell>
          <cell r="AC319">
            <v>4457.4935733946359</v>
          </cell>
          <cell r="AF319">
            <v>4457.4935733946359</v>
          </cell>
          <cell r="AI319">
            <v>4254.8802291494258</v>
          </cell>
          <cell r="AL319">
            <v>4457.4935733946359</v>
          </cell>
          <cell r="AO319">
            <v>4660.1069176398478</v>
          </cell>
        </row>
        <row r="320">
          <cell r="A320" t="str">
            <v>PiècesSalaires autres</v>
          </cell>
          <cell r="B320" t="str">
            <v>Salaires autres</v>
          </cell>
          <cell r="E320">
            <v>196540.96539519998</v>
          </cell>
          <cell r="H320">
            <v>15813.640893866666</v>
          </cell>
          <cell r="K320">
            <v>15060.610375111111</v>
          </cell>
          <cell r="N320">
            <v>17319.701931377778</v>
          </cell>
          <cell r="Q320">
            <v>15813.640893866666</v>
          </cell>
          <cell r="T320">
            <v>16566.671412622221</v>
          </cell>
          <cell r="W320">
            <v>16566.671412622221</v>
          </cell>
          <cell r="Z320">
            <v>16566.671412622221</v>
          </cell>
          <cell r="AC320">
            <v>16566.671412622221</v>
          </cell>
          <cell r="AF320">
            <v>16566.671412622221</v>
          </cell>
          <cell r="AI320">
            <v>15813.640893866666</v>
          </cell>
          <cell r="AL320">
            <v>16566.671412622221</v>
          </cell>
          <cell r="AO320">
            <v>17319.701931377778</v>
          </cell>
        </row>
        <row r="321">
          <cell r="A321" t="str">
            <v>PiècesSalaires spécialistes</v>
          </cell>
          <cell r="B321" t="str">
            <v>Salaires spécialistes</v>
          </cell>
          <cell r="E321">
            <v>0</v>
          </cell>
        </row>
        <row r="322">
          <cell r="A322" t="str">
            <v>Pièces[...]</v>
          </cell>
          <cell r="B322" t="str">
            <v>[...]</v>
          </cell>
          <cell r="E322">
            <v>0</v>
          </cell>
        </row>
        <row r="323">
          <cell r="A323" t="str">
            <v>Pièces[...]</v>
          </cell>
          <cell r="B323" t="str">
            <v>[...]</v>
          </cell>
          <cell r="E323">
            <v>0</v>
          </cell>
        </row>
        <row r="324">
          <cell r="A324" t="str">
            <v>Pièces[...]</v>
          </cell>
          <cell r="B324" t="str">
            <v>[...]</v>
          </cell>
          <cell r="E324">
            <v>0</v>
          </cell>
        </row>
        <row r="325">
          <cell r="A325" t="str">
            <v>PiècesSalaires en absences</v>
          </cell>
          <cell r="B325" t="str">
            <v>Salaires en absences</v>
          </cell>
          <cell r="E325">
            <v>43201.191318058627</v>
          </cell>
          <cell r="H325">
            <v>3479.2051715934381</v>
          </cell>
          <cell r="K325">
            <v>3318.0130317115072</v>
          </cell>
          <cell r="N325">
            <v>3801.5894513573007</v>
          </cell>
          <cell r="Q325">
            <v>3479.2051715934381</v>
          </cell>
          <cell r="T325">
            <v>3640.3973114753694</v>
          </cell>
          <cell r="W325">
            <v>3640.3973114753694</v>
          </cell>
          <cell r="Z325">
            <v>3640.3973114753694</v>
          </cell>
          <cell r="AC325">
            <v>3640.3973114753694</v>
          </cell>
          <cell r="AF325">
            <v>3640.3973114753694</v>
          </cell>
          <cell r="AI325">
            <v>3479.2051715934381</v>
          </cell>
          <cell r="AL325">
            <v>3640.3973114753694</v>
          </cell>
          <cell r="AO325">
            <v>3801.5894513573007</v>
          </cell>
        </row>
        <row r="326">
          <cell r="A326" t="str">
            <v>PiècesDéduction à la source</v>
          </cell>
          <cell r="B326" t="str">
            <v>Déduction à la source</v>
          </cell>
          <cell r="E326">
            <v>43201.191318058627</v>
          </cell>
          <cell r="H326">
            <v>3479.2051715934381</v>
          </cell>
          <cell r="K326">
            <v>3318.0130317115072</v>
          </cell>
          <cell r="N326">
            <v>3801.5894513573007</v>
          </cell>
          <cell r="Q326">
            <v>3479.2051715934381</v>
          </cell>
          <cell r="T326">
            <v>3640.3973114753694</v>
          </cell>
          <cell r="W326">
            <v>3640.3973114753694</v>
          </cell>
          <cell r="Z326">
            <v>3640.3973114753694</v>
          </cell>
          <cell r="AC326">
            <v>3640.3973114753694</v>
          </cell>
          <cell r="AF326">
            <v>3640.3973114753694</v>
          </cell>
          <cell r="AI326">
            <v>3479.2051715934381</v>
          </cell>
          <cell r="AL326">
            <v>3640.3973114753694</v>
          </cell>
          <cell r="AO326">
            <v>3801.5894513573007</v>
          </cell>
        </row>
        <row r="327">
          <cell r="A327" t="str">
            <v>PiècesBénéfices marginaux</v>
          </cell>
          <cell r="B327" t="str">
            <v>Bénéfices marginaux</v>
          </cell>
          <cell r="E327">
            <v>30960.853777942026</v>
          </cell>
          <cell r="H327">
            <v>2493.4303729752969</v>
          </cell>
          <cell r="K327">
            <v>2377.9093393932467</v>
          </cell>
          <cell r="N327">
            <v>2724.4724401393987</v>
          </cell>
          <cell r="Q327">
            <v>2493.4303729752969</v>
          </cell>
          <cell r="T327">
            <v>2608.951406557348</v>
          </cell>
          <cell r="W327">
            <v>2608.951406557348</v>
          </cell>
          <cell r="Z327">
            <v>2608.951406557348</v>
          </cell>
          <cell r="AC327">
            <v>2608.951406557348</v>
          </cell>
          <cell r="AF327">
            <v>2608.951406557348</v>
          </cell>
          <cell r="AI327">
            <v>2493.4303729752969</v>
          </cell>
          <cell r="AL327">
            <v>2608.951406557348</v>
          </cell>
          <cell r="AO327">
            <v>2724.4724401393987</v>
          </cell>
        </row>
        <row r="328">
          <cell r="A328" t="str">
            <v>PiècesCsst</v>
          </cell>
          <cell r="B328" t="str">
            <v>Csst</v>
          </cell>
          <cell r="E328">
            <v>7200.1985530097736</v>
          </cell>
          <cell r="H328">
            <v>579.86752859890635</v>
          </cell>
          <cell r="K328">
            <v>553.00217195191794</v>
          </cell>
          <cell r="N328">
            <v>633.59824189288349</v>
          </cell>
          <cell r="Q328">
            <v>579.86752859890635</v>
          </cell>
          <cell r="T328">
            <v>606.73288524589498</v>
          </cell>
          <cell r="W328">
            <v>606.73288524589498</v>
          </cell>
          <cell r="Z328">
            <v>606.73288524589498</v>
          </cell>
          <cell r="AC328">
            <v>606.73288524589498</v>
          </cell>
          <cell r="AF328">
            <v>606.73288524589498</v>
          </cell>
          <cell r="AI328">
            <v>579.86752859890635</v>
          </cell>
          <cell r="AL328">
            <v>606.73288524589498</v>
          </cell>
          <cell r="AO328">
            <v>633.59824189288349</v>
          </cell>
        </row>
        <row r="329">
          <cell r="A329" t="str">
            <v>Pièces[...]</v>
          </cell>
          <cell r="B329" t="str">
            <v>[...]</v>
          </cell>
          <cell r="E329">
            <v>0</v>
          </cell>
        </row>
        <row r="330">
          <cell r="A330" t="str">
            <v>PiècesTOTAL PERSONNEL</v>
          </cell>
          <cell r="B330" t="str">
            <v>TOTAL PERSONNEL</v>
          </cell>
          <cell r="C330" t="str">
            <v>% brut</v>
          </cell>
          <cell r="D330">
            <v>0.36020018126932968</v>
          </cell>
          <cell r="E330">
            <v>484573.36261755775</v>
          </cell>
          <cell r="F330" t="str">
            <v>% brut</v>
          </cell>
          <cell r="G330">
            <v>0.38141498746900881</v>
          </cell>
          <cell r="H330">
            <v>39025.084674706399</v>
          </cell>
          <cell r="I330" t="str">
            <v>% brut</v>
          </cell>
          <cell r="J330">
            <v>0.36057185020536037</v>
          </cell>
          <cell r="K330">
            <v>37217.046172364076</v>
          </cell>
          <cell r="L330" t="str">
            <v>% brut</v>
          </cell>
          <cell r="M330">
            <v>0.44227037377789785</v>
          </cell>
          <cell r="N330">
            <v>42641.161679391058</v>
          </cell>
          <cell r="O330" t="str">
            <v>% brut</v>
          </cell>
          <cell r="P330">
            <v>0.37106838898808453</v>
          </cell>
          <cell r="Q330">
            <v>39025.084674706399</v>
          </cell>
          <cell r="R330" t="str">
            <v>% brut</v>
          </cell>
          <cell r="S330">
            <v>0.32610684723247235</v>
          </cell>
          <cell r="T330">
            <v>40833.123177048728</v>
          </cell>
          <cell r="U330" t="str">
            <v>% brut</v>
          </cell>
          <cell r="V330">
            <v>0.38773440442179724</v>
          </cell>
          <cell r="W330">
            <v>40833.123177048728</v>
          </cell>
          <cell r="X330" t="str">
            <v>% brut</v>
          </cell>
          <cell r="Y330">
            <v>0.36382043129631103</v>
          </cell>
          <cell r="Z330">
            <v>40833.123177048728</v>
          </cell>
          <cell r="AA330" t="str">
            <v>% brut</v>
          </cell>
          <cell r="AB330">
            <v>0.32922463613277803</v>
          </cell>
          <cell r="AC330">
            <v>40833.123177048728</v>
          </cell>
          <cell r="AD330" t="str">
            <v>% brut</v>
          </cell>
          <cell r="AE330">
            <v>0.3833218627458983</v>
          </cell>
          <cell r="AF330">
            <v>40833.123177048728</v>
          </cell>
          <cell r="AG330" t="str">
            <v>% brut</v>
          </cell>
          <cell r="AH330">
            <v>0.30024585127303038</v>
          </cell>
          <cell r="AI330">
            <v>39025.084674706399</v>
          </cell>
          <cell r="AJ330" t="str">
            <v>% brut</v>
          </cell>
          <cell r="AK330">
            <v>0.28254136005404967</v>
          </cell>
          <cell r="AL330">
            <v>40833.123177048728</v>
          </cell>
          <cell r="AM330" t="str">
            <v>% brut</v>
          </cell>
          <cell r="AN330">
            <v>0.4718970261665163</v>
          </cell>
          <cell r="AO330">
            <v>42641.161679391058</v>
          </cell>
        </row>
        <row r="331">
          <cell r="A331" t="str">
            <v>PiècesPublicité 2</v>
          </cell>
          <cell r="B331" t="str">
            <v>Publicité 2</v>
          </cell>
          <cell r="E331">
            <v>45703.699999999983</v>
          </cell>
          <cell r="H331">
            <v>3808.6416666666664</v>
          </cell>
          <cell r="K331">
            <v>3808.6416666666664</v>
          </cell>
          <cell r="N331">
            <v>3808.6416666666664</v>
          </cell>
          <cell r="Q331">
            <v>3808.6416666666664</v>
          </cell>
          <cell r="T331">
            <v>3808.6416666666664</v>
          </cell>
          <cell r="W331">
            <v>3808.6416666666664</v>
          </cell>
          <cell r="Z331">
            <v>3808.6416666666664</v>
          </cell>
          <cell r="AC331">
            <v>3808.6416666666664</v>
          </cell>
          <cell r="AF331">
            <v>3808.6416666666664</v>
          </cell>
          <cell r="AI331">
            <v>3808.6416666666664</v>
          </cell>
          <cell r="AL331">
            <v>3808.6416666666664</v>
          </cell>
          <cell r="AO331">
            <v>3808.6416666666664</v>
          </cell>
        </row>
        <row r="332">
          <cell r="A332" t="str">
            <v>PiècesService gratuit 2</v>
          </cell>
          <cell r="B332" t="str">
            <v>Service gratuit 2</v>
          </cell>
          <cell r="E332">
            <v>24527.999999999996</v>
          </cell>
          <cell r="H332">
            <v>1652.6753978584377</v>
          </cell>
          <cell r="K332">
            <v>1727.5096033468692</v>
          </cell>
          <cell r="N332">
            <v>1728.4969010161922</v>
          </cell>
          <cell r="Q332">
            <v>2830.7432547726557</v>
          </cell>
          <cell r="T332">
            <v>2316.8335249374268</v>
          </cell>
          <cell r="W332">
            <v>1782.5831259687641</v>
          </cell>
          <cell r="Z332">
            <v>1772.5775029718116</v>
          </cell>
          <cell r="AC332">
            <v>2243.542254752278</v>
          </cell>
          <cell r="AF332">
            <v>1660.9170138477077</v>
          </cell>
          <cell r="AI332">
            <v>2095.5907420365202</v>
          </cell>
          <cell r="AL332">
            <v>3101.0421346892153</v>
          </cell>
          <cell r="AO332">
            <v>1615.4885438021217</v>
          </cell>
        </row>
        <row r="333">
          <cell r="A333" t="str">
            <v>PiècesFrais véhicules de cie</v>
          </cell>
          <cell r="B333" t="str">
            <v>Frais véhicules de cie</v>
          </cell>
          <cell r="E333">
            <v>3426</v>
          </cell>
          <cell r="H333">
            <v>285.5</v>
          </cell>
          <cell r="K333">
            <v>285.5</v>
          </cell>
          <cell r="N333">
            <v>285.5</v>
          </cell>
          <cell r="Q333">
            <v>285.5</v>
          </cell>
          <cell r="T333">
            <v>285.5</v>
          </cell>
          <cell r="W333">
            <v>285.5</v>
          </cell>
          <cell r="Z333">
            <v>285.5</v>
          </cell>
          <cell r="AC333">
            <v>285.5</v>
          </cell>
          <cell r="AF333">
            <v>285.5</v>
          </cell>
          <cell r="AI333">
            <v>285.5</v>
          </cell>
          <cell r="AL333">
            <v>285.5</v>
          </cell>
          <cell r="AO333">
            <v>285.5</v>
          </cell>
        </row>
        <row r="334">
          <cell r="A334" t="str">
            <v>PiècesInformatique</v>
          </cell>
          <cell r="B334" t="str">
            <v>Informatique</v>
          </cell>
          <cell r="E334">
            <v>51369.340000000018</v>
          </cell>
          <cell r="H334">
            <v>4280.7783333333336</v>
          </cell>
          <cell r="K334">
            <v>4280.7783333333336</v>
          </cell>
          <cell r="N334">
            <v>4280.7783333333336</v>
          </cell>
          <cell r="Q334">
            <v>4280.7783333333336</v>
          </cell>
          <cell r="T334">
            <v>4280.7783333333336</v>
          </cell>
          <cell r="W334">
            <v>4280.7783333333336</v>
          </cell>
          <cell r="Z334">
            <v>4280.7783333333336</v>
          </cell>
          <cell r="AC334">
            <v>4280.7783333333336</v>
          </cell>
          <cell r="AF334">
            <v>4280.7783333333336</v>
          </cell>
          <cell r="AI334">
            <v>4280.7783333333336</v>
          </cell>
          <cell r="AL334">
            <v>4280.7783333333336</v>
          </cell>
          <cell r="AO334">
            <v>4280.7783333333336</v>
          </cell>
        </row>
        <row r="335">
          <cell r="A335" t="str">
            <v>PiècesFrais de déplacement</v>
          </cell>
          <cell r="B335" t="str">
            <v>Frais de déplacement</v>
          </cell>
          <cell r="E335">
            <v>14967.157499999996</v>
          </cell>
          <cell r="H335">
            <v>1247.2631249999999</v>
          </cell>
          <cell r="K335">
            <v>1247.2631249999999</v>
          </cell>
          <cell r="N335">
            <v>1247.2631249999999</v>
          </cell>
          <cell r="Q335">
            <v>1247.2631249999999</v>
          </cell>
          <cell r="T335">
            <v>1247.2631249999999</v>
          </cell>
          <cell r="W335">
            <v>1247.2631249999999</v>
          </cell>
          <cell r="Z335">
            <v>1247.2631249999999</v>
          </cell>
          <cell r="AC335">
            <v>1247.2631249999999</v>
          </cell>
          <cell r="AF335">
            <v>1247.2631249999999</v>
          </cell>
          <cell r="AI335">
            <v>1247.2631249999999</v>
          </cell>
          <cell r="AL335">
            <v>1247.2631249999999</v>
          </cell>
          <cell r="AO335">
            <v>1247.2631249999999</v>
          </cell>
        </row>
        <row r="336">
          <cell r="A336" t="str">
            <v>PiècesServices extérieurs</v>
          </cell>
          <cell r="B336" t="str">
            <v>Services extérieurs</v>
          </cell>
          <cell r="E336">
            <v>91411.229099999997</v>
          </cell>
          <cell r="H336">
            <v>7272.824908333333</v>
          </cell>
          <cell r="K336">
            <v>7060.8431083333326</v>
          </cell>
          <cell r="N336">
            <v>7738.2632083333328</v>
          </cell>
          <cell r="Q336">
            <v>7507.6174083333326</v>
          </cell>
          <cell r="T336">
            <v>9198.8635083333338</v>
          </cell>
          <cell r="W336">
            <v>7507.8482083333329</v>
          </cell>
          <cell r="Z336">
            <v>7507.8482083333329</v>
          </cell>
          <cell r="AC336">
            <v>7120.7510083333327</v>
          </cell>
          <cell r="AF336">
            <v>7332.7328083333323</v>
          </cell>
          <cell r="AI336">
            <v>7867.0648083333326</v>
          </cell>
          <cell r="AL336">
            <v>8314.0699083333329</v>
          </cell>
          <cell r="AO336">
            <v>6982.5020083333329</v>
          </cell>
        </row>
        <row r="337">
          <cell r="A337" t="str">
            <v>PiècesFournitures autres</v>
          </cell>
          <cell r="B337" t="str">
            <v>Fournitures autres</v>
          </cell>
          <cell r="E337">
            <v>1494</v>
          </cell>
          <cell r="H337">
            <v>126</v>
          </cell>
          <cell r="K337">
            <v>120</v>
          </cell>
          <cell r="N337">
            <v>132</v>
          </cell>
          <cell r="Q337">
            <v>126</v>
          </cell>
          <cell r="T337">
            <v>120</v>
          </cell>
          <cell r="W337">
            <v>126</v>
          </cell>
          <cell r="Z337">
            <v>132</v>
          </cell>
          <cell r="AC337">
            <v>126</v>
          </cell>
          <cell r="AF337">
            <v>126</v>
          </cell>
          <cell r="AI337">
            <v>126</v>
          </cell>
          <cell r="AL337">
            <v>126</v>
          </cell>
          <cell r="AO337">
            <v>108</v>
          </cell>
        </row>
        <row r="338">
          <cell r="A338" t="str">
            <v>PiècesUniformes</v>
          </cell>
          <cell r="B338" t="str">
            <v>Uniformes</v>
          </cell>
          <cell r="E338">
            <v>2040</v>
          </cell>
          <cell r="H338">
            <v>170</v>
          </cell>
          <cell r="K338">
            <v>170</v>
          </cell>
          <cell r="N338">
            <v>170</v>
          </cell>
          <cell r="Q338">
            <v>170</v>
          </cell>
          <cell r="T338">
            <v>170</v>
          </cell>
          <cell r="W338">
            <v>170</v>
          </cell>
          <cell r="Z338">
            <v>170</v>
          </cell>
          <cell r="AC338">
            <v>170</v>
          </cell>
          <cell r="AF338">
            <v>170</v>
          </cell>
          <cell r="AI338">
            <v>170</v>
          </cell>
          <cell r="AL338">
            <v>170</v>
          </cell>
          <cell r="AO338">
            <v>170</v>
          </cell>
        </row>
        <row r="339">
          <cell r="A339" t="str">
            <v>PiècesPapeterie</v>
          </cell>
          <cell r="B339" t="str">
            <v>Papeterie</v>
          </cell>
          <cell r="E339">
            <v>6540</v>
          </cell>
          <cell r="H339">
            <v>545</v>
          </cell>
          <cell r="K339">
            <v>545</v>
          </cell>
          <cell r="N339">
            <v>545</v>
          </cell>
          <cell r="Q339">
            <v>545</v>
          </cell>
          <cell r="T339">
            <v>545</v>
          </cell>
          <cell r="W339">
            <v>545</v>
          </cell>
          <cell r="Z339">
            <v>545</v>
          </cell>
          <cell r="AC339">
            <v>545</v>
          </cell>
          <cell r="AF339">
            <v>545</v>
          </cell>
          <cell r="AI339">
            <v>545</v>
          </cell>
          <cell r="AL339">
            <v>545</v>
          </cell>
          <cell r="AO339">
            <v>545</v>
          </cell>
        </row>
        <row r="340">
          <cell r="A340" t="str">
            <v>PiècesTéléphone</v>
          </cell>
          <cell r="B340" t="str">
            <v>Téléphone</v>
          </cell>
          <cell r="E340">
            <v>5427.2999999999993</v>
          </cell>
          <cell r="H340">
            <v>452.27499999999998</v>
          </cell>
          <cell r="K340">
            <v>452.27499999999998</v>
          </cell>
          <cell r="N340">
            <v>452.27499999999998</v>
          </cell>
          <cell r="Q340">
            <v>452.27499999999998</v>
          </cell>
          <cell r="T340">
            <v>452.27499999999998</v>
          </cell>
          <cell r="W340">
            <v>452.27499999999998</v>
          </cell>
          <cell r="Z340">
            <v>452.27499999999998</v>
          </cell>
          <cell r="AC340">
            <v>452.27499999999998</v>
          </cell>
          <cell r="AF340">
            <v>452.27499999999998</v>
          </cell>
          <cell r="AI340">
            <v>452.27499999999998</v>
          </cell>
          <cell r="AL340">
            <v>452.27499999999998</v>
          </cell>
          <cell r="AO340">
            <v>452.27499999999998</v>
          </cell>
        </row>
        <row r="341">
          <cell r="A341" t="str">
            <v>PiècesFrais postaux</v>
          </cell>
          <cell r="B341" t="str">
            <v>Frais postaux</v>
          </cell>
          <cell r="E341">
            <v>2595</v>
          </cell>
          <cell r="H341">
            <v>216.25</v>
          </cell>
          <cell r="K341">
            <v>216.25</v>
          </cell>
          <cell r="N341">
            <v>216.25</v>
          </cell>
          <cell r="Q341">
            <v>216.25</v>
          </cell>
          <cell r="T341">
            <v>216.25</v>
          </cell>
          <cell r="W341">
            <v>216.25</v>
          </cell>
          <cell r="Z341">
            <v>216.25</v>
          </cell>
          <cell r="AC341">
            <v>216.25</v>
          </cell>
          <cell r="AF341">
            <v>216.25</v>
          </cell>
          <cell r="AI341">
            <v>216.25</v>
          </cell>
          <cell r="AL341">
            <v>216.25</v>
          </cell>
          <cell r="AO341">
            <v>216.25</v>
          </cell>
        </row>
        <row r="342">
          <cell r="A342" t="str">
            <v>PiècesDivers</v>
          </cell>
          <cell r="B342" t="str">
            <v>Divers</v>
          </cell>
          <cell r="E342">
            <v>10773</v>
          </cell>
          <cell r="H342">
            <v>897.75</v>
          </cell>
          <cell r="K342">
            <v>897.75</v>
          </cell>
          <cell r="N342">
            <v>897.75</v>
          </cell>
          <cell r="Q342">
            <v>897.75</v>
          </cell>
          <cell r="T342">
            <v>897.75</v>
          </cell>
          <cell r="W342">
            <v>897.75</v>
          </cell>
          <cell r="Z342">
            <v>897.75</v>
          </cell>
          <cell r="AC342">
            <v>897.75</v>
          </cell>
          <cell r="AF342">
            <v>897.75</v>
          </cell>
          <cell r="AI342">
            <v>897.75</v>
          </cell>
          <cell r="AL342">
            <v>897.75</v>
          </cell>
          <cell r="AO342">
            <v>897.75</v>
          </cell>
        </row>
        <row r="343">
          <cell r="A343" t="str">
            <v>PiècesFormation</v>
          </cell>
          <cell r="B343" t="str">
            <v>Formation</v>
          </cell>
          <cell r="E343">
            <v>2965.7500000000005</v>
          </cell>
          <cell r="H343">
            <v>247.14583333333334</v>
          </cell>
          <cell r="K343">
            <v>247.14583333333334</v>
          </cell>
          <cell r="N343">
            <v>247.14583333333334</v>
          </cell>
          <cell r="Q343">
            <v>247.14583333333334</v>
          </cell>
          <cell r="T343">
            <v>247.14583333333334</v>
          </cell>
          <cell r="W343">
            <v>247.14583333333334</v>
          </cell>
          <cell r="Z343">
            <v>247.14583333333334</v>
          </cell>
          <cell r="AC343">
            <v>247.14583333333334</v>
          </cell>
          <cell r="AF343">
            <v>247.14583333333334</v>
          </cell>
          <cell r="AI343">
            <v>247.14583333333334</v>
          </cell>
          <cell r="AL343">
            <v>247.14583333333334</v>
          </cell>
          <cell r="AO343">
            <v>247.14583333333334</v>
          </cell>
        </row>
        <row r="344">
          <cell r="A344" t="str">
            <v>PiècesFrais bancaires</v>
          </cell>
          <cell r="B344" t="str">
            <v>Frais bancaires</v>
          </cell>
          <cell r="E344">
            <v>26517.5</v>
          </cell>
          <cell r="H344">
            <v>1630.9951819211053</v>
          </cell>
          <cell r="K344">
            <v>1406.8338933847535</v>
          </cell>
          <cell r="N344">
            <v>1627.5891855146688</v>
          </cell>
          <cell r="Q344">
            <v>3128.8953456979134</v>
          </cell>
          <cell r="T344">
            <v>2867.7010940528189</v>
          </cell>
          <cell r="W344">
            <v>1895.4593382359283</v>
          </cell>
          <cell r="Z344">
            <v>1787.0140289781664</v>
          </cell>
          <cell r="AC344">
            <v>1969.6719311009003</v>
          </cell>
          <cell r="AF344">
            <v>1491.6343899182989</v>
          </cell>
          <cell r="AI344">
            <v>2796.126826179277</v>
          </cell>
          <cell r="AL344">
            <v>4068.8513498448642</v>
          </cell>
          <cell r="AO344">
            <v>1846.7274351713049</v>
          </cell>
        </row>
        <row r="345">
          <cell r="A345" t="str">
            <v>Pièces[...]</v>
          </cell>
          <cell r="B345" t="str">
            <v>[...]</v>
          </cell>
          <cell r="E345">
            <v>0</v>
          </cell>
        </row>
        <row r="346">
          <cell r="A346" t="str">
            <v>Pièces[...]</v>
          </cell>
          <cell r="B346" t="str">
            <v>[...]</v>
          </cell>
          <cell r="E346">
            <v>0</v>
          </cell>
        </row>
        <row r="347">
          <cell r="A347" t="str">
            <v>Pièces[...]</v>
          </cell>
          <cell r="B347" t="str">
            <v>[...]</v>
          </cell>
          <cell r="E347">
            <v>0</v>
          </cell>
        </row>
        <row r="348">
          <cell r="A348" t="str">
            <v>PiècesTOTAL SEMI-FIXES</v>
          </cell>
          <cell r="B348" t="str">
            <v>TOTAL SEMI-FIXES</v>
          </cell>
          <cell r="C348" t="str">
            <v>% brut</v>
          </cell>
          <cell r="D348">
            <v>0.2153871503207809</v>
          </cell>
          <cell r="E348">
            <v>289757.97659999999</v>
          </cell>
          <cell r="F348" t="str">
            <v>% brut</v>
          </cell>
          <cell r="G348">
            <v>0.2231612413358699</v>
          </cell>
          <cell r="H348">
            <v>22833.099446446209</v>
          </cell>
          <cell r="I348" t="str">
            <v>% brut</v>
          </cell>
          <cell r="J348">
            <v>0.21765649085245739</v>
          </cell>
          <cell r="K348">
            <v>22465.790563398288</v>
          </cell>
          <cell r="L348" t="str">
            <v>% brut</v>
          </cell>
          <cell r="M348">
            <v>0.24246370046895407</v>
          </cell>
          <cell r="N348">
            <v>23376.953253197527</v>
          </cell>
          <cell r="O348" t="str">
            <v>% brut</v>
          </cell>
          <cell r="P348">
            <v>0.24478441812406715</v>
          </cell>
          <cell r="Q348">
            <v>25743.859967137236</v>
          </cell>
          <cell r="R348" t="str">
            <v>% brut</v>
          </cell>
          <cell r="S348">
            <v>0.21286768951258919</v>
          </cell>
          <cell r="T348">
            <v>26654.002085656914</v>
          </cell>
          <cell r="U348" t="str">
            <v>% brut</v>
          </cell>
          <cell r="V348">
            <v>0.22279011924965458</v>
          </cell>
          <cell r="W348">
            <v>23462.494630871355</v>
          </cell>
          <cell r="X348" t="str">
            <v>% brut</v>
          </cell>
          <cell r="Y348">
            <v>0.20804734755124901</v>
          </cell>
          <cell r="Z348">
            <v>23350.043698616646</v>
          </cell>
          <cell r="AA348" t="str">
            <v>% brut</v>
          </cell>
          <cell r="AB348">
            <v>0.19036459700675676</v>
          </cell>
          <cell r="AC348">
            <v>23610.569152519845</v>
          </cell>
          <cell r="AD348" t="str">
            <v>% brut</v>
          </cell>
          <cell r="AE348">
            <v>0.21367773744057506</v>
          </cell>
          <cell r="AF348">
            <v>22761.88817043267</v>
          </cell>
          <cell r="AG348" t="str">
            <v>% brut</v>
          </cell>
          <cell r="AH348">
            <v>0.19261382633047489</v>
          </cell>
          <cell r="AI348">
            <v>25035.38633488246</v>
          </cell>
          <cell r="AJ348" t="str">
            <v>% brut</v>
          </cell>
          <cell r="AK348">
            <v>0.19208690996452957</v>
          </cell>
          <cell r="AL348">
            <v>27760.567351200745</v>
          </cell>
          <cell r="AM348" t="str">
            <v>% brut</v>
          </cell>
          <cell r="AN348">
            <v>0.25125089674624373</v>
          </cell>
          <cell r="AO348">
            <v>22703.321945640095</v>
          </cell>
        </row>
        <row r="349">
          <cell r="A349" t="str">
            <v>Pièces</v>
          </cell>
        </row>
        <row r="350">
          <cell r="A350" t="str">
            <v>PiècesTOTAL DES DÉPENSES</v>
          </cell>
          <cell r="B350" t="str">
            <v>TOTAL DES DÉPENSES</v>
          </cell>
          <cell r="C350" t="str">
            <v>% brut</v>
          </cell>
          <cell r="D350">
            <v>0.57558733159011066</v>
          </cell>
          <cell r="E350">
            <v>774331.3392175578</v>
          </cell>
          <cell r="F350" t="str">
            <v>% brut</v>
          </cell>
          <cell r="G350">
            <v>0.60457622880487871</v>
          </cell>
          <cell r="H350">
            <v>61858.184121152604</v>
          </cell>
          <cell r="I350" t="str">
            <v>% brut</v>
          </cell>
          <cell r="J350">
            <v>0.57822834105781773</v>
          </cell>
          <cell r="K350">
            <v>59682.836735762365</v>
          </cell>
          <cell r="L350" t="str">
            <v>% brut</v>
          </cell>
          <cell r="M350">
            <v>0.68473407424685206</v>
          </cell>
          <cell r="N350">
            <v>66018.114932588593</v>
          </cell>
          <cell r="O350" t="str">
            <v>% brut</v>
          </cell>
          <cell r="P350">
            <v>0.61585280711215162</v>
          </cell>
          <cell r="Q350">
            <v>64768.944641843635</v>
          </cell>
          <cell r="R350" t="str">
            <v>% brut</v>
          </cell>
          <cell r="S350">
            <v>0.53897453674506157</v>
          </cell>
          <cell r="T350">
            <v>67487.125262705638</v>
          </cell>
          <cell r="U350" t="str">
            <v>% brut</v>
          </cell>
          <cell r="V350">
            <v>0.61052452367145182</v>
          </cell>
          <cell r="W350">
            <v>64295.617807920084</v>
          </cell>
          <cell r="X350" t="str">
            <v>% brut</v>
          </cell>
          <cell r="Y350">
            <v>0.57186777884756002</v>
          </cell>
          <cell r="Z350">
            <v>64183.166875665374</v>
          </cell>
          <cell r="AA350" t="str">
            <v>% brut</v>
          </cell>
          <cell r="AB350">
            <v>0.51958923313953476</v>
          </cell>
          <cell r="AC350">
            <v>64443.69232956857</v>
          </cell>
          <cell r="AD350" t="str">
            <v>% brut</v>
          </cell>
          <cell r="AE350">
            <v>0.59699960018647336</v>
          </cell>
          <cell r="AF350">
            <v>63595.011347481399</v>
          </cell>
          <cell r="AG350" t="str">
            <v>% brut</v>
          </cell>
          <cell r="AH350">
            <v>0.49285967760350524</v>
          </cell>
          <cell r="AI350">
            <v>64060.471009588859</v>
          </cell>
          <cell r="AJ350" t="str">
            <v>% brut</v>
          </cell>
          <cell r="AK350">
            <v>0.47462827001857921</v>
          </cell>
          <cell r="AL350">
            <v>68593.69052824947</v>
          </cell>
          <cell r="AM350" t="str">
            <v>% brut</v>
          </cell>
          <cell r="AN350">
            <v>0.72314792291275998</v>
          </cell>
          <cell r="AO350">
            <v>65344.483625031149</v>
          </cell>
        </row>
        <row r="351">
          <cell r="A351" t="str">
            <v>Pièces</v>
          </cell>
        </row>
        <row r="352">
          <cell r="A352" t="str">
            <v>PiècesPROFIT DÉPARTEMENTAL</v>
          </cell>
          <cell r="B352" t="str">
            <v>PROFIT DÉPARTEMENTAL</v>
          </cell>
          <cell r="E352">
            <v>570957.71896653972</v>
          </cell>
          <cell r="H352">
            <v>40458.415794516186</v>
          </cell>
          <cell r="K352">
            <v>43533.890114010996</v>
          </cell>
          <cell r="N352">
            <v>30396.124427710194</v>
          </cell>
          <cell r="Q352">
            <v>40400.576214214911</v>
          </cell>
          <cell r="T352">
            <v>57726.814657850366</v>
          </cell>
          <cell r="W352">
            <v>41016.479110434309</v>
          </cell>
          <cell r="Z352">
            <v>48051.110434045338</v>
          </cell>
          <cell r="AC352">
            <v>59584.459562990625</v>
          </cell>
          <cell r="AF352">
            <v>42929.367107072743</v>
          </cell>
          <cell r="AI352">
            <v>65916.627788751255</v>
          </cell>
          <cell r="AL352">
            <v>75927.179510874805</v>
          </cell>
          <cell r="AO352">
            <v>25016.674244068141</v>
          </cell>
        </row>
        <row r="355">
          <cell r="B355" t="str">
            <v>Budget 2021</v>
          </cell>
          <cell r="C355" t="str">
            <v>Boutique</v>
          </cell>
        </row>
        <row r="357">
          <cell r="B357" t="str">
            <v>Mois</v>
          </cell>
          <cell r="C357">
            <v>2021</v>
          </cell>
          <cell r="F357" t="str">
            <v>Janvier</v>
          </cell>
          <cell r="I357" t="str">
            <v>Février</v>
          </cell>
          <cell r="L357" t="str">
            <v>Mars</v>
          </cell>
          <cell r="O357" t="str">
            <v>Avril</v>
          </cell>
          <cell r="R357" t="str">
            <v>Mai</v>
          </cell>
          <cell r="U357" t="str">
            <v>Juin</v>
          </cell>
          <cell r="X357" t="str">
            <v>Juillet</v>
          </cell>
          <cell r="AA357" t="str">
            <v>Août</v>
          </cell>
          <cell r="AD357" t="str">
            <v>Septembre</v>
          </cell>
          <cell r="AG357" t="str">
            <v>Octobre</v>
          </cell>
          <cell r="AJ357" t="str">
            <v>Novembre</v>
          </cell>
          <cell r="AM357" t="str">
            <v>Décembre</v>
          </cell>
        </row>
        <row r="358">
          <cell r="C358" t="str">
            <v>$VENTES</v>
          </cell>
          <cell r="D358" t="str">
            <v>% P. BRUT</v>
          </cell>
          <cell r="E358" t="str">
            <v>$PROFITS</v>
          </cell>
          <cell r="F358" t="str">
            <v>$VENTES</v>
          </cell>
          <cell r="G358" t="str">
            <v>% P. BRUT</v>
          </cell>
          <cell r="H358" t="str">
            <v>$PROFITS</v>
          </cell>
          <cell r="I358" t="str">
            <v>$VENTES</v>
          </cell>
          <cell r="J358" t="str">
            <v>% P. BRUT</v>
          </cell>
          <cell r="K358" t="str">
            <v>$PROFITS</v>
          </cell>
          <cell r="L358" t="str">
            <v>$VENTES</v>
          </cell>
          <cell r="M358" t="str">
            <v>% P. BRUT</v>
          </cell>
          <cell r="N358" t="str">
            <v>$PROFITS</v>
          </cell>
          <cell r="O358" t="str">
            <v>$VENTES</v>
          </cell>
          <cell r="P358" t="str">
            <v>% P. BRUT</v>
          </cell>
          <cell r="Q358" t="str">
            <v>$PROFITS</v>
          </cell>
          <cell r="R358" t="str">
            <v>$VENTES</v>
          </cell>
          <cell r="S358" t="str">
            <v>% P. BRUT</v>
          </cell>
          <cell r="T358" t="str">
            <v>$PROFITS</v>
          </cell>
          <cell r="U358" t="str">
            <v>$VENTES</v>
          </cell>
          <cell r="V358" t="str">
            <v>% P. BRUT</v>
          </cell>
          <cell r="W358" t="str">
            <v>$PROFITS</v>
          </cell>
          <cell r="X358" t="str">
            <v>$VENTES</v>
          </cell>
          <cell r="Y358" t="str">
            <v>% P. BRUT</v>
          </cell>
          <cell r="Z358" t="str">
            <v>$PROFITS</v>
          </cell>
          <cell r="AA358" t="str">
            <v>$VENTES</v>
          </cell>
          <cell r="AB358" t="str">
            <v>% P. BRUT</v>
          </cell>
          <cell r="AC358" t="str">
            <v>$PROFITS</v>
          </cell>
          <cell r="AD358" t="str">
            <v>$VENTES</v>
          </cell>
          <cell r="AE358" t="str">
            <v>% P. BRUT</v>
          </cell>
          <cell r="AF358" t="str">
            <v>$PROFITS</v>
          </cell>
          <cell r="AG358" t="str">
            <v>$VENTES</v>
          </cell>
          <cell r="AH358" t="str">
            <v>% P. BRUT</v>
          </cell>
          <cell r="AI358" t="str">
            <v>$PROFITS</v>
          </cell>
          <cell r="AJ358" t="str">
            <v>$VENTES</v>
          </cell>
          <cell r="AK358" t="str">
            <v>% P. BRUT</v>
          </cell>
          <cell r="AL358" t="str">
            <v>$PROFITS</v>
          </cell>
          <cell r="AM358" t="str">
            <v>$VENTES</v>
          </cell>
          <cell r="AN358" t="str">
            <v>% P. BRUT</v>
          </cell>
          <cell r="AO358" t="str">
            <v>$PROFITS</v>
          </cell>
        </row>
        <row r="359">
          <cell r="A359" t="str">
            <v>BoutiqueBoutique</v>
          </cell>
          <cell r="B359" t="str">
            <v>Boutique</v>
          </cell>
          <cell r="C359">
            <v>0</v>
          </cell>
          <cell r="D359">
            <v>0</v>
          </cell>
          <cell r="E359">
            <v>0</v>
          </cell>
          <cell r="G359">
            <v>0</v>
          </cell>
          <cell r="J359">
            <v>0</v>
          </cell>
          <cell r="M359">
            <v>0</v>
          </cell>
          <cell r="P359">
            <v>0</v>
          </cell>
          <cell r="S359">
            <v>0</v>
          </cell>
          <cell r="V359">
            <v>0</v>
          </cell>
          <cell r="Y359">
            <v>0</v>
          </cell>
          <cell r="AB359">
            <v>0</v>
          </cell>
          <cell r="AE359">
            <v>0</v>
          </cell>
          <cell r="AH359">
            <v>0</v>
          </cell>
          <cell r="AK359">
            <v>0</v>
          </cell>
          <cell r="AN359">
            <v>0</v>
          </cell>
        </row>
        <row r="360">
          <cell r="A360" t="str">
            <v>Boutique</v>
          </cell>
        </row>
        <row r="361">
          <cell r="A361" t="str">
            <v>BoutiqueTotal Dépt. Boutique</v>
          </cell>
          <cell r="B361" t="str">
            <v>Total Dépt. Boutique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</row>
        <row r="362">
          <cell r="A362" t="str">
            <v>Boutique</v>
          </cell>
        </row>
        <row r="363">
          <cell r="A363" t="str">
            <v>BoutiqueDEPENSES</v>
          </cell>
          <cell r="B363" t="str">
            <v>DEPENSES</v>
          </cell>
        </row>
        <row r="364">
          <cell r="A364" t="str">
            <v>BoutiqueSalaires cadres</v>
          </cell>
          <cell r="B364" t="str">
            <v>Salaires cadres</v>
          </cell>
          <cell r="E364">
            <v>0</v>
          </cell>
        </row>
        <row r="365">
          <cell r="A365" t="str">
            <v>BoutiqueSalaires commis</v>
          </cell>
          <cell r="B365" t="str">
            <v>Salaires commis</v>
          </cell>
          <cell r="E365">
            <v>0</v>
          </cell>
        </row>
        <row r="366">
          <cell r="A366" t="str">
            <v>BoutiqueSalaires autres</v>
          </cell>
          <cell r="B366" t="str">
            <v>Salaires autres</v>
          </cell>
          <cell r="E366">
            <v>0</v>
          </cell>
        </row>
        <row r="367">
          <cell r="A367" t="str">
            <v>BoutiqueSalaires spécialistes</v>
          </cell>
          <cell r="B367" t="str">
            <v>Salaires spécialistes</v>
          </cell>
          <cell r="E367">
            <v>0</v>
          </cell>
        </row>
        <row r="368">
          <cell r="A368" t="str">
            <v>Boutique[...]</v>
          </cell>
          <cell r="B368" t="str">
            <v>[...]</v>
          </cell>
          <cell r="E368">
            <v>0</v>
          </cell>
        </row>
        <row r="369">
          <cell r="A369" t="str">
            <v>Boutique[...]</v>
          </cell>
          <cell r="B369" t="str">
            <v>[...]</v>
          </cell>
          <cell r="E369">
            <v>0</v>
          </cell>
        </row>
        <row r="370">
          <cell r="A370" t="str">
            <v>Boutique[...]</v>
          </cell>
          <cell r="B370" t="str">
            <v>[...]</v>
          </cell>
          <cell r="E370">
            <v>0</v>
          </cell>
        </row>
        <row r="371">
          <cell r="A371" t="str">
            <v>BoutiqueSalaires en absences</v>
          </cell>
          <cell r="B371" t="str">
            <v>Salaires en absences</v>
          </cell>
          <cell r="E371">
            <v>0</v>
          </cell>
        </row>
        <row r="372">
          <cell r="A372" t="str">
            <v>BoutiqueDéduction à la source</v>
          </cell>
          <cell r="B372" t="str">
            <v>Déduction à la source</v>
          </cell>
          <cell r="E372">
            <v>0</v>
          </cell>
        </row>
        <row r="373">
          <cell r="A373" t="str">
            <v>BoutiqueBénéfices marginaux</v>
          </cell>
          <cell r="B373" t="str">
            <v>Bénéfices marginaux</v>
          </cell>
          <cell r="E373">
            <v>0</v>
          </cell>
        </row>
        <row r="374">
          <cell r="A374" t="str">
            <v>BoutiqueCsst</v>
          </cell>
          <cell r="B374" t="str">
            <v>Csst</v>
          </cell>
          <cell r="E374">
            <v>0</v>
          </cell>
        </row>
        <row r="375">
          <cell r="A375" t="str">
            <v>Boutique[...]</v>
          </cell>
          <cell r="B375" t="str">
            <v>[...]</v>
          </cell>
          <cell r="E375">
            <v>0</v>
          </cell>
        </row>
        <row r="376">
          <cell r="A376" t="str">
            <v>BoutiqueTOTAL PERSONNEL</v>
          </cell>
          <cell r="B376" t="str">
            <v>TOTAL PERSONNEL</v>
          </cell>
          <cell r="C376" t="str">
            <v>% brut</v>
          </cell>
          <cell r="D376">
            <v>0</v>
          </cell>
          <cell r="E376">
            <v>0</v>
          </cell>
          <cell r="F376" t="str">
            <v>% brut</v>
          </cell>
          <cell r="G376">
            <v>0</v>
          </cell>
          <cell r="H376">
            <v>0</v>
          </cell>
          <cell r="I376" t="str">
            <v>% brut</v>
          </cell>
          <cell r="J376">
            <v>0</v>
          </cell>
          <cell r="K376">
            <v>0</v>
          </cell>
          <cell r="L376" t="str">
            <v>% brut</v>
          </cell>
          <cell r="M376">
            <v>0</v>
          </cell>
          <cell r="N376">
            <v>0</v>
          </cell>
          <cell r="O376" t="str">
            <v>% brut</v>
          </cell>
          <cell r="P376">
            <v>0</v>
          </cell>
          <cell r="Q376">
            <v>0</v>
          </cell>
          <cell r="R376" t="str">
            <v>% brut</v>
          </cell>
          <cell r="S376">
            <v>0</v>
          </cell>
          <cell r="T376">
            <v>0</v>
          </cell>
          <cell r="U376" t="str">
            <v>% brut</v>
          </cell>
          <cell r="V376">
            <v>0</v>
          </cell>
          <cell r="W376">
            <v>0</v>
          </cell>
          <cell r="X376" t="str">
            <v>% brut</v>
          </cell>
          <cell r="Y376">
            <v>0</v>
          </cell>
          <cell r="Z376">
            <v>0</v>
          </cell>
          <cell r="AA376" t="str">
            <v>% brut</v>
          </cell>
          <cell r="AB376">
            <v>0</v>
          </cell>
          <cell r="AC376">
            <v>0</v>
          </cell>
          <cell r="AD376" t="str">
            <v>% brut</v>
          </cell>
          <cell r="AE376">
            <v>0</v>
          </cell>
          <cell r="AF376">
            <v>0</v>
          </cell>
          <cell r="AG376" t="str">
            <v>% brut</v>
          </cell>
          <cell r="AH376">
            <v>0</v>
          </cell>
          <cell r="AI376">
            <v>0</v>
          </cell>
          <cell r="AJ376" t="str">
            <v>% brut</v>
          </cell>
          <cell r="AK376">
            <v>0</v>
          </cell>
          <cell r="AL376">
            <v>0</v>
          </cell>
          <cell r="AM376" t="str">
            <v>% brut</v>
          </cell>
          <cell r="AN376">
            <v>0</v>
          </cell>
          <cell r="AO376">
            <v>0</v>
          </cell>
        </row>
        <row r="377">
          <cell r="A377" t="str">
            <v>BoutiquePublicité 2</v>
          </cell>
          <cell r="B377" t="str">
            <v>Publicité 2</v>
          </cell>
          <cell r="E377">
            <v>0</v>
          </cell>
        </row>
        <row r="378">
          <cell r="A378" t="str">
            <v>BoutiqueService gratuit 2</v>
          </cell>
          <cell r="B378" t="str">
            <v>Service gratuit 2</v>
          </cell>
          <cell r="E378">
            <v>0</v>
          </cell>
        </row>
        <row r="379">
          <cell r="A379" t="str">
            <v>BoutiqueFrais véhicules de cie</v>
          </cell>
          <cell r="B379" t="str">
            <v>Frais véhicules de cie</v>
          </cell>
          <cell r="E379">
            <v>0</v>
          </cell>
        </row>
        <row r="380">
          <cell r="A380" t="str">
            <v>BoutiqueInformatique</v>
          </cell>
          <cell r="B380" t="str">
            <v>Informatique</v>
          </cell>
          <cell r="E380">
            <v>0</v>
          </cell>
        </row>
        <row r="381">
          <cell r="A381" t="str">
            <v>BoutiqueFrais de déplacement</v>
          </cell>
          <cell r="B381" t="str">
            <v>Frais de déplacement</v>
          </cell>
          <cell r="E381">
            <v>0</v>
          </cell>
        </row>
        <row r="382">
          <cell r="A382" t="str">
            <v>BoutiqueServices extérieurs</v>
          </cell>
          <cell r="B382" t="str">
            <v>Services extérieurs</v>
          </cell>
          <cell r="E382">
            <v>0</v>
          </cell>
        </row>
        <row r="383">
          <cell r="A383" t="str">
            <v>BoutiqueFournitures autres</v>
          </cell>
          <cell r="B383" t="str">
            <v>Fournitures autres</v>
          </cell>
          <cell r="E383">
            <v>0</v>
          </cell>
        </row>
        <row r="384">
          <cell r="A384" t="str">
            <v>BoutiqueUniformes</v>
          </cell>
          <cell r="B384" t="str">
            <v>Uniformes</v>
          </cell>
          <cell r="E384">
            <v>0</v>
          </cell>
        </row>
        <row r="385">
          <cell r="A385" t="str">
            <v>BoutiquePapeterie</v>
          </cell>
          <cell r="B385" t="str">
            <v>Papeterie</v>
          </cell>
          <cell r="E385">
            <v>0</v>
          </cell>
        </row>
        <row r="386">
          <cell r="A386" t="str">
            <v>BoutiqueTéléphone</v>
          </cell>
          <cell r="B386" t="str">
            <v>Téléphone</v>
          </cell>
          <cell r="E386">
            <v>0</v>
          </cell>
        </row>
        <row r="387">
          <cell r="A387" t="str">
            <v>BoutiqueFrais postaux</v>
          </cell>
          <cell r="B387" t="str">
            <v>Frais postaux</v>
          </cell>
          <cell r="E387">
            <v>0</v>
          </cell>
        </row>
        <row r="388">
          <cell r="A388" t="str">
            <v>BoutiqueDivers</v>
          </cell>
          <cell r="B388" t="str">
            <v>Divers</v>
          </cell>
          <cell r="E388">
            <v>0</v>
          </cell>
        </row>
        <row r="389">
          <cell r="A389" t="str">
            <v>BoutiqueFormation</v>
          </cell>
          <cell r="B389" t="str">
            <v>Formation</v>
          </cell>
          <cell r="E389">
            <v>0</v>
          </cell>
        </row>
        <row r="390">
          <cell r="A390" t="str">
            <v>BoutiqueFrais bancaires</v>
          </cell>
          <cell r="B390" t="str">
            <v>Frais bancaires</v>
          </cell>
          <cell r="E390">
            <v>0</v>
          </cell>
        </row>
        <row r="391">
          <cell r="A391" t="str">
            <v>Boutique[...]</v>
          </cell>
          <cell r="B391" t="str">
            <v>[...]</v>
          </cell>
          <cell r="E391">
            <v>0</v>
          </cell>
        </row>
        <row r="392">
          <cell r="A392" t="str">
            <v>Boutique[...]</v>
          </cell>
          <cell r="B392" t="str">
            <v>[...]</v>
          </cell>
          <cell r="E392">
            <v>0</v>
          </cell>
        </row>
        <row r="393">
          <cell r="A393" t="str">
            <v>Boutique[...]</v>
          </cell>
          <cell r="B393" t="str">
            <v>[...]</v>
          </cell>
          <cell r="E393">
            <v>0</v>
          </cell>
        </row>
        <row r="394">
          <cell r="A394" t="str">
            <v>BoutiqueTOTAL SEMI-FIXES</v>
          </cell>
          <cell r="B394" t="str">
            <v>TOTAL SEMI-FIXES</v>
          </cell>
          <cell r="C394" t="str">
            <v>% brut</v>
          </cell>
          <cell r="D394">
            <v>0</v>
          </cell>
          <cell r="E394">
            <v>0</v>
          </cell>
          <cell r="F394" t="str">
            <v>% brut</v>
          </cell>
          <cell r="G394">
            <v>0</v>
          </cell>
          <cell r="H394">
            <v>0</v>
          </cell>
          <cell r="I394" t="str">
            <v>% brut</v>
          </cell>
          <cell r="J394">
            <v>0</v>
          </cell>
          <cell r="K394">
            <v>0</v>
          </cell>
          <cell r="L394" t="str">
            <v>% brut</v>
          </cell>
          <cell r="M394">
            <v>0</v>
          </cell>
          <cell r="N394">
            <v>0</v>
          </cell>
          <cell r="O394" t="str">
            <v>% brut</v>
          </cell>
          <cell r="P394">
            <v>0</v>
          </cell>
          <cell r="Q394">
            <v>0</v>
          </cell>
          <cell r="R394" t="str">
            <v>% brut</v>
          </cell>
          <cell r="S394">
            <v>0</v>
          </cell>
          <cell r="T394">
            <v>0</v>
          </cell>
          <cell r="U394" t="str">
            <v>% brut</v>
          </cell>
          <cell r="V394">
            <v>0</v>
          </cell>
          <cell r="W394">
            <v>0</v>
          </cell>
          <cell r="X394" t="str">
            <v>% brut</v>
          </cell>
          <cell r="Y394">
            <v>0</v>
          </cell>
          <cell r="Z394">
            <v>0</v>
          </cell>
          <cell r="AA394" t="str">
            <v>% brut</v>
          </cell>
          <cell r="AB394">
            <v>0</v>
          </cell>
          <cell r="AC394">
            <v>0</v>
          </cell>
          <cell r="AD394" t="str">
            <v>% brut</v>
          </cell>
          <cell r="AE394">
            <v>0</v>
          </cell>
          <cell r="AF394">
            <v>0</v>
          </cell>
          <cell r="AG394" t="str">
            <v>% brut</v>
          </cell>
          <cell r="AH394">
            <v>0</v>
          </cell>
          <cell r="AI394">
            <v>0</v>
          </cell>
          <cell r="AJ394" t="str">
            <v>% brut</v>
          </cell>
          <cell r="AK394">
            <v>0</v>
          </cell>
          <cell r="AL394">
            <v>0</v>
          </cell>
          <cell r="AM394" t="str">
            <v>% brut</v>
          </cell>
          <cell r="AN394">
            <v>0</v>
          </cell>
          <cell r="AO394">
            <v>0</v>
          </cell>
        </row>
        <row r="395">
          <cell r="A395" t="str">
            <v>Boutique</v>
          </cell>
        </row>
        <row r="396">
          <cell r="A396" t="str">
            <v>BoutiqueTOTAL DES DÉPENSES</v>
          </cell>
          <cell r="B396" t="str">
            <v>TOTAL DES DÉPENSES</v>
          </cell>
          <cell r="C396" t="str">
            <v>% brut</v>
          </cell>
          <cell r="D396">
            <v>0</v>
          </cell>
          <cell r="E396">
            <v>0</v>
          </cell>
          <cell r="F396" t="str">
            <v>% brut</v>
          </cell>
          <cell r="G396">
            <v>0</v>
          </cell>
          <cell r="H396">
            <v>0</v>
          </cell>
          <cell r="I396" t="str">
            <v>% brut</v>
          </cell>
          <cell r="J396">
            <v>0</v>
          </cell>
          <cell r="K396">
            <v>0</v>
          </cell>
          <cell r="L396" t="str">
            <v>% brut</v>
          </cell>
          <cell r="M396">
            <v>0</v>
          </cell>
          <cell r="N396">
            <v>0</v>
          </cell>
          <cell r="O396" t="str">
            <v>% brut</v>
          </cell>
          <cell r="P396">
            <v>0</v>
          </cell>
          <cell r="Q396">
            <v>0</v>
          </cell>
          <cell r="R396" t="str">
            <v>% brut</v>
          </cell>
          <cell r="S396">
            <v>0</v>
          </cell>
          <cell r="T396">
            <v>0</v>
          </cell>
          <cell r="U396" t="str">
            <v>% brut</v>
          </cell>
          <cell r="V396">
            <v>0</v>
          </cell>
          <cell r="W396">
            <v>0</v>
          </cell>
          <cell r="X396" t="str">
            <v>% brut</v>
          </cell>
          <cell r="Y396">
            <v>0</v>
          </cell>
          <cell r="Z396">
            <v>0</v>
          </cell>
          <cell r="AA396" t="str">
            <v>% brut</v>
          </cell>
          <cell r="AB396">
            <v>0</v>
          </cell>
          <cell r="AC396">
            <v>0</v>
          </cell>
          <cell r="AD396" t="str">
            <v>% brut</v>
          </cell>
          <cell r="AE396">
            <v>0</v>
          </cell>
          <cell r="AF396">
            <v>0</v>
          </cell>
          <cell r="AG396" t="str">
            <v>% brut</v>
          </cell>
          <cell r="AH396">
            <v>0</v>
          </cell>
          <cell r="AI396">
            <v>0</v>
          </cell>
          <cell r="AJ396" t="str">
            <v>% brut</v>
          </cell>
          <cell r="AK396">
            <v>0</v>
          </cell>
          <cell r="AL396">
            <v>0</v>
          </cell>
          <cell r="AM396" t="str">
            <v>% brut</v>
          </cell>
          <cell r="AN396">
            <v>0</v>
          </cell>
          <cell r="AO396">
            <v>0</v>
          </cell>
        </row>
        <row r="397">
          <cell r="A397" t="str">
            <v>Boutique</v>
          </cell>
        </row>
        <row r="398">
          <cell r="A398" t="str">
            <v>BoutiquePROFIT DÉPARTEMENTAL</v>
          </cell>
          <cell r="B398" t="str">
            <v>PROFIT DÉPARTEMENTAL</v>
          </cell>
          <cell r="E398">
            <v>0</v>
          </cell>
          <cell r="H398">
            <v>0</v>
          </cell>
          <cell r="K398">
            <v>0</v>
          </cell>
          <cell r="N398">
            <v>0</v>
          </cell>
          <cell r="Q398">
            <v>0</v>
          </cell>
          <cell r="T398">
            <v>0</v>
          </cell>
          <cell r="W398">
            <v>0</v>
          </cell>
          <cell r="Z398">
            <v>0</v>
          </cell>
          <cell r="AC398">
            <v>0</v>
          </cell>
          <cell r="AF398">
            <v>0</v>
          </cell>
          <cell r="AI398">
            <v>0</v>
          </cell>
          <cell r="AL398">
            <v>0</v>
          </cell>
          <cell r="AO398">
            <v>0</v>
          </cell>
        </row>
        <row r="401">
          <cell r="B401" t="str">
            <v>Budget 2021</v>
          </cell>
          <cell r="C401" t="str">
            <v>TOTAL  DES  REVENUS  ET  DÉPENSES</v>
          </cell>
        </row>
        <row r="403">
          <cell r="B403" t="str">
            <v>Mois</v>
          </cell>
          <cell r="C403">
            <v>2021</v>
          </cell>
          <cell r="F403" t="str">
            <v>Janvier</v>
          </cell>
          <cell r="I403" t="str">
            <v>Février</v>
          </cell>
          <cell r="L403" t="str">
            <v>Mars</v>
          </cell>
          <cell r="O403" t="str">
            <v>Avril</v>
          </cell>
          <cell r="R403" t="str">
            <v>Mai</v>
          </cell>
          <cell r="U403" t="str">
            <v>Juin</v>
          </cell>
          <cell r="X403" t="str">
            <v>Juillet</v>
          </cell>
          <cell r="AA403" t="str">
            <v>Août</v>
          </cell>
          <cell r="AD403" t="str">
            <v>Septembre</v>
          </cell>
          <cell r="AG403" t="str">
            <v>Octobre</v>
          </cell>
          <cell r="AJ403" t="str">
            <v>Novembre</v>
          </cell>
          <cell r="AM403" t="str">
            <v>Décembre</v>
          </cell>
        </row>
        <row r="404">
          <cell r="C404" t="str">
            <v>%P.Brut</v>
          </cell>
          <cell r="D404" t="str">
            <v>$/Unite</v>
          </cell>
          <cell r="E404" t="str">
            <v>$TOTAL</v>
          </cell>
          <cell r="F404" t="str">
            <v>%P.Brut</v>
          </cell>
          <cell r="G404" t="str">
            <v>$/Unite</v>
          </cell>
          <cell r="H404" t="str">
            <v>$TOTAL</v>
          </cell>
          <cell r="I404" t="str">
            <v>%P.Brut</v>
          </cell>
          <cell r="J404" t="str">
            <v>$/Unite</v>
          </cell>
          <cell r="K404" t="str">
            <v>$TOTAL</v>
          </cell>
          <cell r="L404" t="str">
            <v>%P.Brut</v>
          </cell>
          <cell r="M404" t="str">
            <v>$/Unite</v>
          </cell>
          <cell r="N404" t="str">
            <v>$TOTAL</v>
          </cell>
          <cell r="O404" t="str">
            <v>%P.Brut</v>
          </cell>
          <cell r="P404" t="str">
            <v>$/Unite</v>
          </cell>
          <cell r="Q404" t="str">
            <v>$TOTAL</v>
          </cell>
          <cell r="R404" t="str">
            <v>%P.Brut</v>
          </cell>
          <cell r="S404" t="str">
            <v>$/Unite</v>
          </cell>
          <cell r="T404" t="str">
            <v>$TOTAL</v>
          </cell>
          <cell r="U404" t="str">
            <v>%P.Brut</v>
          </cell>
          <cell r="V404" t="str">
            <v>$/Unite</v>
          </cell>
          <cell r="W404" t="str">
            <v>$TOTAL</v>
          </cell>
          <cell r="X404" t="str">
            <v>%P.Brut</v>
          </cell>
          <cell r="Y404" t="str">
            <v>$/Unite</v>
          </cell>
          <cell r="Z404" t="str">
            <v>$TOTAL</v>
          </cell>
          <cell r="AA404" t="str">
            <v>%P.Brut</v>
          </cell>
          <cell r="AB404" t="str">
            <v>$/Unite</v>
          </cell>
          <cell r="AC404" t="str">
            <v>$TOTAL</v>
          </cell>
          <cell r="AD404" t="str">
            <v>%P.Brut</v>
          </cell>
          <cell r="AE404" t="str">
            <v>$/Unite</v>
          </cell>
          <cell r="AF404" t="str">
            <v>$TOTAL</v>
          </cell>
          <cell r="AG404" t="str">
            <v>%P.Brut</v>
          </cell>
          <cell r="AH404" t="str">
            <v>$/Unite</v>
          </cell>
          <cell r="AI404" t="str">
            <v>$TOTAL</v>
          </cell>
          <cell r="AJ404" t="str">
            <v>%P.Brut</v>
          </cell>
          <cell r="AK404" t="str">
            <v>$/Unite</v>
          </cell>
          <cell r="AL404" t="str">
            <v>$TOTAL</v>
          </cell>
          <cell r="AM404" t="str">
            <v>%P.Brut</v>
          </cell>
          <cell r="AN404" t="str">
            <v>$/Unite</v>
          </cell>
          <cell r="AO404" t="str">
            <v>$TOTAL</v>
          </cell>
        </row>
        <row r="405">
          <cell r="A405" t="str">
            <v>Ventes nettes</v>
          </cell>
          <cell r="B405" t="str">
            <v>Ventes nettes</v>
          </cell>
          <cell r="E405">
            <v>30117652.361918017</v>
          </cell>
          <cell r="H405">
            <v>3142112.5184201845</v>
          </cell>
          <cell r="K405">
            <v>1871330.684261441</v>
          </cell>
          <cell r="N405">
            <v>2073370.7942468133</v>
          </cell>
          <cell r="Q405">
            <v>2470120.3212222802</v>
          </cell>
          <cell r="T405">
            <v>3070578.4158225493</v>
          </cell>
          <cell r="W405">
            <v>2497685.4862042968</v>
          </cell>
          <cell r="Z405">
            <v>2556311.2097828956</v>
          </cell>
          <cell r="AC405">
            <v>2664975.7924504215</v>
          </cell>
          <cell r="AF405">
            <v>2396490.2737884186</v>
          </cell>
          <cell r="AI405">
            <v>3094315.6808709064</v>
          </cell>
          <cell r="AL405">
            <v>2702219.2067021132</v>
          </cell>
          <cell r="AO405">
            <v>1578141.9781456995</v>
          </cell>
        </row>
        <row r="406">
          <cell r="A406" t="str">
            <v>Profit brut</v>
          </cell>
          <cell r="B406" t="str">
            <v>Profit brut</v>
          </cell>
          <cell r="E406">
            <v>6409689.7560462104</v>
          </cell>
          <cell r="H406">
            <v>436087.54440335213</v>
          </cell>
          <cell r="K406">
            <v>412111.16434611491</v>
          </cell>
          <cell r="N406">
            <v>473086.52530044882</v>
          </cell>
          <cell r="Q406">
            <v>574246.67272441753</v>
          </cell>
          <cell r="T406">
            <v>677748.24056670244</v>
          </cell>
          <cell r="W406">
            <v>526121.23533606844</v>
          </cell>
          <cell r="Z406">
            <v>541778.88628652471</v>
          </cell>
          <cell r="AC406">
            <v>571692.64661406144</v>
          </cell>
          <cell r="AF406">
            <v>514390.26114581869</v>
          </cell>
          <cell r="AI406">
            <v>658666.37929565902</v>
          </cell>
          <cell r="AL406">
            <v>650606.4466700668</v>
          </cell>
          <cell r="AO406">
            <v>373153.7533569755</v>
          </cell>
        </row>
        <row r="407">
          <cell r="A407" t="str">
            <v>DÉPENSES</v>
          </cell>
          <cell r="B407" t="str">
            <v>DÉPENSES</v>
          </cell>
        </row>
        <row r="408">
          <cell r="A408" t="str">
            <v>Comm. vendeurs</v>
          </cell>
          <cell r="B408" t="str">
            <v>Comm. vendeurs</v>
          </cell>
          <cell r="C408">
            <v>0.34812127889722178</v>
          </cell>
          <cell r="D408">
            <v>394.03872588510313</v>
          </cell>
          <cell r="E408">
            <v>468512.04507738759</v>
          </cell>
          <cell r="G408">
            <v>456.11129234208704</v>
          </cell>
          <cell r="H408">
            <v>34506.994087163024</v>
          </cell>
          <cell r="J408">
            <v>477.2534335426426</v>
          </cell>
          <cell r="K408">
            <v>30445.173484575535</v>
          </cell>
          <cell r="M408">
            <v>452.80294477850862</v>
          </cell>
          <cell r="N408">
            <v>37113.507144412062</v>
          </cell>
          <cell r="P408">
            <v>425.69385735300864</v>
          </cell>
          <cell r="Q408">
            <v>40734.191053869705</v>
          </cell>
          <cell r="S408">
            <v>395.82995977745099</v>
          </cell>
          <cell r="T408">
            <v>48745.562816749392</v>
          </cell>
          <cell r="V408">
            <v>424.2504446165907</v>
          </cell>
          <cell r="W408">
            <v>40220.503050962827</v>
          </cell>
          <cell r="Y408">
            <v>427.42441289987647</v>
          </cell>
          <cell r="Z408">
            <v>40677.672039713987</v>
          </cell>
          <cell r="AB408">
            <v>418.2163713500853</v>
          </cell>
          <cell r="AC408">
            <v>41703.976110795105</v>
          </cell>
          <cell r="AE408">
            <v>423.55003033919439</v>
          </cell>
          <cell r="AF408">
            <v>41680.703972187861</v>
          </cell>
          <cell r="AH408">
            <v>396.87069813380037</v>
          </cell>
          <cell r="AI408">
            <v>49753.075453797763</v>
          </cell>
          <cell r="AK408">
            <v>433.90776200818794</v>
          </cell>
          <cell r="AL408">
            <v>37370.360821779926</v>
          </cell>
          <cell r="AN408">
            <v>509.5351354727398</v>
          </cell>
          <cell r="AO408">
            <v>25560.325041380347</v>
          </cell>
        </row>
        <row r="409">
          <cell r="A409" t="str">
            <v>Comm. F&amp;I</v>
          </cell>
          <cell r="B409" t="str">
            <v>Comm. F&amp;I</v>
          </cell>
          <cell r="C409">
            <v>0.29999999999999988</v>
          </cell>
          <cell r="D409">
            <v>362.82161060142704</v>
          </cell>
          <cell r="E409">
            <v>395475.5555555555</v>
          </cell>
          <cell r="G409">
            <v>344.22484213127683</v>
          </cell>
          <cell r="H409">
            <v>26042.250633798994</v>
          </cell>
          <cell r="J409">
            <v>375.49396967266023</v>
          </cell>
          <cell r="K409">
            <v>23953.686334400438</v>
          </cell>
          <cell r="M409">
            <v>350.01315813268997</v>
          </cell>
          <cell r="N409">
            <v>28688.45265869475</v>
          </cell>
          <cell r="P409">
            <v>358.44743114823154</v>
          </cell>
          <cell r="Q409">
            <v>34299.452272934417</v>
          </cell>
          <cell r="S409">
            <v>356.04867802944312</v>
          </cell>
          <cell r="T409">
            <v>43846.588091671518</v>
          </cell>
          <cell r="V409">
            <v>369.49825965435014</v>
          </cell>
          <cell r="W409">
            <v>35029.794472422989</v>
          </cell>
          <cell r="Y409">
            <v>370.69098729715341</v>
          </cell>
          <cell r="Z409">
            <v>35278.392984266873</v>
          </cell>
          <cell r="AB409">
            <v>369.17047188359857</v>
          </cell>
          <cell r="AC409">
            <v>36813.184741055476</v>
          </cell>
          <cell r="AE409">
            <v>353.11418581275245</v>
          </cell>
          <cell r="AF409">
            <v>34749.254616874234</v>
          </cell>
          <cell r="AH409">
            <v>357.36825814417273</v>
          </cell>
          <cell r="AI409">
            <v>44800.913738017822</v>
          </cell>
          <cell r="AK409">
            <v>381.59675555713682</v>
          </cell>
          <cell r="AL409">
            <v>32865.068782341026</v>
          </cell>
          <cell r="AN409">
            <v>380.92083687132947</v>
          </cell>
          <cell r="AO409">
            <v>19108.516229077009</v>
          </cell>
        </row>
        <row r="410">
          <cell r="A410" t="str">
            <v>Frais de livraison</v>
          </cell>
          <cell r="B410" t="str">
            <v>Frais de livraison</v>
          </cell>
          <cell r="D410">
            <v>160.5211009174312</v>
          </cell>
          <cell r="E410">
            <v>174968</v>
          </cell>
          <cell r="G410">
            <v>173.57097440486746</v>
          </cell>
          <cell r="H410">
            <v>13131.471831659408</v>
          </cell>
          <cell r="J410">
            <v>151.62855149776189</v>
          </cell>
          <cell r="K410">
            <v>9672.7592325467995</v>
          </cell>
          <cell r="M410">
            <v>169.50915088724997</v>
          </cell>
          <cell r="N410">
            <v>13893.63553184155</v>
          </cell>
          <cell r="P410">
            <v>163.5905851973032</v>
          </cell>
          <cell r="Q410">
            <v>15653.808569089519</v>
          </cell>
          <cell r="S410">
            <v>165.27385747001162</v>
          </cell>
          <cell r="T410">
            <v>20353.101129082042</v>
          </cell>
          <cell r="V410">
            <v>155.83590920788714</v>
          </cell>
          <cell r="W410">
            <v>14773.817544044792</v>
          </cell>
          <cell r="Y410">
            <v>154.998938802597</v>
          </cell>
          <cell r="Z410">
            <v>14751.136829876572</v>
          </cell>
          <cell r="AB410">
            <v>156.06592707071658</v>
          </cell>
          <cell r="AC410">
            <v>15562.685107843346</v>
          </cell>
          <cell r="AE410">
            <v>167.33307287827708</v>
          </cell>
          <cell r="AF410">
            <v>16466.910106960731</v>
          </cell>
          <cell r="AH410">
            <v>164.34787113096576</v>
          </cell>
          <cell r="AI410">
            <v>20603.214274824724</v>
          </cell>
          <cell r="AK410">
            <v>147.34605565225181</v>
          </cell>
          <cell r="AL410">
            <v>12690.197658383464</v>
          </cell>
          <cell r="AN410">
            <v>147.8203667322515</v>
          </cell>
          <cell r="AO410">
            <v>7415.2621838470568</v>
          </cell>
        </row>
        <row r="411">
          <cell r="A411" t="str">
            <v>Service gratuit 1</v>
          </cell>
          <cell r="B411" t="str">
            <v>Service gratuit 1</v>
          </cell>
          <cell r="D411">
            <v>40.92110091743119</v>
          </cell>
          <cell r="E411">
            <v>44604</v>
          </cell>
          <cell r="G411">
            <v>33.070810983891086</v>
          </cell>
          <cell r="H411">
            <v>2501.9645385646932</v>
          </cell>
          <cell r="J411">
            <v>46.270508423944278</v>
          </cell>
          <cell r="K411">
            <v>2951.7098404712233</v>
          </cell>
          <cell r="M411">
            <v>35.514244041143918</v>
          </cell>
          <cell r="N411">
            <v>2910.8868772797505</v>
          </cell>
          <cell r="P411">
            <v>39.074620063295917</v>
          </cell>
          <cell r="Q411">
            <v>3739.0087066625533</v>
          </cell>
          <cell r="S411">
            <v>38.062029758066345</v>
          </cell>
          <cell r="T411">
            <v>4687.2527373823632</v>
          </cell>
          <cell r="V411">
            <v>43.739527728200578</v>
          </cell>
          <cell r="W411">
            <v>4146.6681550083831</v>
          </cell>
          <cell r="Y411">
            <v>44.243016160762487</v>
          </cell>
          <cell r="Z411">
            <v>4210.5758284256917</v>
          </cell>
          <cell r="AB411">
            <v>43.601158040950928</v>
          </cell>
          <cell r="AC411">
            <v>4347.8490511331547</v>
          </cell>
          <cell r="AE411">
            <v>36.823286868638313</v>
          </cell>
          <cell r="AF411">
            <v>3623.7053696478915</v>
          </cell>
          <cell r="AH411">
            <v>38.619066670570199</v>
          </cell>
          <cell r="AI411">
            <v>4841.4189988103926</v>
          </cell>
          <cell r="AK411">
            <v>48.846689262693531</v>
          </cell>
          <cell r="AL411">
            <v>4206.9272839184068</v>
          </cell>
          <cell r="AN411">
            <v>48.56136239724362</v>
          </cell>
          <cell r="AO411">
            <v>2436.0326126954965</v>
          </cell>
        </row>
        <row r="412">
          <cell r="A412" t="str">
            <v>Entretien stock</v>
          </cell>
          <cell r="B412" t="str">
            <v>Entretien stock</v>
          </cell>
          <cell r="D412">
            <v>45.721100917431194</v>
          </cell>
          <cell r="E412">
            <v>49836</v>
          </cell>
          <cell r="G412">
            <v>43.849286804193831</v>
          </cell>
          <cell r="H412">
            <v>3317.407628100972</v>
          </cell>
          <cell r="J412">
            <v>46.996607497814729</v>
          </cell>
          <cell r="K412">
            <v>2998.0294910327325</v>
          </cell>
          <cell r="M412">
            <v>44.431896175317277</v>
          </cell>
          <cell r="N412">
            <v>3641.8126585926752</v>
          </cell>
          <cell r="P412">
            <v>45.280828143832579</v>
          </cell>
          <cell r="Q412">
            <v>4332.8741367267949</v>
          </cell>
          <cell r="S412">
            <v>45.03938727473065</v>
          </cell>
          <cell r="T412">
            <v>5546.4985087603118</v>
          </cell>
          <cell r="V412">
            <v>46.393123368345393</v>
          </cell>
          <cell r="W412">
            <v>4398.2387847974005</v>
          </cell>
          <cell r="Y412">
            <v>46.513174571791346</v>
          </cell>
          <cell r="Z412">
            <v>4426.6251614422918</v>
          </cell>
          <cell r="AB412">
            <v>46.360130659078493</v>
          </cell>
          <cell r="AC412">
            <v>4622.9701033896526</v>
          </cell>
          <cell r="AE412">
            <v>44.744022843259486</v>
          </cell>
          <cell r="AF412">
            <v>4403.1690168011082</v>
          </cell>
          <cell r="AH412">
            <v>45.172206516216761</v>
          </cell>
          <cell r="AI412">
            <v>5662.9431444146667</v>
          </cell>
          <cell r="AK412">
            <v>47.610869097455804</v>
          </cell>
          <cell r="AL412">
            <v>4100.4921160568692</v>
          </cell>
          <cell r="AN412">
            <v>47.542836087445174</v>
          </cell>
          <cell r="AO412">
            <v>2384.9392498845255</v>
          </cell>
        </row>
        <row r="413">
          <cell r="A413" t="str">
            <v>Publicité 1</v>
          </cell>
          <cell r="B413" t="str">
            <v>Publicité 1</v>
          </cell>
          <cell r="D413">
            <v>139.50550458715594</v>
          </cell>
          <cell r="E413">
            <v>152060.99999999997</v>
          </cell>
          <cell r="G413">
            <v>153.23823239807243</v>
          </cell>
          <cell r="H413">
            <v>11593.202948638496</v>
          </cell>
          <cell r="J413">
            <v>130.14763909957006</v>
          </cell>
          <cell r="K413">
            <v>8302.4388563991306</v>
          </cell>
          <cell r="M413">
            <v>148.96386783529545</v>
          </cell>
          <cell r="N413">
            <v>12209.663468219773</v>
          </cell>
          <cell r="P413">
            <v>142.73560426405712</v>
          </cell>
          <cell r="Q413">
            <v>13658.217692956216</v>
          </cell>
          <cell r="S413">
            <v>144.50695629862071</v>
          </cell>
          <cell r="T413">
            <v>17795.704296036842</v>
          </cell>
          <cell r="V413">
            <v>134.57515315109993</v>
          </cell>
          <cell r="W413">
            <v>12758.219647334074</v>
          </cell>
          <cell r="Y413">
            <v>133.69438700630104</v>
          </cell>
          <cell r="Z413">
            <v>12723.598053971813</v>
          </cell>
          <cell r="AB413">
            <v>134.81720704571632</v>
          </cell>
          <cell r="AC413">
            <v>13443.791221774522</v>
          </cell>
          <cell r="AE413">
            <v>146.67392326063609</v>
          </cell>
          <cell r="AF413">
            <v>14433.884872986739</v>
          </cell>
          <cell r="AH413">
            <v>143.53251632700056</v>
          </cell>
          <cell r="AI413">
            <v>17993.729817975</v>
          </cell>
          <cell r="AK413">
            <v>125.64105519633218</v>
          </cell>
          <cell r="AL413">
            <v>10820.851751961747</v>
          </cell>
          <cell r="AN413">
            <v>126.14018531936431</v>
          </cell>
          <cell r="AO413">
            <v>6327.6973717456221</v>
          </cell>
        </row>
        <row r="414">
          <cell r="A414" t="str">
            <v>Intérêt de gros</v>
          </cell>
          <cell r="B414" t="str">
            <v>Intérêt de gros</v>
          </cell>
          <cell r="D414">
            <v>175.29739161328627</v>
          </cell>
          <cell r="E414">
            <v>191074.15685848202</v>
          </cell>
          <cell r="G414">
            <v>197.5665300473496</v>
          </cell>
          <cell r="H414">
            <v>14946.850031180735</v>
          </cell>
          <cell r="J414">
            <v>237.01502745777583</v>
          </cell>
          <cell r="K414">
            <v>15119.773106375509</v>
          </cell>
          <cell r="M414">
            <v>194.75319368656079</v>
          </cell>
          <cell r="N414">
            <v>15962.736392579887</v>
          </cell>
          <cell r="P414">
            <v>176.61268649918139</v>
          </cell>
          <cell r="Q414">
            <v>16899.879549892226</v>
          </cell>
          <cell r="S414">
            <v>136.35495432098273</v>
          </cell>
          <cell r="T414">
            <v>16791.803720378964</v>
          </cell>
          <cell r="V414">
            <v>168.84403684973969</v>
          </cell>
          <cell r="W414">
            <v>16007.035903967248</v>
          </cell>
          <cell r="Y414">
            <v>169.39272086157467</v>
          </cell>
          <cell r="Z414">
            <v>16120.982651349028</v>
          </cell>
          <cell r="AB414">
            <v>163.8889795761709</v>
          </cell>
          <cell r="AC414">
            <v>16342.789420230149</v>
          </cell>
          <cell r="AE414">
            <v>173.22567218257592</v>
          </cell>
          <cell r="AF414">
            <v>17046.788916159512</v>
          </cell>
          <cell r="AH414">
            <v>131.97830558178427</v>
          </cell>
          <cell r="AI414">
            <v>16545.254227010555</v>
          </cell>
          <cell r="AK414">
            <v>170.29827029164238</v>
          </cell>
          <cell r="AL414">
            <v>14666.960043926545</v>
          </cell>
          <cell r="AN414">
            <v>291.50985403432441</v>
          </cell>
          <cell r="AO414">
            <v>14623.302895431645</v>
          </cell>
        </row>
        <row r="415">
          <cell r="A415" t="str">
            <v>[...]</v>
          </cell>
          <cell r="B415" t="str">
            <v>[...]</v>
          </cell>
          <cell r="E415">
            <v>0</v>
          </cell>
          <cell r="H415">
            <v>0</v>
          </cell>
          <cell r="K415">
            <v>0</v>
          </cell>
          <cell r="N415">
            <v>0</v>
          </cell>
          <cell r="Q415">
            <v>0</v>
          </cell>
          <cell r="T415">
            <v>0</v>
          </cell>
          <cell r="W415">
            <v>0</v>
          </cell>
          <cell r="Z415">
            <v>0</v>
          </cell>
          <cell r="AC415">
            <v>0</v>
          </cell>
          <cell r="AF415">
            <v>0</v>
          </cell>
          <cell r="AI415">
            <v>0</v>
          </cell>
          <cell r="AL415">
            <v>0</v>
          </cell>
          <cell r="AO415">
            <v>0</v>
          </cell>
        </row>
        <row r="416">
          <cell r="A416" t="str">
            <v>[...]</v>
          </cell>
          <cell r="B416" t="str">
            <v>[...]</v>
          </cell>
          <cell r="E416">
            <v>0</v>
          </cell>
          <cell r="H416">
            <v>0</v>
          </cell>
          <cell r="K416">
            <v>0</v>
          </cell>
          <cell r="N416">
            <v>0</v>
          </cell>
          <cell r="Q416">
            <v>0</v>
          </cell>
          <cell r="T416">
            <v>0</v>
          </cell>
          <cell r="W416">
            <v>0</v>
          </cell>
          <cell r="Z416">
            <v>0</v>
          </cell>
          <cell r="AC416">
            <v>0</v>
          </cell>
          <cell r="AF416">
            <v>0</v>
          </cell>
          <cell r="AI416">
            <v>0</v>
          </cell>
          <cell r="AL416">
            <v>0</v>
          </cell>
          <cell r="AO416">
            <v>0</v>
          </cell>
        </row>
        <row r="417">
          <cell r="A417" t="str">
            <v>[...]</v>
          </cell>
          <cell r="B417" t="str">
            <v>[...]</v>
          </cell>
          <cell r="E417">
            <v>0</v>
          </cell>
          <cell r="H417">
            <v>0</v>
          </cell>
          <cell r="K417">
            <v>0</v>
          </cell>
          <cell r="N417">
            <v>0</v>
          </cell>
          <cell r="Q417">
            <v>0</v>
          </cell>
          <cell r="T417">
            <v>0</v>
          </cell>
          <cell r="W417">
            <v>0</v>
          </cell>
          <cell r="Z417">
            <v>0</v>
          </cell>
          <cell r="AC417">
            <v>0</v>
          </cell>
          <cell r="AF417">
            <v>0</v>
          </cell>
          <cell r="AI417">
            <v>0</v>
          </cell>
          <cell r="AL417">
            <v>0</v>
          </cell>
          <cell r="AO417">
            <v>0</v>
          </cell>
        </row>
        <row r="418">
          <cell r="A418" t="str">
            <v>TOTAL VARIABLES</v>
          </cell>
          <cell r="B418" t="str">
            <v>TOTAL VARIABLES</v>
          </cell>
          <cell r="C418">
            <v>0.23035916147090038</v>
          </cell>
          <cell r="D418">
            <v>1318.8265354392659</v>
          </cell>
          <cell r="E418">
            <v>1476530.7574914251</v>
          </cell>
          <cell r="F418">
            <v>0.2431625095924001</v>
          </cell>
          <cell r="H418">
            <v>106040.14169910632</v>
          </cell>
          <cell r="I418">
            <v>0.22674360325584875</v>
          </cell>
          <cell r="K418">
            <v>93443.57034580136</v>
          </cell>
          <cell r="L418">
            <v>0.24185997404799031</v>
          </cell>
          <cell r="N418">
            <v>114420.69473162046</v>
          </cell>
          <cell r="O418">
            <v>0.22519491731420307</v>
          </cell>
          <cell r="Q418">
            <v>129317.43198213144</v>
          </cell>
          <cell r="R418">
            <v>0.23278040702568878</v>
          </cell>
          <cell r="T418">
            <v>157766.51130006142</v>
          </cell>
          <cell r="U418">
            <v>0.24202459244436483</v>
          </cell>
          <cell r="W418">
            <v>127334.27755853772</v>
          </cell>
          <cell r="X418">
            <v>0.23660756591620358</v>
          </cell>
          <cell r="Z418">
            <v>128188.98354904626</v>
          </cell>
          <cell r="AA418">
            <v>0.23235780019730989</v>
          </cell>
          <cell r="AC418">
            <v>132837.24575622138</v>
          </cell>
          <cell r="AD418">
            <v>0.2574007069587273</v>
          </cell>
          <cell r="AF418">
            <v>132404.41687161807</v>
          </cell>
          <cell r="AG418">
            <v>0.24321956409276638</v>
          </cell>
          <cell r="AI418">
            <v>160200.54965485091</v>
          </cell>
          <cell r="AJ418">
            <v>0.17940316923659236</v>
          </cell>
          <cell r="AL418">
            <v>116720.85845836799</v>
          </cell>
          <cell r="AM418">
            <v>0.20864342079813175</v>
          </cell>
          <cell r="AO418">
            <v>77856.075584061706</v>
          </cell>
        </row>
        <row r="419">
          <cell r="A419" t="str">
            <v>Salaires propriétaire</v>
          </cell>
          <cell r="B419" t="str">
            <v>Salaires propriétaire</v>
          </cell>
          <cell r="E419">
            <v>0</v>
          </cell>
          <cell r="H419">
            <v>0</v>
          </cell>
          <cell r="K419">
            <v>0</v>
          </cell>
          <cell r="N419">
            <v>0</v>
          </cell>
          <cell r="Q419">
            <v>0</v>
          </cell>
          <cell r="T419">
            <v>0</v>
          </cell>
          <cell r="W419">
            <v>0</v>
          </cell>
          <cell r="Z419">
            <v>0</v>
          </cell>
          <cell r="AC419">
            <v>0</v>
          </cell>
          <cell r="AF419">
            <v>0</v>
          </cell>
          <cell r="AI419">
            <v>0</v>
          </cell>
          <cell r="AL419">
            <v>0</v>
          </cell>
          <cell r="AO419">
            <v>0</v>
          </cell>
        </row>
        <row r="420">
          <cell r="A420" t="str">
            <v>Salaires cadres</v>
          </cell>
          <cell r="B420" t="str">
            <v>Salaires cadres</v>
          </cell>
          <cell r="E420">
            <v>640297.24116728886</v>
          </cell>
          <cell r="H420">
            <v>51976.551080722333</v>
          </cell>
          <cell r="K420">
            <v>50134.481280875589</v>
          </cell>
          <cell r="N420">
            <v>55660.690680415813</v>
          </cell>
          <cell r="Q420">
            <v>51976.551080722333</v>
          </cell>
          <cell r="T420">
            <v>53818.620880569077</v>
          </cell>
          <cell r="W420">
            <v>53818.620880569077</v>
          </cell>
          <cell r="Z420">
            <v>53818.620880569077</v>
          </cell>
          <cell r="AC420">
            <v>53818.620880569077</v>
          </cell>
          <cell r="AF420">
            <v>53818.620880569077</v>
          </cell>
          <cell r="AI420">
            <v>51976.551080722333</v>
          </cell>
          <cell r="AL420">
            <v>53818.620880569077</v>
          </cell>
          <cell r="AO420">
            <v>55660.690680415813</v>
          </cell>
        </row>
        <row r="421">
          <cell r="A421" t="str">
            <v>Salaires commis</v>
          </cell>
          <cell r="B421" t="str">
            <v>Salaires commis</v>
          </cell>
          <cell r="E421">
            <v>313618.80464000005</v>
          </cell>
          <cell r="H421">
            <v>25233.696925057473</v>
          </cell>
          <cell r="K421">
            <v>24032.09230957854</v>
          </cell>
          <cell r="N421">
            <v>27636.906156015328</v>
          </cell>
          <cell r="Q421">
            <v>25233.696925057473</v>
          </cell>
          <cell r="T421">
            <v>26435.301540536399</v>
          </cell>
          <cell r="W421">
            <v>26435.301540536399</v>
          </cell>
          <cell r="Z421">
            <v>26435.301540536399</v>
          </cell>
          <cell r="AC421">
            <v>26435.301540536399</v>
          </cell>
          <cell r="AF421">
            <v>26435.301540536399</v>
          </cell>
          <cell r="AI421">
            <v>25233.696925057473</v>
          </cell>
          <cell r="AL421">
            <v>26435.301540536399</v>
          </cell>
          <cell r="AO421">
            <v>27636.906156015328</v>
          </cell>
        </row>
        <row r="422">
          <cell r="A422" t="str">
            <v>Salaires autres</v>
          </cell>
          <cell r="B422" t="str">
            <v>Salaires autres</v>
          </cell>
          <cell r="E422">
            <v>542710.2658559999</v>
          </cell>
          <cell r="H422">
            <v>43666.343229793099</v>
          </cell>
          <cell r="K422">
            <v>41586.993552183907</v>
          </cell>
          <cell r="N422">
            <v>47825.042585011499</v>
          </cell>
          <cell r="Q422">
            <v>43666.343229793099</v>
          </cell>
          <cell r="T422">
            <v>45745.692907402299</v>
          </cell>
          <cell r="W422">
            <v>45745.692907402299</v>
          </cell>
          <cell r="Z422">
            <v>45745.692907402299</v>
          </cell>
          <cell r="AC422">
            <v>45745.692907402299</v>
          </cell>
          <cell r="AF422">
            <v>45745.692907402299</v>
          </cell>
          <cell r="AI422">
            <v>43666.343229793099</v>
          </cell>
          <cell r="AL422">
            <v>45745.692907402299</v>
          </cell>
          <cell r="AO422">
            <v>47825.042585011499</v>
          </cell>
        </row>
        <row r="423">
          <cell r="A423" t="str">
            <v>Salaires spécialistes</v>
          </cell>
          <cell r="B423" t="str">
            <v>Salaires spécialistes</v>
          </cell>
          <cell r="E423">
            <v>414307.39319999999</v>
          </cell>
          <cell r="H423">
            <v>33973.008648275863</v>
          </cell>
          <cell r="K423">
            <v>33236.19871264368</v>
          </cell>
          <cell r="N423">
            <v>35446.628519540238</v>
          </cell>
          <cell r="Q423">
            <v>33973.008648275863</v>
          </cell>
          <cell r="T423">
            <v>34709.818583908047</v>
          </cell>
          <cell r="W423">
            <v>34709.818583908047</v>
          </cell>
          <cell r="Z423">
            <v>34709.818583908047</v>
          </cell>
          <cell r="AC423">
            <v>34709.818583908047</v>
          </cell>
          <cell r="AF423">
            <v>34709.818583908047</v>
          </cell>
          <cell r="AI423">
            <v>33973.008648275863</v>
          </cell>
          <cell r="AL423">
            <v>34709.818583908047</v>
          </cell>
          <cell r="AO423">
            <v>35446.628519540238</v>
          </cell>
        </row>
        <row r="424">
          <cell r="A424" t="str">
            <v>[...]</v>
          </cell>
          <cell r="B424" t="str">
            <v>[...]</v>
          </cell>
          <cell r="E424">
            <v>0</v>
          </cell>
          <cell r="H424">
            <v>0</v>
          </cell>
          <cell r="K424">
            <v>0</v>
          </cell>
          <cell r="N424">
            <v>0</v>
          </cell>
          <cell r="Q424">
            <v>0</v>
          </cell>
          <cell r="T424">
            <v>0</v>
          </cell>
          <cell r="W424">
            <v>0</v>
          </cell>
          <cell r="Z424">
            <v>0</v>
          </cell>
          <cell r="AC424">
            <v>0</v>
          </cell>
          <cell r="AF424">
            <v>0</v>
          </cell>
          <cell r="AI424">
            <v>0</v>
          </cell>
          <cell r="AL424">
            <v>0</v>
          </cell>
          <cell r="AO424">
            <v>0</v>
          </cell>
        </row>
        <row r="425">
          <cell r="A425" t="str">
            <v>[...]</v>
          </cell>
          <cell r="B425" t="str">
            <v>[...]</v>
          </cell>
          <cell r="E425">
            <v>0</v>
          </cell>
          <cell r="H425">
            <v>0</v>
          </cell>
          <cell r="K425">
            <v>0</v>
          </cell>
          <cell r="N425">
            <v>0</v>
          </cell>
          <cell r="Q425">
            <v>0</v>
          </cell>
          <cell r="T425">
            <v>0</v>
          </cell>
          <cell r="W425">
            <v>0</v>
          </cell>
          <cell r="Z425">
            <v>0</v>
          </cell>
          <cell r="AC425">
            <v>0</v>
          </cell>
          <cell r="AF425">
            <v>0</v>
          </cell>
          <cell r="AI425">
            <v>0</v>
          </cell>
          <cell r="AL425">
            <v>0</v>
          </cell>
          <cell r="AO425">
            <v>0</v>
          </cell>
        </row>
        <row r="426">
          <cell r="A426" t="str">
            <v>[...]</v>
          </cell>
          <cell r="B426" t="str">
            <v>[...]</v>
          </cell>
          <cell r="E426">
            <v>0</v>
          </cell>
          <cell r="H426">
            <v>0</v>
          </cell>
          <cell r="K426">
            <v>0</v>
          </cell>
          <cell r="N426">
            <v>0</v>
          </cell>
          <cell r="Q426">
            <v>0</v>
          </cell>
          <cell r="T426">
            <v>0</v>
          </cell>
          <cell r="W426">
            <v>0</v>
          </cell>
          <cell r="Z426">
            <v>0</v>
          </cell>
          <cell r="AC426">
            <v>0</v>
          </cell>
          <cell r="AF426">
            <v>0</v>
          </cell>
          <cell r="AI426">
            <v>0</v>
          </cell>
          <cell r="AL426">
            <v>0</v>
          </cell>
          <cell r="AO426">
            <v>0</v>
          </cell>
        </row>
        <row r="427">
          <cell r="A427" t="str">
            <v>Salaires en absences</v>
          </cell>
          <cell r="B427" t="str">
            <v>Salaires en absences</v>
          </cell>
          <cell r="E427">
            <v>440888.4318595478</v>
          </cell>
          <cell r="H427">
            <v>34947.682152577298</v>
          </cell>
          <cell r="K427">
            <v>33073.13108091092</v>
          </cell>
          <cell r="N427">
            <v>37417.692929290759</v>
          </cell>
          <cell r="Q427">
            <v>36685.809985278342</v>
          </cell>
          <cell r="T427">
            <v>39062.686178500408</v>
          </cell>
          <cell r="W427">
            <v>37414.988572296192</v>
          </cell>
          <cell r="Z427">
            <v>37933.0054723676</v>
          </cell>
          <cell r="AC427">
            <v>37807.012171711969</v>
          </cell>
          <cell r="AF427">
            <v>37556.547900177349</v>
          </cell>
          <cell r="AI427">
            <v>39028.251489079717</v>
          </cell>
          <cell r="AL427">
            <v>36813.20442198441</v>
          </cell>
          <cell r="AO427">
            <v>33148.419505372825</v>
          </cell>
        </row>
        <row r="428">
          <cell r="A428" t="str">
            <v>Déduction à la source</v>
          </cell>
          <cell r="B428" t="str">
            <v>Déduction à la source</v>
          </cell>
          <cell r="E428">
            <v>440888.4318595478</v>
          </cell>
          <cell r="H428">
            <v>34947.682152577298</v>
          </cell>
          <cell r="K428">
            <v>33073.13108091092</v>
          </cell>
          <cell r="N428">
            <v>37417.692929290759</v>
          </cell>
          <cell r="Q428">
            <v>36685.809985278342</v>
          </cell>
          <cell r="T428">
            <v>39062.686178500408</v>
          </cell>
          <cell r="W428">
            <v>37414.988572296192</v>
          </cell>
          <cell r="Z428">
            <v>37933.0054723676</v>
          </cell>
          <cell r="AC428">
            <v>37807.012171711969</v>
          </cell>
          <cell r="AF428">
            <v>37556.547900177349</v>
          </cell>
          <cell r="AI428">
            <v>39028.251489079717</v>
          </cell>
          <cell r="AL428">
            <v>36813.20442198441</v>
          </cell>
          <cell r="AO428">
            <v>33148.419505372825</v>
          </cell>
        </row>
        <row r="429">
          <cell r="A429" t="str">
            <v>Bénéfices marginaux</v>
          </cell>
          <cell r="B429" t="str">
            <v>Bénéfices marginaux</v>
          </cell>
          <cell r="E429">
            <v>315970.04283267586</v>
          </cell>
          <cell r="H429">
            <v>25045.838876013724</v>
          </cell>
          <cell r="K429">
            <v>23702.410607986159</v>
          </cell>
          <cell r="N429">
            <v>26816.013265991711</v>
          </cell>
          <cell r="Q429">
            <v>26291.497156116147</v>
          </cell>
          <cell r="T429">
            <v>27994.925094591956</v>
          </cell>
          <cell r="W429">
            <v>26814.075143478938</v>
          </cell>
          <cell r="Z429">
            <v>27185.320588530114</v>
          </cell>
          <cell r="AC429">
            <v>27095.02538972691</v>
          </cell>
          <cell r="AF429">
            <v>26915.5259951271</v>
          </cell>
          <cell r="AI429">
            <v>27970.246900507133</v>
          </cell>
          <cell r="AL429">
            <v>26382.796502422163</v>
          </cell>
          <cell r="AO429">
            <v>23756.367312183855</v>
          </cell>
        </row>
        <row r="430">
          <cell r="A430" t="str">
            <v>Csst</v>
          </cell>
          <cell r="B430" t="str">
            <v>Csst</v>
          </cell>
          <cell r="E430">
            <v>73481.405309924623</v>
          </cell>
          <cell r="H430">
            <v>5824.6136920962153</v>
          </cell>
          <cell r="K430">
            <v>5512.1885134851536</v>
          </cell>
          <cell r="N430">
            <v>6236.2821548817947</v>
          </cell>
          <cell r="Q430">
            <v>6114.3016642130569</v>
          </cell>
          <cell r="T430">
            <v>6510.4476964167343</v>
          </cell>
          <cell r="W430">
            <v>6235.831428716032</v>
          </cell>
          <cell r="Z430">
            <v>6322.1675787279346</v>
          </cell>
          <cell r="AC430">
            <v>6301.1686952853279</v>
          </cell>
          <cell r="AF430">
            <v>6259.4246500295585</v>
          </cell>
          <cell r="AI430">
            <v>6504.7085815132868</v>
          </cell>
          <cell r="AL430">
            <v>6135.5340703307356</v>
          </cell>
          <cell r="AO430">
            <v>5524.7365842288045</v>
          </cell>
        </row>
        <row r="431">
          <cell r="A431" t="str">
            <v>[...]</v>
          </cell>
          <cell r="B431" t="str">
            <v>[...]</v>
          </cell>
          <cell r="E431">
            <v>0</v>
          </cell>
          <cell r="H431">
            <v>0</v>
          </cell>
          <cell r="K431">
            <v>0</v>
          </cell>
          <cell r="N431">
            <v>0</v>
          </cell>
          <cell r="Q431">
            <v>0</v>
          </cell>
          <cell r="T431">
            <v>0</v>
          </cell>
          <cell r="W431">
            <v>0</v>
          </cell>
          <cell r="Z431">
            <v>0</v>
          </cell>
          <cell r="AC431">
            <v>0</v>
          </cell>
          <cell r="AF431">
            <v>0</v>
          </cell>
          <cell r="AI431">
            <v>0</v>
          </cell>
          <cell r="AL431">
            <v>0</v>
          </cell>
          <cell r="AO431">
            <v>0</v>
          </cell>
        </row>
        <row r="432">
          <cell r="A432" t="str">
            <v>TOTAL PERSONNEL</v>
          </cell>
          <cell r="B432" t="str">
            <v>TOTAL PERSONNEL</v>
          </cell>
          <cell r="C432">
            <v>0.49646116081098568</v>
          </cell>
          <cell r="E432">
            <v>3182162.0167249851</v>
          </cell>
          <cell r="F432">
            <v>0.58615619739115032</v>
          </cell>
          <cell r="H432">
            <v>255615.4167571133</v>
          </cell>
          <cell r="I432">
            <v>0.59292406583131285</v>
          </cell>
          <cell r="K432">
            <v>244350.62713857484</v>
          </cell>
          <cell r="L432">
            <v>0.58014112544451613</v>
          </cell>
          <cell r="N432">
            <v>274456.94922043791</v>
          </cell>
          <cell r="O432">
            <v>0.45385899658457451</v>
          </cell>
          <cell r="Q432">
            <v>260627.01867473469</v>
          </cell>
          <cell r="R432">
            <v>0.40330636466406861</v>
          </cell>
          <cell r="T432">
            <v>273340.17906042538</v>
          </cell>
          <cell r="U432">
            <v>0.51050841439167038</v>
          </cell>
          <cell r="W432">
            <v>268589.31762920314</v>
          </cell>
          <cell r="X432">
            <v>0.49851136664925927</v>
          </cell>
          <cell r="Z432">
            <v>270082.93302440905</v>
          </cell>
          <cell r="AA432">
            <v>0.47179136191152465</v>
          </cell>
          <cell r="AC432">
            <v>269719.65234085202</v>
          </cell>
          <cell r="AD432">
            <v>0.52294434921595867</v>
          </cell>
          <cell r="AF432">
            <v>268997.48035792721</v>
          </cell>
          <cell r="AG432">
            <v>0.40594307945389735</v>
          </cell>
          <cell r="AI432">
            <v>267381.0583440286</v>
          </cell>
          <cell r="AJ432">
            <v>0.41016220281085486</v>
          </cell>
          <cell r="AL432">
            <v>266854.17332913756</v>
          </cell>
          <cell r="AM432">
            <v>0.70251795269324135</v>
          </cell>
          <cell r="AO432">
            <v>262147.21084814117</v>
          </cell>
        </row>
        <row r="433">
          <cell r="A433" t="str">
            <v>Publicité 2</v>
          </cell>
          <cell r="B433" t="str">
            <v>Publicité 2</v>
          </cell>
          <cell r="E433">
            <v>130581.99999999996</v>
          </cell>
          <cell r="H433">
            <v>10881.833333333332</v>
          </cell>
          <cell r="K433">
            <v>10881.833333333332</v>
          </cell>
          <cell r="N433">
            <v>10881.833333333332</v>
          </cell>
          <cell r="Q433">
            <v>10881.833333333332</v>
          </cell>
          <cell r="T433">
            <v>10881.833333333332</v>
          </cell>
          <cell r="W433">
            <v>10881.833333333332</v>
          </cell>
          <cell r="Z433">
            <v>10881.833333333332</v>
          </cell>
          <cell r="AC433">
            <v>10881.833333333332</v>
          </cell>
          <cell r="AF433">
            <v>10881.833333333332</v>
          </cell>
          <cell r="AI433">
            <v>10881.833333333332</v>
          </cell>
          <cell r="AL433">
            <v>10881.833333333332</v>
          </cell>
          <cell r="AO433">
            <v>10881.833333333332</v>
          </cell>
        </row>
        <row r="434">
          <cell r="A434" t="str">
            <v>Service gratuit 2</v>
          </cell>
          <cell r="B434" t="str">
            <v>Service gratuit 2</v>
          </cell>
          <cell r="E434">
            <v>69461</v>
          </cell>
          <cell r="H434">
            <v>4410.3140789863637</v>
          </cell>
          <cell r="K434">
            <v>4313.6270872097948</v>
          </cell>
          <cell r="N434">
            <v>5093.9266179776569</v>
          </cell>
          <cell r="Q434">
            <v>7916.2334333176977</v>
          </cell>
          <cell r="T434">
            <v>7325.5878886441906</v>
          </cell>
          <cell r="W434">
            <v>5083.1928547194548</v>
          </cell>
          <cell r="Z434">
            <v>5179.8550445119354</v>
          </cell>
          <cell r="AC434">
            <v>5610.7561688627393</v>
          </cell>
          <cell r="AF434">
            <v>4179.058045142312</v>
          </cell>
          <cell r="AI434">
            <v>6201.391673512564</v>
          </cell>
          <cell r="AL434">
            <v>9794.4333370412642</v>
          </cell>
          <cell r="AO434">
            <v>4352.6237700740267</v>
          </cell>
        </row>
        <row r="435">
          <cell r="A435" t="str">
            <v>Frais véhicules de cie</v>
          </cell>
          <cell r="B435" t="str">
            <v>Frais véhicules de cie</v>
          </cell>
          <cell r="E435">
            <v>343049.25000000006</v>
          </cell>
          <cell r="H435">
            <v>26652.437500000004</v>
          </cell>
          <cell r="K435">
            <v>26652.437500000004</v>
          </cell>
          <cell r="N435">
            <v>26652.437500000004</v>
          </cell>
          <cell r="Q435">
            <v>30952.437500000004</v>
          </cell>
          <cell r="T435">
            <v>30952.437500000004</v>
          </cell>
          <cell r="W435">
            <v>26652.437500000004</v>
          </cell>
          <cell r="Z435">
            <v>26652.437500000004</v>
          </cell>
          <cell r="AC435">
            <v>26652.437500000004</v>
          </cell>
          <cell r="AF435">
            <v>26652.437500000004</v>
          </cell>
          <cell r="AI435">
            <v>32672.437500000004</v>
          </cell>
          <cell r="AL435">
            <v>30952.437500000004</v>
          </cell>
          <cell r="AO435">
            <v>30952.437500000004</v>
          </cell>
        </row>
        <row r="436">
          <cell r="A436" t="str">
            <v>Informatique</v>
          </cell>
          <cell r="B436" t="str">
            <v>Informatique</v>
          </cell>
          <cell r="E436">
            <v>233797.36000000007</v>
          </cell>
          <cell r="H436">
            <v>19483.113333333335</v>
          </cell>
          <cell r="K436">
            <v>19483.113333333335</v>
          </cell>
          <cell r="N436">
            <v>19483.113333333335</v>
          </cell>
          <cell r="Q436">
            <v>19483.113333333335</v>
          </cell>
          <cell r="T436">
            <v>19483.113333333335</v>
          </cell>
          <cell r="W436">
            <v>19483.113333333335</v>
          </cell>
          <cell r="Z436">
            <v>19483.113333333335</v>
          </cell>
          <cell r="AC436">
            <v>19483.113333333335</v>
          </cell>
          <cell r="AF436">
            <v>19483.113333333335</v>
          </cell>
          <cell r="AI436">
            <v>19483.113333333335</v>
          </cell>
          <cell r="AL436">
            <v>19483.113333333335</v>
          </cell>
          <cell r="AO436">
            <v>19483.113333333335</v>
          </cell>
        </row>
        <row r="437">
          <cell r="A437" t="str">
            <v>Frais de déplacement</v>
          </cell>
          <cell r="B437" t="str">
            <v>Frais de déplacement</v>
          </cell>
          <cell r="E437">
            <v>59868.629999999983</v>
          </cell>
          <cell r="H437">
            <v>4989.0524999999998</v>
          </cell>
          <cell r="K437">
            <v>4989.0524999999998</v>
          </cell>
          <cell r="N437">
            <v>4989.0524999999998</v>
          </cell>
          <cell r="Q437">
            <v>4989.0524999999998</v>
          </cell>
          <cell r="T437">
            <v>4989.0524999999998</v>
          </cell>
          <cell r="W437">
            <v>4989.0524999999998</v>
          </cell>
          <cell r="Z437">
            <v>4989.0524999999998</v>
          </cell>
          <cell r="AC437">
            <v>4989.0524999999998</v>
          </cell>
          <cell r="AF437">
            <v>4989.0524999999998</v>
          </cell>
          <cell r="AI437">
            <v>4989.0524999999998</v>
          </cell>
          <cell r="AL437">
            <v>4989.0524999999998</v>
          </cell>
          <cell r="AO437">
            <v>4989.0524999999998</v>
          </cell>
        </row>
        <row r="438">
          <cell r="A438" t="str">
            <v>Services extérieurs</v>
          </cell>
          <cell r="B438" t="str">
            <v>Services extérieurs</v>
          </cell>
          <cell r="E438">
            <v>296188.26659999997</v>
          </cell>
          <cell r="H438">
            <v>23987.578033333331</v>
          </cell>
          <cell r="K438">
            <v>23775.59623333333</v>
          </cell>
          <cell r="N438">
            <v>24453.016333333333</v>
          </cell>
          <cell r="Q438">
            <v>25272.370533333331</v>
          </cell>
          <cell r="T438">
            <v>26963.616633333331</v>
          </cell>
          <cell r="W438">
            <v>24222.601333333332</v>
          </cell>
          <cell r="Z438">
            <v>24222.601333333332</v>
          </cell>
          <cell r="AC438">
            <v>23835.504133333332</v>
          </cell>
          <cell r="AF438">
            <v>24047.48593333333</v>
          </cell>
          <cell r="AI438">
            <v>25631.817933333332</v>
          </cell>
          <cell r="AL438">
            <v>26078.823033333334</v>
          </cell>
          <cell r="AO438">
            <v>23697.255133333332</v>
          </cell>
        </row>
        <row r="439">
          <cell r="A439" t="str">
            <v>Fournitures autres</v>
          </cell>
          <cell r="B439" t="str">
            <v>Fournitures autres</v>
          </cell>
          <cell r="E439">
            <v>12624</v>
          </cell>
          <cell r="H439">
            <v>997.68078981366978</v>
          </cell>
          <cell r="K439">
            <v>911.0471334825437</v>
          </cell>
          <cell r="N439">
            <v>1055.9918945244963</v>
          </cell>
          <cell r="Q439">
            <v>1081.48976835963</v>
          </cell>
          <cell r="T439">
            <v>1167.5250043170377</v>
          </cell>
          <cell r="W439">
            <v>1075.8272153679354</v>
          </cell>
          <cell r="Z439">
            <v>1109.1814527032375</v>
          </cell>
          <cell r="AC439">
            <v>1096.82161779648</v>
          </cell>
          <cell r="AF439">
            <v>1094.0645289423428</v>
          </cell>
          <cell r="AI439">
            <v>1208.7204223834849</v>
          </cell>
          <cell r="AL439">
            <v>1036.9958587064084</v>
          </cell>
          <cell r="AO439">
            <v>788.65431360273351</v>
          </cell>
        </row>
        <row r="440">
          <cell r="A440" t="str">
            <v>Uniformes</v>
          </cell>
          <cell r="B440" t="str">
            <v>Uniformes</v>
          </cell>
          <cell r="E440">
            <v>18180</v>
          </cell>
          <cell r="H440">
            <v>1515</v>
          </cell>
          <cell r="K440">
            <v>1515</v>
          </cell>
          <cell r="N440">
            <v>1515</v>
          </cell>
          <cell r="Q440">
            <v>1515</v>
          </cell>
          <cell r="T440">
            <v>1515</v>
          </cell>
          <cell r="W440">
            <v>1515</v>
          </cell>
          <cell r="Z440">
            <v>1515</v>
          </cell>
          <cell r="AC440">
            <v>1515</v>
          </cell>
          <cell r="AF440">
            <v>1515</v>
          </cell>
          <cell r="AI440">
            <v>1515</v>
          </cell>
          <cell r="AL440">
            <v>1515</v>
          </cell>
          <cell r="AO440">
            <v>1515</v>
          </cell>
        </row>
        <row r="441">
          <cell r="A441" t="str">
            <v>Papeterie</v>
          </cell>
          <cell r="B441" t="str">
            <v>Papeterie</v>
          </cell>
          <cell r="E441">
            <v>26160</v>
          </cell>
          <cell r="H441">
            <v>2180</v>
          </cell>
          <cell r="K441">
            <v>2180</v>
          </cell>
          <cell r="N441">
            <v>2180</v>
          </cell>
          <cell r="Q441">
            <v>2180</v>
          </cell>
          <cell r="T441">
            <v>2180</v>
          </cell>
          <cell r="W441">
            <v>2180</v>
          </cell>
          <cell r="Z441">
            <v>2180</v>
          </cell>
          <cell r="AC441">
            <v>2180</v>
          </cell>
          <cell r="AF441">
            <v>2180</v>
          </cell>
          <cell r="AI441">
            <v>2180</v>
          </cell>
          <cell r="AL441">
            <v>2180</v>
          </cell>
          <cell r="AO441">
            <v>2180</v>
          </cell>
        </row>
        <row r="442">
          <cell r="A442" t="str">
            <v>Téléphone</v>
          </cell>
          <cell r="B442" t="str">
            <v>Téléphone</v>
          </cell>
          <cell r="E442">
            <v>23389.199999999997</v>
          </cell>
          <cell r="H442">
            <v>1949.1</v>
          </cell>
          <cell r="K442">
            <v>1949.1</v>
          </cell>
          <cell r="N442">
            <v>1949.1</v>
          </cell>
          <cell r="Q442">
            <v>1949.1</v>
          </cell>
          <cell r="T442">
            <v>1949.1</v>
          </cell>
          <cell r="W442">
            <v>1949.1</v>
          </cell>
          <cell r="Z442">
            <v>1949.1</v>
          </cell>
          <cell r="AC442">
            <v>1949.1</v>
          </cell>
          <cell r="AF442">
            <v>1949.1</v>
          </cell>
          <cell r="AI442">
            <v>1949.1</v>
          </cell>
          <cell r="AL442">
            <v>1949.1</v>
          </cell>
          <cell r="AO442">
            <v>1949.1</v>
          </cell>
        </row>
        <row r="443">
          <cell r="A443" t="str">
            <v>Frais postaux</v>
          </cell>
          <cell r="B443" t="str">
            <v>Frais postaux</v>
          </cell>
          <cell r="E443">
            <v>10380</v>
          </cell>
          <cell r="H443">
            <v>865</v>
          </cell>
          <cell r="K443">
            <v>865</v>
          </cell>
          <cell r="N443">
            <v>865</v>
          </cell>
          <cell r="Q443">
            <v>865</v>
          </cell>
          <cell r="T443">
            <v>865</v>
          </cell>
          <cell r="W443">
            <v>865</v>
          </cell>
          <cell r="Z443">
            <v>865</v>
          </cell>
          <cell r="AC443">
            <v>865</v>
          </cell>
          <cell r="AF443">
            <v>865</v>
          </cell>
          <cell r="AI443">
            <v>865</v>
          </cell>
          <cell r="AL443">
            <v>865</v>
          </cell>
          <cell r="AO443">
            <v>865</v>
          </cell>
        </row>
        <row r="444">
          <cell r="A444" t="str">
            <v>Divers</v>
          </cell>
          <cell r="B444" t="str">
            <v>Divers</v>
          </cell>
          <cell r="E444">
            <v>46692</v>
          </cell>
          <cell r="H444">
            <v>3891</v>
          </cell>
          <cell r="K444">
            <v>3891</v>
          </cell>
          <cell r="N444">
            <v>3891</v>
          </cell>
          <cell r="Q444">
            <v>3891</v>
          </cell>
          <cell r="T444">
            <v>3891</v>
          </cell>
          <cell r="W444">
            <v>3891</v>
          </cell>
          <cell r="Z444">
            <v>3891</v>
          </cell>
          <cell r="AC444">
            <v>3891</v>
          </cell>
          <cell r="AF444">
            <v>3891</v>
          </cell>
          <cell r="AI444">
            <v>3891</v>
          </cell>
          <cell r="AL444">
            <v>3891</v>
          </cell>
          <cell r="AO444">
            <v>3891</v>
          </cell>
        </row>
        <row r="445">
          <cell r="A445" t="str">
            <v>Formation</v>
          </cell>
          <cell r="B445" t="str">
            <v>Formation</v>
          </cell>
          <cell r="E445">
            <v>38263</v>
          </cell>
          <cell r="H445">
            <v>3188.5833333333335</v>
          </cell>
          <cell r="K445">
            <v>3188.5833333333335</v>
          </cell>
          <cell r="N445">
            <v>3188.5833333333335</v>
          </cell>
          <cell r="Q445">
            <v>3188.5833333333335</v>
          </cell>
          <cell r="T445">
            <v>3188.5833333333335</v>
          </cell>
          <cell r="W445">
            <v>3188.5833333333335</v>
          </cell>
          <cell r="Z445">
            <v>3188.5833333333335</v>
          </cell>
          <cell r="AC445">
            <v>3188.5833333333335</v>
          </cell>
          <cell r="AF445">
            <v>3188.5833333333335</v>
          </cell>
          <cell r="AI445">
            <v>3188.5833333333335</v>
          </cell>
          <cell r="AL445">
            <v>3188.5833333333335</v>
          </cell>
          <cell r="AO445">
            <v>3188.5833333333335</v>
          </cell>
        </row>
        <row r="446">
          <cell r="A446" t="str">
            <v>Frais bancaires</v>
          </cell>
          <cell r="B446" t="str">
            <v>Frais bancaires</v>
          </cell>
          <cell r="E446">
            <v>106070</v>
          </cell>
          <cell r="H446">
            <v>6523.9807276844222</v>
          </cell>
          <cell r="K446">
            <v>5627.3355735390151</v>
          </cell>
          <cell r="N446">
            <v>6510.3567420586751</v>
          </cell>
          <cell r="Q446">
            <v>12515.581382791654</v>
          </cell>
          <cell r="T446">
            <v>11470.804376211276</v>
          </cell>
          <cell r="W446">
            <v>7581.8373529437131</v>
          </cell>
          <cell r="Z446">
            <v>7148.0561159126655</v>
          </cell>
          <cell r="AC446">
            <v>7878.6877244036023</v>
          </cell>
          <cell r="AF446">
            <v>5966.5375596731956</v>
          </cell>
          <cell r="AI446">
            <v>11184.507304717108</v>
          </cell>
          <cell r="AL446">
            <v>16275.405399379457</v>
          </cell>
          <cell r="AO446">
            <v>7386.9097406852206</v>
          </cell>
        </row>
        <row r="447">
          <cell r="A447" t="str">
            <v>[...]</v>
          </cell>
          <cell r="B447" t="str">
            <v>[...]</v>
          </cell>
          <cell r="E447">
            <v>0</v>
          </cell>
          <cell r="H447">
            <v>0</v>
          </cell>
          <cell r="K447">
            <v>0</v>
          </cell>
          <cell r="N447">
            <v>0</v>
          </cell>
          <cell r="Q447">
            <v>0</v>
          </cell>
          <cell r="T447">
            <v>0</v>
          </cell>
          <cell r="W447">
            <v>0</v>
          </cell>
          <cell r="Z447">
            <v>0</v>
          </cell>
          <cell r="AC447">
            <v>0</v>
          </cell>
          <cell r="AF447">
            <v>0</v>
          </cell>
          <cell r="AI447">
            <v>0</v>
          </cell>
          <cell r="AL447">
            <v>0</v>
          </cell>
          <cell r="AO447">
            <v>0</v>
          </cell>
        </row>
        <row r="448">
          <cell r="A448" t="str">
            <v>[...]</v>
          </cell>
          <cell r="B448" t="str">
            <v>[...]</v>
          </cell>
          <cell r="E448">
            <v>0</v>
          </cell>
          <cell r="H448">
            <v>0</v>
          </cell>
          <cell r="K448">
            <v>0</v>
          </cell>
          <cell r="N448">
            <v>0</v>
          </cell>
          <cell r="Q448">
            <v>0</v>
          </cell>
          <cell r="T448">
            <v>0</v>
          </cell>
          <cell r="W448">
            <v>0</v>
          </cell>
          <cell r="Z448">
            <v>0</v>
          </cell>
          <cell r="AC448">
            <v>0</v>
          </cell>
          <cell r="AF448">
            <v>0</v>
          </cell>
          <cell r="AI448">
            <v>0</v>
          </cell>
          <cell r="AL448">
            <v>0</v>
          </cell>
          <cell r="AO448">
            <v>0</v>
          </cell>
        </row>
        <row r="449">
          <cell r="A449" t="str">
            <v>[...]</v>
          </cell>
          <cell r="B449" t="str">
            <v>[...]</v>
          </cell>
          <cell r="E449">
            <v>0</v>
          </cell>
          <cell r="H449">
            <v>0</v>
          </cell>
          <cell r="K449">
            <v>0</v>
          </cell>
          <cell r="N449">
            <v>0</v>
          </cell>
          <cell r="Q449">
            <v>0</v>
          </cell>
          <cell r="T449">
            <v>0</v>
          </cell>
          <cell r="W449">
            <v>0</v>
          </cell>
          <cell r="Z449">
            <v>0</v>
          </cell>
          <cell r="AC449">
            <v>0</v>
          </cell>
          <cell r="AF449">
            <v>0</v>
          </cell>
          <cell r="AI449">
            <v>0</v>
          </cell>
          <cell r="AL449">
            <v>0</v>
          </cell>
          <cell r="AO449">
            <v>0</v>
          </cell>
        </row>
        <row r="450">
          <cell r="A450" t="str">
            <v>TOTAL SEMI-FIXES</v>
          </cell>
          <cell r="B450" t="str">
            <v>TOTAL SEMI-FIXES</v>
          </cell>
          <cell r="C450">
            <v>0.22071344486923411</v>
          </cell>
          <cell r="E450">
            <v>1414704.7065999999</v>
          </cell>
          <cell r="F450">
            <v>0.25571625482307764</v>
          </cell>
          <cell r="H450">
            <v>111514.67362981779</v>
          </cell>
          <cell r="I450">
            <v>0.26745872367338547</v>
          </cell>
          <cell r="K450">
            <v>110222.7260275647</v>
          </cell>
          <cell r="L450">
            <v>0.23824058720825977</v>
          </cell>
          <cell r="N450">
            <v>112708.41158789417</v>
          </cell>
          <cell r="O450">
            <v>0.22060344645409338</v>
          </cell>
          <cell r="Q450">
            <v>126680.79511780234</v>
          </cell>
          <cell r="R450">
            <v>0.18712354575271561</v>
          </cell>
          <cell r="T450">
            <v>126822.65390250584</v>
          </cell>
          <cell r="U450">
            <v>0.21584108591212264</v>
          </cell>
          <cell r="W450">
            <v>113558.57875636444</v>
          </cell>
          <cell r="X450">
            <v>0.2090425020486408</v>
          </cell>
          <cell r="Z450">
            <v>113254.81394646117</v>
          </cell>
          <cell r="AA450">
            <v>0.19943739056235707</v>
          </cell>
          <cell r="AC450">
            <v>114016.88964439616</v>
          </cell>
          <cell r="AD450">
            <v>0.21556058588686697</v>
          </cell>
          <cell r="AF450">
            <v>110882.26606709117</v>
          </cell>
          <cell r="AG450">
            <v>0.19105507930815357</v>
          </cell>
          <cell r="AI450">
            <v>125841.55733394649</v>
          </cell>
          <cell r="AJ450">
            <v>0.20454881489354179</v>
          </cell>
          <cell r="AL450">
            <v>133080.77762846046</v>
          </cell>
          <cell r="AM450">
            <v>0.31118690864837484</v>
          </cell>
          <cell r="AO450">
            <v>116120.56295769534</v>
          </cell>
        </row>
        <row r="451">
          <cell r="A451" t="str">
            <v>Loyer</v>
          </cell>
          <cell r="B451" t="str">
            <v>Loyer</v>
          </cell>
          <cell r="E451">
            <v>312000</v>
          </cell>
          <cell r="H451">
            <v>26000</v>
          </cell>
          <cell r="K451">
            <v>26000</v>
          </cell>
          <cell r="N451">
            <v>26000</v>
          </cell>
          <cell r="Q451">
            <v>26000</v>
          </cell>
          <cell r="T451">
            <v>26000</v>
          </cell>
          <cell r="W451">
            <v>26000</v>
          </cell>
          <cell r="Z451">
            <v>26000</v>
          </cell>
          <cell r="AC451">
            <v>26000</v>
          </cell>
          <cell r="AF451">
            <v>26000</v>
          </cell>
          <cell r="AI451">
            <v>26000</v>
          </cell>
          <cell r="AL451">
            <v>26000</v>
          </cell>
          <cell r="AO451">
            <v>26000</v>
          </cell>
        </row>
        <row r="452">
          <cell r="A452" t="str">
            <v>Taxes foncières</v>
          </cell>
          <cell r="B452" t="str">
            <v>Taxes foncières</v>
          </cell>
          <cell r="E452">
            <v>57720</v>
          </cell>
          <cell r="H452">
            <v>4810</v>
          </cell>
          <cell r="K452">
            <v>4810</v>
          </cell>
          <cell r="N452">
            <v>4810</v>
          </cell>
          <cell r="Q452">
            <v>4810</v>
          </cell>
          <cell r="T452">
            <v>4810</v>
          </cell>
          <cell r="W452">
            <v>4810</v>
          </cell>
          <cell r="Z452">
            <v>4810</v>
          </cell>
          <cell r="AC452">
            <v>4810</v>
          </cell>
          <cell r="AF452">
            <v>4810</v>
          </cell>
          <cell r="AI452">
            <v>4810</v>
          </cell>
          <cell r="AL452">
            <v>4810</v>
          </cell>
          <cell r="AO452">
            <v>4810</v>
          </cell>
        </row>
        <row r="453">
          <cell r="A453" t="str">
            <v>Taxes d`affaires</v>
          </cell>
          <cell r="B453" t="str">
            <v>Taxes d`affaires</v>
          </cell>
          <cell r="E453">
            <v>38400</v>
          </cell>
          <cell r="H453">
            <v>3200</v>
          </cell>
          <cell r="K453">
            <v>3200</v>
          </cell>
          <cell r="N453">
            <v>3200</v>
          </cell>
          <cell r="Q453">
            <v>3200</v>
          </cell>
          <cell r="T453">
            <v>3200</v>
          </cell>
          <cell r="W453">
            <v>3200</v>
          </cell>
          <cell r="Z453">
            <v>3200</v>
          </cell>
          <cell r="AC453">
            <v>3200</v>
          </cell>
          <cell r="AF453">
            <v>3200</v>
          </cell>
          <cell r="AI453">
            <v>3200</v>
          </cell>
          <cell r="AL453">
            <v>3200</v>
          </cell>
          <cell r="AO453">
            <v>3200</v>
          </cell>
        </row>
        <row r="454">
          <cell r="A454" t="str">
            <v>Taxe sur le capital</v>
          </cell>
          <cell r="B454" t="str">
            <v>Taxe sur le capital</v>
          </cell>
          <cell r="E454">
            <v>0</v>
          </cell>
        </row>
        <row r="455">
          <cell r="A455" t="str">
            <v>Assurances</v>
          </cell>
          <cell r="B455" t="str">
            <v>Assurances</v>
          </cell>
          <cell r="E455">
            <v>44497.000000000022</v>
          </cell>
          <cell r="H455">
            <v>3708.0833333333339</v>
          </cell>
          <cell r="K455">
            <v>3708.0833333333339</v>
          </cell>
          <cell r="N455">
            <v>3708.0833333333339</v>
          </cell>
          <cell r="Q455">
            <v>3708.0833333333339</v>
          </cell>
          <cell r="T455">
            <v>3708.0833333333339</v>
          </cell>
          <cell r="W455">
            <v>3708.0833333333339</v>
          </cell>
          <cell r="Z455">
            <v>3708.0833333333339</v>
          </cell>
          <cell r="AC455">
            <v>3708.0833333333339</v>
          </cell>
          <cell r="AF455">
            <v>3708.0833333333339</v>
          </cell>
          <cell r="AI455">
            <v>3708.0833333333339</v>
          </cell>
          <cell r="AL455">
            <v>3708.0833333333339</v>
          </cell>
          <cell r="AO455">
            <v>3708.0833333333339</v>
          </cell>
        </row>
        <row r="456">
          <cell r="A456" t="str">
            <v>Chauffage, éclairage</v>
          </cell>
          <cell r="B456" t="str">
            <v>Chauffage, éclairage</v>
          </cell>
          <cell r="E456">
            <v>45720</v>
          </cell>
          <cell r="H456">
            <v>3810</v>
          </cell>
          <cell r="K456">
            <v>3810</v>
          </cell>
          <cell r="N456">
            <v>3810</v>
          </cell>
          <cell r="Q456">
            <v>3810</v>
          </cell>
          <cell r="T456">
            <v>3810</v>
          </cell>
          <cell r="W456">
            <v>3810</v>
          </cell>
          <cell r="Z456">
            <v>3810</v>
          </cell>
          <cell r="AC456">
            <v>3810</v>
          </cell>
          <cell r="AF456">
            <v>3810</v>
          </cell>
          <cell r="AI456">
            <v>3810</v>
          </cell>
          <cell r="AL456">
            <v>3810</v>
          </cell>
          <cell r="AO456">
            <v>3810</v>
          </cell>
        </row>
        <row r="457">
          <cell r="A457" t="str">
            <v>Honoraires</v>
          </cell>
          <cell r="B457" t="str">
            <v>Honoraires</v>
          </cell>
          <cell r="E457">
            <v>74606.000000000029</v>
          </cell>
          <cell r="H457">
            <v>6217.1666666666679</v>
          </cell>
          <cell r="K457">
            <v>6217.1666666666679</v>
          </cell>
          <cell r="N457">
            <v>6217.1666666666679</v>
          </cell>
          <cell r="Q457">
            <v>6217.1666666666679</v>
          </cell>
          <cell r="T457">
            <v>6217.1666666666679</v>
          </cell>
          <cell r="W457">
            <v>6217.1666666666679</v>
          </cell>
          <cell r="Z457">
            <v>6217.1666666666679</v>
          </cell>
          <cell r="AC457">
            <v>6217.1666666666679</v>
          </cell>
          <cell r="AF457">
            <v>6217.1666666666679</v>
          </cell>
          <cell r="AI457">
            <v>6217.1666666666679</v>
          </cell>
          <cell r="AL457">
            <v>6217.1666666666679</v>
          </cell>
          <cell r="AO457">
            <v>6217.1666666666679</v>
          </cell>
        </row>
        <row r="458">
          <cell r="A458" t="str">
            <v>Réparation équipement</v>
          </cell>
          <cell r="B458" t="str">
            <v>Réparation équipement</v>
          </cell>
          <cell r="E458">
            <v>12000</v>
          </cell>
          <cell r="H458">
            <v>1000</v>
          </cell>
          <cell r="K458">
            <v>1000</v>
          </cell>
          <cell r="N458">
            <v>1000</v>
          </cell>
          <cell r="Q458">
            <v>1000</v>
          </cell>
          <cell r="T458">
            <v>1000</v>
          </cell>
          <cell r="W458">
            <v>1000</v>
          </cell>
          <cell r="Z458">
            <v>1000</v>
          </cell>
          <cell r="AC458">
            <v>1000</v>
          </cell>
          <cell r="AF458">
            <v>1000</v>
          </cell>
          <cell r="AI458">
            <v>1000</v>
          </cell>
          <cell r="AL458">
            <v>1000</v>
          </cell>
          <cell r="AO458">
            <v>1000</v>
          </cell>
        </row>
        <row r="459">
          <cell r="A459" t="str">
            <v>Location équipement</v>
          </cell>
          <cell r="B459" t="str">
            <v>Location équipement</v>
          </cell>
          <cell r="E459">
            <v>10800</v>
          </cell>
          <cell r="H459">
            <v>900</v>
          </cell>
          <cell r="K459">
            <v>900</v>
          </cell>
          <cell r="N459">
            <v>900</v>
          </cell>
          <cell r="Q459">
            <v>900</v>
          </cell>
          <cell r="T459">
            <v>900</v>
          </cell>
          <cell r="W459">
            <v>900</v>
          </cell>
          <cell r="Z459">
            <v>900</v>
          </cell>
          <cell r="AC459">
            <v>900</v>
          </cell>
          <cell r="AF459">
            <v>900</v>
          </cell>
          <cell r="AI459">
            <v>900</v>
          </cell>
          <cell r="AL459">
            <v>900</v>
          </cell>
          <cell r="AO459">
            <v>900</v>
          </cell>
        </row>
        <row r="460">
          <cell r="A460" t="str">
            <v>Dons</v>
          </cell>
          <cell r="B460" t="str">
            <v>Dons</v>
          </cell>
          <cell r="E460">
            <v>0</v>
          </cell>
        </row>
        <row r="461">
          <cell r="A461" t="str">
            <v>[...]</v>
          </cell>
          <cell r="B461" t="str">
            <v>[...]</v>
          </cell>
          <cell r="E461">
            <v>0</v>
          </cell>
        </row>
        <row r="462">
          <cell r="A462" t="str">
            <v>[...]</v>
          </cell>
          <cell r="B462" t="str">
            <v>[...]</v>
          </cell>
          <cell r="E462">
            <v>0</v>
          </cell>
        </row>
        <row r="463">
          <cell r="A463" t="str">
            <v>[...]</v>
          </cell>
          <cell r="B463" t="str">
            <v>[...]</v>
          </cell>
          <cell r="E463">
            <v>0</v>
          </cell>
        </row>
        <row r="464">
          <cell r="A464" t="str">
            <v>TOTAL DÉPENSES FIXES</v>
          </cell>
          <cell r="B464" t="str">
            <v>TOTAL DÉPENSES FIXES</v>
          </cell>
          <cell r="C464">
            <v>9.294412407995882E-2</v>
          </cell>
          <cell r="E464">
            <v>595743</v>
          </cell>
          <cell r="F464">
            <v>0.11384239388887803</v>
          </cell>
          <cell r="H464">
            <v>49645.25</v>
          </cell>
          <cell r="I464">
            <v>0.1204656759997529</v>
          </cell>
          <cell r="K464">
            <v>49645.25</v>
          </cell>
          <cell r="L464">
            <v>0.10493904887371541</v>
          </cell>
          <cell r="N464">
            <v>49645.25</v>
          </cell>
          <cell r="O464">
            <v>8.6452830043344253E-2</v>
          </cell>
          <cell r="Q464">
            <v>49645.25</v>
          </cell>
          <cell r="R464">
            <v>7.3250282374010864E-2</v>
          </cell>
          <cell r="T464">
            <v>49645.25</v>
          </cell>
          <cell r="U464">
            <v>9.436085576034256E-2</v>
          </cell>
          <cell r="W464">
            <v>49645.25</v>
          </cell>
          <cell r="X464">
            <v>9.1633785030420425E-2</v>
          </cell>
          <cell r="Z464">
            <v>49645.25</v>
          </cell>
          <cell r="AA464">
            <v>8.6839056430114525E-2</v>
          </cell>
          <cell r="AC464">
            <v>49645.25</v>
          </cell>
          <cell r="AD464">
            <v>9.6512810894618842E-2</v>
          </cell>
          <cell r="AF464">
            <v>49645.25</v>
          </cell>
          <cell r="AG464">
            <v>7.5372376001774752E-2</v>
          </cell>
          <cell r="AI464">
            <v>49645.25</v>
          </cell>
          <cell r="AJ464">
            <v>7.6306114478413581E-2</v>
          </cell>
          <cell r="AL464">
            <v>49645.25</v>
          </cell>
          <cell r="AM464">
            <v>0.13304234394905615</v>
          </cell>
          <cell r="AO464">
            <v>49645.25</v>
          </cell>
        </row>
        <row r="465">
          <cell r="A465">
            <v>0</v>
          </cell>
        </row>
        <row r="466">
          <cell r="A466" t="str">
            <v>TOTAL DES DÉPENSES</v>
          </cell>
          <cell r="B466" t="str">
            <v>TOTAL DES DÉPENSES</v>
          </cell>
          <cell r="C466">
            <v>1.040477891231079</v>
          </cell>
          <cell r="E466">
            <v>6669140.4808164099</v>
          </cell>
          <cell r="F466">
            <v>1.1988773556955061</v>
          </cell>
          <cell r="H466">
            <v>522815.4820860374</v>
          </cell>
          <cell r="I466">
            <v>1.2075920687602999</v>
          </cell>
          <cell r="K466">
            <v>497662.17351194087</v>
          </cell>
          <cell r="L466">
            <v>1.1651807355744817</v>
          </cell>
          <cell r="N466">
            <v>551231.30553995259</v>
          </cell>
          <cell r="O466">
            <v>0.98611019039621517</v>
          </cell>
          <cell r="Q466">
            <v>566270.49577466841</v>
          </cell>
          <cell r="R466">
            <v>0.89646059981648374</v>
          </cell>
          <cell r="T466">
            <v>607574.59426299261</v>
          </cell>
          <cell r="U466">
            <v>1.0627349485085003</v>
          </cell>
          <cell r="W466">
            <v>559127.42394410528</v>
          </cell>
          <cell r="X466">
            <v>1.0357952196445241</v>
          </cell>
          <cell r="Z466">
            <v>561171.98051991651</v>
          </cell>
          <cell r="AA466">
            <v>0.99042560910130617</v>
          </cell>
          <cell r="AC466">
            <v>566219.03774146957</v>
          </cell>
          <cell r="AD466">
            <v>1.0924184529561718</v>
          </cell>
          <cell r="AF466">
            <v>561929.41329663643</v>
          </cell>
          <cell r="AG466">
            <v>0.91559009885659204</v>
          </cell>
          <cell r="AI466">
            <v>603068.41533282597</v>
          </cell>
          <cell r="AJ466">
            <v>0.87042030141940263</v>
          </cell>
          <cell r="AL466">
            <v>566301.05941596604</v>
          </cell>
          <cell r="AM466">
            <v>1.3553906260888042</v>
          </cell>
          <cell r="AO466">
            <v>505769.09938989824</v>
          </cell>
        </row>
        <row r="467">
          <cell r="A467" t="str">
            <v>Revenus autres</v>
          </cell>
          <cell r="B467" t="str">
            <v>Revenus autres</v>
          </cell>
          <cell r="E467">
            <v>0</v>
          </cell>
        </row>
        <row r="468">
          <cell r="A468" t="str">
            <v>Holdbacks</v>
          </cell>
          <cell r="B468" t="str">
            <v>Holdbacks</v>
          </cell>
          <cell r="E468">
            <v>739261.69357707503</v>
          </cell>
          <cell r="H468">
            <v>36963.084678853753</v>
          </cell>
          <cell r="K468">
            <v>36963.084678853753</v>
          </cell>
          <cell r="N468">
            <v>73926.169357707506</v>
          </cell>
          <cell r="Q468">
            <v>73926.169357707506</v>
          </cell>
          <cell r="T468">
            <v>81318.786293478261</v>
          </cell>
          <cell r="W468">
            <v>59140.935486166003</v>
          </cell>
          <cell r="Z468">
            <v>51748.318550395255</v>
          </cell>
          <cell r="AC468">
            <v>73926.169357707506</v>
          </cell>
          <cell r="AF468">
            <v>73926.169357707506</v>
          </cell>
          <cell r="AI468">
            <v>81318.786293478261</v>
          </cell>
          <cell r="AL468">
            <v>73926.169357707506</v>
          </cell>
          <cell r="AO468">
            <v>22177.85080731225</v>
          </cell>
        </row>
        <row r="469">
          <cell r="A469" t="str">
            <v>Programme neuf 1</v>
          </cell>
          <cell r="B469" t="str">
            <v>Programme neuf 1</v>
          </cell>
          <cell r="E469">
            <v>84157.371389625943</v>
          </cell>
          <cell r="H469">
            <v>19827.767250000001</v>
          </cell>
          <cell r="K469">
            <v>1201.2880890289925</v>
          </cell>
          <cell r="N469">
            <v>758.49607159347272</v>
          </cell>
          <cell r="Q469">
            <v>7158.5199510629927</v>
          </cell>
          <cell r="T469">
            <v>9354.2258593001643</v>
          </cell>
          <cell r="W469">
            <v>6590.4401189808532</v>
          </cell>
          <cell r="Z469">
            <v>6561.4807420660518</v>
          </cell>
          <cell r="AC469">
            <v>6947.771060843972</v>
          </cell>
          <cell r="AF469">
            <v>7613.3408501427211</v>
          </cell>
          <cell r="AI469">
            <v>9443.285860908014</v>
          </cell>
          <cell r="AL469">
            <v>5488.0002772516173</v>
          </cell>
          <cell r="AO469">
            <v>3212.7552584470782</v>
          </cell>
        </row>
        <row r="470">
          <cell r="A470" t="str">
            <v>Programme neuf 2</v>
          </cell>
          <cell r="B470" t="str">
            <v>Programme neuf 2</v>
          </cell>
          <cell r="E470">
            <v>0</v>
          </cell>
          <cell r="H470">
            <v>0</v>
          </cell>
          <cell r="K470">
            <v>0</v>
          </cell>
          <cell r="N470">
            <v>0</v>
          </cell>
          <cell r="Q470">
            <v>0</v>
          </cell>
          <cell r="T470">
            <v>0</v>
          </cell>
          <cell r="W470">
            <v>0</v>
          </cell>
          <cell r="Z470">
            <v>0</v>
          </cell>
          <cell r="AC470">
            <v>0</v>
          </cell>
          <cell r="AF470">
            <v>0</v>
          </cell>
          <cell r="AI470">
            <v>0</v>
          </cell>
          <cell r="AL470">
            <v>0</v>
          </cell>
          <cell r="AO470">
            <v>0</v>
          </cell>
        </row>
        <row r="471">
          <cell r="A471" t="str">
            <v>Programme neuf 3</v>
          </cell>
          <cell r="B471" t="str">
            <v>Programme neuf 3</v>
          </cell>
          <cell r="E471">
            <v>0</v>
          </cell>
          <cell r="H471">
            <v>0</v>
          </cell>
          <cell r="K471">
            <v>0</v>
          </cell>
          <cell r="N471">
            <v>0</v>
          </cell>
          <cell r="Q471">
            <v>0</v>
          </cell>
          <cell r="T471">
            <v>0</v>
          </cell>
          <cell r="W471">
            <v>0</v>
          </cell>
          <cell r="Z471">
            <v>0</v>
          </cell>
          <cell r="AC471">
            <v>0</v>
          </cell>
          <cell r="AF471">
            <v>0</v>
          </cell>
          <cell r="AI471">
            <v>0</v>
          </cell>
          <cell r="AL471">
            <v>0</v>
          </cell>
          <cell r="AO471">
            <v>0</v>
          </cell>
        </row>
        <row r="472">
          <cell r="A472" t="str">
            <v>Programme used 1</v>
          </cell>
          <cell r="B472" t="str">
            <v>Programme used 1</v>
          </cell>
          <cell r="E472">
            <v>34000</v>
          </cell>
          <cell r="H472">
            <v>0</v>
          </cell>
          <cell r="K472">
            <v>0</v>
          </cell>
          <cell r="N472">
            <v>8500</v>
          </cell>
          <cell r="Q472">
            <v>0</v>
          </cell>
          <cell r="T472">
            <v>0</v>
          </cell>
          <cell r="W472">
            <v>8500</v>
          </cell>
          <cell r="Z472">
            <v>0</v>
          </cell>
          <cell r="AC472">
            <v>0</v>
          </cell>
          <cell r="AF472">
            <v>8500</v>
          </cell>
          <cell r="AI472">
            <v>0</v>
          </cell>
          <cell r="AL472">
            <v>0</v>
          </cell>
          <cell r="AO472">
            <v>8500</v>
          </cell>
        </row>
        <row r="473">
          <cell r="A473" t="str">
            <v>Programme used 2</v>
          </cell>
          <cell r="B473" t="str">
            <v>Programme used 2</v>
          </cell>
          <cell r="E473">
            <v>0</v>
          </cell>
          <cell r="H473">
            <v>0</v>
          </cell>
          <cell r="K473">
            <v>0</v>
          </cell>
          <cell r="N473">
            <v>0</v>
          </cell>
          <cell r="Q473">
            <v>0</v>
          </cell>
          <cell r="T473">
            <v>0</v>
          </cell>
          <cell r="W473">
            <v>0</v>
          </cell>
          <cell r="Z473">
            <v>0</v>
          </cell>
          <cell r="AC473">
            <v>0</v>
          </cell>
          <cell r="AF473">
            <v>0</v>
          </cell>
          <cell r="AI473">
            <v>0</v>
          </cell>
          <cell r="AL473">
            <v>0</v>
          </cell>
          <cell r="AO473">
            <v>0</v>
          </cell>
        </row>
        <row r="474">
          <cell r="A474" t="str">
            <v>Programme used 3</v>
          </cell>
          <cell r="B474" t="str">
            <v>Programme used 3</v>
          </cell>
          <cell r="E474">
            <v>0</v>
          </cell>
          <cell r="H474">
            <v>0</v>
          </cell>
          <cell r="K474">
            <v>0</v>
          </cell>
          <cell r="N474">
            <v>0</v>
          </cell>
          <cell r="Q474">
            <v>0</v>
          </cell>
          <cell r="T474">
            <v>0</v>
          </cell>
          <cell r="W474">
            <v>0</v>
          </cell>
          <cell r="Z474">
            <v>0</v>
          </cell>
          <cell r="AC474">
            <v>0</v>
          </cell>
          <cell r="AF474">
            <v>0</v>
          </cell>
          <cell r="AI474">
            <v>0</v>
          </cell>
          <cell r="AL474">
            <v>0</v>
          </cell>
          <cell r="AO474">
            <v>0</v>
          </cell>
        </row>
        <row r="475">
          <cell r="A475" t="str">
            <v>[...]</v>
          </cell>
          <cell r="B475" t="str">
            <v>[...]</v>
          </cell>
          <cell r="E475">
            <v>0</v>
          </cell>
        </row>
        <row r="476">
          <cell r="A476" t="str">
            <v>[...]</v>
          </cell>
          <cell r="B476" t="str">
            <v>[...]</v>
          </cell>
          <cell r="E476">
            <v>0</v>
          </cell>
        </row>
        <row r="477">
          <cell r="A477" t="str">
            <v>[...]</v>
          </cell>
          <cell r="B477" t="str">
            <v>[...]</v>
          </cell>
          <cell r="E477">
            <v>0</v>
          </cell>
        </row>
        <row r="478">
          <cell r="A478" t="str">
            <v>Frais administration</v>
          </cell>
          <cell r="B478" t="str">
            <v>Frais administration</v>
          </cell>
          <cell r="E478">
            <v>365612.4</v>
          </cell>
          <cell r="H478">
            <v>25574.084020118418</v>
          </cell>
          <cell r="K478">
            <v>21283.976156716744</v>
          </cell>
          <cell r="N478">
            <v>27640.163517536083</v>
          </cell>
          <cell r="Q478">
            <v>32155.184060439962</v>
          </cell>
          <cell r="T478">
            <v>41423.900963995366</v>
          </cell>
          <cell r="W478">
            <v>31710.532086767125</v>
          </cell>
          <cell r="Z478">
            <v>31816.87357352172</v>
          </cell>
          <cell r="AC478">
            <v>33359.117537468592</v>
          </cell>
          <cell r="AF478">
            <v>33142.617135197477</v>
          </cell>
          <cell r="AI478">
            <v>42145.971167663149</v>
          </cell>
          <cell r="AL478">
            <v>28661.299804920716</v>
          </cell>
          <cell r="AO478">
            <v>16698.679975654657</v>
          </cell>
        </row>
        <row r="479">
          <cell r="A479" t="str">
            <v>TOTAL AUTRES REVENUS</v>
          </cell>
          <cell r="B479" t="str">
            <v>TOTAL AUTRES REVENUS</v>
          </cell>
          <cell r="C479">
            <v>0.19080977574819824</v>
          </cell>
          <cell r="E479">
            <v>1223031.4649667009</v>
          </cell>
          <cell r="F479">
            <v>0.18887247986333233</v>
          </cell>
          <cell r="H479">
            <v>82364.935948972168</v>
          </cell>
          <cell r="I479">
            <v>0.14425318716838087</v>
          </cell>
          <cell r="K479">
            <v>59448.348924599486</v>
          </cell>
          <cell r="L479">
            <v>0.23425911121956855</v>
          </cell>
          <cell r="N479">
            <v>110824.82894683706</v>
          </cell>
          <cell r="O479">
            <v>0.19719726512643559</v>
          </cell>
          <cell r="Q479">
            <v>113239.87336921046</v>
          </cell>
          <cell r="R479">
            <v>0.19490557881245155</v>
          </cell>
          <cell r="T479">
            <v>132096.91311677379</v>
          </cell>
          <cell r="U479">
            <v>0.20136405941539667</v>
          </cell>
          <cell r="W479">
            <v>105941.90769191398</v>
          </cell>
          <cell r="X479">
            <v>0.16635323957294029</v>
          </cell>
          <cell r="Z479">
            <v>90126.672865983026</v>
          </cell>
          <cell r="AA479">
            <v>0.19981551036659839</v>
          </cell>
          <cell r="AC479">
            <v>114233.05795602006</v>
          </cell>
          <cell r="AD479">
            <v>0.23947212194230907</v>
          </cell>
          <cell r="AF479">
            <v>123182.1273430477</v>
          </cell>
          <cell r="AG479">
            <v>0.20178355461861264</v>
          </cell>
          <cell r="AI479">
            <v>132908.04332204943</v>
          </cell>
          <cell r="AJ479">
            <v>0.16611496856975763</v>
          </cell>
          <cell r="AL479">
            <v>108075.46943987985</v>
          </cell>
          <cell r="AM479">
            <v>0.13557222883677664</v>
          </cell>
          <cell r="AO479">
            <v>50589.286041413987</v>
          </cell>
        </row>
        <row r="480">
          <cell r="A480">
            <v>0</v>
          </cell>
        </row>
        <row r="481">
          <cell r="A481" t="str">
            <v>BAIIA OPÉRATIONNEL</v>
          </cell>
          <cell r="B481" t="str">
            <v>BAIIA OPÉRATIONNEL</v>
          </cell>
          <cell r="C481" t="str">
            <v>%vte</v>
          </cell>
          <cell r="D481">
            <v>3.1993886130875594E-2</v>
          </cell>
          <cell r="E481">
            <v>963580.74019650137</v>
          </cell>
          <cell r="F481" t="str">
            <v>%vte</v>
          </cell>
          <cell r="G481">
            <v>-1.3885568095144993E-3</v>
          </cell>
          <cell r="H481">
            <v>-4363.0017337130994</v>
          </cell>
          <cell r="I481" t="str">
            <v>%vte</v>
          </cell>
          <cell r="J481">
            <v>-1.3948715991651912E-2</v>
          </cell>
          <cell r="K481">
            <v>-26102.660241226477</v>
          </cell>
          <cell r="L481" t="str">
            <v>%vte</v>
          </cell>
          <cell r="M481">
            <v>1.5761796586512094E-2</v>
          </cell>
          <cell r="N481">
            <v>32680.048707333292</v>
          </cell>
          <cell r="O481" t="str">
            <v>%vte</v>
          </cell>
          <cell r="P481">
            <v>4.9072933523731634E-2</v>
          </cell>
          <cell r="Q481">
            <v>121216.05031895958</v>
          </cell>
          <cell r="R481" t="str">
            <v>%vte</v>
          </cell>
          <cell r="S481">
            <v>6.5873764492772033E-2</v>
          </cell>
          <cell r="T481">
            <v>202270.55942048362</v>
          </cell>
          <cell r="U481" t="str">
            <v>%vte</v>
          </cell>
          <cell r="V481">
            <v>2.9201322378950397E-2</v>
          </cell>
          <cell r="W481">
            <v>72935.719083877135</v>
          </cell>
          <cell r="X481" t="str">
            <v>%vte</v>
          </cell>
          <cell r="Y481">
            <v>2.7670175040463298E-2</v>
          </cell>
          <cell r="Z481">
            <v>70733.57863259122</v>
          </cell>
          <cell r="AA481" t="str">
            <v>%vte</v>
          </cell>
          <cell r="AB481">
            <v>4.4918481874292267E-2</v>
          </cell>
          <cell r="AC481">
            <v>119706.66682861192</v>
          </cell>
          <cell r="AD481" t="str">
            <v>%vte</v>
          </cell>
          <cell r="AE481">
            <v>3.1564065174632262E-2</v>
          </cell>
          <cell r="AF481">
            <v>75642.975192229962</v>
          </cell>
          <cell r="AG481" t="str">
            <v>%vte</v>
          </cell>
          <cell r="AH481">
            <v>6.092009566128908E-2</v>
          </cell>
          <cell r="AI481">
            <v>188506.00728488248</v>
          </cell>
          <cell r="AJ481" t="str">
            <v>%vte</v>
          </cell>
          <cell r="AK481">
            <v>7.1193653059985915E-2</v>
          </cell>
          <cell r="AL481">
            <v>192380.8566939806</v>
          </cell>
          <cell r="AM481" t="str">
            <v>%vte</v>
          </cell>
          <cell r="AN481">
            <v>-5.1976350117679856E-2</v>
          </cell>
          <cell r="AO481">
            <v>-82026.059991508751</v>
          </cell>
        </row>
        <row r="483">
          <cell r="B483" t="str">
            <v>Budget 2021</v>
          </cell>
          <cell r="C483" t="str">
            <v>CALCUL DU PROFIT NET</v>
          </cell>
        </row>
        <row r="487">
          <cell r="B487" t="str">
            <v>BAIIA OPÉRATIONNEL</v>
          </cell>
          <cell r="C487" t="str">
            <v>%vte</v>
          </cell>
          <cell r="D487">
            <v>3.1993886130875594E-2</v>
          </cell>
          <cell r="E487">
            <v>963580.74019650137</v>
          </cell>
          <cell r="F487" t="str">
            <v>%vte</v>
          </cell>
          <cell r="G487">
            <v>-1.3885568095144993E-3</v>
          </cell>
          <cell r="H487">
            <v>-4363.0017337130994</v>
          </cell>
          <cell r="I487" t="str">
            <v>%vte</v>
          </cell>
          <cell r="J487">
            <v>-1.3948715991651912E-2</v>
          </cell>
          <cell r="K487">
            <v>-26102.660241226477</v>
          </cell>
          <cell r="L487" t="str">
            <v>%vte</v>
          </cell>
          <cell r="M487">
            <v>1.5761796586512094E-2</v>
          </cell>
          <cell r="N487">
            <v>32680.048707333292</v>
          </cell>
          <cell r="O487" t="str">
            <v>%vte</v>
          </cell>
          <cell r="P487">
            <v>4.9072933523731634E-2</v>
          </cell>
          <cell r="Q487">
            <v>121216.05031895958</v>
          </cell>
          <cell r="R487" t="str">
            <v>%vte</v>
          </cell>
          <cell r="S487">
            <v>6.5873764492772033E-2</v>
          </cell>
          <cell r="T487">
            <v>202270.55942048362</v>
          </cell>
          <cell r="U487" t="str">
            <v>%vte</v>
          </cell>
          <cell r="V487">
            <v>2.9201322378950397E-2</v>
          </cell>
          <cell r="W487">
            <v>72935.719083877135</v>
          </cell>
          <cell r="X487" t="str">
            <v>%vte</v>
          </cell>
          <cell r="Y487">
            <v>2.7670175040463298E-2</v>
          </cell>
          <cell r="Z487">
            <v>70733.57863259122</v>
          </cell>
          <cell r="AA487" t="str">
            <v>%vte</v>
          </cell>
          <cell r="AB487">
            <v>4.4918481874292267E-2</v>
          </cell>
          <cell r="AC487">
            <v>119706.66682861192</v>
          </cell>
          <cell r="AD487" t="str">
            <v>%vte</v>
          </cell>
          <cell r="AE487">
            <v>3.1564065174632262E-2</v>
          </cell>
          <cell r="AF487">
            <v>75642.975192229962</v>
          </cell>
          <cell r="AG487" t="str">
            <v>%vte</v>
          </cell>
          <cell r="AH487">
            <v>6.092009566128908E-2</v>
          </cell>
          <cell r="AI487">
            <v>188506.00728488248</v>
          </cell>
          <cell r="AJ487" t="str">
            <v>%vte</v>
          </cell>
          <cell r="AK487">
            <v>7.1193653059985915E-2</v>
          </cell>
          <cell r="AL487">
            <v>192380.8566939806</v>
          </cell>
          <cell r="AM487" t="str">
            <v>%vte</v>
          </cell>
          <cell r="AN487">
            <v>-5.1976350117679856E-2</v>
          </cell>
          <cell r="AO487">
            <v>-82026.059991508751</v>
          </cell>
        </row>
        <row r="489">
          <cell r="A489" t="str">
            <v>Amortissement</v>
          </cell>
          <cell r="B489" t="str">
            <v>Amortissement</v>
          </cell>
          <cell r="E489">
            <v>110004</v>
          </cell>
          <cell r="H489">
            <v>9167</v>
          </cell>
          <cell r="K489">
            <v>9167</v>
          </cell>
          <cell r="N489">
            <v>9167</v>
          </cell>
          <cell r="Q489">
            <v>9167</v>
          </cell>
          <cell r="T489">
            <v>9167</v>
          </cell>
          <cell r="W489">
            <v>9167</v>
          </cell>
          <cell r="Z489">
            <v>9167</v>
          </cell>
          <cell r="AC489">
            <v>9167</v>
          </cell>
          <cell r="AF489">
            <v>9167</v>
          </cell>
          <cell r="AI489">
            <v>9167</v>
          </cell>
          <cell r="AL489">
            <v>9167</v>
          </cell>
          <cell r="AO489">
            <v>9167</v>
          </cell>
        </row>
        <row r="490">
          <cell r="A490" t="str">
            <v>Intérêts sur marge</v>
          </cell>
          <cell r="B490" t="str">
            <v>Intérêts sur marge</v>
          </cell>
          <cell r="E490">
            <v>5475</v>
          </cell>
          <cell r="H490">
            <v>456.25</v>
          </cell>
          <cell r="K490">
            <v>456.25</v>
          </cell>
          <cell r="N490">
            <v>456.25</v>
          </cell>
          <cell r="Q490">
            <v>456.25</v>
          </cell>
          <cell r="T490">
            <v>456.25</v>
          </cell>
          <cell r="W490">
            <v>456.25</v>
          </cell>
          <cell r="Z490">
            <v>456.25</v>
          </cell>
          <cell r="AC490">
            <v>456.25</v>
          </cell>
          <cell r="AF490">
            <v>456.25</v>
          </cell>
          <cell r="AI490">
            <v>456.25</v>
          </cell>
          <cell r="AL490">
            <v>456.25</v>
          </cell>
          <cell r="AO490">
            <v>456.25</v>
          </cell>
        </row>
        <row r="491">
          <cell r="A491" t="str">
            <v>Intérêts sur prêt</v>
          </cell>
          <cell r="B491" t="str">
            <v>Intérêts sur prêt</v>
          </cell>
          <cell r="E491">
            <v>6842.9621701559172</v>
          </cell>
          <cell r="H491">
            <v>594.88319947675336</v>
          </cell>
          <cell r="K491">
            <v>572.34312279002734</v>
          </cell>
          <cell r="N491">
            <v>587.16228670116425</v>
          </cell>
          <cell r="Q491">
            <v>577.32435191616423</v>
          </cell>
          <cell r="T491">
            <v>579.44137392557525</v>
          </cell>
          <cell r="W491">
            <v>569.85250084301356</v>
          </cell>
          <cell r="Z491">
            <v>571.72046114998614</v>
          </cell>
          <cell r="AC491">
            <v>567.86000476219169</v>
          </cell>
          <cell r="AF491">
            <v>558.64472423328755</v>
          </cell>
          <cell r="AI491">
            <v>560.13909198660258</v>
          </cell>
          <cell r="AL491">
            <v>551.17287316013676</v>
          </cell>
          <cell r="AO491">
            <v>552.41817921101347</v>
          </cell>
        </row>
        <row r="492">
          <cell r="A492" t="str">
            <v>Intérêts sur avance</v>
          </cell>
          <cell r="B492" t="str">
            <v>Intérêts sur avance</v>
          </cell>
          <cell r="E492">
            <v>0</v>
          </cell>
        </row>
        <row r="493">
          <cell r="A493" t="str">
            <v>[...]</v>
          </cell>
          <cell r="B493" t="str">
            <v>[...]</v>
          </cell>
        </row>
        <row r="494">
          <cell r="A494" t="str">
            <v>[...]</v>
          </cell>
          <cell r="B494" t="str">
            <v>[...]</v>
          </cell>
        </row>
        <row r="495">
          <cell r="A495" t="str">
            <v>[...]</v>
          </cell>
          <cell r="B495" t="str">
            <v>[...]</v>
          </cell>
        </row>
        <row r="496">
          <cell r="B496" t="str">
            <v>Profit Net</v>
          </cell>
          <cell r="C496" t="str">
            <v>%vte</v>
          </cell>
          <cell r="D496">
            <v>2.7932415445835586E-2</v>
          </cell>
          <cell r="E496">
            <v>841258.77802634542</v>
          </cell>
          <cell r="F496" t="str">
            <v>%vte</v>
          </cell>
          <cell r="G496">
            <v>-4.6405514913008487E-3</v>
          </cell>
          <cell r="H496">
            <v>-14581.134933189853</v>
          </cell>
          <cell r="I496" t="str">
            <v>%vte</v>
          </cell>
          <cell r="J496">
            <v>-1.9397027831210042E-2</v>
          </cell>
          <cell r="K496">
            <v>-36298.253364016506</v>
          </cell>
          <cell r="L496" t="str">
            <v>%vte</v>
          </cell>
          <cell r="M496">
            <v>1.0837249411914572E-2</v>
          </cell>
          <cell r="N496">
            <v>22469.636420632127</v>
          </cell>
          <cell r="O496" t="str">
            <v>%vte</v>
          </cell>
          <cell r="P496">
            <v>4.4943347501432661E-2</v>
          </cell>
          <cell r="Q496">
            <v>111015.47596704341</v>
          </cell>
          <cell r="R496" t="str">
            <v>%vte</v>
          </cell>
          <cell r="S496">
            <v>6.2551038285438718E-2</v>
          </cell>
          <cell r="T496">
            <v>192067.86804655805</v>
          </cell>
          <cell r="U496" t="str">
            <v>%vte</v>
          </cell>
          <cell r="V496">
            <v>2.5120303148489419E-2</v>
          </cell>
          <cell r="W496">
            <v>62742.61658303412</v>
          </cell>
          <cell r="X496" t="str">
            <v>%vte</v>
          </cell>
          <cell r="Y496">
            <v>2.3682018034331079E-2</v>
          </cell>
          <cell r="Z496">
            <v>60538.608171441236</v>
          </cell>
          <cell r="AA496" t="str">
            <v>%vte</v>
          </cell>
          <cell r="AB496">
            <v>4.1094390851164599E-2</v>
          </cell>
          <cell r="AC496">
            <v>109515.55682384974</v>
          </cell>
          <cell r="AD496" t="str">
            <v>%vte</v>
          </cell>
          <cell r="AE496">
            <v>2.7315395845322801E-2</v>
          </cell>
          <cell r="AF496">
            <v>65461.080467996675</v>
          </cell>
          <cell r="AG496" t="str">
            <v>%vte</v>
          </cell>
          <cell r="AH496">
            <v>5.7629096893794078E-2</v>
          </cell>
          <cell r="AI496">
            <v>178322.61819289587</v>
          </cell>
          <cell r="AJ496" t="str">
            <v>%vte</v>
          </cell>
          <cell r="AK496">
            <v>6.742844302523919E-2</v>
          </cell>
          <cell r="AL496">
            <v>182206.43382082047</v>
          </cell>
          <cell r="AM496" t="str">
            <v>%vte</v>
          </cell>
          <cell r="AN496">
            <v>-5.8424228901797444E-2</v>
          </cell>
          <cell r="AO496">
            <v>-92201.728170719769</v>
          </cell>
        </row>
      </sheetData>
      <sheetData sheetId="3"/>
      <sheetData sheetId="4">
        <row r="2">
          <cell r="B2" t="str">
            <v>Mois</v>
          </cell>
          <cell r="F2" t="str">
            <v/>
          </cell>
          <cell r="G2" t="str">
            <v/>
          </cell>
          <cell r="H2" t="str">
            <v/>
          </cell>
          <cell r="I2" t="str">
            <v/>
          </cell>
          <cell r="J2" t="str">
            <v/>
          </cell>
          <cell r="K2" t="str">
            <v/>
          </cell>
          <cell r="L2" t="str">
            <v/>
          </cell>
          <cell r="M2" t="str">
            <v/>
          </cell>
          <cell r="N2" t="str">
            <v/>
          </cell>
          <cell r="O2" t="str">
            <v/>
          </cell>
          <cell r="P2" t="str">
            <v/>
          </cell>
          <cell r="Q2" t="str">
            <v/>
          </cell>
          <cell r="R2" t="str">
            <v/>
          </cell>
          <cell r="S2" t="str">
            <v/>
          </cell>
          <cell r="T2" t="str">
            <v/>
          </cell>
          <cell r="U2" t="str">
            <v/>
          </cell>
          <cell r="V2" t="str">
            <v/>
          </cell>
          <cell r="W2" t="str">
            <v/>
          </cell>
          <cell r="X2" t="str">
            <v/>
          </cell>
          <cell r="Y2" t="str">
            <v/>
          </cell>
          <cell r="Z2" t="str">
            <v/>
          </cell>
          <cell r="AA2" t="str">
            <v>X</v>
          </cell>
          <cell r="AB2" t="str">
            <v>O</v>
          </cell>
          <cell r="AC2" t="str">
            <v>U</v>
          </cell>
          <cell r="AD2" t="str">
            <v/>
          </cell>
          <cell r="AE2" t="str">
            <v/>
          </cell>
          <cell r="AF2" t="str">
            <v/>
          </cell>
          <cell r="AG2" t="str">
            <v/>
          </cell>
          <cell r="AH2" t="str">
            <v/>
          </cell>
          <cell r="AI2" t="str">
            <v/>
          </cell>
          <cell r="AJ2" t="str">
            <v/>
          </cell>
          <cell r="AK2" t="str">
            <v/>
          </cell>
          <cell r="AL2" t="str">
            <v/>
          </cell>
          <cell r="AM2" t="str">
            <v/>
          </cell>
          <cell r="AN2" t="str">
            <v/>
          </cell>
          <cell r="AO2" t="str">
            <v/>
          </cell>
        </row>
        <row r="3">
          <cell r="B3" t="str">
            <v>YTD</v>
          </cell>
          <cell r="F3" t="str">
            <v>X</v>
          </cell>
          <cell r="G3" t="str">
            <v>O</v>
          </cell>
          <cell r="H3" t="str">
            <v>U</v>
          </cell>
          <cell r="I3" t="str">
            <v>X</v>
          </cell>
          <cell r="J3" t="str">
            <v>O</v>
          </cell>
          <cell r="K3" t="str">
            <v>U</v>
          </cell>
          <cell r="L3" t="str">
            <v>X</v>
          </cell>
          <cell r="M3" t="str">
            <v>O</v>
          </cell>
          <cell r="N3" t="str">
            <v>U</v>
          </cell>
          <cell r="O3" t="str">
            <v>X</v>
          </cell>
          <cell r="P3" t="str">
            <v>O</v>
          </cell>
          <cell r="Q3" t="str">
            <v>U</v>
          </cell>
          <cell r="R3" t="str">
            <v>X</v>
          </cell>
          <cell r="S3" t="str">
            <v>O</v>
          </cell>
          <cell r="T3" t="str">
            <v>U</v>
          </cell>
          <cell r="U3" t="str">
            <v>X</v>
          </cell>
          <cell r="V3" t="str">
            <v>O</v>
          </cell>
          <cell r="W3" t="str">
            <v>U</v>
          </cell>
          <cell r="X3" t="str">
            <v>X</v>
          </cell>
          <cell r="Y3" t="str">
            <v>O</v>
          </cell>
          <cell r="Z3" t="str">
            <v>U</v>
          </cell>
          <cell r="AA3" t="str">
            <v>X</v>
          </cell>
          <cell r="AB3" t="str">
            <v>O</v>
          </cell>
          <cell r="AC3" t="str">
            <v>U</v>
          </cell>
          <cell r="AD3" t="str">
            <v/>
          </cell>
          <cell r="AE3" t="str">
            <v/>
          </cell>
          <cell r="AF3" t="str">
            <v/>
          </cell>
          <cell r="AG3" t="str">
            <v/>
          </cell>
          <cell r="AH3" t="str">
            <v/>
          </cell>
          <cell r="AI3" t="str">
            <v/>
          </cell>
          <cell r="AJ3" t="str">
            <v/>
          </cell>
          <cell r="AK3" t="str">
            <v/>
          </cell>
          <cell r="AL3" t="str">
            <v/>
          </cell>
          <cell r="AM3" t="str">
            <v/>
          </cell>
          <cell r="AN3" t="str">
            <v/>
          </cell>
          <cell r="AO3" t="str">
            <v/>
          </cell>
        </row>
        <row r="4">
          <cell r="B4" t="str">
            <v>Budget 2021</v>
          </cell>
          <cell r="C4" t="str">
            <v>Véhicules neufs</v>
          </cell>
        </row>
        <row r="6">
          <cell r="B6" t="str">
            <v>Mois</v>
          </cell>
          <cell r="C6">
            <v>2021</v>
          </cell>
          <cell r="F6" t="str">
            <v>Janvier</v>
          </cell>
          <cell r="I6" t="str">
            <v>Février</v>
          </cell>
          <cell r="L6" t="str">
            <v>Mars</v>
          </cell>
          <cell r="O6" t="str">
            <v>Avril</v>
          </cell>
          <cell r="R6" t="str">
            <v>Mai</v>
          </cell>
          <cell r="U6" t="str">
            <v>Juin</v>
          </cell>
          <cell r="X6" t="str">
            <v>Juillet</v>
          </cell>
          <cell r="AA6" t="str">
            <v>Août</v>
          </cell>
          <cell r="AD6" t="str">
            <v>Septembre</v>
          </cell>
          <cell r="AG6" t="str">
            <v>Octobre</v>
          </cell>
          <cell r="AJ6" t="str">
            <v>Novembre</v>
          </cell>
          <cell r="AM6" t="str">
            <v>Décembre</v>
          </cell>
        </row>
        <row r="7">
          <cell r="C7" t="str">
            <v>UNITE</v>
          </cell>
          <cell r="D7" t="str">
            <v>$P/UNITE</v>
          </cell>
          <cell r="E7" t="str">
            <v>$PROFITS</v>
          </cell>
          <cell r="F7" t="str">
            <v>UNITE</v>
          </cell>
          <cell r="G7" t="str">
            <v>$P/UNITE</v>
          </cell>
          <cell r="H7" t="str">
            <v>$PROFITS</v>
          </cell>
          <cell r="I7" t="str">
            <v>UNITE</v>
          </cell>
          <cell r="J7" t="str">
            <v>$P/UNITE</v>
          </cell>
          <cell r="K7" t="str">
            <v>$PROFITS</v>
          </cell>
          <cell r="L7" t="str">
            <v>UNITE</v>
          </cell>
          <cell r="M7" t="str">
            <v>$P/UNITE</v>
          </cell>
          <cell r="N7" t="str">
            <v>$PROFITS</v>
          </cell>
          <cell r="O7" t="str">
            <v>UNITE</v>
          </cell>
          <cell r="P7" t="str">
            <v>$P/UNITE</v>
          </cell>
          <cell r="Q7" t="str">
            <v>$PROFITS</v>
          </cell>
          <cell r="R7" t="str">
            <v>UNITE</v>
          </cell>
          <cell r="S7" t="str">
            <v>$P/UNITE</v>
          </cell>
          <cell r="T7" t="str">
            <v>$PROFITS</v>
          </cell>
          <cell r="U7" t="str">
            <v>UNITE</v>
          </cell>
          <cell r="V7" t="str">
            <v>$P/UNITE</v>
          </cell>
          <cell r="W7" t="str">
            <v>$PROFITS</v>
          </cell>
          <cell r="X7" t="str">
            <v>UNITE</v>
          </cell>
          <cell r="Y7" t="str">
            <v>$P/UNITE</v>
          </cell>
          <cell r="Z7" t="str">
            <v>$PROFITS</v>
          </cell>
          <cell r="AA7" t="str">
            <v>UNITE</v>
          </cell>
          <cell r="AB7" t="str">
            <v>$P/UNITE</v>
          </cell>
          <cell r="AC7" t="str">
            <v>$PROFITS</v>
          </cell>
          <cell r="AD7" t="str">
            <v>UNITE</v>
          </cell>
          <cell r="AE7" t="str">
            <v>$P/UNITE</v>
          </cell>
          <cell r="AF7" t="str">
            <v>$PROFITS</v>
          </cell>
          <cell r="AG7" t="str">
            <v>UNITE</v>
          </cell>
          <cell r="AH7" t="str">
            <v>$P/UNITE</v>
          </cell>
          <cell r="AI7" t="str">
            <v>$PROFITS</v>
          </cell>
          <cell r="AJ7" t="str">
            <v>UNITE</v>
          </cell>
          <cell r="AK7" t="str">
            <v>$P/UNITE</v>
          </cell>
          <cell r="AL7" t="str">
            <v>$PROFITS</v>
          </cell>
          <cell r="AM7" t="str">
            <v>UNITE</v>
          </cell>
          <cell r="AN7" t="str">
            <v>$P/UNITE</v>
          </cell>
          <cell r="AO7" t="str">
            <v>$PROFITS</v>
          </cell>
        </row>
        <row r="8">
          <cell r="A8" t="str">
            <v>Véhicules neufsVentes nettes</v>
          </cell>
          <cell r="B8" t="str">
            <v>Ventes nettes</v>
          </cell>
          <cell r="E8">
            <v>9553310.0954870339</v>
          </cell>
          <cell r="H8">
            <v>1882577.9033123129</v>
          </cell>
          <cell r="K8">
            <v>446219.11410022038</v>
          </cell>
          <cell r="N8">
            <v>678330.08198413614</v>
          </cell>
          <cell r="Q8">
            <v>751340.65797524713</v>
          </cell>
          <cell r="T8">
            <v>981796.55292181112</v>
          </cell>
          <cell r="W8">
            <v>691716.39517554897</v>
          </cell>
          <cell r="Z8">
            <v>688676.8901585252</v>
          </cell>
          <cell r="AC8">
            <v>729220.9724917697</v>
          </cell>
          <cell r="AF8">
            <v>799077.54156453046</v>
          </cell>
          <cell r="AI8">
            <v>991144.07177553454</v>
          </cell>
          <cell r="AL8">
            <v>576007.01925350889</v>
          </cell>
          <cell r="AO8">
            <v>337202.89477388666</v>
          </cell>
        </row>
        <row r="9">
          <cell r="A9" t="str">
            <v>Véhicules neufsAutos détail</v>
          </cell>
          <cell r="B9" t="str">
            <v>Autos détail</v>
          </cell>
          <cell r="C9">
            <v>303</v>
          </cell>
          <cell r="D9">
            <v>955.05621789951283</v>
          </cell>
          <cell r="E9">
            <v>289382.03402355238</v>
          </cell>
          <cell r="F9">
            <v>23.607095531789504</v>
          </cell>
          <cell r="G9">
            <v>955.05621789951272</v>
          </cell>
          <cell r="H9">
            <v>22546.103374183371</v>
          </cell>
          <cell r="I9">
            <v>16.252745004560932</v>
          </cell>
          <cell r="J9">
            <v>955.05621789951272</v>
          </cell>
          <cell r="K9">
            <v>15522.285174541163</v>
          </cell>
          <cell r="L9">
            <v>24.706978036209659</v>
          </cell>
          <cell r="M9">
            <v>955.05621789951272</v>
          </cell>
          <cell r="N9">
            <v>23596.552998988725</v>
          </cell>
          <cell r="O9">
            <v>27.366259623939069</v>
          </cell>
          <cell r="P9">
            <v>955.05621789951272</v>
          </cell>
          <cell r="Q9">
            <v>26136.316414495388</v>
          </cell>
          <cell r="R9">
            <v>35.760209540040471</v>
          </cell>
          <cell r="S9">
            <v>955.0562178995126</v>
          </cell>
          <cell r="T9">
            <v>34153.010474605122</v>
          </cell>
          <cell r="U9">
            <v>25.194550907869203</v>
          </cell>
          <cell r="V9">
            <v>955.05621789951272</v>
          </cell>
          <cell r="W9">
            <v>24062.212501746297</v>
          </cell>
          <cell r="X9">
            <v>25.083842293153349</v>
          </cell>
          <cell r="Y9">
            <v>955.05621789951272</v>
          </cell>
          <cell r="Z9">
            <v>23956.479550886877</v>
          </cell>
          <cell r="AA9">
            <v>26.560589054517198</v>
          </cell>
          <cell r="AB9">
            <v>955.05621789951283</v>
          </cell>
          <cell r="AC9">
            <v>25366.855727590391</v>
          </cell>
          <cell r="AD9">
            <v>29.104991497524331</v>
          </cell>
          <cell r="AE9">
            <v>955.05621789951272</v>
          </cell>
          <cell r="AF9">
            <v>27796.903101623062</v>
          </cell>
          <cell r="AG9">
            <v>36.100676444200857</v>
          </cell>
          <cell r="AH9">
            <v>955.05621789951283</v>
          </cell>
          <cell r="AI9">
            <v>34478.175508412503</v>
          </cell>
          <cell r="AJ9">
            <v>20.980040766836964</v>
          </cell>
          <cell r="AK9">
            <v>955.0562178995126</v>
          </cell>
          <cell r="AL9">
            <v>20037.118386152903</v>
          </cell>
          <cell r="AM9">
            <v>12.282021299358465</v>
          </cell>
          <cell r="AN9">
            <v>955.0562178995126</v>
          </cell>
          <cell r="AO9">
            <v>11730.020810326554</v>
          </cell>
        </row>
        <row r="10">
          <cell r="A10" t="str">
            <v>Véhicules neufsCamions détail</v>
          </cell>
          <cell r="B10" t="str">
            <v>Camions détail</v>
          </cell>
          <cell r="C10">
            <v>407.00000000000006</v>
          </cell>
          <cell r="D10">
            <v>1702.6668817908312</v>
          </cell>
          <cell r="E10">
            <v>692985.42088886839</v>
          </cell>
          <cell r="F10">
            <v>31.709860994845965</v>
          </cell>
          <cell r="G10">
            <v>1702.6668817908317</v>
          </cell>
          <cell r="H10">
            <v>53991.330142115097</v>
          </cell>
          <cell r="I10">
            <v>21.831244940119799</v>
          </cell>
          <cell r="J10">
            <v>1702.6668817908317</v>
          </cell>
          <cell r="K10">
            <v>37171.33774780565</v>
          </cell>
          <cell r="L10">
            <v>33.187260926525845</v>
          </cell>
          <cell r="M10">
            <v>1702.6668817908317</v>
          </cell>
          <cell r="N10">
            <v>56506.850076946466</v>
          </cell>
          <cell r="O10">
            <v>36.759299230835644</v>
          </cell>
          <cell r="P10">
            <v>1702.6668817908317</v>
          </cell>
          <cell r="Q10">
            <v>62588.841398183045</v>
          </cell>
          <cell r="R10">
            <v>48.03434086731508</v>
          </cell>
          <cell r="S10">
            <v>1702.6668817908319</v>
          </cell>
          <cell r="T10">
            <v>81786.481383429287</v>
          </cell>
          <cell r="U10">
            <v>33.84218554291342</v>
          </cell>
          <cell r="V10">
            <v>1702.6668817908317</v>
          </cell>
          <cell r="W10">
            <v>57621.968531339153</v>
          </cell>
          <cell r="X10">
            <v>33.693477931727436</v>
          </cell>
          <cell r="Y10">
            <v>1702.6668817908317</v>
          </cell>
          <cell r="Z10">
            <v>57368.769006702554</v>
          </cell>
          <cell r="AA10">
            <v>35.677094868608911</v>
          </cell>
          <cell r="AB10">
            <v>1702.6668817908317</v>
          </cell>
          <cell r="AC10">
            <v>60746.207871290018</v>
          </cell>
          <cell r="AD10">
            <v>39.094823562681199</v>
          </cell>
          <cell r="AE10">
            <v>1702.6668817908319</v>
          </cell>
          <cell r="AF10">
            <v>66565.461329633137</v>
          </cell>
          <cell r="AG10">
            <v>48.491667698976073</v>
          </cell>
          <cell r="AH10">
            <v>1702.6668817908314</v>
          </cell>
          <cell r="AI10">
            <v>82565.156633852777</v>
          </cell>
          <cell r="AJ10">
            <v>28.181110865025232</v>
          </cell>
          <cell r="AK10">
            <v>1702.6668817908317</v>
          </cell>
          <cell r="AL10">
            <v>47983.04416195424</v>
          </cell>
          <cell r="AM10">
            <v>16.497632570425399</v>
          </cell>
          <cell r="AN10">
            <v>1702.6668817908317</v>
          </cell>
          <cell r="AO10">
            <v>28089.972605617077</v>
          </cell>
        </row>
        <row r="11">
          <cell r="A11" t="str">
            <v>Véhicules neufsSprinter</v>
          </cell>
          <cell r="B11" t="str">
            <v>Sprinter</v>
          </cell>
          <cell r="C11">
            <v>0</v>
          </cell>
          <cell r="D11">
            <v>0</v>
          </cell>
          <cell r="E11">
            <v>0</v>
          </cell>
          <cell r="G11">
            <v>0</v>
          </cell>
          <cell r="J11">
            <v>0</v>
          </cell>
          <cell r="M11">
            <v>0</v>
          </cell>
          <cell r="P11">
            <v>0</v>
          </cell>
          <cell r="S11">
            <v>0</v>
          </cell>
          <cell r="V11">
            <v>0</v>
          </cell>
          <cell r="Y11">
            <v>0</v>
          </cell>
          <cell r="AB11">
            <v>0</v>
          </cell>
          <cell r="AE11">
            <v>0</v>
          </cell>
          <cell r="AH11">
            <v>0</v>
          </cell>
          <cell r="AK11">
            <v>0</v>
          </cell>
          <cell r="AN11">
            <v>0</v>
          </cell>
        </row>
        <row r="12">
          <cell r="A12" t="str">
            <v>Véhicules neufsMoto détail</v>
          </cell>
          <cell r="B12" t="str">
            <v>Moto détail</v>
          </cell>
          <cell r="C12">
            <v>0</v>
          </cell>
          <cell r="D12">
            <v>0</v>
          </cell>
          <cell r="E12">
            <v>0</v>
          </cell>
          <cell r="G12">
            <v>0</v>
          </cell>
          <cell r="J12">
            <v>0</v>
          </cell>
          <cell r="M12">
            <v>0</v>
          </cell>
          <cell r="P12">
            <v>0</v>
          </cell>
          <cell r="S12">
            <v>0</v>
          </cell>
          <cell r="V12">
            <v>0</v>
          </cell>
          <cell r="Y12">
            <v>0</v>
          </cell>
          <cell r="AB12">
            <v>0</v>
          </cell>
          <cell r="AE12">
            <v>0</v>
          </cell>
          <cell r="AH12">
            <v>0</v>
          </cell>
          <cell r="AK12">
            <v>0</v>
          </cell>
          <cell r="AN12">
            <v>0</v>
          </cell>
        </row>
        <row r="13">
          <cell r="A13" t="str">
            <v>Véhicules neufs[...]</v>
          </cell>
          <cell r="B13" t="str">
            <v>[...]</v>
          </cell>
          <cell r="C13">
            <v>0</v>
          </cell>
          <cell r="D13">
            <v>0</v>
          </cell>
          <cell r="E13">
            <v>0</v>
          </cell>
          <cell r="G13">
            <v>0</v>
          </cell>
          <cell r="J13">
            <v>0</v>
          </cell>
          <cell r="M13">
            <v>0</v>
          </cell>
          <cell r="P13">
            <v>0</v>
          </cell>
          <cell r="S13">
            <v>0</v>
          </cell>
          <cell r="V13">
            <v>0</v>
          </cell>
          <cell r="Y13">
            <v>0</v>
          </cell>
          <cell r="AB13">
            <v>0</v>
          </cell>
          <cell r="AE13">
            <v>0</v>
          </cell>
          <cell r="AH13">
            <v>0</v>
          </cell>
          <cell r="AK13">
            <v>0</v>
          </cell>
          <cell r="AN13">
            <v>0</v>
          </cell>
        </row>
        <row r="14">
          <cell r="A14" t="str">
            <v>Véhicules neufs[...]</v>
          </cell>
          <cell r="B14" t="str">
            <v>[...]</v>
          </cell>
          <cell r="C14">
            <v>0</v>
          </cell>
          <cell r="D14">
            <v>0</v>
          </cell>
          <cell r="E14">
            <v>0</v>
          </cell>
          <cell r="G14">
            <v>0</v>
          </cell>
          <cell r="J14">
            <v>0</v>
          </cell>
          <cell r="M14">
            <v>0</v>
          </cell>
          <cell r="P14">
            <v>0</v>
          </cell>
          <cell r="S14">
            <v>0</v>
          </cell>
          <cell r="V14">
            <v>0</v>
          </cell>
          <cell r="Y14">
            <v>0</v>
          </cell>
          <cell r="AB14">
            <v>0</v>
          </cell>
          <cell r="AE14">
            <v>0</v>
          </cell>
          <cell r="AH14">
            <v>0</v>
          </cell>
          <cell r="AK14">
            <v>0</v>
          </cell>
          <cell r="AN14">
            <v>0</v>
          </cell>
        </row>
        <row r="15">
          <cell r="A15" t="str">
            <v>Véhicules neufs[...]</v>
          </cell>
          <cell r="B15" t="str">
            <v>[...]</v>
          </cell>
          <cell r="C15">
            <v>0</v>
          </cell>
          <cell r="D15">
            <v>0</v>
          </cell>
          <cell r="E15">
            <v>0</v>
          </cell>
          <cell r="G15">
            <v>0</v>
          </cell>
          <cell r="J15">
            <v>0</v>
          </cell>
          <cell r="M15">
            <v>0</v>
          </cell>
          <cell r="P15">
            <v>0</v>
          </cell>
          <cell r="S15">
            <v>0</v>
          </cell>
          <cell r="V15">
            <v>0</v>
          </cell>
          <cell r="Y15">
            <v>0</v>
          </cell>
          <cell r="AB15">
            <v>0</v>
          </cell>
          <cell r="AE15">
            <v>0</v>
          </cell>
          <cell r="AH15">
            <v>0</v>
          </cell>
          <cell r="AK15">
            <v>0</v>
          </cell>
          <cell r="AN15">
            <v>0</v>
          </cell>
        </row>
        <row r="16">
          <cell r="A16" t="str">
            <v>Véhicules neufsTotal Neufs</v>
          </cell>
          <cell r="B16" t="str">
            <v>Total Neufs</v>
          </cell>
          <cell r="C16">
            <v>710</v>
          </cell>
          <cell r="D16">
            <v>1383.616133679466</v>
          </cell>
          <cell r="E16">
            <v>982367.45491242083</v>
          </cell>
          <cell r="F16">
            <v>55.316956526635465</v>
          </cell>
          <cell r="G16">
            <v>1383.616133679466</v>
          </cell>
          <cell r="H16">
            <v>76537.433516298464</v>
          </cell>
          <cell r="I16">
            <v>38.083989944680731</v>
          </cell>
          <cell r="J16">
            <v>1383.616133679466</v>
          </cell>
          <cell r="K16">
            <v>52693.622922346811</v>
          </cell>
          <cell r="L16">
            <v>57.8942389627355</v>
          </cell>
          <cell r="M16">
            <v>1383.616133679466</v>
          </cell>
          <cell r="N16">
            <v>80103.403075935188</v>
          </cell>
          <cell r="O16">
            <v>64.12555885477471</v>
          </cell>
          <cell r="P16">
            <v>1383.616133679466</v>
          </cell>
          <cell r="Q16">
            <v>88725.15781267843</v>
          </cell>
          <cell r="R16">
            <v>83.794550407355558</v>
          </cell>
          <cell r="S16">
            <v>1383.616133679466</v>
          </cell>
          <cell r="T16">
            <v>115939.49185803441</v>
          </cell>
          <cell r="U16">
            <v>59.036736450782627</v>
          </cell>
          <cell r="V16">
            <v>1383.6161336794657</v>
          </cell>
          <cell r="W16">
            <v>81684.18103308545</v>
          </cell>
          <cell r="X16">
            <v>58.777320224880782</v>
          </cell>
          <cell r="Y16">
            <v>1383.616133679466</v>
          </cell>
          <cell r="Z16">
            <v>81325.248557589424</v>
          </cell>
          <cell r="AA16">
            <v>62.237683923126113</v>
          </cell>
          <cell r="AB16">
            <v>1383.616133679466</v>
          </cell>
          <cell r="AC16">
            <v>86113.063598880413</v>
          </cell>
          <cell r="AD16">
            <v>68.199815060205538</v>
          </cell>
          <cell r="AE16">
            <v>1383.616133679466</v>
          </cell>
          <cell r="AF16">
            <v>94362.364431256196</v>
          </cell>
          <cell r="AG16">
            <v>84.592344143176931</v>
          </cell>
          <cell r="AH16">
            <v>1383.616133679466</v>
          </cell>
          <cell r="AI16">
            <v>117043.33214226528</v>
          </cell>
          <cell r="AJ16">
            <v>49.161151631862197</v>
          </cell>
          <cell r="AK16">
            <v>1383.616133679466</v>
          </cell>
          <cell r="AL16">
            <v>68020.162548107139</v>
          </cell>
          <cell r="AM16">
            <v>28.779653869783864</v>
          </cell>
          <cell r="AN16">
            <v>1383.616133679466</v>
          </cell>
          <cell r="AO16">
            <v>39819.993415943631</v>
          </cell>
        </row>
        <row r="17">
          <cell r="A17" t="str">
            <v>Véhicules neufs</v>
          </cell>
        </row>
        <row r="18">
          <cell r="A18" t="str">
            <v>Véhicules neufsEx-Démos et courtoisies</v>
          </cell>
          <cell r="B18" t="str">
            <v>Ex-Démos et courtoisies</v>
          </cell>
          <cell r="C18">
            <v>74.000000000000014</v>
          </cell>
          <cell r="D18">
            <v>790.03378359300473</v>
          </cell>
          <cell r="E18">
            <v>58462.499985882358</v>
          </cell>
          <cell r="F18">
            <v>5.7654292717901754</v>
          </cell>
          <cell r="G18">
            <v>790.03378359300473</v>
          </cell>
          <cell r="H18">
            <v>4554.8839016302545</v>
          </cell>
          <cell r="I18">
            <v>3.9693172618399633</v>
          </cell>
          <cell r="J18">
            <v>790.03378359300473</v>
          </cell>
          <cell r="K18">
            <v>3135.8947346524515</v>
          </cell>
          <cell r="L18">
            <v>6.0340474411865177</v>
          </cell>
          <cell r="M18">
            <v>790.03378359300473</v>
          </cell>
          <cell r="N18">
            <v>4767.1013303402733</v>
          </cell>
          <cell r="O18">
            <v>6.683508951061027</v>
          </cell>
          <cell r="P18">
            <v>790.03378359300484</v>
          </cell>
          <cell r="Q18">
            <v>5280.1978642844579</v>
          </cell>
          <cell r="R18">
            <v>8.7335165213300154</v>
          </cell>
          <cell r="S18">
            <v>790.03378359300473</v>
          </cell>
          <cell r="T18">
            <v>6899.7731014183692</v>
          </cell>
          <cell r="U18">
            <v>6.1531246441660761</v>
          </cell>
          <cell r="V18">
            <v>790.03378359300473</v>
          </cell>
          <cell r="W18">
            <v>4861.176343549886</v>
          </cell>
          <cell r="X18">
            <v>6.1260868966777151</v>
          </cell>
          <cell r="Y18">
            <v>790.03378359300473</v>
          </cell>
          <cell r="Z18">
            <v>4839.8156096018238</v>
          </cell>
          <cell r="AA18">
            <v>6.4867445215652566</v>
          </cell>
          <cell r="AB18">
            <v>790.03378359300473</v>
          </cell>
          <cell r="AC18">
            <v>5124.7473175733949</v>
          </cell>
          <cell r="AD18">
            <v>7.1081497386693089</v>
          </cell>
          <cell r="AE18">
            <v>790.03378359300473</v>
          </cell>
          <cell r="AF18">
            <v>5615.6784323865422</v>
          </cell>
          <cell r="AG18">
            <v>8.8166668543592852</v>
          </cell>
          <cell r="AH18">
            <v>790.03378359300473</v>
          </cell>
          <cell r="AI18">
            <v>6965.4646736285013</v>
          </cell>
          <cell r="AJ18">
            <v>5.1238383390954967</v>
          </cell>
          <cell r="AK18">
            <v>790.03378359300473</v>
          </cell>
          <cell r="AL18">
            <v>4048.0053895545125</v>
          </cell>
          <cell r="AM18">
            <v>2.999569558259163</v>
          </cell>
          <cell r="AN18">
            <v>790.03378359300473</v>
          </cell>
          <cell r="AO18">
            <v>2369.7612872618843</v>
          </cell>
        </row>
        <row r="19">
          <cell r="A19" t="str">
            <v>Véhicules neufs</v>
          </cell>
        </row>
        <row r="20">
          <cell r="A20" t="str">
            <v>Véhicules neufsFlottes</v>
          </cell>
          <cell r="B20" t="str">
            <v>Flottes</v>
          </cell>
          <cell r="C20">
            <v>25.000000000000004</v>
          </cell>
          <cell r="D20">
            <v>800</v>
          </cell>
          <cell r="E20">
            <v>20000.000000000004</v>
          </cell>
          <cell r="F20">
            <v>0</v>
          </cell>
          <cell r="G20">
            <v>0</v>
          </cell>
          <cell r="H20">
            <v>0</v>
          </cell>
          <cell r="I20">
            <v>1.4542911384503485</v>
          </cell>
          <cell r="J20">
            <v>800.00000000000011</v>
          </cell>
          <cell r="K20">
            <v>1163.4329107602789</v>
          </cell>
          <cell r="L20">
            <v>2.210773577378093</v>
          </cell>
          <cell r="M20">
            <v>800</v>
          </cell>
          <cell r="N20">
            <v>1768.6188619024745</v>
          </cell>
          <cell r="O20">
            <v>2.4487253600827237</v>
          </cell>
          <cell r="P20">
            <v>800</v>
          </cell>
          <cell r="Q20">
            <v>1958.9802880661789</v>
          </cell>
          <cell r="R20">
            <v>3.1998136824649825</v>
          </cell>
          <cell r="S20">
            <v>800.00000000000011</v>
          </cell>
          <cell r="T20">
            <v>2559.8509459719862</v>
          </cell>
          <cell r="U20">
            <v>2.2544014634000713</v>
          </cell>
          <cell r="V20">
            <v>800</v>
          </cell>
          <cell r="W20">
            <v>1803.5211707200569</v>
          </cell>
          <cell r="X20">
            <v>2.2444952871027013</v>
          </cell>
          <cell r="Y20">
            <v>800</v>
          </cell>
          <cell r="Z20">
            <v>1795.596229682161</v>
          </cell>
          <cell r="AA20">
            <v>2.3766341798364534</v>
          </cell>
          <cell r="AB20">
            <v>800</v>
          </cell>
          <cell r="AC20">
            <v>1901.3073438691627</v>
          </cell>
          <cell r="AD20">
            <v>2.6043066083694977</v>
          </cell>
          <cell r="AE20">
            <v>800</v>
          </cell>
          <cell r="AF20">
            <v>2083.445286695598</v>
          </cell>
          <cell r="AG20">
            <v>3.2302785671055241</v>
          </cell>
          <cell r="AH20">
            <v>799.99999999999989</v>
          </cell>
          <cell r="AI20">
            <v>2584.2228536844191</v>
          </cell>
          <cell r="AJ20">
            <v>1.8772882588741699</v>
          </cell>
          <cell r="AK20">
            <v>800</v>
          </cell>
          <cell r="AL20">
            <v>1501.830607099336</v>
          </cell>
          <cell r="AM20">
            <v>1.0989918769354361</v>
          </cell>
          <cell r="AN20">
            <v>800</v>
          </cell>
          <cell r="AO20">
            <v>879.19350154834888</v>
          </cell>
        </row>
        <row r="21">
          <cell r="A21" t="str">
            <v>Véhicules neufs</v>
          </cell>
        </row>
        <row r="22">
          <cell r="A22" t="str">
            <v>Véhicules neufsRachat bail</v>
          </cell>
          <cell r="B22" t="str">
            <v>Rachat bail</v>
          </cell>
          <cell r="E22">
            <v>60000</v>
          </cell>
          <cell r="H22">
            <v>5000</v>
          </cell>
          <cell r="K22">
            <v>5000</v>
          </cell>
          <cell r="N22">
            <v>5000</v>
          </cell>
          <cell r="Q22">
            <v>5000</v>
          </cell>
          <cell r="T22">
            <v>5000</v>
          </cell>
          <cell r="W22">
            <v>5000</v>
          </cell>
          <cell r="Z22">
            <v>5000</v>
          </cell>
          <cell r="AC22">
            <v>5000</v>
          </cell>
          <cell r="AF22">
            <v>5000</v>
          </cell>
          <cell r="AI22">
            <v>5000</v>
          </cell>
          <cell r="AL22">
            <v>5000</v>
          </cell>
          <cell r="AO22">
            <v>5000</v>
          </cell>
        </row>
        <row r="23">
          <cell r="A23" t="str">
            <v>Véhicules neufs</v>
          </cell>
        </row>
        <row r="24">
          <cell r="A24" t="str">
            <v>Véhicules neufsRev. Finances</v>
          </cell>
          <cell r="B24" t="str">
            <v>Rev. Finances</v>
          </cell>
          <cell r="D24">
            <v>94.079794079794112</v>
          </cell>
          <cell r="E24">
            <v>73758.55855855858</v>
          </cell>
          <cell r="G24">
            <v>94.079794079794084</v>
          </cell>
          <cell r="H24">
            <v>5746.6182778184229</v>
          </cell>
          <cell r="J24">
            <v>94.079794079794084</v>
          </cell>
          <cell r="K24">
            <v>3956.3664823637873</v>
          </cell>
          <cell r="M24">
            <v>94.079794079794084</v>
          </cell>
          <cell r="N24">
            <v>6014.3600207550835</v>
          </cell>
          <cell r="P24">
            <v>94.079794079794084</v>
          </cell>
          <cell r="Q24">
            <v>6661.7025181552026</v>
          </cell>
          <cell r="S24">
            <v>94.07979407979407</v>
          </cell>
          <cell r="T24">
            <v>8705.0214832521433</v>
          </cell>
          <cell r="V24">
            <v>94.079794079794084</v>
          </cell>
          <cell r="W24">
            <v>6133.0487079031527</v>
          </cell>
          <cell r="Y24">
            <v>94.079794079794084</v>
          </cell>
          <cell r="Z24">
            <v>6106.0991770732644</v>
          </cell>
          <cell r="AB24">
            <v>94.079794079794084</v>
          </cell>
          <cell r="AC24">
            <v>6465.5800763281077</v>
          </cell>
          <cell r="AE24">
            <v>94.079794079794084</v>
          </cell>
          <cell r="AF24">
            <v>7084.9578208465273</v>
          </cell>
          <cell r="AH24">
            <v>94.079794079794098</v>
          </cell>
          <cell r="AI24">
            <v>8787.9005198454288</v>
          </cell>
          <cell r="AK24">
            <v>94.079794079794084</v>
          </cell>
          <cell r="AL24">
            <v>5107.1206780913872</v>
          </cell>
          <cell r="AN24">
            <v>94.079794079794084</v>
          </cell>
          <cell r="AO24">
            <v>2989.7827961260559</v>
          </cell>
        </row>
        <row r="25">
          <cell r="A25" t="str">
            <v>Véhicules neufsRev. Protections</v>
          </cell>
          <cell r="B25" t="str">
            <v>Rev. Protections</v>
          </cell>
          <cell r="D25">
            <v>737.3230373230374</v>
          </cell>
          <cell r="E25">
            <v>578061.2612612613</v>
          </cell>
          <cell r="G25">
            <v>737.32303732303728</v>
          </cell>
          <cell r="H25">
            <v>45037.450223832748</v>
          </cell>
          <cell r="J25">
            <v>737.32303732303728</v>
          </cell>
          <cell r="K25">
            <v>31006.872198990608</v>
          </cell>
          <cell r="M25">
            <v>737.32303732303728</v>
          </cell>
          <cell r="N25">
            <v>47135.79830219681</v>
          </cell>
          <cell r="P25">
            <v>737.32303732303728</v>
          </cell>
          <cell r="Q25">
            <v>52209.156944611699</v>
          </cell>
          <cell r="S25">
            <v>737.32303732303728</v>
          </cell>
          <cell r="T25">
            <v>68223.075345487727</v>
          </cell>
          <cell r="V25">
            <v>737.32303732303728</v>
          </cell>
          <cell r="W25">
            <v>48065.986385194476</v>
          </cell>
          <cell r="Y25">
            <v>737.32303732303728</v>
          </cell>
          <cell r="Z25">
            <v>47854.777271481165</v>
          </cell>
          <cell r="AB25">
            <v>737.32303732303728</v>
          </cell>
          <cell r="AC25">
            <v>50672.104319129583</v>
          </cell>
          <cell r="AE25">
            <v>737.32303732303728</v>
          </cell>
          <cell r="AF25">
            <v>55526.297340122779</v>
          </cell>
          <cell r="AH25">
            <v>737.32303732303728</v>
          </cell>
          <cell r="AI25">
            <v>68872.615702044393</v>
          </cell>
          <cell r="AK25">
            <v>737.32303732303728</v>
          </cell>
          <cell r="AL25">
            <v>40025.573686437143</v>
          </cell>
          <cell r="AN25">
            <v>737.32303732303728</v>
          </cell>
          <cell r="AO25">
            <v>23431.553541732112</v>
          </cell>
        </row>
        <row r="26">
          <cell r="A26" t="str">
            <v>Véhicules neufsRev. Autres</v>
          </cell>
          <cell r="B26" t="str">
            <v>Rev. Autres</v>
          </cell>
          <cell r="D26">
            <v>18.597168597168597</v>
          </cell>
          <cell r="E26">
            <v>14580.180180180181</v>
          </cell>
          <cell r="G26">
            <v>18.597168597168597</v>
          </cell>
          <cell r="H26">
            <v>1135.9594270106184</v>
          </cell>
          <cell r="J26">
            <v>18.597168597168597</v>
          </cell>
          <cell r="K26">
            <v>782.0724441881905</v>
          </cell>
          <cell r="M26">
            <v>18.597168597168597</v>
          </cell>
          <cell r="N26">
            <v>1188.8851203818188</v>
          </cell>
          <cell r="P26">
            <v>18.597168597168597</v>
          </cell>
          <cell r="Q26">
            <v>1316.8481721934702</v>
          </cell>
          <cell r="S26">
            <v>18.597168597168597</v>
          </cell>
          <cell r="T26">
            <v>1720.7600606428655</v>
          </cell>
          <cell r="V26">
            <v>18.597168597168597</v>
          </cell>
          <cell r="W26">
            <v>1212.3468376087628</v>
          </cell>
          <cell r="Y26">
            <v>18.597168597168597</v>
          </cell>
          <cell r="Z26">
            <v>1207.0196047702964</v>
          </cell>
          <cell r="AB26">
            <v>18.597168597168597</v>
          </cell>
          <cell r="AC26">
            <v>1278.0797825299746</v>
          </cell>
          <cell r="AE26">
            <v>18.597168597168597</v>
          </cell>
          <cell r="AF26">
            <v>1400.5149180743135</v>
          </cell>
          <cell r="AH26">
            <v>18.597168597168597</v>
          </cell>
          <cell r="AI26">
            <v>1737.1431260159566</v>
          </cell>
          <cell r="AK26">
            <v>18.597168597168597</v>
          </cell>
          <cell r="AL26">
            <v>1009.5471107855067</v>
          </cell>
          <cell r="AN26">
            <v>18.597168597168597</v>
          </cell>
          <cell r="AO26">
            <v>591.00357597840639</v>
          </cell>
        </row>
        <row r="27">
          <cell r="A27" t="str">
            <v>Véhicules neufsTotal F&amp;I</v>
          </cell>
          <cell r="B27" t="str">
            <v>Total F&amp;I</v>
          </cell>
          <cell r="C27">
            <v>784</v>
          </cell>
          <cell r="D27">
            <v>850.00000000000011</v>
          </cell>
          <cell r="E27">
            <v>666400.00000000012</v>
          </cell>
          <cell r="F27">
            <v>61.082385798425641</v>
          </cell>
          <cell r="G27">
            <v>849.99999999999989</v>
          </cell>
          <cell r="H27">
            <v>51920.027928661788</v>
          </cell>
          <cell r="I27">
            <v>42.053307206520692</v>
          </cell>
          <cell r="J27">
            <v>849.99999999999989</v>
          </cell>
          <cell r="K27">
            <v>35745.311125542583</v>
          </cell>
          <cell r="L27">
            <v>63.928286403922016</v>
          </cell>
          <cell r="M27">
            <v>850</v>
          </cell>
          <cell r="N27">
            <v>54339.043443333714</v>
          </cell>
          <cell r="O27">
            <v>70.809067805835738</v>
          </cell>
          <cell r="P27">
            <v>850</v>
          </cell>
          <cell r="Q27">
            <v>60187.707634960374</v>
          </cell>
          <cell r="R27">
            <v>92.528066928685575</v>
          </cell>
          <cell r="S27">
            <v>849.99999999999989</v>
          </cell>
          <cell r="T27">
            <v>78648.856889382732</v>
          </cell>
          <cell r="U27">
            <v>65.189861094948697</v>
          </cell>
          <cell r="V27">
            <v>850</v>
          </cell>
          <cell r="W27">
            <v>55411.38193070639</v>
          </cell>
          <cell r="X27">
            <v>64.903407121558502</v>
          </cell>
          <cell r="Y27">
            <v>850.00000000000011</v>
          </cell>
          <cell r="Z27">
            <v>55167.89605332473</v>
          </cell>
          <cell r="AA27">
            <v>68.72442844469137</v>
          </cell>
          <cell r="AB27">
            <v>850</v>
          </cell>
          <cell r="AC27">
            <v>58415.764177987665</v>
          </cell>
          <cell r="AD27">
            <v>75.307964798874849</v>
          </cell>
          <cell r="AE27">
            <v>849.99999999999989</v>
          </cell>
          <cell r="AF27">
            <v>64011.770079043614</v>
          </cell>
          <cell r="AG27">
            <v>93.409010997536214</v>
          </cell>
          <cell r="AH27">
            <v>850</v>
          </cell>
          <cell r="AI27">
            <v>79397.659347905777</v>
          </cell>
          <cell r="AJ27">
            <v>54.284989970957696</v>
          </cell>
          <cell r="AK27">
            <v>849.99999999999989</v>
          </cell>
          <cell r="AL27">
            <v>46142.241475314033</v>
          </cell>
          <cell r="AM27">
            <v>31.779223428043029</v>
          </cell>
          <cell r="AN27">
            <v>850</v>
          </cell>
          <cell r="AO27">
            <v>27012.339913836575</v>
          </cell>
        </row>
        <row r="28">
          <cell r="A28" t="str">
            <v>Véhicules neufs</v>
          </cell>
        </row>
        <row r="29">
          <cell r="A29" t="str">
            <v>Véhicules neufs</v>
          </cell>
        </row>
        <row r="30">
          <cell r="A30" t="str">
            <v>Véhicules neufsTotal Dépt. Neufs</v>
          </cell>
          <cell r="B30" t="str">
            <v>Total Dépt. Neufs</v>
          </cell>
          <cell r="C30">
            <v>809</v>
          </cell>
          <cell r="D30">
            <v>2209.1841222475937</v>
          </cell>
          <cell r="E30">
            <v>1787229.9548983031</v>
          </cell>
          <cell r="F30">
            <v>61.082385798425641</v>
          </cell>
          <cell r="G30">
            <v>2259.4458867739204</v>
          </cell>
          <cell r="H30">
            <v>138012.34534659053</v>
          </cell>
          <cell r="I30">
            <v>43.507598344971044</v>
          </cell>
          <cell r="J30">
            <v>2246.4641904234068</v>
          </cell>
          <cell r="K30">
            <v>97738.261693302135</v>
          </cell>
          <cell r="L30">
            <v>66.139059981300107</v>
          </cell>
          <cell r="M30">
            <v>2207.1400281888637</v>
          </cell>
          <cell r="N30">
            <v>145978.16671151167</v>
          </cell>
          <cell r="O30">
            <v>73.257793165918457</v>
          </cell>
          <cell r="P30">
            <v>2199.7938599515692</v>
          </cell>
          <cell r="Q30">
            <v>161152.04359998944</v>
          </cell>
          <cell r="R30">
            <v>95.727880611150553</v>
          </cell>
          <cell r="S30">
            <v>2183.7731229417527</v>
          </cell>
          <cell r="T30">
            <v>209047.97279480749</v>
          </cell>
          <cell r="U30">
            <v>67.444262558348768</v>
          </cell>
          <cell r="V30">
            <v>2205.6770262609548</v>
          </cell>
          <cell r="W30">
            <v>148760.26047806177</v>
          </cell>
          <cell r="X30">
            <v>67.147902408661196</v>
          </cell>
          <cell r="Y30">
            <v>2206.0042255481017</v>
          </cell>
          <cell r="Z30">
            <v>148128.55645019814</v>
          </cell>
          <cell r="AA30">
            <v>71.101062624527827</v>
          </cell>
          <cell r="AB30">
            <v>2201.864172762781</v>
          </cell>
          <cell r="AC30">
            <v>156554.88243831065</v>
          </cell>
          <cell r="AD30">
            <v>77.912271407244347</v>
          </cell>
          <cell r="AE30">
            <v>2195.7164787968873</v>
          </cell>
          <cell r="AF30">
            <v>171073.25822938196</v>
          </cell>
          <cell r="AG30">
            <v>96.639289564641743</v>
          </cell>
          <cell r="AH30">
            <v>2183.280526667706</v>
          </cell>
          <cell r="AI30">
            <v>210990.67901748398</v>
          </cell>
          <cell r="AJ30">
            <v>56.162278229831863</v>
          </cell>
          <cell r="AK30">
            <v>2220.5694631851902</v>
          </cell>
          <cell r="AL30">
            <v>124712.24002007503</v>
          </cell>
          <cell r="AM30">
            <v>32.878215304978468</v>
          </cell>
          <cell r="AN30">
            <v>2283.6181168027542</v>
          </cell>
          <cell r="AO30">
            <v>75081.288118590426</v>
          </cell>
        </row>
        <row r="31">
          <cell r="A31" t="str">
            <v>Véhicules neufs</v>
          </cell>
        </row>
        <row r="32">
          <cell r="A32" t="str">
            <v>Véhicules neufs</v>
          </cell>
        </row>
        <row r="33">
          <cell r="A33" t="str">
            <v>Véhicules neufsDEPENSES</v>
          </cell>
          <cell r="B33" t="str">
            <v>DEPENSES</v>
          </cell>
        </row>
        <row r="34">
          <cell r="A34" t="str">
            <v>Véhicules neufsComm. vendeurs</v>
          </cell>
          <cell r="B34" t="str">
            <v>Comm. vendeurs</v>
          </cell>
          <cell r="C34">
            <v>0.29080739236310865</v>
          </cell>
          <cell r="D34">
            <v>386.0727615783004</v>
          </cell>
          <cell r="E34">
            <v>302681.04507738753</v>
          </cell>
          <cell r="F34">
            <v>0.2918655242276833</v>
          </cell>
          <cell r="G34">
            <v>387.47752604371072</v>
          </cell>
          <cell r="H34">
            <v>23668.051734021457</v>
          </cell>
          <cell r="I34">
            <v>0.32814705329239158</v>
          </cell>
          <cell r="J34">
            <v>435.64449321215687</v>
          </cell>
          <cell r="K34">
            <v>18320.291705879852</v>
          </cell>
          <cell r="L34">
            <v>0.2961800815962965</v>
          </cell>
          <cell r="M34">
            <v>393.2054859306748</v>
          </cell>
          <cell r="N34">
            <v>25136.952920169508</v>
          </cell>
          <cell r="O34">
            <v>0.28622244399772345</v>
          </cell>
          <cell r="P34">
            <v>379.98583351662325</v>
          </cell>
          <cell r="Q34">
            <v>26906.442650735586</v>
          </cell>
          <cell r="R34">
            <v>0.26854424395609855</v>
          </cell>
          <cell r="S34">
            <v>356.51644556763387</v>
          </cell>
          <cell r="T34">
            <v>32987.777536659116</v>
          </cell>
          <cell r="U34">
            <v>0.29202669340860354</v>
          </cell>
          <cell r="V34">
            <v>387.69149251221614</v>
          </cell>
          <cell r="W34">
            <v>25273.554544564715</v>
          </cell>
          <cell r="X34">
            <v>0.29501879892928684</v>
          </cell>
          <cell r="Y34">
            <v>391.66377957107289</v>
          </cell>
          <cell r="Z34">
            <v>25420.313740269692</v>
          </cell>
          <cell r="AA34">
            <v>0.2882649855957134</v>
          </cell>
          <cell r="AB34">
            <v>382.6974897402377</v>
          </cell>
          <cell r="AC34">
            <v>26300.666249615977</v>
          </cell>
          <cell r="AD34">
            <v>0.28219975690705984</v>
          </cell>
          <cell r="AE34">
            <v>374.64535746669287</v>
          </cell>
          <cell r="AF34">
            <v>28213.779392163589</v>
          </cell>
          <cell r="AG34">
            <v>0.26993062086302611</v>
          </cell>
          <cell r="AH34">
            <v>358.35698461547764</v>
          </cell>
          <cell r="AI34">
            <v>33473.771516991066</v>
          </cell>
          <cell r="AJ34">
            <v>0.30671936291654434</v>
          </cell>
          <cell r="AK34">
            <v>407.1973222842642</v>
          </cell>
          <cell r="AL34">
            <v>22104.70255640211</v>
          </cell>
          <cell r="AM34">
            <v>0.35256759927984815</v>
          </cell>
          <cell r="AN34">
            <v>468.06494701153997</v>
          </cell>
          <cell r="AO34">
            <v>14874.74052991485</v>
          </cell>
        </row>
        <row r="35">
          <cell r="A35" t="str">
            <v>Véhicules neufsComm. F&amp;I</v>
          </cell>
          <cell r="B35" t="str">
            <v>Comm. F&amp;I</v>
          </cell>
          <cell r="C35">
            <v>0.29999999999999993</v>
          </cell>
          <cell r="D35">
            <v>255</v>
          </cell>
          <cell r="E35">
            <v>199920</v>
          </cell>
          <cell r="F35">
            <v>0.3</v>
          </cell>
          <cell r="G35">
            <v>254.99999999999994</v>
          </cell>
          <cell r="H35">
            <v>15576.008378598535</v>
          </cell>
          <cell r="I35">
            <v>0.3</v>
          </cell>
          <cell r="J35">
            <v>254.99999999999994</v>
          </cell>
          <cell r="K35">
            <v>10723.593337662775</v>
          </cell>
          <cell r="L35">
            <v>0.3</v>
          </cell>
          <cell r="M35">
            <v>254.99999999999997</v>
          </cell>
          <cell r="N35">
            <v>16301.713033000113</v>
          </cell>
          <cell r="O35">
            <v>0.3</v>
          </cell>
          <cell r="P35">
            <v>255</v>
          </cell>
          <cell r="Q35">
            <v>18056.312290488113</v>
          </cell>
          <cell r="R35">
            <v>0.3</v>
          </cell>
          <cell r="S35">
            <v>254.99999999999997</v>
          </cell>
          <cell r="T35">
            <v>23594.65706681482</v>
          </cell>
          <cell r="U35">
            <v>0.3</v>
          </cell>
          <cell r="V35">
            <v>254.99999999999997</v>
          </cell>
          <cell r="W35">
            <v>16623.414579211916</v>
          </cell>
          <cell r="X35">
            <v>0.3</v>
          </cell>
          <cell r="Y35">
            <v>255.00000000000003</v>
          </cell>
          <cell r="Z35">
            <v>16550.368815997419</v>
          </cell>
          <cell r="AA35">
            <v>0.3</v>
          </cell>
          <cell r="AB35">
            <v>254.99999999999997</v>
          </cell>
          <cell r="AC35">
            <v>17524.729253396297</v>
          </cell>
          <cell r="AD35">
            <v>0.3</v>
          </cell>
          <cell r="AE35">
            <v>254.99999999999997</v>
          </cell>
          <cell r="AF35">
            <v>19203.531023713083</v>
          </cell>
          <cell r="AG35">
            <v>0.3</v>
          </cell>
          <cell r="AH35">
            <v>255</v>
          </cell>
          <cell r="AI35">
            <v>23819.297804371734</v>
          </cell>
          <cell r="AJ35">
            <v>0.3</v>
          </cell>
          <cell r="AK35">
            <v>254.99999999999997</v>
          </cell>
          <cell r="AL35">
            <v>13842.67244259421</v>
          </cell>
          <cell r="AM35">
            <v>0.3</v>
          </cell>
          <cell r="AN35">
            <v>255</v>
          </cell>
          <cell r="AO35">
            <v>8103.7019741509721</v>
          </cell>
        </row>
        <row r="36">
          <cell r="A36" t="str">
            <v>Véhicules neufsFrais de livraison</v>
          </cell>
          <cell r="B36" t="str">
            <v>Frais de livraison</v>
          </cell>
          <cell r="D36">
            <v>197.00000000000003</v>
          </cell>
          <cell r="E36">
            <v>154448.00000000003</v>
          </cell>
          <cell r="G36">
            <v>197</v>
          </cell>
          <cell r="H36">
            <v>12033.230002289851</v>
          </cell>
          <cell r="J36">
            <v>197</v>
          </cell>
          <cell r="K36">
            <v>8284.5015196845761</v>
          </cell>
          <cell r="M36">
            <v>197</v>
          </cell>
          <cell r="N36">
            <v>12593.872421572638</v>
          </cell>
          <cell r="P36">
            <v>197</v>
          </cell>
          <cell r="Q36">
            <v>13949.386357749641</v>
          </cell>
          <cell r="S36">
            <v>197</v>
          </cell>
          <cell r="T36">
            <v>18228.029184951058</v>
          </cell>
          <cell r="V36">
            <v>197</v>
          </cell>
          <cell r="W36">
            <v>12842.402635704893</v>
          </cell>
          <cell r="Y36">
            <v>197</v>
          </cell>
          <cell r="Z36">
            <v>12785.971202947025</v>
          </cell>
          <cell r="AB36">
            <v>197</v>
          </cell>
          <cell r="AC36">
            <v>13538.712403604201</v>
          </cell>
          <cell r="AE36">
            <v>197</v>
          </cell>
          <cell r="AF36">
            <v>14835.669065378344</v>
          </cell>
          <cell r="AH36">
            <v>197</v>
          </cell>
          <cell r="AI36">
            <v>18401.575166514634</v>
          </cell>
          <cell r="AK36">
            <v>197</v>
          </cell>
          <cell r="AL36">
            <v>10694.143024278666</v>
          </cell>
          <cell r="AN36">
            <v>197</v>
          </cell>
          <cell r="AO36">
            <v>6260.5070153244769</v>
          </cell>
        </row>
        <row r="37">
          <cell r="A37" t="str">
            <v>Véhicules neufsService gratuit 1</v>
          </cell>
          <cell r="B37" t="str">
            <v>Service gratuit 1</v>
          </cell>
          <cell r="D37">
            <v>6</v>
          </cell>
          <cell r="E37">
            <v>4704</v>
          </cell>
          <cell r="G37">
            <v>6</v>
          </cell>
          <cell r="H37">
            <v>366.49431479055386</v>
          </cell>
          <cell r="J37">
            <v>6</v>
          </cell>
          <cell r="K37">
            <v>252.31984323912417</v>
          </cell>
          <cell r="M37">
            <v>6</v>
          </cell>
          <cell r="N37">
            <v>383.56971842353209</v>
          </cell>
          <cell r="P37">
            <v>6</v>
          </cell>
          <cell r="Q37">
            <v>424.8544068350144</v>
          </cell>
          <cell r="S37">
            <v>6</v>
          </cell>
          <cell r="T37">
            <v>555.16840157211345</v>
          </cell>
          <cell r="V37">
            <v>6</v>
          </cell>
          <cell r="W37">
            <v>391.13916656969218</v>
          </cell>
          <cell r="Y37">
            <v>6</v>
          </cell>
          <cell r="Z37">
            <v>389.42044272935101</v>
          </cell>
          <cell r="AB37">
            <v>6</v>
          </cell>
          <cell r="AC37">
            <v>412.34657066814822</v>
          </cell>
          <cell r="AE37">
            <v>6</v>
          </cell>
          <cell r="AF37">
            <v>451.84778879324909</v>
          </cell>
          <cell r="AH37">
            <v>6</v>
          </cell>
          <cell r="AI37">
            <v>560.45406598521731</v>
          </cell>
          <cell r="AK37">
            <v>6</v>
          </cell>
          <cell r="AL37">
            <v>325.70993982574618</v>
          </cell>
          <cell r="AN37">
            <v>6</v>
          </cell>
          <cell r="AO37">
            <v>190.67534056825818</v>
          </cell>
        </row>
        <row r="38">
          <cell r="A38" t="str">
            <v>Véhicules neufsEntretien stock</v>
          </cell>
          <cell r="B38" t="str">
            <v>Entretien stock</v>
          </cell>
          <cell r="D38">
            <v>34</v>
          </cell>
          <cell r="E38">
            <v>26656</v>
          </cell>
          <cell r="G38">
            <v>34</v>
          </cell>
          <cell r="H38">
            <v>2076.8011171464718</v>
          </cell>
          <cell r="J38">
            <v>34</v>
          </cell>
          <cell r="K38">
            <v>1429.8124450217035</v>
          </cell>
          <cell r="M38">
            <v>33.999999999999993</v>
          </cell>
          <cell r="N38">
            <v>2173.5617377333483</v>
          </cell>
          <cell r="P38">
            <v>34</v>
          </cell>
          <cell r="Q38">
            <v>2407.5083053984149</v>
          </cell>
          <cell r="S38">
            <v>34</v>
          </cell>
          <cell r="T38">
            <v>3145.9542755753096</v>
          </cell>
          <cell r="V38">
            <v>34</v>
          </cell>
          <cell r="W38">
            <v>2216.4552772282559</v>
          </cell>
          <cell r="Y38">
            <v>34</v>
          </cell>
          <cell r="Z38">
            <v>2206.7158421329891</v>
          </cell>
          <cell r="AB38">
            <v>34</v>
          </cell>
          <cell r="AC38">
            <v>2336.6305671195064</v>
          </cell>
          <cell r="AE38">
            <v>34</v>
          </cell>
          <cell r="AF38">
            <v>2560.4708031617447</v>
          </cell>
          <cell r="AH38">
            <v>34</v>
          </cell>
          <cell r="AI38">
            <v>3175.9063739162311</v>
          </cell>
          <cell r="AK38">
            <v>34</v>
          </cell>
          <cell r="AL38">
            <v>1845.6896590125616</v>
          </cell>
          <cell r="AN38">
            <v>34</v>
          </cell>
          <cell r="AO38">
            <v>1080.493596553463</v>
          </cell>
        </row>
        <row r="39">
          <cell r="A39" t="str">
            <v>Véhicules neufsPublicité 1</v>
          </cell>
          <cell r="B39" t="str">
            <v>Publicité 1</v>
          </cell>
          <cell r="D39">
            <v>180.66964285714283</v>
          </cell>
          <cell r="E39">
            <v>141644.99999999997</v>
          </cell>
          <cell r="G39">
            <v>180.66964285714283</v>
          </cell>
          <cell r="H39">
            <v>11035.732827063774</v>
          </cell>
          <cell r="J39">
            <v>180.66964285714283</v>
          </cell>
          <cell r="K39">
            <v>7597.7559939638049</v>
          </cell>
          <cell r="M39">
            <v>180.6696428571428</v>
          </cell>
          <cell r="N39">
            <v>11549.900673065729</v>
          </cell>
          <cell r="P39">
            <v>180.66964285714283</v>
          </cell>
          <cell r="Q39">
            <v>12793.048991527554</v>
          </cell>
          <cell r="S39">
            <v>180.6696428571428</v>
          </cell>
          <cell r="T39">
            <v>16717.01280626743</v>
          </cell>
          <cell r="V39">
            <v>180.66964285714283</v>
          </cell>
          <cell r="W39">
            <v>11777.828921931132</v>
          </cell>
          <cell r="Y39">
            <v>180.66964285714283</v>
          </cell>
          <cell r="Z39">
            <v>11726.075384863716</v>
          </cell>
          <cell r="AB39">
            <v>180.66964285714283</v>
          </cell>
          <cell r="AC39">
            <v>12416.417942663658</v>
          </cell>
          <cell r="AE39">
            <v>180.6696428571428</v>
          </cell>
          <cell r="AF39">
            <v>13605.863104511001</v>
          </cell>
          <cell r="AH39">
            <v>180.66964285714283</v>
          </cell>
          <cell r="AI39">
            <v>16876.172656563795</v>
          </cell>
          <cell r="AK39">
            <v>180.6696428571428</v>
          </cell>
          <cell r="AL39">
            <v>9807.6497505565058</v>
          </cell>
          <cell r="AN39">
            <v>180.66964285714283</v>
          </cell>
          <cell r="AO39">
            <v>5741.5409470218801</v>
          </cell>
        </row>
        <row r="40">
          <cell r="A40" t="str">
            <v>Véhicules neufsIntérêt de gros</v>
          </cell>
          <cell r="B40" t="str">
            <v>Intérêt de gros</v>
          </cell>
          <cell r="D40">
            <v>224.43135547793509</v>
          </cell>
          <cell r="E40">
            <v>175954.1826947011</v>
          </cell>
          <cell r="G40">
            <v>226.99495080223429</v>
          </cell>
          <cell r="H40">
            <v>13865.393159196723</v>
          </cell>
          <cell r="J40">
            <v>332.88053349025813</v>
          </cell>
          <cell r="K40">
            <v>13998.727337936325</v>
          </cell>
          <cell r="M40">
            <v>231.24629321245661</v>
          </cell>
          <cell r="N40">
            <v>14783.179262331254</v>
          </cell>
          <cell r="P40">
            <v>219.7935456700142</v>
          </cell>
          <cell r="Q40">
            <v>15563.376078633089</v>
          </cell>
          <cell r="S40">
            <v>166.54498091281118</v>
          </cell>
          <cell r="T40">
            <v>15410.085140537256</v>
          </cell>
          <cell r="V40">
            <v>224.82774459193394</v>
          </cell>
          <cell r="W40">
            <v>14656.489440238776</v>
          </cell>
          <cell r="Y40">
            <v>227.30566005107409</v>
          </cell>
          <cell r="Z40">
            <v>14752.911795329437</v>
          </cell>
          <cell r="AB40">
            <v>218.7976906991731</v>
          </cell>
          <cell r="AC40">
            <v>15036.746238319036</v>
          </cell>
          <cell r="AE40">
            <v>208.61189393808104</v>
          </cell>
          <cell r="AF40">
            <v>15710.13716531562</v>
          </cell>
          <cell r="AH40">
            <v>162.04683113668221</v>
          </cell>
          <cell r="AI40">
            <v>15136.634231762244</v>
          </cell>
          <cell r="AK40">
            <v>247.86565921516913</v>
          </cell>
          <cell r="AL40">
            <v>13455.384824640274</v>
          </cell>
          <cell r="AN40">
            <v>427.48426660650051</v>
          </cell>
          <cell r="AO40">
            <v>13585.118020461094</v>
          </cell>
        </row>
        <row r="41">
          <cell r="A41" t="str">
            <v>Véhicules neufs[...]</v>
          </cell>
          <cell r="B41" t="str">
            <v>[...]</v>
          </cell>
          <cell r="D41">
            <v>0</v>
          </cell>
          <cell r="E41">
            <v>0</v>
          </cell>
          <cell r="G41">
            <v>0</v>
          </cell>
          <cell r="J41">
            <v>0</v>
          </cell>
          <cell r="M41">
            <v>0</v>
          </cell>
          <cell r="P41">
            <v>0</v>
          </cell>
          <cell r="S41">
            <v>0</v>
          </cell>
          <cell r="V41">
            <v>0</v>
          </cell>
          <cell r="Y41">
            <v>0</v>
          </cell>
          <cell r="AB41">
            <v>0</v>
          </cell>
          <cell r="AE41">
            <v>0</v>
          </cell>
          <cell r="AH41">
            <v>0</v>
          </cell>
          <cell r="AK41">
            <v>0</v>
          </cell>
          <cell r="AN41">
            <v>0</v>
          </cell>
        </row>
        <row r="42">
          <cell r="A42" t="str">
            <v>Véhicules neufs[...]</v>
          </cell>
          <cell r="B42" t="str">
            <v>[...]</v>
          </cell>
          <cell r="D42">
            <v>0</v>
          </cell>
          <cell r="E42">
            <v>0</v>
          </cell>
          <cell r="G42">
            <v>0</v>
          </cell>
          <cell r="J42">
            <v>0</v>
          </cell>
          <cell r="M42">
            <v>0</v>
          </cell>
          <cell r="P42">
            <v>0</v>
          </cell>
          <cell r="S42">
            <v>0</v>
          </cell>
          <cell r="V42">
            <v>0</v>
          </cell>
          <cell r="Y42">
            <v>0</v>
          </cell>
          <cell r="AB42">
            <v>0</v>
          </cell>
          <cell r="AE42">
            <v>0</v>
          </cell>
          <cell r="AH42">
            <v>0</v>
          </cell>
          <cell r="AK42">
            <v>0</v>
          </cell>
          <cell r="AN42">
            <v>0</v>
          </cell>
        </row>
        <row r="43">
          <cell r="A43" t="str">
            <v>Véhicules neufs[...]</v>
          </cell>
          <cell r="B43" t="str">
            <v>[...]</v>
          </cell>
          <cell r="D43">
            <v>0</v>
          </cell>
          <cell r="E43">
            <v>0</v>
          </cell>
          <cell r="G43">
            <v>0</v>
          </cell>
          <cell r="J43">
            <v>0</v>
          </cell>
          <cell r="M43">
            <v>0</v>
          </cell>
          <cell r="P43">
            <v>0</v>
          </cell>
          <cell r="S43">
            <v>0</v>
          </cell>
          <cell r="V43">
            <v>0</v>
          </cell>
          <cell r="Y43">
            <v>0</v>
          </cell>
          <cell r="AB43">
            <v>0</v>
          </cell>
          <cell r="AE43">
            <v>0</v>
          </cell>
          <cell r="AH43">
            <v>0</v>
          </cell>
          <cell r="AK43">
            <v>0</v>
          </cell>
          <cell r="AN43">
            <v>0</v>
          </cell>
        </row>
        <row r="44">
          <cell r="A44" t="str">
            <v>Véhicules neufsTOTAL VARIABLES</v>
          </cell>
          <cell r="B44" t="str">
            <v>TOTAL VARIABLES</v>
          </cell>
          <cell r="C44" t="str">
            <v>% brut</v>
          </cell>
          <cell r="D44">
            <v>0.56288684341648276</v>
          </cell>
          <cell r="E44">
            <v>1006008.2277720887</v>
          </cell>
          <cell r="F44" t="str">
            <v>% brut</v>
          </cell>
          <cell r="G44">
            <v>0.56967158507207871</v>
          </cell>
          <cell r="H44">
            <v>78621.711533107358</v>
          </cell>
          <cell r="I44" t="str">
            <v>% brut</v>
          </cell>
          <cell r="J44">
            <v>0.62009494678317434</v>
          </cell>
          <cell r="K44">
            <v>60607.002183388155</v>
          </cell>
          <cell r="L44" t="str">
            <v>% brut</v>
          </cell>
          <cell r="M44">
            <v>0.56804898728569198</v>
          </cell>
          <cell r="N44">
            <v>82922.749766296125</v>
          </cell>
          <cell r="O44" t="str">
            <v>% brut</v>
          </cell>
          <cell r="P44">
            <v>0.55910509769901129</v>
          </cell>
          <cell r="Q44">
            <v>90100.929081367416</v>
          </cell>
          <cell r="R44" t="str">
            <v>% brut</v>
          </cell>
          <cell r="S44">
            <v>0.52925021435618169</v>
          </cell>
          <cell r="T44">
            <v>110638.6844123771</v>
          </cell>
          <cell r="U44" t="str">
            <v>% brut</v>
          </cell>
          <cell r="V44">
            <v>0.56319667830781261</v>
          </cell>
          <cell r="W44">
            <v>83781.284565449372</v>
          </cell>
          <cell r="X44" t="str">
            <v>% brut</v>
          </cell>
          <cell r="Y44">
            <v>0.56593933832369758</v>
          </cell>
          <cell r="Z44">
            <v>83831.777224269623</v>
          </cell>
          <cell r="AA44" t="str">
            <v>% brut</v>
          </cell>
          <cell r="AB44">
            <v>0.55933259864885843</v>
          </cell>
          <cell r="AC44">
            <v>87566.249225386826</v>
          </cell>
          <cell r="AD44" t="str">
            <v>% brut</v>
          </cell>
          <cell r="AE44">
            <v>0.55287015236605952</v>
          </cell>
          <cell r="AF44">
            <v>94581.298343036644</v>
          </cell>
          <cell r="AG44" t="str">
            <v>% brut</v>
          </cell>
          <cell r="AH44">
            <v>0.52819305731922883</v>
          </cell>
          <cell r="AI44">
            <v>111443.81181610494</v>
          </cell>
          <cell r="AJ44" t="str">
            <v>% brut</v>
          </cell>
          <cell r="AK44">
            <v>0.57793807717436518</v>
          </cell>
          <cell r="AL44">
            <v>72075.952197310078</v>
          </cell>
          <cell r="AM44" t="str">
            <v>% brut</v>
          </cell>
          <cell r="AN44">
            <v>0.66377094310473361</v>
          </cell>
          <cell r="AO44">
            <v>49836.777423995001</v>
          </cell>
        </row>
        <row r="45">
          <cell r="A45" t="str">
            <v>Véhicules neufsSalaires cadres</v>
          </cell>
          <cell r="B45" t="str">
            <v>Salaires cadres</v>
          </cell>
          <cell r="E45">
            <v>299404.59999999998</v>
          </cell>
          <cell r="H45">
            <v>24368.631609195403</v>
          </cell>
          <cell r="K45">
            <v>23592.962643678162</v>
          </cell>
          <cell r="N45">
            <v>25919.969540229882</v>
          </cell>
          <cell r="Q45">
            <v>24368.631609195403</v>
          </cell>
          <cell r="T45">
            <v>25144.300574712641</v>
          </cell>
          <cell r="W45">
            <v>25144.300574712641</v>
          </cell>
          <cell r="Z45">
            <v>25144.300574712641</v>
          </cell>
          <cell r="AC45">
            <v>25144.300574712641</v>
          </cell>
          <cell r="AF45">
            <v>25144.300574712641</v>
          </cell>
          <cell r="AI45">
            <v>24368.631609195403</v>
          </cell>
          <cell r="AL45">
            <v>25144.300574712641</v>
          </cell>
          <cell r="AO45">
            <v>25919.969540229882</v>
          </cell>
        </row>
        <row r="46">
          <cell r="A46" t="str">
            <v>Véhicules neufsSalaires commis</v>
          </cell>
          <cell r="B46" t="str">
            <v>Salaires commis</v>
          </cell>
          <cell r="E46">
            <v>118984.68640800001</v>
          </cell>
          <cell r="H46">
            <v>9573.4805155862086</v>
          </cell>
          <cell r="K46">
            <v>9117.6004910344818</v>
          </cell>
          <cell r="N46">
            <v>10485.240564689655</v>
          </cell>
          <cell r="Q46">
            <v>9573.4805155862086</v>
          </cell>
          <cell r="T46">
            <v>10029.360540137932</v>
          </cell>
          <cell r="W46">
            <v>10029.360540137932</v>
          </cell>
          <cell r="Z46">
            <v>10029.360540137932</v>
          </cell>
          <cell r="AC46">
            <v>10029.360540137932</v>
          </cell>
          <cell r="AF46">
            <v>10029.360540137932</v>
          </cell>
          <cell r="AI46">
            <v>9573.4805155862086</v>
          </cell>
          <cell r="AL46">
            <v>10029.360540137932</v>
          </cell>
          <cell r="AO46">
            <v>10485.240564689655</v>
          </cell>
        </row>
        <row r="47">
          <cell r="A47" t="str">
            <v>Véhicules neufsSalaires autres</v>
          </cell>
          <cell r="B47" t="str">
            <v>Salaires autres</v>
          </cell>
          <cell r="E47">
            <v>74977.435795199985</v>
          </cell>
          <cell r="H47">
            <v>6032.6672478896544</v>
          </cell>
          <cell r="K47">
            <v>5745.3973789425281</v>
          </cell>
          <cell r="N47">
            <v>6607.2069857839078</v>
          </cell>
          <cell r="Q47">
            <v>6032.6672478896544</v>
          </cell>
          <cell r="T47">
            <v>6319.9371168367816</v>
          </cell>
          <cell r="W47">
            <v>6319.9371168367816</v>
          </cell>
          <cell r="Z47">
            <v>6319.9371168367816</v>
          </cell>
          <cell r="AC47">
            <v>6319.9371168367816</v>
          </cell>
          <cell r="AF47">
            <v>6319.9371168367816</v>
          </cell>
          <cell r="AI47">
            <v>6032.6672478896544</v>
          </cell>
          <cell r="AL47">
            <v>6319.9371168367816</v>
          </cell>
          <cell r="AO47">
            <v>6607.2069857839078</v>
          </cell>
        </row>
        <row r="48">
          <cell r="A48" t="str">
            <v>Véhicules neufsSalaires spécialistes</v>
          </cell>
          <cell r="B48" t="str">
            <v>Salaires spécialistes</v>
          </cell>
          <cell r="E48">
            <v>0</v>
          </cell>
        </row>
        <row r="49">
          <cell r="A49" t="str">
            <v>Véhicules neufs[...]</v>
          </cell>
          <cell r="B49" t="str">
            <v>[...]</v>
          </cell>
          <cell r="E49">
            <v>0</v>
          </cell>
        </row>
        <row r="50">
          <cell r="A50" t="str">
            <v>Véhicules neufs[...]</v>
          </cell>
          <cell r="B50" t="str">
            <v>[...]</v>
          </cell>
          <cell r="E50">
            <v>0</v>
          </cell>
        </row>
        <row r="51">
          <cell r="A51" t="str">
            <v>Véhicules neufs[...]</v>
          </cell>
          <cell r="B51" t="str">
            <v>[...]</v>
          </cell>
          <cell r="E51">
            <v>0</v>
          </cell>
        </row>
        <row r="52">
          <cell r="A52" t="str">
            <v>Véhicules neufsSalaires en absences</v>
          </cell>
          <cell r="B52" t="str">
            <v>Salaires en absences</v>
          </cell>
          <cell r="E52">
            <v>119516.13207367051</v>
          </cell>
          <cell r="H52">
            <v>9506.2607382349506</v>
          </cell>
          <cell r="K52">
            <v>8099.9814668637355</v>
          </cell>
          <cell r="N52">
            <v>10134.129965264767</v>
          </cell>
          <cell r="Q52">
            <v>10192.504117667397</v>
          </cell>
          <cell r="T52">
            <v>11769.123940219353</v>
          </cell>
          <cell r="W52">
            <v>10006.868082655677</v>
          </cell>
          <cell r="Z52">
            <v>10015.713694554535</v>
          </cell>
          <cell r="AC52">
            <v>10238.279248163955</v>
          </cell>
          <cell r="AF52">
            <v>10669.309037707684</v>
          </cell>
          <cell r="AI52">
            <v>11672.141843284087</v>
          </cell>
          <cell r="AL52">
            <v>9292.9167876820411</v>
          </cell>
          <cell r="AO52">
            <v>7918.9031513723121</v>
          </cell>
        </row>
        <row r="53">
          <cell r="A53" t="str">
            <v>Véhicules neufsDéduction à la source</v>
          </cell>
          <cell r="B53" t="str">
            <v>Déduction à la source</v>
          </cell>
          <cell r="E53">
            <v>119516.13207367051</v>
          </cell>
          <cell r="H53">
            <v>9506.2607382349506</v>
          </cell>
          <cell r="K53">
            <v>8099.9814668637355</v>
          </cell>
          <cell r="N53">
            <v>10134.129965264767</v>
          </cell>
          <cell r="Q53">
            <v>10192.504117667397</v>
          </cell>
          <cell r="T53">
            <v>11769.123940219353</v>
          </cell>
          <cell r="W53">
            <v>10006.868082655677</v>
          </cell>
          <cell r="Z53">
            <v>10015.713694554535</v>
          </cell>
          <cell r="AC53">
            <v>10238.279248163955</v>
          </cell>
          <cell r="AF53">
            <v>10669.309037707684</v>
          </cell>
          <cell r="AI53">
            <v>11672.141843284087</v>
          </cell>
          <cell r="AL53">
            <v>9292.9167876820411</v>
          </cell>
          <cell r="AO53">
            <v>7918.9031513723121</v>
          </cell>
        </row>
        <row r="54">
          <cell r="A54" t="str">
            <v>Véhicules neufsBénéfices marginaux</v>
          </cell>
          <cell r="B54" t="str">
            <v>Bénéfices marginaux</v>
          </cell>
          <cell r="E54">
            <v>85653.2279861305</v>
          </cell>
          <cell r="H54">
            <v>6812.8201957350475</v>
          </cell>
          <cell r="K54">
            <v>5804.9867179190105</v>
          </cell>
          <cell r="N54">
            <v>7262.7931417730824</v>
          </cell>
          <cell r="Q54">
            <v>7304.6279509949663</v>
          </cell>
          <cell r="T54">
            <v>8434.5388238238702</v>
          </cell>
          <cell r="W54">
            <v>7171.5887925699017</v>
          </cell>
          <cell r="Z54">
            <v>7177.9281477640843</v>
          </cell>
          <cell r="AC54">
            <v>7337.4334611841678</v>
          </cell>
          <cell r="AF54">
            <v>7646.3381436905065</v>
          </cell>
          <cell r="AI54">
            <v>8365.0349876869295</v>
          </cell>
          <cell r="AL54">
            <v>6659.9236978387962</v>
          </cell>
          <cell r="AO54">
            <v>5675.2139251501567</v>
          </cell>
        </row>
        <row r="55">
          <cell r="A55" t="str">
            <v>Véhicules neufsCsst</v>
          </cell>
          <cell r="B55" t="str">
            <v>Csst</v>
          </cell>
          <cell r="E55">
            <v>19919.355345611748</v>
          </cell>
          <cell r="H55">
            <v>1584.3767897058253</v>
          </cell>
          <cell r="K55">
            <v>1349.9969111439559</v>
          </cell>
          <cell r="N55">
            <v>1689.0216608774613</v>
          </cell>
          <cell r="Q55">
            <v>1698.7506862778994</v>
          </cell>
          <cell r="T55">
            <v>1961.5206567032258</v>
          </cell>
          <cell r="W55">
            <v>1667.8113471092797</v>
          </cell>
          <cell r="Z55">
            <v>1669.2856157590895</v>
          </cell>
          <cell r="AC55">
            <v>1706.3798746939926</v>
          </cell>
          <cell r="AF55">
            <v>1778.2181729512808</v>
          </cell>
          <cell r="AI55">
            <v>1945.3569738806814</v>
          </cell>
          <cell r="AL55">
            <v>1548.8194646136737</v>
          </cell>
          <cell r="AO55">
            <v>1319.8171918953853</v>
          </cell>
        </row>
        <row r="56">
          <cell r="A56" t="str">
            <v>Véhicules neufs[...]</v>
          </cell>
          <cell r="B56" t="str">
            <v>[...]</v>
          </cell>
          <cell r="E56">
            <v>0</v>
          </cell>
        </row>
        <row r="57">
          <cell r="A57" t="str">
            <v>Véhicules neufsTOTAL PERSONNEL</v>
          </cell>
          <cell r="B57" t="str">
            <v>TOTAL PERSONNEL</v>
          </cell>
          <cell r="C57" t="str">
            <v>% brut</v>
          </cell>
          <cell r="D57">
            <v>0.46886611730383931</v>
          </cell>
          <cell r="E57">
            <v>837971.56968228321</v>
          </cell>
          <cell r="F57" t="str">
            <v>% brut</v>
          </cell>
          <cell r="G57">
            <v>0.48824978421574755</v>
          </cell>
          <cell r="H57">
            <v>67384.497834582056</v>
          </cell>
          <cell r="I57" t="str">
            <v>% brut</v>
          </cell>
          <cell r="J57">
            <v>0.63241258853574867</v>
          </cell>
          <cell r="K57">
            <v>61810.907076445605</v>
          </cell>
          <cell r="L57" t="str">
            <v>% brut</v>
          </cell>
          <cell r="M57">
            <v>0.49481709115194245</v>
          </cell>
          <cell r="N57">
            <v>72232.491823883523</v>
          </cell>
          <cell r="O57" t="str">
            <v>% brut</v>
          </cell>
          <cell r="P57">
            <v>0.430420643112983</v>
          </cell>
          <cell r="Q57">
            <v>69363.166245278931</v>
          </cell>
          <cell r="R57" t="str">
            <v>% brut</v>
          </cell>
          <cell r="S57">
            <v>0.36081624989824679</v>
          </cell>
          <cell r="T57">
            <v>75427.905592653158</v>
          </cell>
          <cell r="U57" t="str">
            <v>% brut</v>
          </cell>
          <cell r="V57">
            <v>0.47288660500196017</v>
          </cell>
          <cell r="W57">
            <v>70346.734536677905</v>
          </cell>
          <cell r="X57" t="str">
            <v>% brut</v>
          </cell>
          <cell r="Y57">
            <v>0.47507544170241911</v>
          </cell>
          <cell r="Z57">
            <v>70372.239384319604</v>
          </cell>
          <cell r="AA57" t="str">
            <v>% brut</v>
          </cell>
          <cell r="AB57">
            <v>0.45360431407737134</v>
          </cell>
          <cell r="AC57">
            <v>71013.970063893415</v>
          </cell>
          <cell r="AD57" t="str">
            <v>% brut</v>
          </cell>
          <cell r="AE57">
            <v>0.42237327663953012</v>
          </cell>
          <cell r="AF57">
            <v>72256.772623744517</v>
          </cell>
          <cell r="AG57" t="str">
            <v>% brut</v>
          </cell>
          <cell r="AH57">
            <v>0.34897017898456867</v>
          </cell>
          <cell r="AI57">
            <v>73629.455020807058</v>
          </cell>
          <cell r="AJ57" t="str">
            <v>% brut</v>
          </cell>
          <cell r="AK57">
            <v>0.54756594026786387</v>
          </cell>
          <cell r="AL57">
            <v>68288.174969503903</v>
          </cell>
          <cell r="AM57" t="str">
            <v>% brut</v>
          </cell>
          <cell r="AN57">
            <v>0.87698621268313126</v>
          </cell>
          <cell r="AO57">
            <v>65845.2545104936</v>
          </cell>
        </row>
        <row r="58">
          <cell r="A58" t="str">
            <v>Véhicules neufsPublicité 2</v>
          </cell>
          <cell r="B58" t="str">
            <v>Publicité 2</v>
          </cell>
          <cell r="E58">
            <v>0</v>
          </cell>
          <cell r="H58">
            <v>0</v>
          </cell>
          <cell r="K58">
            <v>0</v>
          </cell>
          <cell r="N58">
            <v>0</v>
          </cell>
          <cell r="Q58">
            <v>0</v>
          </cell>
          <cell r="T58">
            <v>0</v>
          </cell>
          <cell r="W58">
            <v>0</v>
          </cell>
          <cell r="Z58">
            <v>0</v>
          </cell>
          <cell r="AC58">
            <v>0</v>
          </cell>
          <cell r="AF58">
            <v>0</v>
          </cell>
          <cell r="AI58">
            <v>0</v>
          </cell>
          <cell r="AL58">
            <v>0</v>
          </cell>
          <cell r="AO58">
            <v>0</v>
          </cell>
        </row>
        <row r="59">
          <cell r="A59" t="str">
            <v>Véhicules neufsService gratuit 2</v>
          </cell>
          <cell r="B59" t="str">
            <v>Service gratuit 2</v>
          </cell>
          <cell r="E59">
            <v>0</v>
          </cell>
          <cell r="H59">
            <v>0</v>
          </cell>
          <cell r="K59">
            <v>0</v>
          </cell>
          <cell r="N59">
            <v>0</v>
          </cell>
          <cell r="Q59">
            <v>0</v>
          </cell>
          <cell r="T59">
            <v>0</v>
          </cell>
          <cell r="W59">
            <v>0</v>
          </cell>
          <cell r="Z59">
            <v>0</v>
          </cell>
          <cell r="AC59">
            <v>0</v>
          </cell>
          <cell r="AF59">
            <v>0</v>
          </cell>
          <cell r="AI59">
            <v>0</v>
          </cell>
          <cell r="AL59">
            <v>0</v>
          </cell>
          <cell r="AO59">
            <v>0</v>
          </cell>
        </row>
        <row r="60">
          <cell r="A60" t="str">
            <v>Véhicules neufsFrais véhicules de cie</v>
          </cell>
          <cell r="B60" t="str">
            <v>Frais véhicules de cie</v>
          </cell>
          <cell r="E60">
            <v>109066.53000000001</v>
          </cell>
          <cell r="H60">
            <v>9088.8775000000005</v>
          </cell>
          <cell r="K60">
            <v>9088.8775000000005</v>
          </cell>
          <cell r="N60">
            <v>9088.8775000000005</v>
          </cell>
          <cell r="Q60">
            <v>9088.8775000000005</v>
          </cell>
          <cell r="T60">
            <v>9088.8775000000005</v>
          </cell>
          <cell r="W60">
            <v>9088.8775000000005</v>
          </cell>
          <cell r="Z60">
            <v>9088.8775000000005</v>
          </cell>
          <cell r="AC60">
            <v>9088.8775000000005</v>
          </cell>
          <cell r="AF60">
            <v>9088.8775000000005</v>
          </cell>
          <cell r="AI60">
            <v>9088.8775000000005</v>
          </cell>
          <cell r="AL60">
            <v>9088.8775000000005</v>
          </cell>
          <cell r="AO60">
            <v>9088.8775000000005</v>
          </cell>
        </row>
        <row r="61">
          <cell r="A61" t="str">
            <v>Véhicules neufsInformatique</v>
          </cell>
          <cell r="B61" t="str">
            <v>Informatique</v>
          </cell>
          <cell r="E61">
            <v>80128.755200000014</v>
          </cell>
          <cell r="H61">
            <v>6677.3962666666675</v>
          </cell>
          <cell r="K61">
            <v>6677.3962666666675</v>
          </cell>
          <cell r="N61">
            <v>6677.3962666666675</v>
          </cell>
          <cell r="Q61">
            <v>6677.3962666666675</v>
          </cell>
          <cell r="T61">
            <v>6677.3962666666675</v>
          </cell>
          <cell r="W61">
            <v>6677.3962666666675</v>
          </cell>
          <cell r="Z61">
            <v>6677.3962666666675</v>
          </cell>
          <cell r="AC61">
            <v>6677.3962666666675</v>
          </cell>
          <cell r="AF61">
            <v>6677.3962666666675</v>
          </cell>
          <cell r="AI61">
            <v>6677.3962666666675</v>
          </cell>
          <cell r="AL61">
            <v>6677.3962666666675</v>
          </cell>
          <cell r="AO61">
            <v>6677.3962666666675</v>
          </cell>
        </row>
        <row r="62">
          <cell r="A62" t="str">
            <v>Véhicules neufsFrais de déplacement</v>
          </cell>
          <cell r="B62" t="str">
            <v>Frais de déplacement</v>
          </cell>
          <cell r="E62">
            <v>19157.961600000002</v>
          </cell>
          <cell r="H62">
            <v>1596.4967999999999</v>
          </cell>
          <cell r="K62">
            <v>1596.4967999999999</v>
          </cell>
          <cell r="N62">
            <v>1596.4967999999999</v>
          </cell>
          <cell r="Q62">
            <v>1596.4967999999999</v>
          </cell>
          <cell r="T62">
            <v>1596.4967999999999</v>
          </cell>
          <cell r="W62">
            <v>1596.4967999999999</v>
          </cell>
          <cell r="Z62">
            <v>1596.4967999999999</v>
          </cell>
          <cell r="AC62">
            <v>1596.4967999999999</v>
          </cell>
          <cell r="AF62">
            <v>1596.4967999999999</v>
          </cell>
          <cell r="AI62">
            <v>1596.4967999999999</v>
          </cell>
          <cell r="AL62">
            <v>1596.4967999999999</v>
          </cell>
          <cell r="AO62">
            <v>1596.4967999999999</v>
          </cell>
        </row>
        <row r="63">
          <cell r="A63" t="str">
            <v>Véhicules neufsServices extérieurs</v>
          </cell>
          <cell r="B63" t="str">
            <v>Services extérieurs</v>
          </cell>
          <cell r="E63">
            <v>114710.73599999998</v>
          </cell>
          <cell r="H63">
            <v>9409.894666666667</v>
          </cell>
          <cell r="K63">
            <v>9409.894666666667</v>
          </cell>
          <cell r="N63">
            <v>9409.894666666667</v>
          </cell>
          <cell r="Q63">
            <v>9857.894666666667</v>
          </cell>
          <cell r="T63">
            <v>9857.894666666667</v>
          </cell>
          <cell r="W63">
            <v>9409.894666666667</v>
          </cell>
          <cell r="Z63">
            <v>9409.894666666667</v>
          </cell>
          <cell r="AC63">
            <v>9409.894666666667</v>
          </cell>
          <cell r="AF63">
            <v>9409.894666666667</v>
          </cell>
          <cell r="AI63">
            <v>9857.894666666667</v>
          </cell>
          <cell r="AL63">
            <v>9857.894666666667</v>
          </cell>
          <cell r="AO63">
            <v>9409.894666666667</v>
          </cell>
        </row>
        <row r="64">
          <cell r="A64" t="str">
            <v>Véhicules neufsFournitures autres</v>
          </cell>
          <cell r="B64" t="str">
            <v>Fournitures autres</v>
          </cell>
          <cell r="E64">
            <v>3136.0000000000005</v>
          </cell>
          <cell r="H64">
            <v>244.32954319370256</v>
          </cell>
          <cell r="K64">
            <v>168.21322882608277</v>
          </cell>
          <cell r="N64">
            <v>255.71314561568806</v>
          </cell>
          <cell r="Q64">
            <v>283.23627122334295</v>
          </cell>
          <cell r="T64">
            <v>370.1122677147423</v>
          </cell>
          <cell r="W64">
            <v>260.75944437979479</v>
          </cell>
          <cell r="Z64">
            <v>259.61362848623401</v>
          </cell>
          <cell r="AC64">
            <v>274.89771377876548</v>
          </cell>
          <cell r="AF64">
            <v>301.2318591954994</v>
          </cell>
          <cell r="AI64">
            <v>373.63604399014486</v>
          </cell>
          <cell r="AL64">
            <v>217.13995988383078</v>
          </cell>
          <cell r="AO64">
            <v>127.11689371217211</v>
          </cell>
        </row>
        <row r="65">
          <cell r="A65" t="str">
            <v>Véhicules neufsUniformes</v>
          </cell>
          <cell r="B65" t="str">
            <v>Uniformes</v>
          </cell>
          <cell r="E65">
            <v>420</v>
          </cell>
          <cell r="H65">
            <v>35</v>
          </cell>
          <cell r="K65">
            <v>35</v>
          </cell>
          <cell r="N65">
            <v>35</v>
          </cell>
          <cell r="Q65">
            <v>35</v>
          </cell>
          <cell r="T65">
            <v>35</v>
          </cell>
          <cell r="W65">
            <v>35</v>
          </cell>
          <cell r="Z65">
            <v>35</v>
          </cell>
          <cell r="AC65">
            <v>35</v>
          </cell>
          <cell r="AF65">
            <v>35</v>
          </cell>
          <cell r="AI65">
            <v>35</v>
          </cell>
          <cell r="AL65">
            <v>35</v>
          </cell>
          <cell r="AO65">
            <v>35</v>
          </cell>
        </row>
        <row r="66">
          <cell r="A66" t="str">
            <v>Véhicules neufsPapeterie</v>
          </cell>
          <cell r="B66" t="str">
            <v>Papeterie</v>
          </cell>
          <cell r="E66">
            <v>8371.2000000000025</v>
          </cell>
          <cell r="H66">
            <v>697.6</v>
          </cell>
          <cell r="K66">
            <v>697.6</v>
          </cell>
          <cell r="N66">
            <v>697.6</v>
          </cell>
          <cell r="Q66">
            <v>697.6</v>
          </cell>
          <cell r="T66">
            <v>697.6</v>
          </cell>
          <cell r="W66">
            <v>697.6</v>
          </cell>
          <cell r="Z66">
            <v>697.6</v>
          </cell>
          <cell r="AC66">
            <v>697.6</v>
          </cell>
          <cell r="AF66">
            <v>697.6</v>
          </cell>
          <cell r="AI66">
            <v>697.6</v>
          </cell>
          <cell r="AL66">
            <v>697.6</v>
          </cell>
          <cell r="AO66">
            <v>697.6</v>
          </cell>
        </row>
        <row r="67">
          <cell r="A67" t="str">
            <v>Véhicules neufsTéléphone</v>
          </cell>
          <cell r="B67" t="str">
            <v>Téléphone</v>
          </cell>
          <cell r="E67">
            <v>7078.9440000000022</v>
          </cell>
          <cell r="H67">
            <v>589.91200000000003</v>
          </cell>
          <cell r="K67">
            <v>589.91200000000003</v>
          </cell>
          <cell r="N67">
            <v>589.91200000000003</v>
          </cell>
          <cell r="Q67">
            <v>589.91200000000003</v>
          </cell>
          <cell r="T67">
            <v>589.91200000000003</v>
          </cell>
          <cell r="W67">
            <v>589.91200000000003</v>
          </cell>
          <cell r="Z67">
            <v>589.91200000000003</v>
          </cell>
          <cell r="AC67">
            <v>589.91200000000003</v>
          </cell>
          <cell r="AF67">
            <v>589.91200000000003</v>
          </cell>
          <cell r="AI67">
            <v>589.91200000000003</v>
          </cell>
          <cell r="AL67">
            <v>589.91200000000003</v>
          </cell>
          <cell r="AO67">
            <v>589.91200000000003</v>
          </cell>
        </row>
        <row r="68">
          <cell r="A68" t="str">
            <v>Véhicules neufsFrais postaux</v>
          </cell>
          <cell r="B68" t="str">
            <v>Frais postaux</v>
          </cell>
          <cell r="E68">
            <v>3321.6000000000008</v>
          </cell>
          <cell r="H68">
            <v>276.8</v>
          </cell>
          <cell r="K68">
            <v>276.8</v>
          </cell>
          <cell r="N68">
            <v>276.8</v>
          </cell>
          <cell r="Q68">
            <v>276.8</v>
          </cell>
          <cell r="T68">
            <v>276.8</v>
          </cell>
          <cell r="W68">
            <v>276.8</v>
          </cell>
          <cell r="Z68">
            <v>276.8</v>
          </cell>
          <cell r="AC68">
            <v>276.8</v>
          </cell>
          <cell r="AF68">
            <v>276.8</v>
          </cell>
          <cell r="AI68">
            <v>276.8</v>
          </cell>
          <cell r="AL68">
            <v>276.8</v>
          </cell>
          <cell r="AO68">
            <v>276.8</v>
          </cell>
        </row>
        <row r="69">
          <cell r="A69" t="str">
            <v>Véhicules neufsDivers</v>
          </cell>
          <cell r="B69" t="str">
            <v>Divers</v>
          </cell>
          <cell r="E69">
            <v>16189.440000000004</v>
          </cell>
          <cell r="H69">
            <v>1349.1200000000001</v>
          </cell>
          <cell r="K69">
            <v>1349.1200000000001</v>
          </cell>
          <cell r="N69">
            <v>1349.1200000000001</v>
          </cell>
          <cell r="Q69">
            <v>1349.1200000000001</v>
          </cell>
          <cell r="T69">
            <v>1349.1200000000001</v>
          </cell>
          <cell r="W69">
            <v>1349.1200000000001</v>
          </cell>
          <cell r="Z69">
            <v>1349.1200000000001</v>
          </cell>
          <cell r="AC69">
            <v>1349.1200000000001</v>
          </cell>
          <cell r="AF69">
            <v>1349.1200000000001</v>
          </cell>
          <cell r="AI69">
            <v>1349.1200000000001</v>
          </cell>
          <cell r="AL69">
            <v>1349.1200000000001</v>
          </cell>
          <cell r="AO69">
            <v>1349.1200000000001</v>
          </cell>
        </row>
        <row r="70">
          <cell r="A70" t="str">
            <v>Véhicules neufsFormation</v>
          </cell>
          <cell r="B70" t="str">
            <v>Formation</v>
          </cell>
          <cell r="E70">
            <v>17260.16</v>
          </cell>
          <cell r="H70">
            <v>1438.3466666666668</v>
          </cell>
          <cell r="K70">
            <v>1438.3466666666668</v>
          </cell>
          <cell r="N70">
            <v>1438.3466666666668</v>
          </cell>
          <cell r="Q70">
            <v>1438.3466666666668</v>
          </cell>
          <cell r="T70">
            <v>1438.3466666666668</v>
          </cell>
          <cell r="W70">
            <v>1438.3466666666668</v>
          </cell>
          <cell r="Z70">
            <v>1438.3466666666668</v>
          </cell>
          <cell r="AC70">
            <v>1438.3466666666668</v>
          </cell>
          <cell r="AF70">
            <v>1438.3466666666668</v>
          </cell>
          <cell r="AI70">
            <v>1438.3466666666668</v>
          </cell>
          <cell r="AL70">
            <v>1438.3466666666668</v>
          </cell>
          <cell r="AO70">
            <v>1438.3466666666668</v>
          </cell>
        </row>
        <row r="71">
          <cell r="A71" t="str">
            <v>Véhicules neufsFrais bancaires</v>
          </cell>
          <cell r="B71" t="str">
            <v>Frais bancaires</v>
          </cell>
          <cell r="E71">
            <v>33942.400000000001</v>
          </cell>
          <cell r="H71">
            <v>2087.673832859015</v>
          </cell>
          <cell r="K71">
            <v>1800.7473835324845</v>
          </cell>
          <cell r="N71">
            <v>2083.3141574587762</v>
          </cell>
          <cell r="Q71">
            <v>4004.986042493329</v>
          </cell>
          <cell r="T71">
            <v>3670.657400387608</v>
          </cell>
          <cell r="W71">
            <v>2426.1879529419884</v>
          </cell>
          <cell r="Z71">
            <v>2287.3779570920533</v>
          </cell>
          <cell r="AC71">
            <v>2521.1800718091527</v>
          </cell>
          <cell r="AF71">
            <v>1909.2920190954228</v>
          </cell>
          <cell r="AI71">
            <v>3579.0423375094747</v>
          </cell>
          <cell r="AL71">
            <v>5208.1297278014263</v>
          </cell>
          <cell r="AO71">
            <v>2363.8111170192706</v>
          </cell>
        </row>
        <row r="72">
          <cell r="A72" t="str">
            <v>Véhicules neufs[...]</v>
          </cell>
          <cell r="B72" t="str">
            <v>[...]</v>
          </cell>
          <cell r="E72">
            <v>0</v>
          </cell>
        </row>
        <row r="73">
          <cell r="A73" t="str">
            <v>Véhicules neufs[...]</v>
          </cell>
          <cell r="B73" t="str">
            <v>[...]</v>
          </cell>
          <cell r="E73">
            <v>0</v>
          </cell>
        </row>
        <row r="74">
          <cell r="A74" t="str">
            <v>Véhicules neufs[...]</v>
          </cell>
          <cell r="B74" t="str">
            <v>[...]</v>
          </cell>
          <cell r="E74">
            <v>0</v>
          </cell>
        </row>
        <row r="75">
          <cell r="A75" t="str">
            <v>Véhicules neufsTOTAL SEMI-FIXES</v>
          </cell>
          <cell r="B75" t="str">
            <v>TOTAL SEMI-FIXES</v>
          </cell>
          <cell r="C75" t="str">
            <v>% brut</v>
          </cell>
          <cell r="D75">
            <v>0.23096285157300209</v>
          </cell>
          <cell r="E75">
            <v>412783.7268</v>
          </cell>
          <cell r="F75" t="str">
            <v>% brut</v>
          </cell>
          <cell r="G75">
            <v>0.24266993790987043</v>
          </cell>
          <cell r="H75">
            <v>33491.447276052721</v>
          </cell>
          <cell r="I75" t="str">
            <v>% brut</v>
          </cell>
          <cell r="J75">
            <v>0.33895021190691804</v>
          </cell>
          <cell r="K75">
            <v>33128.404512358567</v>
          </cell>
          <cell r="L75" t="str">
            <v>% brut</v>
          </cell>
          <cell r="M75">
            <v>0.22947590011371763</v>
          </cell>
          <cell r="N75">
            <v>33498.47120307447</v>
          </cell>
          <cell r="O75" t="str">
            <v>% brut</v>
          </cell>
          <cell r="P75">
            <v>0.22274409564930289</v>
          </cell>
          <cell r="Q75">
            <v>35895.666213716679</v>
          </cell>
          <cell r="R75" t="str">
            <v>% brut</v>
          </cell>
          <cell r="S75">
            <v>0.17052647338079238</v>
          </cell>
          <cell r="T75">
            <v>35648.21356810235</v>
          </cell>
          <cell r="U75" t="str">
            <v>% brut</v>
          </cell>
          <cell r="V75">
            <v>0.22752307093676563</v>
          </cell>
          <cell r="W75">
            <v>33846.391297321781</v>
          </cell>
          <cell r="X75" t="str">
            <v>% brut</v>
          </cell>
          <cell r="Y75">
            <v>0.2275485314468087</v>
          </cell>
          <cell r="Z75">
            <v>33706.435485578288</v>
          </cell>
          <cell r="AA75" t="str">
            <v>% brut</v>
          </cell>
          <cell r="AB75">
            <v>0.21689212854136217</v>
          </cell>
          <cell r="AC75">
            <v>33955.521685587919</v>
          </cell>
          <cell r="AD75" t="str">
            <v>% brut</v>
          </cell>
          <cell r="AE75">
            <v>0.19506244356173494</v>
          </cell>
          <cell r="AF75">
            <v>33369.967778290928</v>
          </cell>
          <cell r="AG75" t="str">
            <v>% brut</v>
          </cell>
          <cell r="AH75">
            <v>0.16853883046915494</v>
          </cell>
          <cell r="AI75">
            <v>35560.122281499622</v>
          </cell>
          <cell r="AJ75" t="str">
            <v>% brut</v>
          </cell>
          <cell r="AK75">
            <v>0.29694530049114726</v>
          </cell>
          <cell r="AL75">
            <v>37032.713587685263</v>
          </cell>
          <cell r="AM75" t="str">
            <v>% brut</v>
          </cell>
          <cell r="AN75">
            <v>0.44818586300198915</v>
          </cell>
          <cell r="AO75">
            <v>33650.371910731446</v>
          </cell>
        </row>
        <row r="76">
          <cell r="A76" t="str">
            <v>Véhicules neufs</v>
          </cell>
        </row>
        <row r="77">
          <cell r="A77" t="str">
            <v>Véhicules neufsTOTAL DES DÉPENSES</v>
          </cell>
          <cell r="B77" t="str">
            <v>TOTAL DES DÉPENSES</v>
          </cell>
          <cell r="C77" t="str">
            <v>% brut</v>
          </cell>
          <cell r="D77">
            <v>1.2627158122933242</v>
          </cell>
          <cell r="E77">
            <v>2256763.5242543719</v>
          </cell>
          <cell r="F77" t="str">
            <v>% brut</v>
          </cell>
          <cell r="G77">
            <v>1.3005913071976967</v>
          </cell>
          <cell r="H77">
            <v>179497.65664374214</v>
          </cell>
          <cell r="I77" t="str">
            <v>% brut</v>
          </cell>
          <cell r="J77">
            <v>1.5914577472258411</v>
          </cell>
          <cell r="K77">
            <v>155546.31377219234</v>
          </cell>
          <cell r="L77" t="str">
            <v>% brut</v>
          </cell>
          <cell r="M77">
            <v>1.2923419785513521</v>
          </cell>
          <cell r="N77">
            <v>188653.71279325412</v>
          </cell>
          <cell r="O77" t="str">
            <v>% brut</v>
          </cell>
          <cell r="P77">
            <v>1.2122698364612972</v>
          </cell>
          <cell r="Q77">
            <v>195359.76154036302</v>
          </cell>
          <cell r="R77" t="str">
            <v>% brut</v>
          </cell>
          <cell r="S77">
            <v>1.0605929376352208</v>
          </cell>
          <cell r="T77">
            <v>221714.80357313261</v>
          </cell>
          <cell r="U77" t="str">
            <v>% brut</v>
          </cell>
          <cell r="V77">
            <v>1.2636063542465386</v>
          </cell>
          <cell r="W77">
            <v>187974.41039944906</v>
          </cell>
          <cell r="X77" t="str">
            <v>% brut</v>
          </cell>
          <cell r="Y77">
            <v>1.2685633114729253</v>
          </cell>
          <cell r="Z77">
            <v>187910.4520941675</v>
          </cell>
          <cell r="AA77" t="str">
            <v>% brut</v>
          </cell>
          <cell r="AB77">
            <v>1.2298290412675918</v>
          </cell>
          <cell r="AC77">
            <v>192535.74097486815</v>
          </cell>
          <cell r="AD77" t="str">
            <v>% brut</v>
          </cell>
          <cell r="AE77">
            <v>1.1703058725673245</v>
          </cell>
          <cell r="AF77">
            <v>200208.03874507209</v>
          </cell>
          <cell r="AG77" t="str">
            <v>% brut</v>
          </cell>
          <cell r="AH77">
            <v>1.0457020667729524</v>
          </cell>
          <cell r="AI77">
            <v>220633.38911841161</v>
          </cell>
          <cell r="AJ77" t="str">
            <v>% brut</v>
          </cell>
          <cell r="AK77">
            <v>1.4224493179333764</v>
          </cell>
          <cell r="AL77">
            <v>177396.84075449925</v>
          </cell>
          <cell r="AM77" t="str">
            <v>% brut</v>
          </cell>
          <cell r="AN77">
            <v>1.988943018789854</v>
          </cell>
          <cell r="AO77">
            <v>149332.40384522005</v>
          </cell>
        </row>
        <row r="78">
          <cell r="A78" t="str">
            <v>Véhicules neufsProgramme neuf 1</v>
          </cell>
          <cell r="B78" t="str">
            <v>Programme neuf 1</v>
          </cell>
          <cell r="E78">
            <v>84157.371389625943</v>
          </cell>
          <cell r="H78">
            <v>19827.767250000001</v>
          </cell>
          <cell r="K78">
            <v>1201.2880890289925</v>
          </cell>
          <cell r="N78">
            <v>758.49607159347272</v>
          </cell>
          <cell r="Q78">
            <v>7158.5199510629927</v>
          </cell>
          <cell r="T78">
            <v>9354.2258593001643</v>
          </cell>
          <cell r="W78">
            <v>6590.4401189808532</v>
          </cell>
          <cell r="Z78">
            <v>6561.4807420660518</v>
          </cell>
          <cell r="AC78">
            <v>6947.771060843972</v>
          </cell>
          <cell r="AF78">
            <v>7613.3408501427211</v>
          </cell>
          <cell r="AI78">
            <v>9443.285860908014</v>
          </cell>
          <cell r="AL78">
            <v>5488.0002772516173</v>
          </cell>
          <cell r="AO78">
            <v>3212.7552584470782</v>
          </cell>
        </row>
        <row r="79">
          <cell r="A79" t="str">
            <v>Véhicules neufsProgramme neuf 2</v>
          </cell>
          <cell r="B79" t="str">
            <v>Programme neuf 2</v>
          </cell>
          <cell r="E79">
            <v>0</v>
          </cell>
        </row>
        <row r="80">
          <cell r="A80" t="str">
            <v>Véhicules neufsProgramme neuf 3</v>
          </cell>
          <cell r="B80" t="str">
            <v>Programme neuf 3</v>
          </cell>
          <cell r="E80">
            <v>0</v>
          </cell>
        </row>
        <row r="81">
          <cell r="A81" t="str">
            <v>Véhicules neufsHoldbacks</v>
          </cell>
          <cell r="B81" t="str">
            <v>Holdbacks</v>
          </cell>
          <cell r="E81">
            <v>739261.69357707503</v>
          </cell>
          <cell r="H81">
            <v>36963.084678853753</v>
          </cell>
          <cell r="K81">
            <v>36963.084678853753</v>
          </cell>
          <cell r="N81">
            <v>73926.169357707506</v>
          </cell>
          <cell r="Q81">
            <v>73926.169357707506</v>
          </cell>
          <cell r="T81">
            <v>81318.786293478261</v>
          </cell>
          <cell r="W81">
            <v>59140.935486166003</v>
          </cell>
          <cell r="Z81">
            <v>51748.318550395255</v>
          </cell>
          <cell r="AC81">
            <v>73926.169357707506</v>
          </cell>
          <cell r="AF81">
            <v>73926.169357707506</v>
          </cell>
          <cell r="AI81">
            <v>81318.786293478261</v>
          </cell>
          <cell r="AL81">
            <v>73926.169357707506</v>
          </cell>
          <cell r="AO81">
            <v>22177.85080731225</v>
          </cell>
        </row>
        <row r="82">
          <cell r="A82" t="str">
            <v>Véhicules neufs[...]</v>
          </cell>
          <cell r="B82" t="str">
            <v>[...]</v>
          </cell>
          <cell r="E82">
            <v>0</v>
          </cell>
        </row>
        <row r="83">
          <cell r="A83" t="str">
            <v>Véhicules neufs[...]</v>
          </cell>
          <cell r="B83" t="str">
            <v>[...]</v>
          </cell>
          <cell r="E83">
            <v>0</v>
          </cell>
        </row>
        <row r="84">
          <cell r="A84" t="str">
            <v>Véhicules neufs[...]</v>
          </cell>
          <cell r="B84" t="str">
            <v>[...]</v>
          </cell>
          <cell r="E84">
            <v>0</v>
          </cell>
        </row>
        <row r="85">
          <cell r="A85" t="str">
            <v>Véhicules neufsFrais administration</v>
          </cell>
          <cell r="B85" t="str">
            <v>Frais administration</v>
          </cell>
          <cell r="E85">
            <v>246254.40000000002</v>
          </cell>
          <cell r="H85">
            <v>19185.977379285494</v>
          </cell>
          <cell r="K85">
            <v>13208.943793568151</v>
          </cell>
          <cell r="N85">
            <v>20079.87475947191</v>
          </cell>
          <cell r="Q85">
            <v>22241.12819781301</v>
          </cell>
          <cell r="T85">
            <v>29063.065822300134</v>
          </cell>
          <cell r="W85">
            <v>20476.135369923384</v>
          </cell>
          <cell r="Z85">
            <v>20386.160176881524</v>
          </cell>
          <cell r="AC85">
            <v>21586.342974477557</v>
          </cell>
          <cell r="AF85">
            <v>23654.231743326585</v>
          </cell>
          <cell r="AI85">
            <v>29339.770354326123</v>
          </cell>
          <cell r="AL85">
            <v>17050.915349877814</v>
          </cell>
          <cell r="AO85">
            <v>9981.854078748318</v>
          </cell>
        </row>
        <row r="86">
          <cell r="A86" t="str">
            <v>Véhicules neufsAUTRES REVENUS</v>
          </cell>
          <cell r="B86" t="str">
            <v>AUTRES REVENUS</v>
          </cell>
          <cell r="E86">
            <v>1069673.4649667009</v>
          </cell>
          <cell r="H86">
            <v>75976.829308139248</v>
          </cell>
          <cell r="K86">
            <v>51373.316561450891</v>
          </cell>
          <cell r="N86">
            <v>94764.540188772895</v>
          </cell>
          <cell r="Q86">
            <v>103325.81750658351</v>
          </cell>
          <cell r="T86">
            <v>119736.07797507856</v>
          </cell>
          <cell r="W86">
            <v>86207.51097507024</v>
          </cell>
          <cell r="Z86">
            <v>78695.959469342837</v>
          </cell>
          <cell r="AC86">
            <v>102460.28339302904</v>
          </cell>
          <cell r="AF86">
            <v>105193.74195117681</v>
          </cell>
          <cell r="AI86">
            <v>120101.84250871241</v>
          </cell>
          <cell r="AL86">
            <v>96465.08498483694</v>
          </cell>
          <cell r="AO86">
            <v>35372.460144507648</v>
          </cell>
        </row>
        <row r="87">
          <cell r="A87" t="str">
            <v>Véhicules neufs</v>
          </cell>
        </row>
        <row r="88">
          <cell r="A88" t="str">
            <v>Véhicules neufsPROFIT DÉPARTEMENTAL</v>
          </cell>
          <cell r="B88" t="str">
            <v>PROFIT DÉPARTEMENTAL</v>
          </cell>
          <cell r="E88">
            <v>600139.89561063214</v>
          </cell>
          <cell r="H88">
            <v>34491.518010987638</v>
          </cell>
          <cell r="K88">
            <v>-6434.735517439316</v>
          </cell>
          <cell r="N88">
            <v>52088.994107030449</v>
          </cell>
          <cell r="Q88">
            <v>69118.09956620993</v>
          </cell>
          <cell r="T88">
            <v>107069.24719675344</v>
          </cell>
          <cell r="W88">
            <v>46993.361053682951</v>
          </cell>
          <cell r="Z88">
            <v>38914.06382537348</v>
          </cell>
          <cell r="AC88">
            <v>66479.424856471538</v>
          </cell>
          <cell r="AF88">
            <v>76058.961435486679</v>
          </cell>
          <cell r="AI88">
            <v>110459.13240778478</v>
          </cell>
          <cell r="AL88">
            <v>43780.484250412715</v>
          </cell>
          <cell r="AO88">
            <v>-38878.655582121974</v>
          </cell>
        </row>
        <row r="92">
          <cell r="B92" t="str">
            <v>Budget 2021</v>
          </cell>
          <cell r="C92" t="str">
            <v>Véhicules usagés</v>
          </cell>
        </row>
        <row r="94">
          <cell r="B94" t="str">
            <v>Mois</v>
          </cell>
          <cell r="C94">
            <v>2021</v>
          </cell>
          <cell r="F94" t="str">
            <v>Janvier</v>
          </cell>
          <cell r="I94" t="str">
            <v>Février</v>
          </cell>
          <cell r="L94" t="str">
            <v>Mars</v>
          </cell>
          <cell r="O94" t="str">
            <v>Avril</v>
          </cell>
          <cell r="R94" t="str">
            <v>Mai</v>
          </cell>
          <cell r="U94" t="str">
            <v>Juin</v>
          </cell>
          <cell r="X94" t="str">
            <v>Juillet</v>
          </cell>
          <cell r="AA94" t="str">
            <v>Août</v>
          </cell>
          <cell r="AD94" t="str">
            <v>Septembre</v>
          </cell>
          <cell r="AG94" t="str">
            <v>Octobre</v>
          </cell>
          <cell r="AJ94" t="str">
            <v>Novembre</v>
          </cell>
          <cell r="AM94" t="str">
            <v>Décembre</v>
          </cell>
        </row>
        <row r="95">
          <cell r="C95" t="str">
            <v>UNITE</v>
          </cell>
          <cell r="D95" t="str">
            <v>$P/UNITE</v>
          </cell>
          <cell r="E95" t="str">
            <v>$PROFITS</v>
          </cell>
          <cell r="F95" t="str">
            <v>UNITE</v>
          </cell>
          <cell r="G95" t="str">
            <v>$P/UNITE</v>
          </cell>
          <cell r="H95" t="str">
            <v>$PROFITS</v>
          </cell>
          <cell r="I95" t="str">
            <v>UNITE</v>
          </cell>
          <cell r="J95" t="str">
            <v>$P/UNITE</v>
          </cell>
          <cell r="K95" t="str">
            <v>$PROFITS</v>
          </cell>
          <cell r="L95" t="str">
            <v>UNITE</v>
          </cell>
          <cell r="M95" t="str">
            <v>$P/UNITE</v>
          </cell>
          <cell r="N95" t="str">
            <v>$PROFITS</v>
          </cell>
          <cell r="O95" t="str">
            <v>UNITE</v>
          </cell>
          <cell r="P95" t="str">
            <v>$P/UNITE</v>
          </cell>
          <cell r="Q95" t="str">
            <v>$PROFITS</v>
          </cell>
          <cell r="R95" t="str">
            <v>UNITE</v>
          </cell>
          <cell r="S95" t="str">
            <v>$P/UNITE</v>
          </cell>
          <cell r="T95" t="str">
            <v>$PROFITS</v>
          </cell>
          <cell r="U95" t="str">
            <v>UNITE</v>
          </cell>
          <cell r="V95" t="str">
            <v>$P/UNITE</v>
          </cell>
          <cell r="W95" t="str">
            <v>$PROFITS</v>
          </cell>
          <cell r="X95" t="str">
            <v>UNITE</v>
          </cell>
          <cell r="Y95" t="str">
            <v>$P/UNITE</v>
          </cell>
          <cell r="Z95" t="str">
            <v>$PROFITS</v>
          </cell>
          <cell r="AA95" t="str">
            <v>UNITE</v>
          </cell>
          <cell r="AB95" t="str">
            <v>$P/UNITE</v>
          </cell>
          <cell r="AC95" t="str">
            <v>$PROFITS</v>
          </cell>
          <cell r="AD95" t="str">
            <v>UNITE</v>
          </cell>
          <cell r="AE95" t="str">
            <v>$P/UNITE</v>
          </cell>
          <cell r="AF95" t="str">
            <v>$PROFITS</v>
          </cell>
          <cell r="AG95" t="str">
            <v>UNITE</v>
          </cell>
          <cell r="AH95" t="str">
            <v>$P/UNITE</v>
          </cell>
          <cell r="AI95" t="str">
            <v>$PROFITS</v>
          </cell>
          <cell r="AJ95" t="str">
            <v>UNITE</v>
          </cell>
          <cell r="AK95" t="str">
            <v>$P/UNITE</v>
          </cell>
          <cell r="AL95" t="str">
            <v>$PROFITS</v>
          </cell>
          <cell r="AM95" t="str">
            <v>UNITE</v>
          </cell>
          <cell r="AN95" t="str">
            <v>$P/UNITE</v>
          </cell>
          <cell r="AO95" t="str">
            <v>$PROFITS</v>
          </cell>
        </row>
        <row r="96">
          <cell r="A96" t="str">
            <v>Véhicules usagésVentes nettes</v>
          </cell>
          <cell r="B96" t="str">
            <v>Ventes nettes</v>
          </cell>
          <cell r="E96">
            <v>11978226.000000004</v>
          </cell>
          <cell r="H96">
            <v>641081.32723401533</v>
          </cell>
          <cell r="K96">
            <v>810373.52002469823</v>
          </cell>
          <cell r="N96">
            <v>758716.19304405223</v>
          </cell>
          <cell r="Q96">
            <v>994929.55394000048</v>
          </cell>
          <cell r="T96">
            <v>1240477.1936189239</v>
          </cell>
          <cell r="W96">
            <v>1127432.9567185473</v>
          </cell>
          <cell r="Z96">
            <v>1147134.4057891713</v>
          </cell>
          <cell r="AC96">
            <v>1181462.1086358507</v>
          </cell>
          <cell r="AF96">
            <v>952211.20158621995</v>
          </cell>
          <cell r="AI96">
            <v>1285172.0667532524</v>
          </cell>
          <cell r="AL96">
            <v>1165165.3760065578</v>
          </cell>
          <cell r="AO96">
            <v>674070.09664871078</v>
          </cell>
        </row>
        <row r="97">
          <cell r="A97" t="str">
            <v>Véhicules usagésCertifié</v>
          </cell>
          <cell r="B97" t="str">
            <v>Certifié</v>
          </cell>
          <cell r="C97">
            <v>359.49640287769785</v>
          </cell>
          <cell r="D97">
            <v>750.00000000000011</v>
          </cell>
          <cell r="E97">
            <v>269622.30215827341</v>
          </cell>
          <cell r="F97">
            <v>19.24044771677282</v>
          </cell>
          <cell r="G97">
            <v>750</v>
          </cell>
          <cell r="H97">
            <v>14430.335787579615</v>
          </cell>
          <cell r="I97">
            <v>24.321328169648581</v>
          </cell>
          <cell r="J97">
            <v>750</v>
          </cell>
          <cell r="K97">
            <v>18240.996127236434</v>
          </cell>
          <cell r="L97">
            <v>22.770963096237939</v>
          </cell>
          <cell r="M97">
            <v>750</v>
          </cell>
          <cell r="N97">
            <v>17078.222322178455</v>
          </cell>
          <cell r="O97">
            <v>29.860314520542744</v>
          </cell>
          <cell r="P97">
            <v>750</v>
          </cell>
          <cell r="Q97">
            <v>22395.235890407057</v>
          </cell>
          <cell r="R97">
            <v>37.229810905039251</v>
          </cell>
          <cell r="S97">
            <v>750</v>
          </cell>
          <cell r="T97">
            <v>27922.358178779439</v>
          </cell>
          <cell r="U97">
            <v>33.83707173550448</v>
          </cell>
          <cell r="V97">
            <v>750</v>
          </cell>
          <cell r="W97">
            <v>25377.803801628361</v>
          </cell>
          <cell r="X97">
            <v>34.428361303122216</v>
          </cell>
          <cell r="Y97">
            <v>750</v>
          </cell>
          <cell r="Z97">
            <v>25821.270977341661</v>
          </cell>
          <cell r="AA97">
            <v>35.458621184045796</v>
          </cell>
          <cell r="AB97">
            <v>750</v>
          </cell>
          <cell r="AC97">
            <v>26593.965888034349</v>
          </cell>
          <cell r="AD97">
            <v>28.578230344802019</v>
          </cell>
          <cell r="AE97">
            <v>750</v>
          </cell>
          <cell r="AF97">
            <v>21433.672758601515</v>
          </cell>
          <cell r="AG97">
            <v>38.571215393388869</v>
          </cell>
          <cell r="AH97">
            <v>750</v>
          </cell>
          <cell r="AI97">
            <v>28928.41154504165</v>
          </cell>
          <cell r="AJ97">
            <v>34.969515638793077</v>
          </cell>
          <cell r="AK97">
            <v>750</v>
          </cell>
          <cell r="AL97">
            <v>26227.136729094807</v>
          </cell>
          <cell r="AM97">
            <v>20.230522869800058</v>
          </cell>
          <cell r="AN97">
            <v>750</v>
          </cell>
          <cell r="AO97">
            <v>15172.892152350043</v>
          </cell>
        </row>
        <row r="98">
          <cell r="A98" t="str">
            <v>Véhicules usagésNon Certifié</v>
          </cell>
          <cell r="B98" t="str">
            <v>Non Certifié</v>
          </cell>
          <cell r="C98">
            <v>20.50359712230216</v>
          </cell>
          <cell r="D98">
            <v>750</v>
          </cell>
          <cell r="E98">
            <v>15377.69784172662</v>
          </cell>
          <cell r="F98">
            <v>1.0973639382189821</v>
          </cell>
          <cell r="G98">
            <v>750</v>
          </cell>
          <cell r="H98">
            <v>823.02295366423664</v>
          </cell>
          <cell r="I98">
            <v>1.3871479944666489</v>
          </cell>
          <cell r="J98">
            <v>750</v>
          </cell>
          <cell r="K98">
            <v>1040.3609958499867</v>
          </cell>
          <cell r="L98">
            <v>1.2987241309641409</v>
          </cell>
          <cell r="M98">
            <v>750</v>
          </cell>
          <cell r="N98">
            <v>974.04309822310563</v>
          </cell>
          <cell r="O98">
            <v>1.7030597635290536</v>
          </cell>
          <cell r="P98">
            <v>750</v>
          </cell>
          <cell r="Q98">
            <v>1277.2948226467902</v>
          </cell>
          <cell r="R98">
            <v>2.1233732455345575</v>
          </cell>
          <cell r="S98">
            <v>750</v>
          </cell>
          <cell r="T98">
            <v>1592.5299341509181</v>
          </cell>
          <cell r="U98">
            <v>1.9298710115306736</v>
          </cell>
          <cell r="V98">
            <v>750</v>
          </cell>
          <cell r="W98">
            <v>1447.4032586480052</v>
          </cell>
          <cell r="X98">
            <v>1.9635947511286436</v>
          </cell>
          <cell r="Y98">
            <v>750.00000000000011</v>
          </cell>
          <cell r="Z98">
            <v>1472.6960633464828</v>
          </cell>
          <cell r="AA98">
            <v>2.0223548203828403</v>
          </cell>
          <cell r="AB98">
            <v>750</v>
          </cell>
          <cell r="AC98">
            <v>1516.7661152871303</v>
          </cell>
          <cell r="AD98">
            <v>1.6299370919088603</v>
          </cell>
          <cell r="AE98">
            <v>750</v>
          </cell>
          <cell r="AF98">
            <v>1222.4528189316452</v>
          </cell>
          <cell r="AG98">
            <v>2.1998792049461331</v>
          </cell>
          <cell r="AH98">
            <v>750</v>
          </cell>
          <cell r="AI98">
            <v>1649.9094037095999</v>
          </cell>
          <cell r="AJ98">
            <v>1.994459066851316</v>
          </cell>
          <cell r="AK98">
            <v>750</v>
          </cell>
          <cell r="AL98">
            <v>1495.8443001384869</v>
          </cell>
          <cell r="AM98">
            <v>1.1538321028403073</v>
          </cell>
          <cell r="AN98">
            <v>750</v>
          </cell>
          <cell r="AO98">
            <v>865.37407713023049</v>
          </cell>
        </row>
        <row r="99">
          <cell r="A99" t="str">
            <v>Véhicules usagésTotal Usagés</v>
          </cell>
          <cell r="B99" t="str">
            <v>Total Usagés</v>
          </cell>
          <cell r="C99">
            <v>380</v>
          </cell>
          <cell r="D99">
            <v>750</v>
          </cell>
          <cell r="E99">
            <v>285000</v>
          </cell>
          <cell r="F99">
            <v>20.337811654991803</v>
          </cell>
          <cell r="G99">
            <v>750</v>
          </cell>
          <cell r="H99">
            <v>15253.358741243852</v>
          </cell>
          <cell r="I99">
            <v>25.708476164115229</v>
          </cell>
          <cell r="J99">
            <v>750</v>
          </cell>
          <cell r="K99">
            <v>19281.357123086422</v>
          </cell>
          <cell r="L99">
            <v>24.069687227202081</v>
          </cell>
          <cell r="M99">
            <v>750</v>
          </cell>
          <cell r="N99">
            <v>18052.26542040156</v>
          </cell>
          <cell r="O99">
            <v>31.563374284071799</v>
          </cell>
          <cell r="P99">
            <v>749.99999999999989</v>
          </cell>
          <cell r="Q99">
            <v>23672.530713053846</v>
          </cell>
          <cell r="R99">
            <v>39.35318415057381</v>
          </cell>
          <cell r="S99">
            <v>750</v>
          </cell>
          <cell r="T99">
            <v>29514.888112930355</v>
          </cell>
          <cell r="U99">
            <v>35.766942747035152</v>
          </cell>
          <cell r="V99">
            <v>750.00000000000011</v>
          </cell>
          <cell r="W99">
            <v>26825.207060276367</v>
          </cell>
          <cell r="X99">
            <v>36.391956054250862</v>
          </cell>
          <cell r="Y99">
            <v>750</v>
          </cell>
          <cell r="Z99">
            <v>27293.967040688145</v>
          </cell>
          <cell r="AA99">
            <v>37.480976004428634</v>
          </cell>
          <cell r="AB99">
            <v>750.00000000000011</v>
          </cell>
          <cell r="AC99">
            <v>28110.732003321478</v>
          </cell>
          <cell r="AD99">
            <v>30.20816743671088</v>
          </cell>
          <cell r="AE99">
            <v>750</v>
          </cell>
          <cell r="AF99">
            <v>22656.125577533159</v>
          </cell>
          <cell r="AG99">
            <v>40.771094598335004</v>
          </cell>
          <cell r="AH99">
            <v>749.99999999999989</v>
          </cell>
          <cell r="AI99">
            <v>30578.32094875125</v>
          </cell>
          <cell r="AJ99">
            <v>36.963974705644389</v>
          </cell>
          <cell r="AK99">
            <v>750.00000000000011</v>
          </cell>
          <cell r="AL99">
            <v>27722.981029233295</v>
          </cell>
          <cell r="AM99">
            <v>21.384354972640367</v>
          </cell>
          <cell r="AN99">
            <v>750</v>
          </cell>
          <cell r="AO99">
            <v>16038.266229480274</v>
          </cell>
        </row>
        <row r="100">
          <cell r="A100" t="str">
            <v>Véhicules usagés</v>
          </cell>
        </row>
        <row r="101">
          <cell r="A101" t="str">
            <v>Véhicules usagés</v>
          </cell>
        </row>
        <row r="102">
          <cell r="A102" t="str">
            <v>Véhicules usagésVentes au Gros</v>
          </cell>
          <cell r="B102" t="str">
            <v>Ventes au Gros</v>
          </cell>
          <cell r="C102">
            <v>321.99999999999994</v>
          </cell>
          <cell r="D102">
            <v>120.00000000000001</v>
          </cell>
          <cell r="E102">
            <v>38640</v>
          </cell>
          <cell r="F102">
            <v>17.233619349756211</v>
          </cell>
          <cell r="G102">
            <v>120</v>
          </cell>
          <cell r="H102">
            <v>2068.0343219707452</v>
          </cell>
          <cell r="I102">
            <v>21.784550854855535</v>
          </cell>
          <cell r="J102">
            <v>120</v>
          </cell>
          <cell r="K102">
            <v>2614.1461025826643</v>
          </cell>
          <cell r="L102">
            <v>20.395892860944919</v>
          </cell>
          <cell r="M102">
            <v>120</v>
          </cell>
          <cell r="N102">
            <v>2447.5071433133903</v>
          </cell>
          <cell r="O102">
            <v>26.745806630187154</v>
          </cell>
          <cell r="P102">
            <v>120</v>
          </cell>
          <cell r="Q102">
            <v>3209.4967956224586</v>
          </cell>
          <cell r="R102">
            <v>33.34664551706517</v>
          </cell>
          <cell r="S102">
            <v>120</v>
          </cell>
          <cell r="T102">
            <v>4001.5974620478205</v>
          </cell>
          <cell r="U102">
            <v>30.307777801435051</v>
          </cell>
          <cell r="V102">
            <v>120</v>
          </cell>
          <cell r="W102">
            <v>3636.9333361722061</v>
          </cell>
          <cell r="X102">
            <v>30.837394340707309</v>
          </cell>
          <cell r="Y102">
            <v>120</v>
          </cell>
          <cell r="Z102">
            <v>3700.4873208848771</v>
          </cell>
          <cell r="AA102">
            <v>31.760195456384267</v>
          </cell>
          <cell r="AB102">
            <v>120</v>
          </cell>
          <cell r="AC102">
            <v>3811.2234547661119</v>
          </cell>
          <cell r="AD102">
            <v>25.597447143739217</v>
          </cell>
          <cell r="AE102">
            <v>120</v>
          </cell>
          <cell r="AF102">
            <v>3071.6936572487061</v>
          </cell>
          <cell r="AG102">
            <v>34.548138054378612</v>
          </cell>
          <cell r="AH102">
            <v>120.00000000000001</v>
          </cell>
          <cell r="AI102">
            <v>4145.7765665254337</v>
          </cell>
          <cell r="AJ102">
            <v>31.322104882151301</v>
          </cell>
          <cell r="AK102">
            <v>120</v>
          </cell>
          <cell r="AL102">
            <v>3758.6525858581563</v>
          </cell>
          <cell r="AM102">
            <v>18.120427108395255</v>
          </cell>
          <cell r="AN102">
            <v>120.00000000000001</v>
          </cell>
          <cell r="AO102">
            <v>2174.4512530074308</v>
          </cell>
        </row>
        <row r="103">
          <cell r="A103" t="str">
            <v>Véhicules usagés</v>
          </cell>
        </row>
        <row r="104">
          <cell r="A104" t="str">
            <v>Véhicules usagésRev. Finances</v>
          </cell>
          <cell r="B104" t="str">
            <v>Rev. Finances</v>
          </cell>
          <cell r="D104">
            <v>804.09356725146199</v>
          </cell>
          <cell r="E104">
            <v>305555.55555555556</v>
          </cell>
          <cell r="G104">
            <v>804.09356725146199</v>
          </cell>
          <cell r="H104">
            <v>16353.50352375072</v>
          </cell>
          <cell r="J104">
            <v>804.09356725146199</v>
          </cell>
          <cell r="K104">
            <v>20672.020307402596</v>
          </cell>
          <cell r="M104">
            <v>804.09356725146199</v>
          </cell>
          <cell r="N104">
            <v>19354.280665147871</v>
          </cell>
          <cell r="P104">
            <v>804.09356725146199</v>
          </cell>
          <cell r="Q104">
            <v>25379.906222572354</v>
          </cell>
          <cell r="S104">
            <v>804.09356725146199</v>
          </cell>
          <cell r="T104">
            <v>31643.64222633859</v>
          </cell>
          <cell r="V104">
            <v>804.09356725146199</v>
          </cell>
          <cell r="W104">
            <v>28759.968583142301</v>
          </cell>
          <cell r="Y104">
            <v>804.09356725146199</v>
          </cell>
          <cell r="Z104">
            <v>29262.537762921016</v>
          </cell>
          <cell r="AB104">
            <v>804.09356725146199</v>
          </cell>
          <cell r="AC104">
            <v>30138.211699467469</v>
          </cell>
          <cell r="AE104">
            <v>804.09356725146199</v>
          </cell>
          <cell r="AF104">
            <v>24290.193114314305</v>
          </cell>
          <cell r="AH104">
            <v>804.09356725146199</v>
          </cell>
          <cell r="AI104">
            <v>32783.774896322007</v>
          </cell>
          <cell r="AK104">
            <v>804.09356725146199</v>
          </cell>
          <cell r="AL104">
            <v>29722.494280854407</v>
          </cell>
          <cell r="AN104">
            <v>804.09356725146188</v>
          </cell>
          <cell r="AO104">
            <v>17195.022273321931</v>
          </cell>
        </row>
        <row r="105">
          <cell r="A105" t="str">
            <v>Véhicules usagésRev. Protections</v>
          </cell>
          <cell r="B105" t="str">
            <v>Rev. Protections</v>
          </cell>
          <cell r="D105">
            <v>911.30604288499023</v>
          </cell>
          <cell r="E105">
            <v>346296.29629629629</v>
          </cell>
          <cell r="G105">
            <v>911.30604288499035</v>
          </cell>
          <cell r="H105">
            <v>18533.970660250816</v>
          </cell>
          <cell r="J105">
            <v>911.30604288499023</v>
          </cell>
          <cell r="K105">
            <v>23428.289681722941</v>
          </cell>
          <cell r="M105">
            <v>911.30604288499035</v>
          </cell>
          <cell r="N105">
            <v>21934.851420500923</v>
          </cell>
          <cell r="P105">
            <v>911.30604288499023</v>
          </cell>
          <cell r="Q105">
            <v>28763.893718915333</v>
          </cell>
          <cell r="S105">
            <v>911.30604288499023</v>
          </cell>
          <cell r="T105">
            <v>35862.794523183737</v>
          </cell>
          <cell r="V105">
            <v>911.30604288499023</v>
          </cell>
          <cell r="W105">
            <v>32594.631060894608</v>
          </cell>
          <cell r="Y105">
            <v>911.30604288499012</v>
          </cell>
          <cell r="Z105">
            <v>33164.209464643813</v>
          </cell>
          <cell r="AB105">
            <v>911.30604288499023</v>
          </cell>
          <cell r="AC105">
            <v>34156.63992606313</v>
          </cell>
          <cell r="AE105">
            <v>911.30604288499023</v>
          </cell>
          <cell r="AF105">
            <v>27528.88552955621</v>
          </cell>
          <cell r="AH105">
            <v>911.30604288499035</v>
          </cell>
          <cell r="AI105">
            <v>37154.944882498276</v>
          </cell>
          <cell r="AK105">
            <v>911.30604288499012</v>
          </cell>
          <cell r="AL105">
            <v>33685.493518301657</v>
          </cell>
          <cell r="AN105">
            <v>911.30604288499023</v>
          </cell>
          <cell r="AO105">
            <v>19487.691909764857</v>
          </cell>
        </row>
        <row r="106">
          <cell r="A106" t="str">
            <v>Véhicules usagésRev. Autres</v>
          </cell>
          <cell r="B106" t="str">
            <v>Rev. Autres</v>
          </cell>
          <cell r="D106">
            <v>0</v>
          </cell>
          <cell r="E106">
            <v>0</v>
          </cell>
          <cell r="G106">
            <v>0</v>
          </cell>
          <cell r="H106">
            <v>0</v>
          </cell>
          <cell r="J106">
            <v>0</v>
          </cell>
          <cell r="K106">
            <v>0</v>
          </cell>
          <cell r="M106">
            <v>0</v>
          </cell>
          <cell r="N106">
            <v>0</v>
          </cell>
          <cell r="P106">
            <v>0</v>
          </cell>
          <cell r="Q106">
            <v>0</v>
          </cell>
          <cell r="S106">
            <v>0</v>
          </cell>
          <cell r="T106">
            <v>0</v>
          </cell>
          <cell r="V106">
            <v>0</v>
          </cell>
          <cell r="W106">
            <v>0</v>
          </cell>
          <cell r="Y106">
            <v>0</v>
          </cell>
          <cell r="Z106">
            <v>0</v>
          </cell>
          <cell r="AB106">
            <v>0</v>
          </cell>
          <cell r="AC106">
            <v>0</v>
          </cell>
          <cell r="AE106">
            <v>0</v>
          </cell>
          <cell r="AF106">
            <v>0</v>
          </cell>
          <cell r="AH106">
            <v>0</v>
          </cell>
          <cell r="AI106">
            <v>0</v>
          </cell>
          <cell r="AK106">
            <v>0</v>
          </cell>
          <cell r="AL106">
            <v>0</v>
          </cell>
          <cell r="AN106">
            <v>0</v>
          </cell>
          <cell r="AO106">
            <v>0</v>
          </cell>
        </row>
        <row r="107">
          <cell r="A107" t="str">
            <v>Véhicules usagésTotal F&amp;I</v>
          </cell>
          <cell r="B107" t="str">
            <v>Total F&amp;I</v>
          </cell>
          <cell r="C107">
            <v>380</v>
          </cell>
          <cell r="D107">
            <v>1715.3996101364523</v>
          </cell>
          <cell r="E107">
            <v>651851.85185185191</v>
          </cell>
          <cell r="F107">
            <v>20.337811654991803</v>
          </cell>
          <cell r="G107">
            <v>1715.3996101364523</v>
          </cell>
          <cell r="H107">
            <v>34887.474184001534</v>
          </cell>
          <cell r="I107">
            <v>25.708476164115229</v>
          </cell>
          <cell r="J107">
            <v>1715.3996101364523</v>
          </cell>
          <cell r="K107">
            <v>44100.309989125541</v>
          </cell>
          <cell r="L107">
            <v>24.069687227202081</v>
          </cell>
          <cell r="M107">
            <v>1715.3996101364523</v>
          </cell>
          <cell r="N107">
            <v>41289.132085648795</v>
          </cell>
          <cell r="O107">
            <v>31.563374284071799</v>
          </cell>
          <cell r="P107">
            <v>1715.3996101364521</v>
          </cell>
          <cell r="Q107">
            <v>54143.799941487683</v>
          </cell>
          <cell r="R107">
            <v>39.35318415057381</v>
          </cell>
          <cell r="S107">
            <v>1715.3996101364523</v>
          </cell>
          <cell r="T107">
            <v>67506.436749522327</v>
          </cell>
          <cell r="U107">
            <v>35.766942747035152</v>
          </cell>
          <cell r="V107">
            <v>1715.3996101364521</v>
          </cell>
          <cell r="W107">
            <v>61354.599644036905</v>
          </cell>
          <cell r="X107">
            <v>36.391956054250862</v>
          </cell>
          <cell r="Y107">
            <v>1715.3996101364523</v>
          </cell>
          <cell r="Z107">
            <v>62426.747227564832</v>
          </cell>
          <cell r="AA107">
            <v>37.480976004428634</v>
          </cell>
          <cell r="AB107">
            <v>1715.3996101364523</v>
          </cell>
          <cell r="AC107">
            <v>64294.851625530602</v>
          </cell>
          <cell r="AD107">
            <v>30.20816743671088</v>
          </cell>
          <cell r="AE107">
            <v>1715.3996101364521</v>
          </cell>
          <cell r="AF107">
            <v>51819.078643870511</v>
          </cell>
          <cell r="AG107">
            <v>40.771094598335004</v>
          </cell>
          <cell r="AH107">
            <v>1715.3996101364526</v>
          </cell>
          <cell r="AI107">
            <v>69938.71977882029</v>
          </cell>
          <cell r="AJ107">
            <v>36.963974705644389</v>
          </cell>
          <cell r="AK107">
            <v>1715.3996101364521</v>
          </cell>
          <cell r="AL107">
            <v>63407.987799156064</v>
          </cell>
          <cell r="AM107">
            <v>21.384354972640367</v>
          </cell>
          <cell r="AN107">
            <v>1715.3996101364523</v>
          </cell>
          <cell r="AO107">
            <v>36682.714183086791</v>
          </cell>
        </row>
        <row r="108">
          <cell r="A108" t="str">
            <v>Véhicules usagés</v>
          </cell>
        </row>
        <row r="109">
          <cell r="A109" t="str">
            <v>Véhicules usagés</v>
          </cell>
        </row>
        <row r="110">
          <cell r="A110" t="str">
            <v>Véhicules usagésTotal Dépt. Usagés</v>
          </cell>
          <cell r="B110" t="str">
            <v>Total Dépt. Usagés</v>
          </cell>
          <cell r="C110">
            <v>702</v>
          </cell>
          <cell r="D110">
            <v>1389.5895325524957</v>
          </cell>
          <cell r="E110">
            <v>975491.85185185191</v>
          </cell>
          <cell r="F110">
            <v>37.571431004748014</v>
          </cell>
          <cell r="G110">
            <v>1389.5895325524955</v>
          </cell>
          <cell r="H110">
            <v>52208.867247216127</v>
          </cell>
          <cell r="I110">
            <v>47.493027018970764</v>
          </cell>
          <cell r="J110">
            <v>1389.5895325524953</v>
          </cell>
          <cell r="K110">
            <v>65995.813214794616</v>
          </cell>
          <cell r="L110">
            <v>44.465580088147</v>
          </cell>
          <cell r="M110">
            <v>1389.5895325524957</v>
          </cell>
          <cell r="N110">
            <v>61788.904649363751</v>
          </cell>
          <cell r="O110">
            <v>58.309180914258953</v>
          </cell>
          <cell r="P110">
            <v>1389.5895325524955</v>
          </cell>
          <cell r="Q110">
            <v>81025.827450163983</v>
          </cell>
          <cell r="R110">
            <v>72.69982966763898</v>
          </cell>
          <cell r="S110">
            <v>1389.5895325524957</v>
          </cell>
          <cell r="T110">
            <v>101022.92232450051</v>
          </cell>
          <cell r="U110">
            <v>66.074720548470196</v>
          </cell>
          <cell r="V110">
            <v>1389.5895325524957</v>
          </cell>
          <cell r="W110">
            <v>91816.740040485485</v>
          </cell>
          <cell r="X110">
            <v>67.229350394958175</v>
          </cell>
          <cell r="Y110">
            <v>1389.5895325524955</v>
          </cell>
          <cell r="Z110">
            <v>93421.201589137854</v>
          </cell>
          <cell r="AA110">
            <v>69.241171460812893</v>
          </cell>
          <cell r="AB110">
            <v>1389.5895325524955</v>
          </cell>
          <cell r="AC110">
            <v>96216.807083618187</v>
          </cell>
          <cell r="AD110">
            <v>55.805614580450097</v>
          </cell>
          <cell r="AE110">
            <v>1389.5895325524953</v>
          </cell>
          <cell r="AF110">
            <v>77546.897878652366</v>
          </cell>
          <cell r="AG110">
            <v>75.319232652713623</v>
          </cell>
          <cell r="AH110">
            <v>1389.5895325524955</v>
          </cell>
          <cell r="AI110">
            <v>104662.81729409698</v>
          </cell>
          <cell r="AJ110">
            <v>68.286079587795683</v>
          </cell>
          <cell r="AK110">
            <v>1389.5895325524957</v>
          </cell>
          <cell r="AL110">
            <v>94889.621414247522</v>
          </cell>
          <cell r="AM110">
            <v>39.504782081035621</v>
          </cell>
          <cell r="AN110">
            <v>1389.5895325524955</v>
          </cell>
          <cell r="AO110">
            <v>54895.431665574491</v>
          </cell>
        </row>
        <row r="111">
          <cell r="A111" t="str">
            <v>Véhicules usagés</v>
          </cell>
        </row>
        <row r="112">
          <cell r="A112" t="str">
            <v>Véhicules usagés</v>
          </cell>
        </row>
        <row r="113">
          <cell r="A113" t="str">
            <v>Véhicules usagésDEPENSES</v>
          </cell>
          <cell r="B113" t="str">
            <v>DEPENSES</v>
          </cell>
        </row>
        <row r="114">
          <cell r="A114" t="str">
            <v>Véhicules usagésComm. vendeurs</v>
          </cell>
          <cell r="B114" t="str">
            <v>Comm. vendeurs</v>
          </cell>
          <cell r="C114">
            <v>0.58186315789473686</v>
          </cell>
          <cell r="D114">
            <v>436.39736842105265</v>
          </cell>
          <cell r="E114">
            <v>165831</v>
          </cell>
          <cell r="G114">
            <v>532.94535995376907</v>
          </cell>
          <cell r="H114">
            <v>10838.942353141567</v>
          </cell>
          <cell r="J114">
            <v>471.62973415048248</v>
          </cell>
          <cell r="K114">
            <v>12124.881778695681</v>
          </cell>
          <cell r="M114">
            <v>497.57830715421136</v>
          </cell>
          <cell r="N114">
            <v>11976.554224242554</v>
          </cell>
          <cell r="P114">
            <v>438.0947448356996</v>
          </cell>
          <cell r="Q114">
            <v>13827.748403134117</v>
          </cell>
          <cell r="S114">
            <v>400.41957519365081</v>
          </cell>
          <cell r="T114">
            <v>15757.785280090277</v>
          </cell>
          <cell r="V114">
            <v>417.89841005175413</v>
          </cell>
          <cell r="W114">
            <v>14946.948506398108</v>
          </cell>
          <cell r="Y114">
            <v>419.25084424424927</v>
          </cell>
          <cell r="Z114">
            <v>15257.358299444291</v>
          </cell>
          <cell r="AB114">
            <v>410.9634140626199</v>
          </cell>
          <cell r="AC114">
            <v>15403.309861179125</v>
          </cell>
          <cell r="AE114">
            <v>445.80408951449374</v>
          </cell>
          <cell r="AF114">
            <v>13466.924580024272</v>
          </cell>
          <cell r="AH114">
            <v>399.28542751146796</v>
          </cell>
          <cell r="AI114">
            <v>16279.303936806695</v>
          </cell>
          <cell r="AK114">
            <v>412.98746649793475</v>
          </cell>
          <cell r="AL114">
            <v>15265.658265377819</v>
          </cell>
          <cell r="AN114">
            <v>499.69169166602779</v>
          </cell>
          <cell r="AO114">
            <v>10685.584511465499</v>
          </cell>
        </row>
        <row r="115">
          <cell r="A115" t="str">
            <v>Véhicules usagésComm. F&amp;I</v>
          </cell>
          <cell r="B115" t="str">
            <v>Comm. F&amp;I</v>
          </cell>
          <cell r="D115">
            <v>514.61988304093563</v>
          </cell>
          <cell r="E115">
            <v>195555.55555555556</v>
          </cell>
          <cell r="G115">
            <v>514.61988304093563</v>
          </cell>
          <cell r="H115">
            <v>10466.242255200459</v>
          </cell>
          <cell r="J115">
            <v>514.61988304093563</v>
          </cell>
          <cell r="K115">
            <v>13230.092996737661</v>
          </cell>
          <cell r="M115">
            <v>514.61988304093563</v>
          </cell>
          <cell r="N115">
            <v>12386.739625694638</v>
          </cell>
          <cell r="P115">
            <v>514.61988304093563</v>
          </cell>
          <cell r="Q115">
            <v>16243.139982446304</v>
          </cell>
          <cell r="S115">
            <v>514.61988304093563</v>
          </cell>
          <cell r="T115">
            <v>20251.931024856698</v>
          </cell>
          <cell r="V115">
            <v>514.61988304093563</v>
          </cell>
          <cell r="W115">
            <v>18406.379893211069</v>
          </cell>
          <cell r="Y115">
            <v>514.61988304093575</v>
          </cell>
          <cell r="Z115">
            <v>18728.02416826945</v>
          </cell>
          <cell r="AB115">
            <v>514.61988304093563</v>
          </cell>
          <cell r="AC115">
            <v>19288.455487659179</v>
          </cell>
          <cell r="AE115">
            <v>514.61988304093563</v>
          </cell>
          <cell r="AF115">
            <v>15545.723593161152</v>
          </cell>
          <cell r="AH115">
            <v>514.61988304093575</v>
          </cell>
          <cell r="AI115">
            <v>20981.615933646088</v>
          </cell>
          <cell r="AK115">
            <v>514.61988304093563</v>
          </cell>
          <cell r="AL115">
            <v>19022.396339746818</v>
          </cell>
          <cell r="AN115">
            <v>514.61988304093575</v>
          </cell>
          <cell r="AO115">
            <v>11004.814254926037</v>
          </cell>
        </row>
        <row r="116">
          <cell r="A116" t="str">
            <v>Véhicules usagésFrais de livraison</v>
          </cell>
          <cell r="B116" t="str">
            <v>Frais de livraison</v>
          </cell>
          <cell r="D116">
            <v>54</v>
          </cell>
          <cell r="E116">
            <v>20520</v>
          </cell>
          <cell r="G116">
            <v>54</v>
          </cell>
          <cell r="H116">
            <v>1098.2418293695573</v>
          </cell>
          <cell r="J116">
            <v>54</v>
          </cell>
          <cell r="K116">
            <v>1388.2577128622224</v>
          </cell>
          <cell r="M116">
            <v>54</v>
          </cell>
          <cell r="N116">
            <v>1299.7631102689124</v>
          </cell>
          <cell r="P116">
            <v>54</v>
          </cell>
          <cell r="Q116">
            <v>1704.4222113398771</v>
          </cell>
          <cell r="S116">
            <v>54</v>
          </cell>
          <cell r="T116">
            <v>2125.0719441309857</v>
          </cell>
          <cell r="V116">
            <v>54</v>
          </cell>
          <cell r="W116">
            <v>1931.4149083398981</v>
          </cell>
          <cell r="Y116">
            <v>54</v>
          </cell>
          <cell r="Z116">
            <v>1965.1656269295465</v>
          </cell>
          <cell r="AB116">
            <v>54</v>
          </cell>
          <cell r="AC116">
            <v>2023.9727042391462</v>
          </cell>
          <cell r="AE116">
            <v>53.999999999999993</v>
          </cell>
          <cell r="AF116">
            <v>1631.2410415823874</v>
          </cell>
          <cell r="AH116">
            <v>54</v>
          </cell>
          <cell r="AI116">
            <v>2201.6391083100903</v>
          </cell>
          <cell r="AK116">
            <v>54</v>
          </cell>
          <cell r="AL116">
            <v>1996.0546341047971</v>
          </cell>
          <cell r="AN116">
            <v>54.000000000000007</v>
          </cell>
          <cell r="AO116">
            <v>1154.7551685225799</v>
          </cell>
        </row>
        <row r="117">
          <cell r="A117" t="str">
            <v>Véhicules usagésService gratuit 1</v>
          </cell>
          <cell r="B117" t="str">
            <v>Service gratuit 1</v>
          </cell>
          <cell r="D117">
            <v>105</v>
          </cell>
          <cell r="E117">
            <v>39900</v>
          </cell>
          <cell r="G117">
            <v>105</v>
          </cell>
          <cell r="H117">
            <v>2135.4702237741394</v>
          </cell>
          <cell r="J117">
            <v>105</v>
          </cell>
          <cell r="K117">
            <v>2699.3899972320992</v>
          </cell>
          <cell r="M117">
            <v>105</v>
          </cell>
          <cell r="N117">
            <v>2527.3171588562186</v>
          </cell>
          <cell r="P117">
            <v>105</v>
          </cell>
          <cell r="Q117">
            <v>3314.154299827539</v>
          </cell>
          <cell r="S117">
            <v>105</v>
          </cell>
          <cell r="T117">
            <v>4132.0843358102502</v>
          </cell>
          <cell r="V117">
            <v>105</v>
          </cell>
          <cell r="W117">
            <v>3755.5289884386912</v>
          </cell>
          <cell r="Y117">
            <v>105</v>
          </cell>
          <cell r="Z117">
            <v>3821.1553856963405</v>
          </cell>
          <cell r="AB117">
            <v>105</v>
          </cell>
          <cell r="AC117">
            <v>3935.5024804650066</v>
          </cell>
          <cell r="AE117">
            <v>105</v>
          </cell>
          <cell r="AF117">
            <v>3171.8575808546425</v>
          </cell>
          <cell r="AH117">
            <v>105</v>
          </cell>
          <cell r="AI117">
            <v>4280.9649328251753</v>
          </cell>
          <cell r="AK117">
            <v>105</v>
          </cell>
          <cell r="AL117">
            <v>3881.2173440926608</v>
          </cell>
          <cell r="AN117">
            <v>105</v>
          </cell>
          <cell r="AO117">
            <v>2245.3572721272385</v>
          </cell>
        </row>
        <row r="118">
          <cell r="A118" t="str">
            <v>Véhicules usagésEntretien stock</v>
          </cell>
          <cell r="B118" t="str">
            <v>Entretien stock</v>
          </cell>
          <cell r="D118">
            <v>61</v>
          </cell>
          <cell r="E118">
            <v>23180</v>
          </cell>
          <cell r="G118">
            <v>61</v>
          </cell>
          <cell r="H118">
            <v>1240.6065109545</v>
          </cell>
          <cell r="J118">
            <v>61</v>
          </cell>
          <cell r="K118">
            <v>1568.217046011029</v>
          </cell>
          <cell r="M118">
            <v>61</v>
          </cell>
          <cell r="N118">
            <v>1468.2509208593269</v>
          </cell>
          <cell r="P118">
            <v>61</v>
          </cell>
          <cell r="Q118">
            <v>1925.3658313283797</v>
          </cell>
          <cell r="S118">
            <v>60.999999999999993</v>
          </cell>
          <cell r="T118">
            <v>2400.5442331850022</v>
          </cell>
          <cell r="V118">
            <v>60.999999999999993</v>
          </cell>
          <cell r="W118">
            <v>2181.7835075691441</v>
          </cell>
          <cell r="Y118">
            <v>61</v>
          </cell>
          <cell r="Z118">
            <v>2219.9093193093026</v>
          </cell>
          <cell r="AB118">
            <v>61</v>
          </cell>
          <cell r="AC118">
            <v>2286.3395362701467</v>
          </cell>
          <cell r="AE118">
            <v>61</v>
          </cell>
          <cell r="AF118">
            <v>1842.6982136393638</v>
          </cell>
          <cell r="AH118">
            <v>60.999999999999993</v>
          </cell>
          <cell r="AI118">
            <v>2487.0367704984351</v>
          </cell>
          <cell r="AK118">
            <v>61</v>
          </cell>
          <cell r="AL118">
            <v>2254.8024570443076</v>
          </cell>
          <cell r="AN118">
            <v>61</v>
          </cell>
          <cell r="AO118">
            <v>1304.4456533310624</v>
          </cell>
        </row>
        <row r="119">
          <cell r="A119" t="str">
            <v>Véhicules usagésPublicité 1</v>
          </cell>
          <cell r="B119" t="str">
            <v>Publicité 1</v>
          </cell>
          <cell r="D119">
            <v>27.410526315789454</v>
          </cell>
          <cell r="E119">
            <v>10415.999999999993</v>
          </cell>
          <cell r="G119">
            <v>27.410526315789443</v>
          </cell>
          <cell r="H119">
            <v>557.47012157472204</v>
          </cell>
          <cell r="J119">
            <v>27.410526315789461</v>
          </cell>
          <cell r="K119">
            <v>704.68286243532657</v>
          </cell>
          <cell r="M119">
            <v>27.410526315789454</v>
          </cell>
          <cell r="N119">
            <v>659.76279515404394</v>
          </cell>
          <cell r="P119">
            <v>27.410526315789454</v>
          </cell>
          <cell r="Q119">
            <v>865.16870142866219</v>
          </cell>
          <cell r="S119">
            <v>27.410526315789454</v>
          </cell>
          <cell r="T119">
            <v>1078.6914897694119</v>
          </cell>
          <cell r="V119">
            <v>27.410526315789468</v>
          </cell>
          <cell r="W119">
            <v>980.39072540294228</v>
          </cell>
          <cell r="Y119">
            <v>27.410526315789454</v>
          </cell>
          <cell r="Z119">
            <v>997.52266910809658</v>
          </cell>
          <cell r="AB119">
            <v>27.410526315789443</v>
          </cell>
          <cell r="AC119">
            <v>1027.3732791108637</v>
          </cell>
          <cell r="AE119">
            <v>27.41052631578944</v>
          </cell>
          <cell r="AF119">
            <v>828.02176847573719</v>
          </cell>
          <cell r="AH119">
            <v>27.410526315789461</v>
          </cell>
          <cell r="AI119">
            <v>1117.5571614112032</v>
          </cell>
          <cell r="AK119">
            <v>27.410526315789443</v>
          </cell>
          <cell r="AL119">
            <v>1013.2020014052409</v>
          </cell>
          <cell r="AN119">
            <v>27.41052631578944</v>
          </cell>
          <cell r="AO119">
            <v>586.15642472374157</v>
          </cell>
        </row>
        <row r="120">
          <cell r="A120" t="str">
            <v>Véhicules usagésIntérêt de gros</v>
          </cell>
          <cell r="B120" t="str">
            <v>Intérêt de gros</v>
          </cell>
          <cell r="D120">
            <v>39.789405694160209</v>
          </cell>
          <cell r="E120">
            <v>15119.974163780878</v>
          </cell>
          <cell r="G120">
            <v>53.174692062731076</v>
          </cell>
          <cell r="H120">
            <v>1081.4568719840122</v>
          </cell>
          <cell r="J120">
            <v>43.606076116015728</v>
          </cell>
          <cell r="K120">
            <v>1121.0457684391847</v>
          </cell>
          <cell r="M120">
            <v>49.005918486367769</v>
          </cell>
          <cell r="N120">
            <v>1179.5571302486326</v>
          </cell>
          <cell r="P120">
            <v>42.343491517432383</v>
          </cell>
          <cell r="Q120">
            <v>1336.5034712591375</v>
          </cell>
          <cell r="S120">
            <v>35.110718730025852</v>
          </cell>
          <cell r="T120">
            <v>1381.7185798417083</v>
          </cell>
          <cell r="V120">
            <v>37.759628304838067</v>
          </cell>
          <cell r="W120">
            <v>1350.5464637284711</v>
          </cell>
          <cell r="Y120">
            <v>37.592671687670652</v>
          </cell>
          <cell r="Z120">
            <v>1368.070856019591</v>
          </cell>
          <cell r="AB120">
            <v>34.845495532368076</v>
          </cell>
          <cell r="AC120">
            <v>1306.0431819111132</v>
          </cell>
          <cell r="AE120">
            <v>44.248025096004639</v>
          </cell>
          <cell r="AF120">
            <v>1336.6517508438931</v>
          </cell>
          <cell r="AH120">
            <v>34.549477003882934</v>
          </cell>
          <cell r="AI120">
            <v>1408.6199952483109</v>
          </cell>
          <cell r="AK120">
            <v>32.777189924363412</v>
          </cell>
          <cell r="AL120">
            <v>1211.5752192862712</v>
          </cell>
          <cell r="AN120">
            <v>48.548804782694084</v>
          </cell>
          <cell r="AO120">
            <v>1038.1848749705507</v>
          </cell>
        </row>
        <row r="121">
          <cell r="A121" t="str">
            <v>Véhicules usagés[...]</v>
          </cell>
          <cell r="B121" t="str">
            <v>[...]</v>
          </cell>
          <cell r="D121">
            <v>0</v>
          </cell>
          <cell r="E121">
            <v>0</v>
          </cell>
          <cell r="G121">
            <v>0</v>
          </cell>
          <cell r="J121">
            <v>0</v>
          </cell>
          <cell r="M121">
            <v>0</v>
          </cell>
          <cell r="P121">
            <v>0</v>
          </cell>
          <cell r="S121">
            <v>0</v>
          </cell>
          <cell r="V121">
            <v>0</v>
          </cell>
          <cell r="Y121">
            <v>0</v>
          </cell>
          <cell r="AB121">
            <v>0</v>
          </cell>
          <cell r="AE121">
            <v>0</v>
          </cell>
          <cell r="AH121">
            <v>0</v>
          </cell>
          <cell r="AK121">
            <v>0</v>
          </cell>
          <cell r="AN121">
            <v>0</v>
          </cell>
        </row>
        <row r="122">
          <cell r="A122" t="str">
            <v>Véhicules usagés[...]</v>
          </cell>
          <cell r="B122" t="str">
            <v>[...]</v>
          </cell>
          <cell r="D122">
            <v>0</v>
          </cell>
          <cell r="E122">
            <v>0</v>
          </cell>
          <cell r="G122">
            <v>0</v>
          </cell>
          <cell r="J122">
            <v>0</v>
          </cell>
          <cell r="M122">
            <v>0</v>
          </cell>
          <cell r="P122">
            <v>0</v>
          </cell>
          <cell r="S122">
            <v>0</v>
          </cell>
          <cell r="V122">
            <v>0</v>
          </cell>
          <cell r="Y122">
            <v>0</v>
          </cell>
          <cell r="AB122">
            <v>0</v>
          </cell>
          <cell r="AE122">
            <v>0</v>
          </cell>
          <cell r="AH122">
            <v>0</v>
          </cell>
          <cell r="AK122">
            <v>0</v>
          </cell>
          <cell r="AN122">
            <v>0</v>
          </cell>
        </row>
        <row r="123">
          <cell r="A123" t="str">
            <v>Véhicules usagés[...]</v>
          </cell>
          <cell r="B123" t="str">
            <v>[...]</v>
          </cell>
          <cell r="D123">
            <v>0</v>
          </cell>
          <cell r="E123">
            <v>0</v>
          </cell>
          <cell r="G123">
            <v>0</v>
          </cell>
          <cell r="J123">
            <v>0</v>
          </cell>
          <cell r="M123">
            <v>0</v>
          </cell>
          <cell r="P123">
            <v>0</v>
          </cell>
          <cell r="S123">
            <v>0</v>
          </cell>
          <cell r="V123">
            <v>0</v>
          </cell>
          <cell r="Y123">
            <v>0</v>
          </cell>
          <cell r="AB123">
            <v>0</v>
          </cell>
          <cell r="AE123">
            <v>0</v>
          </cell>
          <cell r="AH123">
            <v>0</v>
          </cell>
          <cell r="AK123">
            <v>0</v>
          </cell>
          <cell r="AN123">
            <v>0</v>
          </cell>
        </row>
        <row r="124">
          <cell r="A124" t="str">
            <v>Véhicules usagésTOTAL VARIABLES</v>
          </cell>
          <cell r="B124" t="str">
            <v>TOTAL VARIABLES</v>
          </cell>
          <cell r="C124" t="str">
            <v>% brut</v>
          </cell>
          <cell r="D124">
            <v>0.48234388511406523</v>
          </cell>
          <cell r="E124">
            <v>470522.52971933642</v>
          </cell>
          <cell r="F124" t="str">
            <v>% brut</v>
          </cell>
          <cell r="G124">
            <v>0.52516807223893491</v>
          </cell>
          <cell r="H124">
            <v>27418.430165998961</v>
          </cell>
          <cell r="I124" t="str">
            <v>% brut</v>
          </cell>
          <cell r="J124">
            <v>0.49755532302543193</v>
          </cell>
          <cell r="K124">
            <v>32836.568162413205</v>
          </cell>
          <cell r="L124" t="str">
            <v>% brut</v>
          </cell>
          <cell r="M124">
            <v>0.50976700661821273</v>
          </cell>
          <cell r="N124">
            <v>31497.944965324325</v>
          </cell>
          <cell r="O124" t="str">
            <v>% brut</v>
          </cell>
          <cell r="P124">
            <v>0.48400002980388757</v>
          </cell>
          <cell r="Q124">
            <v>39216.502900764019</v>
          </cell>
          <cell r="R124" t="str">
            <v>% brut</v>
          </cell>
          <cell r="S124">
            <v>0.46650627207459711</v>
          </cell>
          <cell r="T124">
            <v>47127.826887684329</v>
          </cell>
          <cell r="U124" t="str">
            <v>% brut</v>
          </cell>
          <cell r="V124">
            <v>0.4743469760948183</v>
          </cell>
          <cell r="W124">
            <v>43552.992993088315</v>
          </cell>
          <cell r="X124" t="str">
            <v>% brut</v>
          </cell>
          <cell r="Y124">
            <v>0.47480877541971234</v>
          </cell>
          <cell r="Z124">
            <v>44357.206324776627</v>
          </cell>
          <cell r="AA124" t="str">
            <v>% brut</v>
          </cell>
          <cell r="AB124">
            <v>0.47051027676995527</v>
          </cell>
          <cell r="AC124">
            <v>45270.996530834585</v>
          </cell>
          <cell r="AD124" t="str">
            <v>% brut</v>
          </cell>
          <cell r="AE124">
            <v>0.48774508798234784</v>
          </cell>
          <cell r="AF124">
            <v>37823.118528581443</v>
          </cell>
          <cell r="AG124" t="str">
            <v>% brut</v>
          </cell>
          <cell r="AH124">
            <v>0.46584583808538366</v>
          </cell>
          <cell r="AI124">
            <v>48756.737838745998</v>
          </cell>
          <cell r="AJ124" t="str">
            <v>% brut</v>
          </cell>
          <cell r="AK124">
            <v>0.47049303807586434</v>
          </cell>
          <cell r="AL124">
            <v>44644.906261057913</v>
          </cell>
          <cell r="AM124" t="str">
            <v>% brut</v>
          </cell>
          <cell r="AN124">
            <v>0.51041220207104976</v>
          </cell>
          <cell r="AO124">
            <v>28019.298160066708</v>
          </cell>
        </row>
        <row r="125">
          <cell r="A125" t="str">
            <v>Véhicules usagésSalaires cadres</v>
          </cell>
          <cell r="B125" t="str">
            <v>Salaires cadres</v>
          </cell>
          <cell r="E125">
            <v>77970.8</v>
          </cell>
          <cell r="H125">
            <v>6355.5385057471267</v>
          </cell>
          <cell r="K125">
            <v>6166.1676245210729</v>
          </cell>
          <cell r="N125">
            <v>6734.2802681992334</v>
          </cell>
          <cell r="Q125">
            <v>6355.5385057471267</v>
          </cell>
          <cell r="T125">
            <v>6544.9093869731805</v>
          </cell>
          <cell r="W125">
            <v>6544.9093869731805</v>
          </cell>
          <cell r="Z125">
            <v>6544.9093869731805</v>
          </cell>
          <cell r="AC125">
            <v>6544.9093869731805</v>
          </cell>
          <cell r="AF125">
            <v>6544.9093869731805</v>
          </cell>
          <cell r="AI125">
            <v>6355.5385057471267</v>
          </cell>
          <cell r="AL125">
            <v>6544.9093869731805</v>
          </cell>
          <cell r="AO125">
            <v>6734.2802681992334</v>
          </cell>
        </row>
        <row r="126">
          <cell r="A126" t="str">
            <v>Véhicules usagésSalaires commis</v>
          </cell>
          <cell r="B126" t="str">
            <v>Salaires commis</v>
          </cell>
          <cell r="E126">
            <v>26441.041423999999</v>
          </cell>
          <cell r="H126">
            <v>2127.4401145747129</v>
          </cell>
          <cell r="K126">
            <v>2026.1334424521074</v>
          </cell>
          <cell r="N126">
            <v>2330.0534588199239</v>
          </cell>
          <cell r="Q126">
            <v>2127.4401145747129</v>
          </cell>
          <cell r="T126">
            <v>2228.7467866973179</v>
          </cell>
          <cell r="W126">
            <v>2228.7467866973179</v>
          </cell>
          <cell r="Z126">
            <v>2228.7467866973179</v>
          </cell>
          <cell r="AC126">
            <v>2228.7467866973179</v>
          </cell>
          <cell r="AF126">
            <v>2228.7467866973179</v>
          </cell>
          <cell r="AI126">
            <v>2127.4401145747129</v>
          </cell>
          <cell r="AL126">
            <v>2228.7467866973179</v>
          </cell>
          <cell r="AO126">
            <v>2330.0534588199239</v>
          </cell>
        </row>
        <row r="127">
          <cell r="A127" t="str">
            <v>Véhicules usagésSalaires autres</v>
          </cell>
          <cell r="B127" t="str">
            <v>Salaires autres</v>
          </cell>
          <cell r="E127">
            <v>83372.88332160002</v>
          </cell>
          <cell r="H127">
            <v>6708.1630258758623</v>
          </cell>
          <cell r="K127">
            <v>6388.7266913103458</v>
          </cell>
          <cell r="N127">
            <v>7347.0356950068963</v>
          </cell>
          <cell r="Q127">
            <v>6708.1630258758623</v>
          </cell>
          <cell r="T127">
            <v>7027.5993604413807</v>
          </cell>
          <cell r="W127">
            <v>7027.5993604413807</v>
          </cell>
          <cell r="Z127">
            <v>7027.5993604413807</v>
          </cell>
          <cell r="AC127">
            <v>7027.5993604413807</v>
          </cell>
          <cell r="AF127">
            <v>7027.5993604413807</v>
          </cell>
          <cell r="AI127">
            <v>6708.1630258758623</v>
          </cell>
          <cell r="AL127">
            <v>7027.5993604413807</v>
          </cell>
          <cell r="AO127">
            <v>7347.0356950068963</v>
          </cell>
        </row>
        <row r="128">
          <cell r="A128" t="str">
            <v>Véhicules usagésSalaires spécialistes</v>
          </cell>
          <cell r="B128" t="str">
            <v>Salaires spécialistes</v>
          </cell>
          <cell r="E128">
            <v>0</v>
          </cell>
        </row>
        <row r="129">
          <cell r="A129" t="str">
            <v>Véhicules usagés[...]</v>
          </cell>
          <cell r="B129" t="str">
            <v>[...]</v>
          </cell>
          <cell r="E129">
            <v>0</v>
          </cell>
        </row>
        <row r="130">
          <cell r="A130" t="str">
            <v>Véhicules usagés[...]</v>
          </cell>
          <cell r="B130" t="str">
            <v>[...]</v>
          </cell>
          <cell r="E130">
            <v>0</v>
          </cell>
        </row>
        <row r="131">
          <cell r="A131" t="str">
            <v>Véhicules usagés[...]</v>
          </cell>
          <cell r="B131" t="str">
            <v>[...]</v>
          </cell>
          <cell r="E131">
            <v>0</v>
          </cell>
        </row>
        <row r="132">
          <cell r="A132" t="str">
            <v>Véhicules usagésSalaires en absences</v>
          </cell>
          <cell r="B132" t="str">
            <v>Salaires en absences</v>
          </cell>
          <cell r="E132">
            <v>65900.553636138677</v>
          </cell>
          <cell r="H132">
            <v>4379.5591505447674</v>
          </cell>
          <cell r="K132">
            <v>4792.3203040460239</v>
          </cell>
          <cell r="N132">
            <v>4892.9595926355896</v>
          </cell>
          <cell r="Q132">
            <v>5431.4436038133745</v>
          </cell>
          <cell r="T132">
            <v>6217.3166206870619</v>
          </cell>
          <cell r="W132">
            <v>5898.5500720465261</v>
          </cell>
          <cell r="Z132">
            <v>5974.3965602190747</v>
          </cell>
          <cell r="AC132">
            <v>6059.162505954022</v>
          </cell>
          <cell r="AF132">
            <v>5377.668444875676</v>
          </cell>
          <cell r="AI132">
            <v>6294.2473819980578</v>
          </cell>
          <cell r="AL132">
            <v>6010.7172167083818</v>
          </cell>
          <cell r="AO132">
            <v>4572.2121826101102</v>
          </cell>
        </row>
        <row r="133">
          <cell r="A133" t="str">
            <v>Véhicules usagésDéduction à la source</v>
          </cell>
          <cell r="B133" t="str">
            <v>Déduction à la source</v>
          </cell>
          <cell r="E133">
            <v>65900.553636138677</v>
          </cell>
          <cell r="H133">
            <v>4379.5591505447674</v>
          </cell>
          <cell r="K133">
            <v>4792.3203040460239</v>
          </cell>
          <cell r="N133">
            <v>4892.9595926355896</v>
          </cell>
          <cell r="Q133">
            <v>5431.4436038133745</v>
          </cell>
          <cell r="T133">
            <v>6217.3166206870619</v>
          </cell>
          <cell r="W133">
            <v>5898.5500720465261</v>
          </cell>
          <cell r="Z133">
            <v>5974.3965602190747</v>
          </cell>
          <cell r="AC133">
            <v>6059.162505954022</v>
          </cell>
          <cell r="AF133">
            <v>5377.668444875676</v>
          </cell>
          <cell r="AI133">
            <v>6294.2473819980578</v>
          </cell>
          <cell r="AL133">
            <v>6010.7172167083818</v>
          </cell>
          <cell r="AO133">
            <v>4572.2121826101102</v>
          </cell>
        </row>
        <row r="134">
          <cell r="A134" t="str">
            <v>Véhicules usagésBénéfices marginaux</v>
          </cell>
          <cell r="B134" t="str">
            <v>Bénéfices marginaux</v>
          </cell>
          <cell r="E134">
            <v>47228.730105899369</v>
          </cell>
          <cell r="H134">
            <v>3138.6840578904166</v>
          </cell>
          <cell r="K134">
            <v>3434.4962178996507</v>
          </cell>
          <cell r="N134">
            <v>3506.6210413888389</v>
          </cell>
          <cell r="Q134">
            <v>3892.5345827329184</v>
          </cell>
          <cell r="T134">
            <v>4455.7435781590611</v>
          </cell>
          <cell r="W134">
            <v>4227.2942183000105</v>
          </cell>
          <cell r="Z134">
            <v>4281.6508681570031</v>
          </cell>
          <cell r="AC134">
            <v>4342.3997959337157</v>
          </cell>
          <cell r="AF134">
            <v>3853.9957188275675</v>
          </cell>
          <cell r="AI134">
            <v>4510.8772904319412</v>
          </cell>
          <cell r="AL134">
            <v>4307.6806719743399</v>
          </cell>
          <cell r="AO134">
            <v>3276.7520642039121</v>
          </cell>
        </row>
        <row r="135">
          <cell r="A135" t="str">
            <v>Véhicules usagésCsst</v>
          </cell>
          <cell r="B135" t="str">
            <v>Csst</v>
          </cell>
          <cell r="E135">
            <v>10983.425606023111</v>
          </cell>
          <cell r="H135">
            <v>729.9265250907946</v>
          </cell>
          <cell r="K135">
            <v>798.72005067433747</v>
          </cell>
          <cell r="N135">
            <v>815.49326543926497</v>
          </cell>
          <cell r="Q135">
            <v>905.24060063556249</v>
          </cell>
          <cell r="T135">
            <v>1036.2194367811771</v>
          </cell>
          <cell r="W135">
            <v>983.09167867442113</v>
          </cell>
          <cell r="Z135">
            <v>995.73276003651256</v>
          </cell>
          <cell r="AC135">
            <v>1009.8604176590037</v>
          </cell>
          <cell r="AF135">
            <v>896.27807414594599</v>
          </cell>
          <cell r="AI135">
            <v>1049.0412303330097</v>
          </cell>
          <cell r="AL135">
            <v>1001.7862027847303</v>
          </cell>
          <cell r="AO135">
            <v>762.03536376835166</v>
          </cell>
        </row>
        <row r="136">
          <cell r="A136" t="str">
            <v>Véhicules usagés[...]</v>
          </cell>
          <cell r="B136" t="str">
            <v>[...]</v>
          </cell>
          <cell r="E136">
            <v>0</v>
          </cell>
        </row>
        <row r="137">
          <cell r="A137" t="str">
            <v>Véhicules usagésTOTAL PERSONNEL</v>
          </cell>
          <cell r="B137" t="str">
            <v>TOTAL PERSONNEL</v>
          </cell>
          <cell r="C137" t="str">
            <v>% brut</v>
          </cell>
          <cell r="D137">
            <v>0.38728974210558154</v>
          </cell>
          <cell r="E137">
            <v>377797.98772979988</v>
          </cell>
          <cell r="F137" t="str">
            <v>% brut</v>
          </cell>
          <cell r="G137">
            <v>0.53283804068267349</v>
          </cell>
          <cell r="H137">
            <v>27818.870530268447</v>
          </cell>
          <cell r="I137" t="str">
            <v>% brut</v>
          </cell>
          <cell r="J137">
            <v>0.43031342825522217</v>
          </cell>
          <cell r="K137">
            <v>28398.884634949565</v>
          </cell>
          <cell r="L137" t="str">
            <v>% brut</v>
          </cell>
          <cell r="M137">
            <v>0.49393014955217529</v>
          </cell>
          <cell r="N137">
            <v>30519.402914125338</v>
          </cell>
          <cell r="O137" t="str">
            <v>% brut</v>
          </cell>
          <cell r="P137">
            <v>0.38076505983439352</v>
          </cell>
          <cell r="Q137">
            <v>30851.804037192935</v>
          </cell>
          <cell r="R137" t="str">
            <v>% brut</v>
          </cell>
          <cell r="S137">
            <v>0.33386335511150045</v>
          </cell>
          <cell r="T137">
            <v>33727.851790426241</v>
          </cell>
          <cell r="U137" t="str">
            <v>% brut</v>
          </cell>
          <cell r="V137">
            <v>0.35732853900838507</v>
          </cell>
          <cell r="W137">
            <v>32808.741575179367</v>
          </cell>
          <cell r="X137" t="str">
            <v>% brut</v>
          </cell>
          <cell r="Y137">
            <v>0.35353251425727389</v>
          </cell>
          <cell r="Z137">
            <v>33027.432282743539</v>
          </cell>
          <cell r="AA137" t="str">
            <v>% brut</v>
          </cell>
          <cell r="AB137">
            <v>0.34580071578032529</v>
          </cell>
          <cell r="AC137">
            <v>33271.840759612642</v>
          </cell>
          <cell r="AD137" t="str">
            <v>% brut</v>
          </cell>
          <cell r="AE137">
            <v>0.40371526228975185</v>
          </cell>
          <cell r="AF137">
            <v>31306.866216836741</v>
          </cell>
          <cell r="AG137" t="str">
            <v>% brut</v>
          </cell>
          <cell r="AH137">
            <v>0.31854249477420798</v>
          </cell>
          <cell r="AI137">
            <v>33339.554930958773</v>
          </cell>
          <cell r="AJ137" t="str">
            <v>% brut</v>
          </cell>
          <cell r="AK137">
            <v>0.34916523375772446</v>
          </cell>
          <cell r="AL137">
            <v>33132.15684228771</v>
          </cell>
          <cell r="AM137" t="str">
            <v>% brut</v>
          </cell>
          <cell r="AN137">
            <v>0.5391082703477057</v>
          </cell>
          <cell r="AO137">
            <v>29594.581215218535</v>
          </cell>
        </row>
        <row r="138">
          <cell r="A138" t="str">
            <v>Véhicules usagésPublicité 2</v>
          </cell>
          <cell r="B138" t="str">
            <v>Publicité 2</v>
          </cell>
          <cell r="E138">
            <v>0</v>
          </cell>
          <cell r="H138">
            <v>0</v>
          </cell>
          <cell r="K138">
            <v>0</v>
          </cell>
          <cell r="N138">
            <v>0</v>
          </cell>
          <cell r="Q138">
            <v>0</v>
          </cell>
          <cell r="T138">
            <v>0</v>
          </cell>
          <cell r="W138">
            <v>0</v>
          </cell>
          <cell r="Z138">
            <v>0</v>
          </cell>
          <cell r="AC138">
            <v>0</v>
          </cell>
          <cell r="AF138">
            <v>0</v>
          </cell>
          <cell r="AI138">
            <v>0</v>
          </cell>
          <cell r="AL138">
            <v>0</v>
          </cell>
          <cell r="AO138">
            <v>0</v>
          </cell>
        </row>
        <row r="139">
          <cell r="A139" t="str">
            <v>Véhicules usagésService gratuit 2</v>
          </cell>
          <cell r="B139" t="str">
            <v>Service gratuit 2</v>
          </cell>
          <cell r="E139">
            <v>0</v>
          </cell>
          <cell r="H139">
            <v>0</v>
          </cell>
          <cell r="K139">
            <v>0</v>
          </cell>
          <cell r="N139">
            <v>0</v>
          </cell>
          <cell r="Q139">
            <v>0</v>
          </cell>
          <cell r="T139">
            <v>0</v>
          </cell>
          <cell r="W139">
            <v>0</v>
          </cell>
          <cell r="Z139">
            <v>0</v>
          </cell>
          <cell r="AC139">
            <v>0</v>
          </cell>
          <cell r="AF139">
            <v>0</v>
          </cell>
          <cell r="AI139">
            <v>0</v>
          </cell>
          <cell r="AL139">
            <v>0</v>
          </cell>
          <cell r="AO139">
            <v>0</v>
          </cell>
        </row>
        <row r="140">
          <cell r="A140" t="str">
            <v>Véhicules usagésFrais véhicules de cie</v>
          </cell>
          <cell r="B140" t="str">
            <v>Frais véhicules de cie</v>
          </cell>
          <cell r="E140">
            <v>2580.48</v>
          </cell>
          <cell r="H140">
            <v>215.04</v>
          </cell>
          <cell r="K140">
            <v>215.04</v>
          </cell>
          <cell r="N140">
            <v>215.04</v>
          </cell>
          <cell r="Q140">
            <v>215.04</v>
          </cell>
          <cell r="T140">
            <v>215.04</v>
          </cell>
          <cell r="W140">
            <v>215.04</v>
          </cell>
          <cell r="Z140">
            <v>215.04</v>
          </cell>
          <cell r="AC140">
            <v>215.04</v>
          </cell>
          <cell r="AF140">
            <v>215.04</v>
          </cell>
          <cell r="AI140">
            <v>215.04</v>
          </cell>
          <cell r="AL140">
            <v>215.04</v>
          </cell>
          <cell r="AO140">
            <v>215.04</v>
          </cell>
        </row>
        <row r="141">
          <cell r="A141" t="str">
            <v>Véhicules usagésInformatique</v>
          </cell>
          <cell r="B141" t="str">
            <v>Informatique</v>
          </cell>
          <cell r="E141">
            <v>31953.283200000002</v>
          </cell>
          <cell r="H141">
            <v>2662.7736</v>
          </cell>
          <cell r="K141">
            <v>2662.7736</v>
          </cell>
          <cell r="N141">
            <v>2662.7736</v>
          </cell>
          <cell r="Q141">
            <v>2662.7736</v>
          </cell>
          <cell r="T141">
            <v>2662.7736</v>
          </cell>
          <cell r="W141">
            <v>2662.7736</v>
          </cell>
          <cell r="Z141">
            <v>2662.7736</v>
          </cell>
          <cell r="AC141">
            <v>2662.7736</v>
          </cell>
          <cell r="AF141">
            <v>2662.7736</v>
          </cell>
          <cell r="AI141">
            <v>2662.7736</v>
          </cell>
          <cell r="AL141">
            <v>2662.7736</v>
          </cell>
          <cell r="AO141">
            <v>2662.7736</v>
          </cell>
        </row>
        <row r="142">
          <cell r="A142" t="str">
            <v>Véhicules usagésFrais de déplacement</v>
          </cell>
          <cell r="B142" t="str">
            <v>Frais de déplacement</v>
          </cell>
          <cell r="E142">
            <v>7184.2356000000009</v>
          </cell>
          <cell r="H142">
            <v>598.68629999999996</v>
          </cell>
          <cell r="K142">
            <v>598.68629999999996</v>
          </cell>
          <cell r="N142">
            <v>598.68629999999996</v>
          </cell>
          <cell r="Q142">
            <v>598.68629999999996</v>
          </cell>
          <cell r="T142">
            <v>598.68629999999996</v>
          </cell>
          <cell r="W142">
            <v>598.68629999999996</v>
          </cell>
          <cell r="Z142">
            <v>598.68629999999996</v>
          </cell>
          <cell r="AC142">
            <v>598.68629999999996</v>
          </cell>
          <cell r="AF142">
            <v>598.68629999999996</v>
          </cell>
          <cell r="AI142">
            <v>598.68629999999996</v>
          </cell>
          <cell r="AL142">
            <v>598.68629999999996</v>
          </cell>
          <cell r="AO142">
            <v>598.68629999999996</v>
          </cell>
        </row>
        <row r="143">
          <cell r="A143" t="str">
            <v>Véhicules usagésServices extérieurs</v>
          </cell>
          <cell r="B143" t="str">
            <v>Services extérieurs</v>
          </cell>
          <cell r="E143">
            <v>33870.725999999995</v>
          </cell>
          <cell r="H143">
            <v>2766.5604999999996</v>
          </cell>
          <cell r="K143">
            <v>2766.5604999999996</v>
          </cell>
          <cell r="N143">
            <v>2766.5604999999996</v>
          </cell>
          <cell r="Q143">
            <v>2934.5604999999996</v>
          </cell>
          <cell r="T143">
            <v>2934.5604999999996</v>
          </cell>
          <cell r="W143">
            <v>2766.5604999999996</v>
          </cell>
          <cell r="Z143">
            <v>2766.5604999999996</v>
          </cell>
          <cell r="AC143">
            <v>2766.5604999999996</v>
          </cell>
          <cell r="AF143">
            <v>2766.5604999999996</v>
          </cell>
          <cell r="AI143">
            <v>2934.5604999999996</v>
          </cell>
          <cell r="AL143">
            <v>2934.5604999999996</v>
          </cell>
          <cell r="AO143">
            <v>2766.5604999999996</v>
          </cell>
        </row>
        <row r="144">
          <cell r="A144" t="str">
            <v>Véhicules usagésFournitures autres</v>
          </cell>
          <cell r="B144" t="str">
            <v>Fournitures autres</v>
          </cell>
          <cell r="E144">
            <v>1520.0000000000002</v>
          </cell>
          <cell r="H144">
            <v>81.351246619967213</v>
          </cell>
          <cell r="K144">
            <v>102.83390465646092</v>
          </cell>
          <cell r="N144">
            <v>96.278748908808325</v>
          </cell>
          <cell r="Q144">
            <v>126.25349713628719</v>
          </cell>
          <cell r="T144">
            <v>157.41273660229524</v>
          </cell>
          <cell r="W144">
            <v>143.06777098814061</v>
          </cell>
          <cell r="Z144">
            <v>145.56782421700345</v>
          </cell>
          <cell r="AC144">
            <v>149.92390401771453</v>
          </cell>
          <cell r="AF144">
            <v>120.83266974684352</v>
          </cell>
          <cell r="AI144">
            <v>163.08437839334002</v>
          </cell>
          <cell r="AL144">
            <v>147.85589882257756</v>
          </cell>
          <cell r="AO144">
            <v>85.537419890561466</v>
          </cell>
        </row>
        <row r="145">
          <cell r="A145" t="str">
            <v>Véhicules usagésUniformes</v>
          </cell>
          <cell r="B145" t="str">
            <v>Uniformes</v>
          </cell>
          <cell r="E145">
            <v>120</v>
          </cell>
          <cell r="H145">
            <v>10</v>
          </cell>
          <cell r="K145">
            <v>10</v>
          </cell>
          <cell r="N145">
            <v>10</v>
          </cell>
          <cell r="Q145">
            <v>10</v>
          </cell>
          <cell r="T145">
            <v>10</v>
          </cell>
          <cell r="W145">
            <v>10</v>
          </cell>
          <cell r="Z145">
            <v>10</v>
          </cell>
          <cell r="AC145">
            <v>10</v>
          </cell>
          <cell r="AF145">
            <v>10</v>
          </cell>
          <cell r="AI145">
            <v>10</v>
          </cell>
          <cell r="AL145">
            <v>10</v>
          </cell>
          <cell r="AO145">
            <v>10</v>
          </cell>
        </row>
        <row r="146">
          <cell r="A146" t="str">
            <v>Véhicules usagésPapeterie</v>
          </cell>
          <cell r="B146" t="str">
            <v>Papeterie</v>
          </cell>
          <cell r="E146">
            <v>3139.1999999999994</v>
          </cell>
          <cell r="H146">
            <v>261.59999999999997</v>
          </cell>
          <cell r="K146">
            <v>261.59999999999997</v>
          </cell>
          <cell r="N146">
            <v>261.59999999999997</v>
          </cell>
          <cell r="Q146">
            <v>261.59999999999997</v>
          </cell>
          <cell r="T146">
            <v>261.59999999999997</v>
          </cell>
          <cell r="W146">
            <v>261.59999999999997</v>
          </cell>
          <cell r="Z146">
            <v>261.59999999999997</v>
          </cell>
          <cell r="AC146">
            <v>261.59999999999997</v>
          </cell>
          <cell r="AF146">
            <v>261.59999999999997</v>
          </cell>
          <cell r="AI146">
            <v>261.59999999999997</v>
          </cell>
          <cell r="AL146">
            <v>261.59999999999997</v>
          </cell>
          <cell r="AO146">
            <v>261.59999999999997</v>
          </cell>
        </row>
        <row r="147">
          <cell r="A147" t="str">
            <v>Véhicules usagésTéléphone</v>
          </cell>
          <cell r="B147" t="str">
            <v>Téléphone</v>
          </cell>
          <cell r="E147">
            <v>3217.1040000000007</v>
          </cell>
          <cell r="H147">
            <v>268.09199999999998</v>
          </cell>
          <cell r="K147">
            <v>268.09199999999998</v>
          </cell>
          <cell r="N147">
            <v>268.09199999999998</v>
          </cell>
          <cell r="Q147">
            <v>268.09199999999998</v>
          </cell>
          <cell r="T147">
            <v>268.09199999999998</v>
          </cell>
          <cell r="W147">
            <v>268.09199999999998</v>
          </cell>
          <cell r="Z147">
            <v>268.09199999999998</v>
          </cell>
          <cell r="AC147">
            <v>268.09199999999998</v>
          </cell>
          <cell r="AF147">
            <v>268.09199999999998</v>
          </cell>
          <cell r="AI147">
            <v>268.09199999999998</v>
          </cell>
          <cell r="AL147">
            <v>268.09199999999998</v>
          </cell>
          <cell r="AO147">
            <v>268.09199999999998</v>
          </cell>
        </row>
        <row r="148">
          <cell r="A148" t="str">
            <v>Véhicules usagésFrais postaux</v>
          </cell>
          <cell r="B148" t="str">
            <v>Frais postaux</v>
          </cell>
          <cell r="E148">
            <v>1245.5999999999997</v>
          </cell>
          <cell r="H148">
            <v>103.8</v>
          </cell>
          <cell r="K148">
            <v>103.8</v>
          </cell>
          <cell r="N148">
            <v>103.8</v>
          </cell>
          <cell r="Q148">
            <v>103.8</v>
          </cell>
          <cell r="T148">
            <v>103.8</v>
          </cell>
          <cell r="W148">
            <v>103.8</v>
          </cell>
          <cell r="Z148">
            <v>103.8</v>
          </cell>
          <cell r="AC148">
            <v>103.8</v>
          </cell>
          <cell r="AF148">
            <v>103.8</v>
          </cell>
          <cell r="AI148">
            <v>103.8</v>
          </cell>
          <cell r="AL148">
            <v>103.8</v>
          </cell>
          <cell r="AO148">
            <v>103.8</v>
          </cell>
        </row>
        <row r="149">
          <cell r="A149" t="str">
            <v>Véhicules usagésDivers</v>
          </cell>
          <cell r="B149" t="str">
            <v>Divers</v>
          </cell>
          <cell r="E149">
            <v>5171.04</v>
          </cell>
          <cell r="H149">
            <v>430.91999999999996</v>
          </cell>
          <cell r="K149">
            <v>430.91999999999996</v>
          </cell>
          <cell r="N149">
            <v>430.91999999999996</v>
          </cell>
          <cell r="Q149">
            <v>430.91999999999996</v>
          </cell>
          <cell r="T149">
            <v>430.91999999999996</v>
          </cell>
          <cell r="W149">
            <v>430.91999999999996</v>
          </cell>
          <cell r="Z149">
            <v>430.91999999999996</v>
          </cell>
          <cell r="AC149">
            <v>430.91999999999996</v>
          </cell>
          <cell r="AF149">
            <v>430.91999999999996</v>
          </cell>
          <cell r="AI149">
            <v>430.91999999999996</v>
          </cell>
          <cell r="AL149">
            <v>430.91999999999996</v>
          </cell>
          <cell r="AO149">
            <v>430.91999999999996</v>
          </cell>
        </row>
        <row r="150">
          <cell r="A150" t="str">
            <v>Véhicules usagésFormation</v>
          </cell>
          <cell r="B150" t="str">
            <v>Formation</v>
          </cell>
          <cell r="E150">
            <v>847.56</v>
          </cell>
          <cell r="H150">
            <v>70.63</v>
          </cell>
          <cell r="K150">
            <v>70.63</v>
          </cell>
          <cell r="N150">
            <v>70.63</v>
          </cell>
          <cell r="Q150">
            <v>70.63</v>
          </cell>
          <cell r="T150">
            <v>70.63</v>
          </cell>
          <cell r="W150">
            <v>70.63</v>
          </cell>
          <cell r="Z150">
            <v>70.63</v>
          </cell>
          <cell r="AC150">
            <v>70.63</v>
          </cell>
          <cell r="AF150">
            <v>70.63</v>
          </cell>
          <cell r="AI150">
            <v>70.63</v>
          </cell>
          <cell r="AL150">
            <v>70.63</v>
          </cell>
          <cell r="AO150">
            <v>70.63</v>
          </cell>
        </row>
        <row r="151">
          <cell r="A151" t="str">
            <v>Véhicules usagésFrais bancaires</v>
          </cell>
          <cell r="B151" t="str">
            <v>Frais bancaires</v>
          </cell>
          <cell r="E151">
            <v>12728.4</v>
          </cell>
          <cell r="H151">
            <v>782.87768732213056</v>
          </cell>
          <cell r="K151">
            <v>675.2802688246818</v>
          </cell>
          <cell r="N151">
            <v>781.24280904704108</v>
          </cell>
          <cell r="Q151">
            <v>1501.8697659349984</v>
          </cell>
          <cell r="T151">
            <v>1376.496525145353</v>
          </cell>
          <cell r="W151">
            <v>909.82048235324567</v>
          </cell>
          <cell r="Z151">
            <v>857.76673390951987</v>
          </cell>
          <cell r="AC151">
            <v>945.44252692843224</v>
          </cell>
          <cell r="AF151">
            <v>715.98450716078355</v>
          </cell>
          <cell r="AI151">
            <v>1342.1408765660528</v>
          </cell>
          <cell r="AL151">
            <v>1953.0486479255346</v>
          </cell>
          <cell r="AO151">
            <v>886.42916888222646</v>
          </cell>
        </row>
        <row r="152">
          <cell r="A152" t="str">
            <v>Véhicules usagés[...]</v>
          </cell>
          <cell r="B152" t="str">
            <v>[...]</v>
          </cell>
          <cell r="E152">
            <v>0</v>
          </cell>
        </row>
        <row r="153">
          <cell r="A153" t="str">
            <v>Véhicules usagés[...]</v>
          </cell>
          <cell r="B153" t="str">
            <v>[...]</v>
          </cell>
          <cell r="E153">
            <v>0</v>
          </cell>
        </row>
        <row r="154">
          <cell r="A154" t="str">
            <v>Véhicules usagés[...]</v>
          </cell>
          <cell r="B154" t="str">
            <v>[...]</v>
          </cell>
          <cell r="E154">
            <v>0</v>
          </cell>
        </row>
        <row r="155">
          <cell r="A155" t="str">
            <v>Véhicules usagésTOTAL SEMI-FIXES</v>
          </cell>
          <cell r="B155" t="str">
            <v>TOTAL SEMI-FIXES</v>
          </cell>
          <cell r="C155" t="str">
            <v>% brut</v>
          </cell>
          <cell r="D155">
            <v>0.10617990155773269</v>
          </cell>
          <cell r="E155">
            <v>103577.62879999999</v>
          </cell>
          <cell r="F155" t="str">
            <v>% brut</v>
          </cell>
          <cell r="G155">
            <v>0.15806378818498745</v>
          </cell>
          <cell r="H155">
            <v>8252.3313339420984</v>
          </cell>
          <cell r="I155" t="str">
            <v>% brut</v>
          </cell>
          <cell r="J155">
            <v>0.12373840363028484</v>
          </cell>
          <cell r="K155">
            <v>8166.2165734811424</v>
          </cell>
          <cell r="L155" t="str">
            <v>% brut</v>
          </cell>
          <cell r="M155">
            <v>0.13377197742638672</v>
          </cell>
          <cell r="N155">
            <v>8265.6239579558496</v>
          </cell>
          <cell r="O155" t="str">
            <v>% brut</v>
          </cell>
          <cell r="P155">
            <v>0.11334935973002147</v>
          </cell>
          <cell r="Q155">
            <v>9184.2256630712855</v>
          </cell>
          <cell r="R155" t="str">
            <v>% brut</v>
          </cell>
          <cell r="S155">
            <v>8.9979694237602728E-2</v>
          </cell>
          <cell r="T155">
            <v>9090.0116617476469</v>
          </cell>
          <cell r="U155" t="str">
            <v>% brut</v>
          </cell>
          <cell r="V155">
            <v>9.1933024954049036E-2</v>
          </cell>
          <cell r="W155">
            <v>8440.990653341385</v>
          </cell>
          <cell r="X155" t="str">
            <v>% brut</v>
          </cell>
          <cell r="Y155">
            <v>8.9823689006181678E-2</v>
          </cell>
          <cell r="Z155">
            <v>8391.4369581265237</v>
          </cell>
          <cell r="AA155" t="str">
            <v>% brut</v>
          </cell>
          <cell r="AB155">
            <v>8.8170342459748252E-2</v>
          </cell>
          <cell r="AC155">
            <v>8483.4688309461471</v>
          </cell>
          <cell r="AD155" t="str">
            <v>% brut</v>
          </cell>
          <cell r="AE155">
            <v>0.10606381173078283</v>
          </cell>
          <cell r="AF155">
            <v>8224.9195769076268</v>
          </cell>
          <cell r="AG155" t="str">
            <v>% brut</v>
          </cell>
          <cell r="AH155">
            <v>8.6576378213645264E-2</v>
          </cell>
          <cell r="AI155">
            <v>9061.327654959392</v>
          </cell>
          <cell r="AJ155" t="str">
            <v>% brut</v>
          </cell>
          <cell r="AK155">
            <v>0.10177095031910548</v>
          </cell>
          <cell r="AL155">
            <v>9657.0069467481117</v>
          </cell>
          <cell r="AM155" t="str">
            <v>% brut</v>
          </cell>
          <cell r="AN155">
            <v>0.15229079606665114</v>
          </cell>
          <cell r="AO155">
            <v>8360.0689887727876</v>
          </cell>
        </row>
        <row r="156">
          <cell r="A156" t="str">
            <v>Véhicules usagés</v>
          </cell>
        </row>
        <row r="157">
          <cell r="A157" t="str">
            <v>Véhicules usagésTOTAL DES DÉPENSES</v>
          </cell>
          <cell r="B157" t="str">
            <v>TOTAL DES DÉPENSES</v>
          </cell>
          <cell r="C157" t="str">
            <v>% brut</v>
          </cell>
          <cell r="D157">
            <v>0.97581352877737948</v>
          </cell>
          <cell r="E157">
            <v>951898.14624913631</v>
          </cell>
          <cell r="F157" t="str">
            <v>% brut</v>
          </cell>
          <cell r="G157">
            <v>1.2160699011065959</v>
          </cell>
          <cell r="H157">
            <v>63489.632030209512</v>
          </cell>
          <cell r="I157" t="str">
            <v>% brut</v>
          </cell>
          <cell r="J157">
            <v>1.0516071549109389</v>
          </cell>
          <cell r="K157">
            <v>69401.669370843912</v>
          </cell>
          <cell r="L157" t="str">
            <v>% brut</v>
          </cell>
          <cell r="M157">
            <v>1.1374691335967746</v>
          </cell>
          <cell r="N157">
            <v>70282.971837405508</v>
          </cell>
          <cell r="O157" t="str">
            <v>% brut</v>
          </cell>
          <cell r="P157">
            <v>0.9781144493683025</v>
          </cell>
          <cell r="Q157">
            <v>79252.53260102823</v>
          </cell>
          <cell r="R157" t="str">
            <v>% brut</v>
          </cell>
          <cell r="S157">
            <v>0.89034932142370027</v>
          </cell>
          <cell r="T157">
            <v>89945.690339858207</v>
          </cell>
          <cell r="U157" t="str">
            <v>% brut</v>
          </cell>
          <cell r="V157">
            <v>0.92360854005725246</v>
          </cell>
          <cell r="W157">
            <v>84802.725221609071</v>
          </cell>
          <cell r="X157" t="str">
            <v>% brut</v>
          </cell>
          <cell r="Y157">
            <v>0.91816497868316793</v>
          </cell>
          <cell r="Z157">
            <v>85776.075565646694</v>
          </cell>
          <cell r="AA157" t="str">
            <v>% brut</v>
          </cell>
          <cell r="AB157">
            <v>0.90448133501002892</v>
          </cell>
          <cell r="AC157">
            <v>87026.306121393383</v>
          </cell>
          <cell r="AD157" t="str">
            <v>% brut</v>
          </cell>
          <cell r="AE157">
            <v>0.99752416200288263</v>
          </cell>
          <cell r="AF157">
            <v>77354.90432232582</v>
          </cell>
          <cell r="AG157" t="str">
            <v>% brut</v>
          </cell>
          <cell r="AH157">
            <v>0.87096471107323692</v>
          </cell>
          <cell r="AI157">
            <v>91157.620424664157</v>
          </cell>
          <cell r="AJ157" t="str">
            <v>% brut</v>
          </cell>
          <cell r="AK157">
            <v>0.92142922215269429</v>
          </cell>
          <cell r="AL157">
            <v>87434.070050093738</v>
          </cell>
          <cell r="AM157" t="str">
            <v>% brut</v>
          </cell>
          <cell r="AN157">
            <v>1.2018112684854065</v>
          </cell>
          <cell r="AO157">
            <v>65973.948364058029</v>
          </cell>
        </row>
        <row r="158">
          <cell r="A158" t="str">
            <v>Véhicules usagésProgramme used 1</v>
          </cell>
          <cell r="B158" t="str">
            <v>Programme used 1</v>
          </cell>
          <cell r="E158">
            <v>34000</v>
          </cell>
          <cell r="H158">
            <v>0</v>
          </cell>
          <cell r="K158">
            <v>0</v>
          </cell>
          <cell r="N158">
            <v>8500</v>
          </cell>
          <cell r="Q158">
            <v>0</v>
          </cell>
          <cell r="T158">
            <v>0</v>
          </cell>
          <cell r="W158">
            <v>8500</v>
          </cell>
          <cell r="Z158">
            <v>0</v>
          </cell>
          <cell r="AC158">
            <v>0</v>
          </cell>
          <cell r="AF158">
            <v>8500</v>
          </cell>
          <cell r="AI158">
            <v>0</v>
          </cell>
          <cell r="AL158">
            <v>0</v>
          </cell>
          <cell r="AO158">
            <v>8500</v>
          </cell>
        </row>
        <row r="159">
          <cell r="A159" t="str">
            <v>Véhicules usagésProgramme used 2</v>
          </cell>
          <cell r="B159" t="str">
            <v>Programme used 2</v>
          </cell>
          <cell r="E159">
            <v>0</v>
          </cell>
          <cell r="H159">
            <v>0</v>
          </cell>
          <cell r="K159">
            <v>0</v>
          </cell>
          <cell r="N159">
            <v>0</v>
          </cell>
          <cell r="Q159">
            <v>0</v>
          </cell>
          <cell r="T159">
            <v>0</v>
          </cell>
          <cell r="W159">
            <v>0</v>
          </cell>
          <cell r="Z159">
            <v>0</v>
          </cell>
          <cell r="AC159">
            <v>0</v>
          </cell>
          <cell r="AF159">
            <v>0</v>
          </cell>
          <cell r="AI159">
            <v>0</v>
          </cell>
          <cell r="AL159">
            <v>0</v>
          </cell>
          <cell r="AO159">
            <v>0</v>
          </cell>
        </row>
        <row r="160">
          <cell r="A160" t="str">
            <v>Véhicules usagésProgramme used 3</v>
          </cell>
          <cell r="B160" t="str">
            <v>Programme used 3</v>
          </cell>
          <cell r="E160">
            <v>0</v>
          </cell>
          <cell r="H160">
            <v>0</v>
          </cell>
          <cell r="K160">
            <v>0</v>
          </cell>
          <cell r="N160">
            <v>0</v>
          </cell>
          <cell r="Q160">
            <v>0</v>
          </cell>
          <cell r="T160">
            <v>0</v>
          </cell>
          <cell r="W160">
            <v>0</v>
          </cell>
          <cell r="Z160">
            <v>0</v>
          </cell>
          <cell r="AC160">
            <v>0</v>
          </cell>
          <cell r="AF160">
            <v>0</v>
          </cell>
          <cell r="AI160">
            <v>0</v>
          </cell>
          <cell r="AL160">
            <v>0</v>
          </cell>
          <cell r="AO160">
            <v>0</v>
          </cell>
        </row>
        <row r="161">
          <cell r="A161" t="str">
            <v>Véhicules usagés[...]</v>
          </cell>
          <cell r="B161" t="str">
            <v>[...]</v>
          </cell>
          <cell r="E161">
            <v>0</v>
          </cell>
        </row>
        <row r="162">
          <cell r="A162" t="str">
            <v>Véhicules usagés[...]</v>
          </cell>
          <cell r="B162" t="str">
            <v>[...]</v>
          </cell>
          <cell r="E162">
            <v>0</v>
          </cell>
        </row>
        <row r="163">
          <cell r="A163" t="str">
            <v>Véhicules usagés[...]</v>
          </cell>
          <cell r="B163" t="str">
            <v>[...]</v>
          </cell>
          <cell r="E163">
            <v>0</v>
          </cell>
        </row>
        <row r="164">
          <cell r="A164" t="str">
            <v>Véhicules usagésFrais administration</v>
          </cell>
          <cell r="B164" t="str">
            <v>Frais administration</v>
          </cell>
          <cell r="E164">
            <v>119358.00000000003</v>
          </cell>
          <cell r="H164">
            <v>6388.1066408329252</v>
          </cell>
          <cell r="K164">
            <v>8075.0323631485935</v>
          </cell>
          <cell r="N164">
            <v>7560.2887580641736</v>
          </cell>
          <cell r="Q164">
            <v>9914.0558626269521</v>
          </cell>
          <cell r="T164">
            <v>12360.835141695234</v>
          </cell>
          <cell r="W164">
            <v>11234.396716843741</v>
          </cell>
          <cell r="Z164">
            <v>11430.713396640196</v>
          </cell>
          <cell r="AC164">
            <v>11772.774562991033</v>
          </cell>
          <cell r="AF164">
            <v>9488.3853918708883</v>
          </cell>
          <cell r="AI164">
            <v>12806.200813337025</v>
          </cell>
          <cell r="AL164">
            <v>11610.384455042904</v>
          </cell>
          <cell r="AO164">
            <v>6716.8258969063399</v>
          </cell>
        </row>
        <row r="165">
          <cell r="A165" t="str">
            <v>Véhicules usagésAUTRES REVENUS</v>
          </cell>
          <cell r="B165" t="str">
            <v>AUTRES REVENUS</v>
          </cell>
          <cell r="E165">
            <v>153358.00000000003</v>
          </cell>
          <cell r="H165">
            <v>6388.1066408329252</v>
          </cell>
          <cell r="K165">
            <v>8075.0323631485935</v>
          </cell>
          <cell r="N165">
            <v>16060.288758064173</v>
          </cell>
          <cell r="Q165">
            <v>9914.0558626269521</v>
          </cell>
          <cell r="T165">
            <v>12360.835141695234</v>
          </cell>
          <cell r="W165">
            <v>19734.396716843741</v>
          </cell>
          <cell r="Z165">
            <v>11430.713396640196</v>
          </cell>
          <cell r="AC165">
            <v>11772.774562991033</v>
          </cell>
          <cell r="AF165">
            <v>17988.385391870888</v>
          </cell>
          <cell r="AI165">
            <v>12806.200813337025</v>
          </cell>
          <cell r="AL165">
            <v>11610.384455042904</v>
          </cell>
          <cell r="AO165">
            <v>15216.825896906339</v>
          </cell>
        </row>
        <row r="166">
          <cell r="A166" t="str">
            <v>Véhicules usagés</v>
          </cell>
        </row>
        <row r="167">
          <cell r="A167" t="str">
            <v>Véhicules usagésPROFIT DÉPARTEMENTAL</v>
          </cell>
          <cell r="B167" t="str">
            <v>PROFIT DÉPARTEMENTAL</v>
          </cell>
          <cell r="E167">
            <v>176951.70560271564</v>
          </cell>
          <cell r="H167">
            <v>-4892.6581421604596</v>
          </cell>
          <cell r="K167">
            <v>4669.1762070992972</v>
          </cell>
          <cell r="N167">
            <v>7566.2215700224151</v>
          </cell>
          <cell r="Q167">
            <v>11687.350711762705</v>
          </cell>
          <cell r="T167">
            <v>23438.067126337541</v>
          </cell>
          <cell r="W167">
            <v>26748.411535720155</v>
          </cell>
          <cell r="Z167">
            <v>19075.839420131357</v>
          </cell>
          <cell r="AC167">
            <v>20963.275525215839</v>
          </cell>
          <cell r="AF167">
            <v>18180.378948197435</v>
          </cell>
          <cell r="AI167">
            <v>26311.39768276985</v>
          </cell>
          <cell r="AL167">
            <v>19065.935819196689</v>
          </cell>
          <cell r="AO167">
            <v>4138.3091984228013</v>
          </cell>
        </row>
        <row r="170">
          <cell r="B170" t="str">
            <v>Budget 2021</v>
          </cell>
          <cell r="C170" t="str">
            <v>Service</v>
          </cell>
        </row>
        <row r="172">
          <cell r="B172" t="str">
            <v>Mois</v>
          </cell>
          <cell r="C172">
            <v>2021</v>
          </cell>
          <cell r="F172" t="str">
            <v>Janvier</v>
          </cell>
          <cell r="I172" t="str">
            <v>Février</v>
          </cell>
          <cell r="L172" t="str">
            <v>Mars</v>
          </cell>
          <cell r="O172" t="str">
            <v>Avril</v>
          </cell>
          <cell r="R172" t="str">
            <v>Mai</v>
          </cell>
          <cell r="U172" t="str">
            <v>Juin</v>
          </cell>
          <cell r="X172" t="str">
            <v>Juillet</v>
          </cell>
          <cell r="AA172" t="str">
            <v>Août</v>
          </cell>
          <cell r="AD172" t="str">
            <v>Septembre</v>
          </cell>
          <cell r="AG172" t="str">
            <v>Octobre</v>
          </cell>
          <cell r="AJ172" t="str">
            <v>Novembre</v>
          </cell>
          <cell r="AM172" t="str">
            <v>Décembre</v>
          </cell>
        </row>
        <row r="173">
          <cell r="A173" t="str">
            <v>Service</v>
          </cell>
          <cell r="C173" t="str">
            <v>#</v>
          </cell>
          <cell r="D173" t="str">
            <v>$VENTES</v>
          </cell>
          <cell r="E173" t="str">
            <v>$PROFITS</v>
          </cell>
          <cell r="F173" t="str">
            <v>#</v>
          </cell>
          <cell r="G173" t="str">
            <v>$VENTES</v>
          </cell>
          <cell r="H173" t="str">
            <v>$PROFITS</v>
          </cell>
          <cell r="I173" t="str">
            <v>#</v>
          </cell>
          <cell r="J173" t="str">
            <v>$VENTES</v>
          </cell>
          <cell r="K173" t="str">
            <v>$PROFITS</v>
          </cell>
          <cell r="L173" t="str">
            <v>#</v>
          </cell>
          <cell r="M173" t="str">
            <v>$VENTES</v>
          </cell>
          <cell r="N173" t="str">
            <v>$PROFITS</v>
          </cell>
          <cell r="O173" t="str">
            <v>#</v>
          </cell>
          <cell r="P173" t="str">
            <v>$VENTES</v>
          </cell>
          <cell r="Q173" t="str">
            <v>$PROFITS</v>
          </cell>
          <cell r="R173" t="str">
            <v>#</v>
          </cell>
          <cell r="S173" t="str">
            <v>$VENTES</v>
          </cell>
          <cell r="T173" t="str">
            <v>$PROFITS</v>
          </cell>
          <cell r="U173" t="str">
            <v>#</v>
          </cell>
          <cell r="V173" t="str">
            <v>$VENTES</v>
          </cell>
          <cell r="W173" t="str">
            <v>$PROFITS</v>
          </cell>
          <cell r="X173" t="str">
            <v>#</v>
          </cell>
          <cell r="Y173" t="str">
            <v>$VENTES</v>
          </cell>
          <cell r="Z173" t="str">
            <v>$PROFITS</v>
          </cell>
          <cell r="AA173" t="str">
            <v>#</v>
          </cell>
          <cell r="AB173" t="str">
            <v>$VENTES</v>
          </cell>
          <cell r="AC173" t="str">
            <v>$PROFITS</v>
          </cell>
          <cell r="AD173" t="str">
            <v>#</v>
          </cell>
          <cell r="AE173" t="str">
            <v>$VENTES</v>
          </cell>
          <cell r="AF173" t="str">
            <v>$PROFITS</v>
          </cell>
          <cell r="AG173" t="str">
            <v>#</v>
          </cell>
          <cell r="AH173" t="str">
            <v>$VENTES</v>
          </cell>
          <cell r="AI173" t="str">
            <v>$PROFITS</v>
          </cell>
          <cell r="AJ173" t="str">
            <v>#</v>
          </cell>
          <cell r="AK173" t="str">
            <v>$VENTES</v>
          </cell>
          <cell r="AL173" t="str">
            <v>$PROFITS</v>
          </cell>
          <cell r="AM173" t="str">
            <v>#</v>
          </cell>
          <cell r="AN173" t="str">
            <v>$VENTES</v>
          </cell>
          <cell r="AO173" t="str">
            <v>$PROFITS</v>
          </cell>
        </row>
        <row r="174">
          <cell r="A174" t="str">
            <v>ServiceM/O Client</v>
          </cell>
          <cell r="B174" t="str">
            <v>M/O Client</v>
          </cell>
          <cell r="C174">
            <v>5700</v>
          </cell>
          <cell r="D174">
            <v>1398999.3690851734</v>
          </cell>
          <cell r="E174">
            <v>1049957.3272153714</v>
          </cell>
          <cell r="F174">
            <v>309.1242508979725</v>
          </cell>
          <cell r="G174">
            <v>75870.988065822879</v>
          </cell>
          <cell r="H174">
            <v>56941.626710577031</v>
          </cell>
          <cell r="I174">
            <v>302.22260338597385</v>
          </cell>
          <cell r="J174">
            <v>74177.058150922123</v>
          </cell>
          <cell r="K174">
            <v>55670.32225880849</v>
          </cell>
          <cell r="L174">
            <v>395.91441996095165</v>
          </cell>
          <cell r="M174">
            <v>97172.635743349791</v>
          </cell>
          <cell r="N174">
            <v>72928.639682144712</v>
          </cell>
          <cell r="O174">
            <v>724.39540650343611</v>
          </cell>
          <cell r="P174">
            <v>177794.51169587806</v>
          </cell>
          <cell r="Q174">
            <v>133435.83594025267</v>
          </cell>
          <cell r="R174">
            <v>646.98142975837663</v>
          </cell>
          <cell r="S174">
            <v>158794.14246347235</v>
          </cell>
          <cell r="T174">
            <v>119175.94609597976</v>
          </cell>
          <cell r="U174">
            <v>386.59597116892093</v>
          </cell>
          <cell r="V174">
            <v>94885.529781787787</v>
          </cell>
          <cell r="W174">
            <v>71212.153087851053</v>
          </cell>
          <cell r="X174">
            <v>369.57520889424842</v>
          </cell>
          <cell r="Y174">
            <v>90707.979661855235</v>
          </cell>
          <cell r="Z174">
            <v>68076.876936082044</v>
          </cell>
          <cell r="AA174">
            <v>408.25355341348234</v>
          </cell>
          <cell r="AB174">
            <v>100201.13397407754</v>
          </cell>
          <cell r="AC174">
            <v>75201.545573368028</v>
          </cell>
          <cell r="AD174">
            <v>301.96626227632748</v>
          </cell>
          <cell r="AE174">
            <v>74114.142177121088</v>
          </cell>
          <cell r="AF174">
            <v>55623.103447169939</v>
          </cell>
          <cell r="AG174">
            <v>521.01827409100156</v>
          </cell>
          <cell r="AH174">
            <v>127877.93626932583</v>
          </cell>
          <cell r="AI174">
            <v>95973.149911395405</v>
          </cell>
          <cell r="AJ174">
            <v>975.37451453597555</v>
          </cell>
          <cell r="AK174">
            <v>239394.44393992759</v>
          </cell>
          <cell r="AL174">
            <v>179666.95058178654</v>
          </cell>
          <cell r="AM174">
            <v>358.57810511333281</v>
          </cell>
          <cell r="AN174">
            <v>88008.867161633272</v>
          </cell>
          <cell r="AO174">
            <v>66051.176989955682</v>
          </cell>
        </row>
        <row r="175">
          <cell r="A175" t="str">
            <v>Service% profit / ventes</v>
          </cell>
          <cell r="B175" t="str">
            <v>% profit / ventes</v>
          </cell>
          <cell r="E175">
            <v>0.75050593332429749</v>
          </cell>
          <cell r="H175">
            <v>0.75050593332429738</v>
          </cell>
          <cell r="K175">
            <v>0.75050593332429738</v>
          </cell>
          <cell r="N175">
            <v>0.75050593332429738</v>
          </cell>
          <cell r="Q175">
            <v>0.75050593332429738</v>
          </cell>
          <cell r="T175">
            <v>0.75050593332429738</v>
          </cell>
          <cell r="W175">
            <v>0.75050593332429727</v>
          </cell>
          <cell r="Z175">
            <v>0.75050593332429738</v>
          </cell>
          <cell r="AC175">
            <v>0.75050593332429738</v>
          </cell>
          <cell r="AF175">
            <v>0.75050593332429738</v>
          </cell>
          <cell r="AI175">
            <v>0.75050593332429738</v>
          </cell>
          <cell r="AL175">
            <v>0.75050593332429738</v>
          </cell>
          <cell r="AO175">
            <v>0.75050593332429738</v>
          </cell>
        </row>
        <row r="176">
          <cell r="A176" t="str">
            <v>Service</v>
          </cell>
          <cell r="D176">
            <v>245.43848580441639</v>
          </cell>
          <cell r="G176">
            <v>245.43848580441642</v>
          </cell>
          <cell r="J176">
            <v>245.43848580441644</v>
          </cell>
          <cell r="M176">
            <v>245.43848580441642</v>
          </cell>
          <cell r="P176">
            <v>245.43848580441642</v>
          </cell>
          <cell r="S176">
            <v>245.43848580441642</v>
          </cell>
          <cell r="V176">
            <v>245.43848580441644</v>
          </cell>
          <cell r="Y176">
            <v>245.43848580441644</v>
          </cell>
          <cell r="AB176">
            <v>245.43848580441642</v>
          </cell>
          <cell r="AE176">
            <v>245.43848580441642</v>
          </cell>
          <cell r="AH176">
            <v>245.43848580441642</v>
          </cell>
          <cell r="AK176">
            <v>245.43848580441642</v>
          </cell>
          <cell r="AN176">
            <v>245.43848580441642</v>
          </cell>
        </row>
        <row r="177">
          <cell r="A177" t="str">
            <v>ServiceM/O Garantie</v>
          </cell>
          <cell r="B177" t="str">
            <v>M/O Garantie</v>
          </cell>
          <cell r="C177">
            <v>4004.9999999999995</v>
          </cell>
          <cell r="D177">
            <v>707819.68005018809</v>
          </cell>
          <cell r="E177">
            <v>494174.45420326223</v>
          </cell>
          <cell r="F177">
            <v>260.73056767022592</v>
          </cell>
          <cell r="G177">
            <v>46079.956800909669</v>
          </cell>
          <cell r="H177">
            <v>32171.38226530352</v>
          </cell>
          <cell r="I177">
            <v>262.03197676267513</v>
          </cell>
          <cell r="J177">
            <v>46309.960038720368</v>
          </cell>
          <cell r="K177">
            <v>32331.962322221443</v>
          </cell>
          <cell r="L177">
            <v>285.24048684205479</v>
          </cell>
          <cell r="M177">
            <v>50411.692917329121</v>
          </cell>
          <cell r="N177">
            <v>35195.645918063725</v>
          </cell>
          <cell r="O177">
            <v>264.50668118362398</v>
          </cell>
          <cell r="P177">
            <v>46747.324456062386</v>
          </cell>
          <cell r="Q177">
            <v>32637.314558560218</v>
          </cell>
          <cell r="R177">
            <v>376.76791619169114</v>
          </cell>
          <cell r="S177">
            <v>66587.701845687625</v>
          </cell>
          <cell r="T177">
            <v>46489.158388346921</v>
          </cell>
          <cell r="U177">
            <v>354.43283158799522</v>
          </cell>
          <cell r="V177">
            <v>62640.332947290139</v>
          </cell>
          <cell r="W177">
            <v>43733.246217656502</v>
          </cell>
          <cell r="X177">
            <v>430.29789831374308</v>
          </cell>
          <cell r="Y177">
            <v>76048.26984037504</v>
          </cell>
          <cell r="Z177">
            <v>53094.189524096088</v>
          </cell>
          <cell r="AA177">
            <v>450.56955189715893</v>
          </cell>
          <cell r="AB177">
            <v>79630.960315656353</v>
          </cell>
          <cell r="AC177">
            <v>55595.496227062911</v>
          </cell>
          <cell r="AD177">
            <v>346.05881956587018</v>
          </cell>
          <cell r="AE177">
            <v>61160.360285558061</v>
          </cell>
          <cell r="AF177">
            <v>42699.982092681421</v>
          </cell>
          <cell r="AG177">
            <v>331.69197366573701</v>
          </cell>
          <cell r="AH177">
            <v>58621.250106191612</v>
          </cell>
          <cell r="AI177">
            <v>40927.265930054535</v>
          </cell>
          <cell r="AJ177">
            <v>346.23706070096699</v>
          </cell>
          <cell r="AK177">
            <v>61191.86155477554</v>
          </cell>
          <cell r="AL177">
            <v>42721.975155266453</v>
          </cell>
          <cell r="AM177">
            <v>296.43423561825756</v>
          </cell>
          <cell r="AN177">
            <v>52390.008941632252</v>
          </cell>
          <cell r="AO177">
            <v>36576.835603948479</v>
          </cell>
        </row>
        <row r="178">
          <cell r="A178" t="str">
            <v>Service% profit / ventes</v>
          </cell>
          <cell r="B178" t="str">
            <v>% profit / ventes</v>
          </cell>
          <cell r="E178">
            <v>0.69816433214773388</v>
          </cell>
          <cell r="H178">
            <v>0.69816433214773377</v>
          </cell>
          <cell r="K178">
            <v>0.69816433214773377</v>
          </cell>
          <cell r="N178">
            <v>0.69816433214773377</v>
          </cell>
          <cell r="Q178">
            <v>0.69816433214773377</v>
          </cell>
          <cell r="T178">
            <v>0.69816433214773377</v>
          </cell>
          <cell r="W178">
            <v>0.69816433214773377</v>
          </cell>
          <cell r="Z178">
            <v>0.69816433214773377</v>
          </cell>
          <cell r="AC178">
            <v>0.69816433214773377</v>
          </cell>
          <cell r="AF178">
            <v>0.69816433214773377</v>
          </cell>
          <cell r="AI178">
            <v>0.69816433214773377</v>
          </cell>
          <cell r="AL178">
            <v>0.69816433214773377</v>
          </cell>
          <cell r="AO178">
            <v>0.69816433214773377</v>
          </cell>
        </row>
        <row r="179">
          <cell r="A179" t="str">
            <v>Service</v>
          </cell>
          <cell r="D179">
            <v>176.73400250941029</v>
          </cell>
          <cell r="G179">
            <v>176.73400250941026</v>
          </cell>
          <cell r="J179">
            <v>176.73400250941029</v>
          </cell>
          <cell r="M179">
            <v>176.73400250941029</v>
          </cell>
          <cell r="P179">
            <v>176.73400250941029</v>
          </cell>
          <cell r="S179">
            <v>176.73400250941029</v>
          </cell>
          <cell r="V179">
            <v>176.73400250941029</v>
          </cell>
          <cell r="Y179">
            <v>176.73400250941029</v>
          </cell>
          <cell r="AB179">
            <v>176.73400250941029</v>
          </cell>
          <cell r="AE179">
            <v>176.73400250941029</v>
          </cell>
          <cell r="AH179">
            <v>176.73400250941029</v>
          </cell>
          <cell r="AK179">
            <v>176.73400250941029</v>
          </cell>
          <cell r="AN179">
            <v>176.73400250941029</v>
          </cell>
        </row>
        <row r="180">
          <cell r="A180" t="str">
            <v>ServiceM/O Interne</v>
          </cell>
          <cell r="B180" t="str">
            <v>M/O Interne</v>
          </cell>
          <cell r="C180">
            <v>2943</v>
          </cell>
          <cell r="D180">
            <v>694024.65988216386</v>
          </cell>
          <cell r="E180">
            <v>508877.32994108187</v>
          </cell>
          <cell r="F180">
            <v>200.69466402901355</v>
          </cell>
          <cell r="G180">
            <v>47328.252104281775</v>
          </cell>
          <cell r="H180">
            <v>34702.332573736632</v>
          </cell>
          <cell r="I180">
            <v>233.23105368099667</v>
          </cell>
          <cell r="J180">
            <v>55001.054266025283</v>
          </cell>
          <cell r="K180">
            <v>40328.235085467459</v>
          </cell>
          <cell r="L180">
            <v>222.73320905479713</v>
          </cell>
          <cell r="M180">
            <v>52525.429717539402</v>
          </cell>
          <cell r="N180">
            <v>38513.041356783542</v>
          </cell>
          <cell r="O180">
            <v>231.4420696166658</v>
          </cell>
          <cell r="P180">
            <v>54579.172153629144</v>
          </cell>
          <cell r="Q180">
            <v>40018.899905731188</v>
          </cell>
          <cell r="R180">
            <v>281.57639574585056</v>
          </cell>
          <cell r="S180">
            <v>66401.957964104484</v>
          </cell>
          <cell r="T180">
            <v>48687.680748074017</v>
          </cell>
          <cell r="U180">
            <v>246.35764538800652</v>
          </cell>
          <cell r="V180">
            <v>58096.595667611946</v>
          </cell>
          <cell r="W180">
            <v>42597.96833014633</v>
          </cell>
          <cell r="X180">
            <v>240.42736984044527</v>
          </cell>
          <cell r="Y180">
            <v>56698.105191939605</v>
          </cell>
          <cell r="Z180">
            <v>41572.557937194295</v>
          </cell>
          <cell r="AA180">
            <v>252.06007127051322</v>
          </cell>
          <cell r="AB180">
            <v>59441.354139786585</v>
          </cell>
          <cell r="AC180">
            <v>43583.980989771517</v>
          </cell>
          <cell r="AD180">
            <v>248.43426877888152</v>
          </cell>
          <cell r="AE180">
            <v>58586.309511497566</v>
          </cell>
          <cell r="AF180">
            <v>42957.039538587269</v>
          </cell>
          <cell r="AG180">
            <v>310.98866456111728</v>
          </cell>
          <cell r="AH180">
            <v>73338.02315638389</v>
          </cell>
          <cell r="AI180">
            <v>53773.388129053397</v>
          </cell>
          <cell r="AJ180">
            <v>257.81050531641455</v>
          </cell>
          <cell r="AK180">
            <v>60797.434001452049</v>
          </cell>
          <cell r="AL180">
            <v>44578.294793128822</v>
          </cell>
          <cell r="AM180">
            <v>217.24408271729797</v>
          </cell>
          <cell r="AN180">
            <v>51230.972007912125</v>
          </cell>
          <cell r="AO180">
            <v>37563.910553407448</v>
          </cell>
        </row>
        <row r="181">
          <cell r="A181" t="str">
            <v>Service% profit / ventes</v>
          </cell>
          <cell r="B181" t="str">
            <v>% profit / ventes</v>
          </cell>
          <cell r="E181">
            <v>0.7332265830834922</v>
          </cell>
          <cell r="H181">
            <v>0.73322658308349231</v>
          </cell>
          <cell r="K181">
            <v>0.73322658308349231</v>
          </cell>
          <cell r="N181">
            <v>0.73322658308349231</v>
          </cell>
          <cell r="Q181">
            <v>0.73322658308349231</v>
          </cell>
          <cell r="T181">
            <v>0.73322658308349231</v>
          </cell>
          <cell r="W181">
            <v>0.73322658308349231</v>
          </cell>
          <cell r="Z181">
            <v>0.73322658308349242</v>
          </cell>
          <cell r="AC181">
            <v>0.73322658308349231</v>
          </cell>
          <cell r="AF181">
            <v>0.73322658308349231</v>
          </cell>
          <cell r="AI181">
            <v>0.73322658308349231</v>
          </cell>
          <cell r="AL181">
            <v>0.73322658308349231</v>
          </cell>
          <cell r="AO181">
            <v>0.73322658308349231</v>
          </cell>
        </row>
        <row r="182">
          <cell r="A182" t="str">
            <v>Service</v>
          </cell>
          <cell r="D182">
            <v>235.82217461167647</v>
          </cell>
          <cell r="G182">
            <v>235.82217461167645</v>
          </cell>
          <cell r="J182">
            <v>235.82217461167647</v>
          </cell>
          <cell r="M182">
            <v>235.82217461167645</v>
          </cell>
          <cell r="P182">
            <v>235.82217461167647</v>
          </cell>
          <cell r="S182">
            <v>235.82217461167647</v>
          </cell>
          <cell r="V182">
            <v>235.82217461167647</v>
          </cell>
          <cell r="Y182">
            <v>235.8221746116765</v>
          </cell>
          <cell r="AB182">
            <v>235.82217461167647</v>
          </cell>
          <cell r="AE182">
            <v>235.8221746116765</v>
          </cell>
          <cell r="AH182">
            <v>235.8221746116765</v>
          </cell>
          <cell r="AK182">
            <v>235.82217461167645</v>
          </cell>
          <cell r="AN182">
            <v>235.82217461167645</v>
          </cell>
        </row>
        <row r="183">
          <cell r="A183" t="str">
            <v>ServiceM/O Esthétique</v>
          </cell>
          <cell r="B183" t="str">
            <v>M/O Esthétique</v>
          </cell>
          <cell r="C183">
            <v>0</v>
          </cell>
          <cell r="D183">
            <v>1906</v>
          </cell>
          <cell r="E183">
            <v>1410.44</v>
          </cell>
          <cell r="F183">
            <v>0</v>
          </cell>
          <cell r="G183">
            <v>270.33034111310593</v>
          </cell>
          <cell r="H183">
            <v>200.04445242369837</v>
          </cell>
          <cell r="I183">
            <v>0</v>
          </cell>
          <cell r="J183">
            <v>24.986890403775561</v>
          </cell>
          <cell r="K183">
            <v>18.490298898793917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222.34923117043039</v>
          </cell>
          <cell r="Q183">
            <v>164.53843106611848</v>
          </cell>
          <cell r="R183">
            <v>0</v>
          </cell>
          <cell r="S183">
            <v>23.953321364452425</v>
          </cell>
          <cell r="T183">
            <v>17.725457809694795</v>
          </cell>
          <cell r="U183">
            <v>0</v>
          </cell>
          <cell r="V183">
            <v>57.469847928683798</v>
          </cell>
          <cell r="W183">
            <v>42.527687467226009</v>
          </cell>
          <cell r="X183">
            <v>0</v>
          </cell>
          <cell r="Y183">
            <v>49.973780807551123</v>
          </cell>
          <cell r="Z183">
            <v>36.980597797587833</v>
          </cell>
          <cell r="AA183">
            <v>0</v>
          </cell>
          <cell r="AB183">
            <v>240.85478239011712</v>
          </cell>
          <cell r="AC183">
            <v>178.23253896868667</v>
          </cell>
          <cell r="AD183">
            <v>0</v>
          </cell>
          <cell r="AE183">
            <v>106.76534905417911</v>
          </cell>
          <cell r="AF183">
            <v>79.006358300092543</v>
          </cell>
          <cell r="AG183">
            <v>0</v>
          </cell>
          <cell r="AH183">
            <v>295.49577339086181</v>
          </cell>
          <cell r="AI183">
            <v>218.66687230923773</v>
          </cell>
          <cell r="AJ183">
            <v>0</v>
          </cell>
          <cell r="AK183">
            <v>553.85214540778145</v>
          </cell>
          <cell r="AL183">
            <v>409.85058760175826</v>
          </cell>
          <cell r="AM183">
            <v>0</v>
          </cell>
          <cell r="AN183">
            <v>59.968536969061347</v>
          </cell>
          <cell r="AO183">
            <v>44.376717357105399</v>
          </cell>
        </row>
        <row r="184">
          <cell r="A184" t="str">
            <v>Service% profit / ventes</v>
          </cell>
          <cell r="B184" t="str">
            <v>% profit / ventes</v>
          </cell>
          <cell r="D184">
            <v>0</v>
          </cell>
          <cell r="E184">
            <v>0.74</v>
          </cell>
          <cell r="G184">
            <v>0</v>
          </cell>
          <cell r="H184">
            <v>0.74</v>
          </cell>
          <cell r="J184">
            <v>0</v>
          </cell>
          <cell r="K184">
            <v>0.7400000000000001</v>
          </cell>
          <cell r="M184">
            <v>0</v>
          </cell>
          <cell r="N184">
            <v>0</v>
          </cell>
          <cell r="P184">
            <v>0</v>
          </cell>
          <cell r="Q184">
            <v>0.74</v>
          </cell>
          <cell r="S184">
            <v>0</v>
          </cell>
          <cell r="T184">
            <v>0.74</v>
          </cell>
          <cell r="V184">
            <v>0</v>
          </cell>
          <cell r="W184">
            <v>0.74</v>
          </cell>
          <cell r="Y184">
            <v>0</v>
          </cell>
          <cell r="Z184">
            <v>0.7400000000000001</v>
          </cell>
          <cell r="AB184">
            <v>0</v>
          </cell>
          <cell r="AC184">
            <v>0.74</v>
          </cell>
          <cell r="AE184">
            <v>0</v>
          </cell>
          <cell r="AF184">
            <v>0.74</v>
          </cell>
          <cell r="AH184">
            <v>0</v>
          </cell>
          <cell r="AI184">
            <v>0.74</v>
          </cell>
          <cell r="AK184">
            <v>0</v>
          </cell>
          <cell r="AL184">
            <v>0.74</v>
          </cell>
          <cell r="AN184">
            <v>0</v>
          </cell>
          <cell r="AO184">
            <v>0.74</v>
          </cell>
        </row>
        <row r="185">
          <cell r="A185" t="str">
            <v>Service</v>
          </cell>
          <cell r="D185">
            <v>0</v>
          </cell>
          <cell r="G185">
            <v>0</v>
          </cell>
          <cell r="J185">
            <v>0</v>
          </cell>
          <cell r="M185">
            <v>0</v>
          </cell>
          <cell r="P185">
            <v>0</v>
          </cell>
          <cell r="S185">
            <v>0</v>
          </cell>
          <cell r="V185">
            <v>0</v>
          </cell>
          <cell r="Y185">
            <v>0</v>
          </cell>
          <cell r="AB185">
            <v>0</v>
          </cell>
          <cell r="AE185">
            <v>0</v>
          </cell>
          <cell r="AH185">
            <v>0</v>
          </cell>
          <cell r="AK185">
            <v>0</v>
          </cell>
          <cell r="AN185">
            <v>0</v>
          </cell>
        </row>
        <row r="186">
          <cell r="A186" t="str">
            <v>ServiceAjustement M/O</v>
          </cell>
          <cell r="B186" t="str">
            <v>Ajustement M/O</v>
          </cell>
          <cell r="E186">
            <v>-48641.460247757655</v>
          </cell>
          <cell r="H186">
            <v>-2959.7191851556272</v>
          </cell>
          <cell r="K186">
            <v>-3065.6632097438992</v>
          </cell>
          <cell r="N186">
            <v>-3475.7080423797106</v>
          </cell>
          <cell r="Q186">
            <v>-4750.6399655734394</v>
          </cell>
          <cell r="T186">
            <v>-5033.4209187872038</v>
          </cell>
          <cell r="W186">
            <v>-3776.1121398973351</v>
          </cell>
          <cell r="Z186">
            <v>-3947.0420261874815</v>
          </cell>
          <cell r="AC186">
            <v>-4222.0781123780662</v>
          </cell>
          <cell r="AF186">
            <v>-3419.54898262199</v>
          </cell>
          <cell r="AI186">
            <v>-4500.6152400611772</v>
          </cell>
          <cell r="AL186">
            <v>-6146.4338340456598</v>
          </cell>
          <cell r="AO186">
            <v>-3344.4785909260709</v>
          </cell>
        </row>
        <row r="187">
          <cell r="A187" t="str">
            <v>ServiceSous-total M/O</v>
          </cell>
          <cell r="B187" t="str">
            <v>Sous-total M/O</v>
          </cell>
          <cell r="C187">
            <v>12648</v>
          </cell>
          <cell r="D187">
            <v>2802749.7090175254</v>
          </cell>
          <cell r="E187">
            <v>2005778.0911119578</v>
          </cell>
          <cell r="F187">
            <v>770.54948259721198</v>
          </cell>
          <cell r="G187">
            <v>169549.52731212744</v>
          </cell>
          <cell r="H187">
            <v>121055.66681688525</v>
          </cell>
          <cell r="I187">
            <v>797.48563382964562</v>
          </cell>
          <cell r="J187">
            <v>175513.05934607156</v>
          </cell>
          <cell r="K187">
            <v>125283.34675565228</v>
          </cell>
          <cell r="L187">
            <v>903.88811585780365</v>
          </cell>
          <cell r="M187">
            <v>200109.75837821831</v>
          </cell>
          <cell r="N187">
            <v>143161.61891461228</v>
          </cell>
          <cell r="O187">
            <v>1220.344157303726</v>
          </cell>
          <cell r="P187">
            <v>279343.35753674002</v>
          </cell>
          <cell r="Q187">
            <v>201505.94887003678</v>
          </cell>
          <cell r="R187">
            <v>1305.3257416959184</v>
          </cell>
          <cell r="S187">
            <v>291807.75559462892</v>
          </cell>
          <cell r="T187">
            <v>209337.0897714232</v>
          </cell>
          <cell r="U187">
            <v>987.38644814492261</v>
          </cell>
          <cell r="V187">
            <v>215679.92824461855</v>
          </cell>
          <cell r="W187">
            <v>153809.78318322377</v>
          </cell>
          <cell r="X187">
            <v>1040.3004770484367</v>
          </cell>
          <cell r="Y187">
            <v>223504.3284749774</v>
          </cell>
          <cell r="Z187">
            <v>158833.56296898253</v>
          </cell>
          <cell r="AA187">
            <v>1110.8831765811544</v>
          </cell>
          <cell r="AB187">
            <v>239514.30321191062</v>
          </cell>
          <cell r="AC187">
            <v>170337.17721679306</v>
          </cell>
          <cell r="AD187">
            <v>896.45935062107924</v>
          </cell>
          <cell r="AE187">
            <v>193967.57732323089</v>
          </cell>
          <cell r="AF187">
            <v>137939.58245411675</v>
          </cell>
          <cell r="AG187">
            <v>1163.698912317856</v>
          </cell>
          <cell r="AH187">
            <v>260132.70530529221</v>
          </cell>
          <cell r="AI187">
            <v>186391.85560275137</v>
          </cell>
          <cell r="AJ187">
            <v>1579.4220805533571</v>
          </cell>
          <cell r="AK187">
            <v>361937.59164156293</v>
          </cell>
          <cell r="AL187">
            <v>261230.63728373789</v>
          </cell>
          <cell r="AM187">
            <v>872.25642344888831</v>
          </cell>
          <cell r="AN187">
            <v>191689.81664814672</v>
          </cell>
          <cell r="AO187">
            <v>136891.82127374265</v>
          </cell>
        </row>
        <row r="188">
          <cell r="A188" t="str">
            <v>Service% protit / ventes</v>
          </cell>
          <cell r="B188" t="str">
            <v>% protit / ventes</v>
          </cell>
          <cell r="D188">
            <v>221.59627680404216</v>
          </cell>
          <cell r="E188">
            <v>0.71564652550265084</v>
          </cell>
          <cell r="G188">
            <v>220.03716976182278</v>
          </cell>
          <cell r="H188">
            <v>0.71398410090540221</v>
          </cell>
          <cell r="J188">
            <v>220.08303585762607</v>
          </cell>
          <cell r="K188">
            <v>0.71381210732941647</v>
          </cell>
          <cell r="M188">
            <v>221.38775238604734</v>
          </cell>
          <cell r="N188">
            <v>0.71541548035867919</v>
          </cell>
          <cell r="P188">
            <v>228.90539186415387</v>
          </cell>
          <cell r="Q188">
            <v>0.72135579183598153</v>
          </cell>
          <cell r="S188">
            <v>223.55167470726772</v>
          </cell>
          <cell r="T188">
            <v>0.71738014414609441</v>
          </cell>
          <cell r="V188">
            <v>218.43517160867734</v>
          </cell>
          <cell r="W188">
            <v>0.71313906878148037</v>
          </cell>
          <cell r="Y188">
            <v>214.84593481020866</v>
          </cell>
          <cell r="Z188">
            <v>0.71065094825116493</v>
          </cell>
          <cell r="AB188">
            <v>215.607102763981</v>
          </cell>
          <cell r="AC188">
            <v>0.71117747429925715</v>
          </cell>
          <cell r="AE188">
            <v>216.37074474023558</v>
          </cell>
          <cell r="AF188">
            <v>0.71114762764836659</v>
          </cell>
          <cell r="AH188">
            <v>223.5395277522085</v>
          </cell>
          <cell r="AI188">
            <v>0.71652603383339109</v>
          </cell>
          <cell r="AK188">
            <v>229.15824471363385</v>
          </cell>
          <cell r="AL188">
            <v>0.72175602456470456</v>
          </cell>
          <cell r="AN188">
            <v>219.76314704592048</v>
          </cell>
          <cell r="AO188">
            <v>0.7141319432999006</v>
          </cell>
        </row>
        <row r="189">
          <cell r="A189" t="str">
            <v>Service</v>
          </cell>
        </row>
        <row r="190">
          <cell r="A190" t="str">
            <v>ServiceSous-traitement</v>
          </cell>
          <cell r="B190" t="str">
            <v>Sous-traitement</v>
          </cell>
          <cell r="C190">
            <v>0</v>
          </cell>
          <cell r="D190">
            <v>299999.99999999994</v>
          </cell>
          <cell r="E190">
            <v>71999.999999999985</v>
          </cell>
          <cell r="F190">
            <v>0</v>
          </cell>
          <cell r="G190">
            <v>19187.075768751314</v>
          </cell>
          <cell r="H190">
            <v>4604.8981845003154</v>
          </cell>
          <cell r="I190">
            <v>0</v>
          </cell>
          <cell r="J190">
            <v>18153.058934700417</v>
          </cell>
          <cell r="K190">
            <v>4356.7341443281002</v>
          </cell>
          <cell r="L190">
            <v>0</v>
          </cell>
          <cell r="M190">
            <v>24221.91661324873</v>
          </cell>
          <cell r="N190">
            <v>5813.2599871796947</v>
          </cell>
          <cell r="O190">
            <v>0</v>
          </cell>
          <cell r="P190">
            <v>33882.618586113851</v>
          </cell>
          <cell r="Q190">
            <v>8131.8284606673242</v>
          </cell>
          <cell r="R190">
            <v>0</v>
          </cell>
          <cell r="S190">
            <v>38955.433881342142</v>
          </cell>
          <cell r="T190">
            <v>9349.3041315221144</v>
          </cell>
          <cell r="U190">
            <v>0</v>
          </cell>
          <cell r="V190">
            <v>27930.607628183541</v>
          </cell>
          <cell r="W190">
            <v>6703.3458307640494</v>
          </cell>
          <cell r="X190">
            <v>0</v>
          </cell>
          <cell r="Y190">
            <v>24153.7014980233</v>
          </cell>
          <cell r="Z190">
            <v>5796.888359525592</v>
          </cell>
          <cell r="AA190">
            <v>0</v>
          </cell>
          <cell r="AB190">
            <v>24378.890593754368</v>
          </cell>
          <cell r="AC190">
            <v>5850.9337425010481</v>
          </cell>
          <cell r="AD190">
            <v>0</v>
          </cell>
          <cell r="AE190">
            <v>29072.228396112863</v>
          </cell>
          <cell r="AF190">
            <v>6977.3348150670872</v>
          </cell>
          <cell r="AG190">
            <v>0</v>
          </cell>
          <cell r="AH190">
            <v>25843.985930584855</v>
          </cell>
          <cell r="AI190">
            <v>6202.5566233403651</v>
          </cell>
          <cell r="AJ190">
            <v>0</v>
          </cell>
          <cell r="AK190">
            <v>19876.874014810674</v>
          </cell>
          <cell r="AL190">
            <v>4770.4497635545613</v>
          </cell>
          <cell r="AM190">
            <v>0</v>
          </cell>
          <cell r="AN190">
            <v>14343.608154373955</v>
          </cell>
          <cell r="AO190">
            <v>3442.4659570497488</v>
          </cell>
        </row>
        <row r="191">
          <cell r="A191" t="str">
            <v>Service% profit / ventes</v>
          </cell>
          <cell r="B191" t="str">
            <v>% profit / ventes</v>
          </cell>
          <cell r="E191">
            <v>0.24</v>
          </cell>
          <cell r="H191">
            <v>0.24</v>
          </cell>
          <cell r="K191">
            <v>0.24000000000000002</v>
          </cell>
          <cell r="N191">
            <v>0.24</v>
          </cell>
          <cell r="Q191">
            <v>0.24</v>
          </cell>
          <cell r="T191">
            <v>0.24000000000000002</v>
          </cell>
          <cell r="W191">
            <v>0.24</v>
          </cell>
          <cell r="Z191">
            <v>0.24</v>
          </cell>
          <cell r="AC191">
            <v>0.24</v>
          </cell>
          <cell r="AF191">
            <v>0.24</v>
          </cell>
          <cell r="AI191">
            <v>0.24</v>
          </cell>
          <cell r="AL191">
            <v>0.24</v>
          </cell>
          <cell r="AO191">
            <v>0.23999999999999996</v>
          </cell>
        </row>
        <row r="192">
          <cell r="A192" t="str">
            <v>Service</v>
          </cell>
        </row>
        <row r="193">
          <cell r="A193" t="str">
            <v>ServiceM.O. Recond. MCPA</v>
          </cell>
          <cell r="B193" t="str">
            <v>M.O. Recond. MCPA</v>
          </cell>
          <cell r="C193">
            <v>0</v>
          </cell>
          <cell r="D193">
            <v>0</v>
          </cell>
          <cell r="E193">
            <v>0</v>
          </cell>
        </row>
        <row r="194">
          <cell r="A194" t="str">
            <v>Service% profit / ventes</v>
          </cell>
          <cell r="B194" t="str">
            <v>% profit / ventes</v>
          </cell>
          <cell r="E194">
            <v>0</v>
          </cell>
          <cell r="H194">
            <v>0</v>
          </cell>
          <cell r="K194">
            <v>0</v>
          </cell>
          <cell r="N194">
            <v>0</v>
          </cell>
          <cell r="Q194">
            <v>0</v>
          </cell>
          <cell r="T194">
            <v>0</v>
          </cell>
          <cell r="W194">
            <v>0</v>
          </cell>
          <cell r="Z194">
            <v>0</v>
          </cell>
          <cell r="AC194">
            <v>0</v>
          </cell>
          <cell r="AF194">
            <v>0</v>
          </cell>
          <cell r="AI194">
            <v>0</v>
          </cell>
          <cell r="AL194">
            <v>0</v>
          </cell>
          <cell r="AO194">
            <v>0</v>
          </cell>
        </row>
        <row r="195">
          <cell r="A195" t="str">
            <v>Service</v>
          </cell>
        </row>
        <row r="196">
          <cell r="A196" t="str">
            <v>ServiceTotal Mécanique</v>
          </cell>
          <cell r="B196" t="str">
            <v>Total Mécanique</v>
          </cell>
          <cell r="D196">
            <v>3102749.7090175254</v>
          </cell>
          <cell r="E196">
            <v>2077778.0911119578</v>
          </cell>
          <cell r="G196">
            <v>188736.60308087876</v>
          </cell>
          <cell r="H196">
            <v>125660.56500138556</v>
          </cell>
          <cell r="J196">
            <v>193666.11828077197</v>
          </cell>
          <cell r="K196">
            <v>129640.08089998038</v>
          </cell>
          <cell r="M196">
            <v>224331.67499146704</v>
          </cell>
          <cell r="N196">
            <v>148974.87890179196</v>
          </cell>
          <cell r="P196">
            <v>313225.97612285387</v>
          </cell>
          <cell r="Q196">
            <v>209637.77733070409</v>
          </cell>
          <cell r="S196">
            <v>330763.18947597104</v>
          </cell>
          <cell r="T196">
            <v>218686.3939029453</v>
          </cell>
          <cell r="V196">
            <v>243610.53587280208</v>
          </cell>
          <cell r="W196">
            <v>160513.12901398781</v>
          </cell>
          <cell r="Y196">
            <v>247658.0299730007</v>
          </cell>
          <cell r="Z196">
            <v>164630.45132850812</v>
          </cell>
          <cell r="AB196">
            <v>263893.19380566501</v>
          </cell>
          <cell r="AC196">
            <v>176188.11095929411</v>
          </cell>
          <cell r="AE196">
            <v>223039.80571934374</v>
          </cell>
          <cell r="AF196">
            <v>144916.91726918385</v>
          </cell>
          <cell r="AH196">
            <v>285976.69123587705</v>
          </cell>
          <cell r="AI196">
            <v>192594.41222609172</v>
          </cell>
          <cell r="AK196">
            <v>381814.46565637359</v>
          </cell>
          <cell r="AL196">
            <v>266001.08704729244</v>
          </cell>
          <cell r="AN196">
            <v>206033.42480252066</v>
          </cell>
          <cell r="AO196">
            <v>140334.2872307924</v>
          </cell>
        </row>
        <row r="197">
          <cell r="A197" t="str">
            <v>Service</v>
          </cell>
          <cell r="E197">
            <v>0.66965700941758488</v>
          </cell>
          <cell r="H197">
            <v>0.66579859417908771</v>
          </cell>
          <cell r="K197">
            <v>0.66939990355995904</v>
          </cell>
          <cell r="N197">
            <v>0.66408312115290258</v>
          </cell>
          <cell r="Q197">
            <v>0.66928605323742274</v>
          </cell>
          <cell r="T197">
            <v>0.66115698741873519</v>
          </cell>
          <cell r="W197">
            <v>0.65889239329861149</v>
          </cell>
          <cell r="Z197">
            <v>0.66474909513919611</v>
          </cell>
          <cell r="AC197">
            <v>0.66764931834142616</v>
          </cell>
          <cell r="AF197">
            <v>0.64973566849110431</v>
          </cell>
          <cell r="AI197">
            <v>0.67346192234680247</v>
          </cell>
          <cell r="AL197">
            <v>0.6966762943096263</v>
          </cell>
          <cell r="AO197">
            <v>0.68112388737555707</v>
          </cell>
        </row>
        <row r="198">
          <cell r="A198" t="str">
            <v>Service</v>
          </cell>
        </row>
        <row r="199">
          <cell r="A199" t="str">
            <v>ServiceDEPENSES</v>
          </cell>
          <cell r="B199" t="str">
            <v>DEPENSES</v>
          </cell>
        </row>
        <row r="200">
          <cell r="A200" t="str">
            <v>ServiceSalaires cadres</v>
          </cell>
          <cell r="B200" t="str">
            <v>Salaires cadres</v>
          </cell>
          <cell r="E200">
            <v>148814.26175999999</v>
          </cell>
          <cell r="H200">
            <v>12044.250946206896</v>
          </cell>
          <cell r="K200">
            <v>11568.334234482758</v>
          </cell>
          <cell r="N200">
            <v>12996.084369655171</v>
          </cell>
          <cell r="Q200">
            <v>12044.250946206896</v>
          </cell>
          <cell r="T200">
            <v>12520.167657931033</v>
          </cell>
          <cell r="W200">
            <v>12520.167657931033</v>
          </cell>
          <cell r="Z200">
            <v>12520.167657931033</v>
          </cell>
          <cell r="AC200">
            <v>12520.167657931033</v>
          </cell>
          <cell r="AF200">
            <v>12520.167657931033</v>
          </cell>
          <cell r="AI200">
            <v>12044.250946206896</v>
          </cell>
          <cell r="AL200">
            <v>12520.167657931033</v>
          </cell>
          <cell r="AO200">
            <v>12996.084369655171</v>
          </cell>
        </row>
        <row r="201">
          <cell r="A201" t="str">
            <v>ServiceSalaires commis</v>
          </cell>
          <cell r="B201" t="str">
            <v>Salaires commis</v>
          </cell>
          <cell r="E201">
            <v>108700.73360400002</v>
          </cell>
          <cell r="H201">
            <v>8746.0360371034476</v>
          </cell>
          <cell r="K201">
            <v>8329.558130574711</v>
          </cell>
          <cell r="N201">
            <v>9578.9918501609191</v>
          </cell>
          <cell r="Q201">
            <v>8746.0360371034476</v>
          </cell>
          <cell r="T201">
            <v>9162.5139436321842</v>
          </cell>
          <cell r="W201">
            <v>9162.5139436321842</v>
          </cell>
          <cell r="Z201">
            <v>9162.5139436321842</v>
          </cell>
          <cell r="AC201">
            <v>9162.5139436321842</v>
          </cell>
          <cell r="AF201">
            <v>9162.5139436321842</v>
          </cell>
          <cell r="AI201">
            <v>8746.0360371034476</v>
          </cell>
          <cell r="AL201">
            <v>9162.5139436321842</v>
          </cell>
          <cell r="AO201">
            <v>9578.9918501609191</v>
          </cell>
        </row>
        <row r="202">
          <cell r="A202" t="str">
            <v>ServiceSalaires autres</v>
          </cell>
          <cell r="B202" t="str">
            <v>Salaires autres</v>
          </cell>
          <cell r="E202">
            <v>146835.62122560001</v>
          </cell>
          <cell r="H202">
            <v>11814.360328496552</v>
          </cell>
          <cell r="K202">
            <v>11251.771741425286</v>
          </cell>
          <cell r="N202">
            <v>12939.537502639081</v>
          </cell>
          <cell r="Q202">
            <v>11814.360328496552</v>
          </cell>
          <cell r="T202">
            <v>12376.948915567818</v>
          </cell>
          <cell r="W202">
            <v>12376.948915567818</v>
          </cell>
          <cell r="Z202">
            <v>12376.948915567818</v>
          </cell>
          <cell r="AC202">
            <v>12376.948915567818</v>
          </cell>
          <cell r="AF202">
            <v>12376.948915567818</v>
          </cell>
          <cell r="AI202">
            <v>11814.360328496552</v>
          </cell>
          <cell r="AL202">
            <v>12376.948915567818</v>
          </cell>
          <cell r="AO202">
            <v>12939.537502639081</v>
          </cell>
        </row>
        <row r="203">
          <cell r="A203" t="str">
            <v>ServiceSalaires spécialistes</v>
          </cell>
          <cell r="B203" t="str">
            <v>Salaires spécialistes</v>
          </cell>
          <cell r="E203">
            <v>371707.29119999998</v>
          </cell>
          <cell r="H203">
            <v>30510.931475862068</v>
          </cell>
          <cell r="K203">
            <v>29891.36331034483</v>
          </cell>
          <cell r="N203">
            <v>31750.067806896557</v>
          </cell>
          <cell r="Q203">
            <v>30510.931475862068</v>
          </cell>
          <cell r="T203">
            <v>31130.499641379309</v>
          </cell>
          <cell r="W203">
            <v>31130.499641379309</v>
          </cell>
          <cell r="Z203">
            <v>31130.499641379309</v>
          </cell>
          <cell r="AC203">
            <v>31130.499641379309</v>
          </cell>
          <cell r="AF203">
            <v>31130.499641379309</v>
          </cell>
          <cell r="AI203">
            <v>30510.931475862068</v>
          </cell>
          <cell r="AL203">
            <v>31130.499641379309</v>
          </cell>
          <cell r="AO203">
            <v>31750.067806896557</v>
          </cell>
        </row>
        <row r="204">
          <cell r="A204" t="str">
            <v>Service[...]</v>
          </cell>
          <cell r="B204" t="str">
            <v>[...]</v>
          </cell>
          <cell r="E204">
            <v>0</v>
          </cell>
        </row>
        <row r="205">
          <cell r="A205" t="str">
            <v>Service[...]</v>
          </cell>
          <cell r="B205" t="str">
            <v>[...]</v>
          </cell>
          <cell r="E205">
            <v>0</v>
          </cell>
        </row>
        <row r="206">
          <cell r="A206" t="str">
            <v>Service[...]</v>
          </cell>
          <cell r="B206" t="str">
            <v>[...]</v>
          </cell>
          <cell r="E206">
            <v>0</v>
          </cell>
        </row>
        <row r="207">
          <cell r="A207" t="str">
            <v>ServiceSalaires en absences</v>
          </cell>
          <cell r="B207" t="str">
            <v>Salaires en absences</v>
          </cell>
          <cell r="E207">
            <v>201024.82413475195</v>
          </cell>
          <cell r="H207">
            <v>16673.690254520276</v>
          </cell>
          <cell r="K207">
            <v>15991.419290019308</v>
          </cell>
          <cell r="N207">
            <v>17604.907383522208</v>
          </cell>
          <cell r="Q207">
            <v>16673.690254520276</v>
          </cell>
          <cell r="T207">
            <v>16489.311619021239</v>
          </cell>
          <cell r="W207">
            <v>16922.636419021241</v>
          </cell>
          <cell r="Z207">
            <v>17355.961219021243</v>
          </cell>
          <cell r="AC207">
            <v>16922.636419021241</v>
          </cell>
          <cell r="AF207">
            <v>16922.636419021241</v>
          </cell>
          <cell r="AI207">
            <v>16673.690254520276</v>
          </cell>
          <cell r="AL207">
            <v>16922.636419021241</v>
          </cell>
          <cell r="AO207">
            <v>15871.608183522205</v>
          </cell>
        </row>
        <row r="208">
          <cell r="A208" t="str">
            <v>ServiceDéduction à la source</v>
          </cell>
          <cell r="B208" t="str">
            <v>Déduction à la source</v>
          </cell>
          <cell r="E208">
            <v>201024.82413475195</v>
          </cell>
          <cell r="H208">
            <v>16673.690254520276</v>
          </cell>
          <cell r="K208">
            <v>15991.419290019308</v>
          </cell>
          <cell r="N208">
            <v>17604.907383522208</v>
          </cell>
          <cell r="Q208">
            <v>16673.690254520276</v>
          </cell>
          <cell r="T208">
            <v>16489.311619021239</v>
          </cell>
          <cell r="W208">
            <v>16922.636419021241</v>
          </cell>
          <cell r="Z208">
            <v>17355.961219021243</v>
          </cell>
          <cell r="AC208">
            <v>16922.636419021241</v>
          </cell>
          <cell r="AF208">
            <v>16922.636419021241</v>
          </cell>
          <cell r="AI208">
            <v>16673.690254520276</v>
          </cell>
          <cell r="AL208">
            <v>16922.636419021241</v>
          </cell>
          <cell r="AO208">
            <v>15871.608183522205</v>
          </cell>
        </row>
        <row r="209">
          <cell r="A209" t="str">
            <v>ServiceBénéfices marginaux</v>
          </cell>
          <cell r="B209" t="str">
            <v>Bénéfices marginaux</v>
          </cell>
          <cell r="E209">
            <v>144067.79062990559</v>
          </cell>
          <cell r="H209">
            <v>11949.478015739529</v>
          </cell>
          <cell r="K209">
            <v>11460.517157847171</v>
          </cell>
          <cell r="N209">
            <v>12616.85029152425</v>
          </cell>
          <cell r="Q209">
            <v>11949.478015739529</v>
          </cell>
          <cell r="T209">
            <v>11817.339993631887</v>
          </cell>
          <cell r="W209">
            <v>12127.889433631888</v>
          </cell>
          <cell r="Z209">
            <v>12438.438873631889</v>
          </cell>
          <cell r="AC209">
            <v>12127.889433631888</v>
          </cell>
          <cell r="AF209">
            <v>12127.889433631888</v>
          </cell>
          <cell r="AI209">
            <v>11949.478015739529</v>
          </cell>
          <cell r="AL209">
            <v>12127.889433631888</v>
          </cell>
          <cell r="AO209">
            <v>11374.652531524247</v>
          </cell>
        </row>
        <row r="210">
          <cell r="A210" t="str">
            <v>ServiceCsst</v>
          </cell>
          <cell r="B210" t="str">
            <v>Csst</v>
          </cell>
          <cell r="E210">
            <v>33504.137355792001</v>
          </cell>
          <cell r="H210">
            <v>2778.948375753379</v>
          </cell>
          <cell r="K210">
            <v>2665.2365483365516</v>
          </cell>
          <cell r="N210">
            <v>2934.1512305870351</v>
          </cell>
          <cell r="Q210">
            <v>2778.948375753379</v>
          </cell>
          <cell r="T210">
            <v>2748.2186031702067</v>
          </cell>
          <cell r="W210">
            <v>2820.4394031702068</v>
          </cell>
          <cell r="Z210">
            <v>2892.6602031702073</v>
          </cell>
          <cell r="AC210">
            <v>2820.4394031702068</v>
          </cell>
          <cell r="AF210">
            <v>2820.4394031702068</v>
          </cell>
          <cell r="AI210">
            <v>2778.948375753379</v>
          </cell>
          <cell r="AL210">
            <v>2820.4394031702068</v>
          </cell>
          <cell r="AO210">
            <v>2645.2680305870344</v>
          </cell>
        </row>
        <row r="211">
          <cell r="A211" t="str">
            <v>Service[...]</v>
          </cell>
          <cell r="B211" t="str">
            <v>[...]</v>
          </cell>
          <cell r="E211">
            <v>0</v>
          </cell>
        </row>
        <row r="212">
          <cell r="A212" t="str">
            <v>ServiceTOTAL PERSONNEL</v>
          </cell>
          <cell r="B212" t="str">
            <v>TOTAL PERSONNEL</v>
          </cell>
          <cell r="C212" t="str">
            <v>%brut</v>
          </cell>
          <cell r="D212">
            <v>0.65246596344621532</v>
          </cell>
          <cell r="E212">
            <v>1355679.4840448017</v>
          </cell>
          <cell r="F212" t="str">
            <v>%brut</v>
          </cell>
          <cell r="G212">
            <v>0.8848550512802198</v>
          </cell>
          <cell r="H212">
            <v>111191.38568820241</v>
          </cell>
          <cell r="I212" t="str">
            <v>%brut</v>
          </cell>
          <cell r="J212">
            <v>0.82651614345811586</v>
          </cell>
          <cell r="K212">
            <v>107149.61970304993</v>
          </cell>
          <cell r="L212" t="str">
            <v>%brut</v>
          </cell>
          <cell r="M212">
            <v>0.79225100693864536</v>
          </cell>
          <cell r="N212">
            <v>118025.49781850743</v>
          </cell>
          <cell r="O212" t="str">
            <v>%brut</v>
          </cell>
          <cell r="P212">
            <v>0.53039765591865506</v>
          </cell>
          <cell r="Q212">
            <v>111191.38568820241</v>
          </cell>
          <cell r="R212" t="str">
            <v>%brut</v>
          </cell>
          <cell r="S212">
            <v>0.51550674910020811</v>
          </cell>
          <cell r="T212">
            <v>112734.3119933549</v>
          </cell>
          <cell r="U212" t="str">
            <v>%brut</v>
          </cell>
          <cell r="V212">
            <v>0.71012092614194744</v>
          </cell>
          <cell r="W212">
            <v>113983.73183335492</v>
          </cell>
          <cell r="X212" t="str">
            <v>%brut</v>
          </cell>
          <cell r="Y212">
            <v>0.69995040858762836</v>
          </cell>
          <cell r="Z212">
            <v>115233.15167335492</v>
          </cell>
          <cell r="AA212" t="str">
            <v>%brut</v>
          </cell>
          <cell r="AB212">
            <v>0.64694337894166609</v>
          </cell>
          <cell r="AC212">
            <v>113983.73183335492</v>
          </cell>
          <cell r="AD212" t="str">
            <v>%brut</v>
          </cell>
          <cell r="AE212">
            <v>0.78654538049294553</v>
          </cell>
          <cell r="AF212">
            <v>113983.73183335492</v>
          </cell>
          <cell r="AG212" t="str">
            <v>%brut</v>
          </cell>
          <cell r="AH212">
            <v>0.57733443251547645</v>
          </cell>
          <cell r="AI212">
            <v>111191.38568820241</v>
          </cell>
          <cell r="AJ212" t="str">
            <v>%brut</v>
          </cell>
          <cell r="AK212">
            <v>0.42850851888845742</v>
          </cell>
          <cell r="AL212">
            <v>113983.73183335492</v>
          </cell>
          <cell r="AM212" t="str">
            <v>%brut</v>
          </cell>
          <cell r="AN212">
            <v>0.80541840977624346</v>
          </cell>
          <cell r="AO212">
            <v>113027.81845850741</v>
          </cell>
        </row>
        <row r="213">
          <cell r="A213" t="str">
            <v>ServicePublicité 2</v>
          </cell>
          <cell r="B213" t="str">
            <v>Publicité 2</v>
          </cell>
          <cell r="E213">
            <v>84878.3</v>
          </cell>
          <cell r="H213">
            <v>7073.1916666666666</v>
          </cell>
          <cell r="K213">
            <v>7073.1916666666666</v>
          </cell>
          <cell r="N213">
            <v>7073.1916666666666</v>
          </cell>
          <cell r="Q213">
            <v>7073.1916666666666</v>
          </cell>
          <cell r="T213">
            <v>7073.1916666666666</v>
          </cell>
          <cell r="W213">
            <v>7073.1916666666666</v>
          </cell>
          <cell r="Z213">
            <v>7073.1916666666666</v>
          </cell>
          <cell r="AC213">
            <v>7073.1916666666666</v>
          </cell>
          <cell r="AF213">
            <v>7073.1916666666666</v>
          </cell>
          <cell r="AI213">
            <v>7073.1916666666666</v>
          </cell>
          <cell r="AL213">
            <v>7073.1916666666666</v>
          </cell>
          <cell r="AO213">
            <v>7073.1916666666666</v>
          </cell>
        </row>
        <row r="214">
          <cell r="A214" t="str">
            <v>ServiceService gratuit 2</v>
          </cell>
          <cell r="B214" t="str">
            <v>Service gratuit 2</v>
          </cell>
          <cell r="E214">
            <v>32433</v>
          </cell>
          <cell r="H214">
            <v>1758.9169876094636</v>
          </cell>
          <cell r="K214">
            <v>1719.6466132661913</v>
          </cell>
          <cell r="N214">
            <v>2252.7530495778146</v>
          </cell>
          <cell r="Q214">
            <v>4121.8098630045515</v>
          </cell>
          <cell r="T214">
            <v>3681.3243353251628</v>
          </cell>
          <cell r="W214">
            <v>2199.7310759511602</v>
          </cell>
          <cell r="Z214">
            <v>2102.8829386082739</v>
          </cell>
          <cell r="AC214">
            <v>2322.9627189227144</v>
          </cell>
          <cell r="AF214">
            <v>1718.1880323523033</v>
          </cell>
          <cell r="AI214">
            <v>2964.593979577799</v>
          </cell>
          <cell r="AL214">
            <v>5549.880987709701</v>
          </cell>
          <cell r="AO214">
            <v>2040.3094180948635</v>
          </cell>
        </row>
        <row r="215">
          <cell r="A215" t="str">
            <v>ServiceFrais véhicules de cie</v>
          </cell>
          <cell r="B215" t="str">
            <v>Frais véhicules de cie</v>
          </cell>
          <cell r="E215">
            <v>224388.96000000008</v>
          </cell>
          <cell r="H215">
            <v>16764.080000000002</v>
          </cell>
          <cell r="K215">
            <v>16764.080000000002</v>
          </cell>
          <cell r="N215">
            <v>16764.080000000002</v>
          </cell>
          <cell r="Q215">
            <v>21064.080000000002</v>
          </cell>
          <cell r="T215">
            <v>21064.080000000002</v>
          </cell>
          <cell r="W215">
            <v>16764.080000000002</v>
          </cell>
          <cell r="Z215">
            <v>16764.080000000002</v>
          </cell>
          <cell r="AC215">
            <v>16764.080000000002</v>
          </cell>
          <cell r="AF215">
            <v>16764.080000000002</v>
          </cell>
          <cell r="AI215">
            <v>22784.080000000002</v>
          </cell>
          <cell r="AL215">
            <v>21064.080000000002</v>
          </cell>
          <cell r="AO215">
            <v>21064.080000000002</v>
          </cell>
        </row>
        <row r="216">
          <cell r="A216" t="str">
            <v>ServiceInformatique</v>
          </cell>
          <cell r="B216" t="str">
            <v>Informatique</v>
          </cell>
          <cell r="E216">
            <v>53106.566400000003</v>
          </cell>
          <cell r="H216">
            <v>4425.5472</v>
          </cell>
          <cell r="K216">
            <v>4425.5472</v>
          </cell>
          <cell r="N216">
            <v>4425.5472</v>
          </cell>
          <cell r="Q216">
            <v>4425.5472</v>
          </cell>
          <cell r="T216">
            <v>4425.5472</v>
          </cell>
          <cell r="W216">
            <v>4425.5472</v>
          </cell>
          <cell r="Z216">
            <v>4425.5472</v>
          </cell>
          <cell r="AC216">
            <v>4425.5472</v>
          </cell>
          <cell r="AF216">
            <v>4425.5472</v>
          </cell>
          <cell r="AI216">
            <v>4425.5472</v>
          </cell>
          <cell r="AL216">
            <v>4425.5472</v>
          </cell>
          <cell r="AO216">
            <v>4425.5472</v>
          </cell>
        </row>
        <row r="217">
          <cell r="A217" t="str">
            <v>ServiceFrais de déplacement</v>
          </cell>
          <cell r="B217" t="str">
            <v>Frais de déplacement</v>
          </cell>
          <cell r="E217">
            <v>14368.471200000002</v>
          </cell>
          <cell r="H217">
            <v>1197.3725999999999</v>
          </cell>
          <cell r="K217">
            <v>1197.3725999999999</v>
          </cell>
          <cell r="N217">
            <v>1197.3725999999999</v>
          </cell>
          <cell r="Q217">
            <v>1197.3725999999999</v>
          </cell>
          <cell r="T217">
            <v>1197.3725999999999</v>
          </cell>
          <cell r="W217">
            <v>1197.3725999999999</v>
          </cell>
          <cell r="Z217">
            <v>1197.3725999999999</v>
          </cell>
          <cell r="AC217">
            <v>1197.3725999999999</v>
          </cell>
          <cell r="AF217">
            <v>1197.3725999999999</v>
          </cell>
          <cell r="AI217">
            <v>1197.3725999999999</v>
          </cell>
          <cell r="AL217">
            <v>1197.3725999999999</v>
          </cell>
          <cell r="AO217">
            <v>1197.3725999999999</v>
          </cell>
        </row>
        <row r="218">
          <cell r="A218" t="str">
            <v>ServiceServices extérieurs</v>
          </cell>
          <cell r="B218" t="str">
            <v>Services extérieurs</v>
          </cell>
          <cell r="E218">
            <v>43506.252</v>
          </cell>
          <cell r="H218">
            <v>3513.5209999999993</v>
          </cell>
          <cell r="K218">
            <v>3513.5209999999993</v>
          </cell>
          <cell r="N218">
            <v>3513.5209999999993</v>
          </cell>
          <cell r="Q218">
            <v>3849.5209999999993</v>
          </cell>
          <cell r="T218">
            <v>3849.5209999999993</v>
          </cell>
          <cell r="W218">
            <v>3513.5209999999993</v>
          </cell>
          <cell r="Z218">
            <v>3513.5209999999993</v>
          </cell>
          <cell r="AC218">
            <v>3513.5209999999993</v>
          </cell>
          <cell r="AF218">
            <v>3513.5209999999993</v>
          </cell>
          <cell r="AI218">
            <v>3849.5209999999993</v>
          </cell>
          <cell r="AL218">
            <v>3849.5209999999993</v>
          </cell>
          <cell r="AO218">
            <v>3513.5209999999993</v>
          </cell>
        </row>
        <row r="219">
          <cell r="A219" t="str">
            <v>ServiceFournitures autres</v>
          </cell>
          <cell r="B219" t="str">
            <v>Fournitures autres</v>
          </cell>
          <cell r="E219">
            <v>6474</v>
          </cell>
          <cell r="H219">
            <v>546</v>
          </cell>
          <cell r="K219">
            <v>520</v>
          </cell>
          <cell r="N219">
            <v>572</v>
          </cell>
          <cell r="Q219">
            <v>546</v>
          </cell>
          <cell r="T219">
            <v>520</v>
          </cell>
          <cell r="W219">
            <v>546</v>
          </cell>
          <cell r="Z219">
            <v>572</v>
          </cell>
          <cell r="AC219">
            <v>546</v>
          </cell>
          <cell r="AF219">
            <v>546</v>
          </cell>
          <cell r="AI219">
            <v>546</v>
          </cell>
          <cell r="AL219">
            <v>546</v>
          </cell>
          <cell r="AO219">
            <v>468</v>
          </cell>
        </row>
        <row r="220">
          <cell r="A220" t="str">
            <v>ServiceUniformes</v>
          </cell>
          <cell r="B220" t="str">
            <v>Uniformes</v>
          </cell>
          <cell r="E220">
            <v>15600</v>
          </cell>
          <cell r="H220">
            <v>1300</v>
          </cell>
          <cell r="K220">
            <v>1300</v>
          </cell>
          <cell r="N220">
            <v>1300</v>
          </cell>
          <cell r="Q220">
            <v>1300</v>
          </cell>
          <cell r="T220">
            <v>1300</v>
          </cell>
          <cell r="W220">
            <v>1300</v>
          </cell>
          <cell r="Z220">
            <v>1300</v>
          </cell>
          <cell r="AC220">
            <v>1300</v>
          </cell>
          <cell r="AF220">
            <v>1300</v>
          </cell>
          <cell r="AI220">
            <v>1300</v>
          </cell>
          <cell r="AL220">
            <v>1300</v>
          </cell>
          <cell r="AO220">
            <v>1300</v>
          </cell>
        </row>
        <row r="221">
          <cell r="A221" t="str">
            <v>ServicePapeterie</v>
          </cell>
          <cell r="B221" t="str">
            <v>Papeterie</v>
          </cell>
          <cell r="E221">
            <v>6278.3999999999987</v>
          </cell>
          <cell r="H221">
            <v>523.19999999999993</v>
          </cell>
          <cell r="K221">
            <v>523.19999999999993</v>
          </cell>
          <cell r="N221">
            <v>523.19999999999993</v>
          </cell>
          <cell r="Q221">
            <v>523.19999999999993</v>
          </cell>
          <cell r="T221">
            <v>523.19999999999993</v>
          </cell>
          <cell r="W221">
            <v>523.19999999999993</v>
          </cell>
          <cell r="Z221">
            <v>523.19999999999993</v>
          </cell>
          <cell r="AC221">
            <v>523.19999999999993</v>
          </cell>
          <cell r="AF221">
            <v>523.19999999999993</v>
          </cell>
          <cell r="AI221">
            <v>523.19999999999993</v>
          </cell>
          <cell r="AL221">
            <v>523.19999999999993</v>
          </cell>
          <cell r="AO221">
            <v>523.19999999999993</v>
          </cell>
        </row>
        <row r="222">
          <cell r="A222" t="str">
            <v>ServiceTéléphone</v>
          </cell>
          <cell r="B222" t="str">
            <v>Téléphone</v>
          </cell>
          <cell r="E222">
            <v>5534.2080000000014</v>
          </cell>
          <cell r="H222">
            <v>461.18399999999997</v>
          </cell>
          <cell r="K222">
            <v>461.18399999999997</v>
          </cell>
          <cell r="N222">
            <v>461.18399999999997</v>
          </cell>
          <cell r="Q222">
            <v>461.18399999999997</v>
          </cell>
          <cell r="T222">
            <v>461.18399999999997</v>
          </cell>
          <cell r="W222">
            <v>461.18399999999997</v>
          </cell>
          <cell r="Z222">
            <v>461.18399999999997</v>
          </cell>
          <cell r="AC222">
            <v>461.18399999999997</v>
          </cell>
          <cell r="AF222">
            <v>461.18399999999997</v>
          </cell>
          <cell r="AI222">
            <v>461.18399999999997</v>
          </cell>
          <cell r="AL222">
            <v>461.18399999999997</v>
          </cell>
          <cell r="AO222">
            <v>461.18399999999997</v>
          </cell>
        </row>
        <row r="223">
          <cell r="A223" t="str">
            <v>ServiceFrais postaux</v>
          </cell>
          <cell r="B223" t="str">
            <v>Frais postaux</v>
          </cell>
          <cell r="E223">
            <v>2491.1999999999994</v>
          </cell>
          <cell r="H223">
            <v>207.6</v>
          </cell>
          <cell r="K223">
            <v>207.6</v>
          </cell>
          <cell r="N223">
            <v>207.6</v>
          </cell>
          <cell r="Q223">
            <v>207.6</v>
          </cell>
          <cell r="T223">
            <v>207.6</v>
          </cell>
          <cell r="W223">
            <v>207.6</v>
          </cell>
          <cell r="Z223">
            <v>207.6</v>
          </cell>
          <cell r="AC223">
            <v>207.6</v>
          </cell>
          <cell r="AF223">
            <v>207.6</v>
          </cell>
          <cell r="AI223">
            <v>207.6</v>
          </cell>
          <cell r="AL223">
            <v>207.6</v>
          </cell>
          <cell r="AO223">
            <v>207.6</v>
          </cell>
        </row>
        <row r="224">
          <cell r="A224" t="str">
            <v>ServiceDivers</v>
          </cell>
          <cell r="B224" t="str">
            <v>Divers</v>
          </cell>
          <cell r="E224">
            <v>11542.08</v>
          </cell>
          <cell r="H224">
            <v>961.83999999999992</v>
          </cell>
          <cell r="K224">
            <v>961.83999999999992</v>
          </cell>
          <cell r="N224">
            <v>961.83999999999992</v>
          </cell>
          <cell r="Q224">
            <v>961.83999999999992</v>
          </cell>
          <cell r="T224">
            <v>961.83999999999992</v>
          </cell>
          <cell r="W224">
            <v>961.83999999999992</v>
          </cell>
          <cell r="Z224">
            <v>961.83999999999992</v>
          </cell>
          <cell r="AC224">
            <v>961.83999999999992</v>
          </cell>
          <cell r="AF224">
            <v>961.83999999999992</v>
          </cell>
          <cell r="AI224">
            <v>961.83999999999992</v>
          </cell>
          <cell r="AL224">
            <v>961.83999999999992</v>
          </cell>
          <cell r="AO224">
            <v>961.83999999999992</v>
          </cell>
        </row>
        <row r="225">
          <cell r="A225" t="str">
            <v>ServiceFormation</v>
          </cell>
          <cell r="B225" t="str">
            <v>Formation</v>
          </cell>
          <cell r="E225">
            <v>16695.12</v>
          </cell>
          <cell r="H225">
            <v>1391.26</v>
          </cell>
          <cell r="K225">
            <v>1391.26</v>
          </cell>
          <cell r="N225">
            <v>1391.26</v>
          </cell>
          <cell r="Q225">
            <v>1391.26</v>
          </cell>
          <cell r="T225">
            <v>1391.26</v>
          </cell>
          <cell r="W225">
            <v>1391.26</v>
          </cell>
          <cell r="Z225">
            <v>1391.26</v>
          </cell>
          <cell r="AC225">
            <v>1391.26</v>
          </cell>
          <cell r="AF225">
            <v>1391.26</v>
          </cell>
          <cell r="AI225">
            <v>1391.26</v>
          </cell>
          <cell r="AL225">
            <v>1391.26</v>
          </cell>
          <cell r="AO225">
            <v>1391.26</v>
          </cell>
        </row>
        <row r="226">
          <cell r="A226" t="str">
            <v>ServiceFrais bancaires</v>
          </cell>
          <cell r="B226" t="str">
            <v>Frais bancaires</v>
          </cell>
          <cell r="E226">
            <v>25456.799999999999</v>
          </cell>
          <cell r="H226">
            <v>1565.7553746442611</v>
          </cell>
          <cell r="K226">
            <v>1350.5605376493636</v>
          </cell>
          <cell r="N226">
            <v>1562.4856180940822</v>
          </cell>
          <cell r="Q226">
            <v>3003.7395318699969</v>
          </cell>
          <cell r="T226">
            <v>2752.9930502907059</v>
          </cell>
          <cell r="W226">
            <v>1819.6409647064913</v>
          </cell>
          <cell r="Z226">
            <v>1715.5334678190397</v>
          </cell>
          <cell r="AC226">
            <v>1890.8850538568645</v>
          </cell>
          <cell r="AF226">
            <v>1431.9690143215671</v>
          </cell>
          <cell r="AI226">
            <v>2684.2817531321057</v>
          </cell>
          <cell r="AL226">
            <v>3906.0972958510692</v>
          </cell>
          <cell r="AO226">
            <v>1772.8583377644529</v>
          </cell>
        </row>
        <row r="227">
          <cell r="A227" t="str">
            <v>Service[...]</v>
          </cell>
          <cell r="B227" t="str">
            <v>[...]</v>
          </cell>
          <cell r="E227">
            <v>0</v>
          </cell>
        </row>
        <row r="228">
          <cell r="A228" t="str">
            <v>Service[...]</v>
          </cell>
          <cell r="B228" t="str">
            <v>[...]</v>
          </cell>
          <cell r="E228">
            <v>0</v>
          </cell>
        </row>
        <row r="229">
          <cell r="A229" t="str">
            <v>Service[...]</v>
          </cell>
          <cell r="B229" t="str">
            <v>[...]</v>
          </cell>
          <cell r="E229">
            <v>0</v>
          </cell>
        </row>
        <row r="230">
          <cell r="A230" t="str">
            <v>ServiceTOTAL SEMI-FIXES</v>
          </cell>
          <cell r="B230" t="str">
            <v>TOTAL SEMI-FIXES</v>
          </cell>
          <cell r="C230" t="str">
            <v>%brut</v>
          </cell>
          <cell r="D230">
            <v>0.26121815410496341</v>
          </cell>
          <cell r="E230">
            <v>542753.3576000001</v>
          </cell>
          <cell r="F230" t="str">
            <v>%brut</v>
          </cell>
          <cell r="G230">
            <v>0.33176254482431072</v>
          </cell>
          <cell r="H230">
            <v>41689.468828920391</v>
          </cell>
          <cell r="I230" t="str">
            <v>%brut</v>
          </cell>
          <cell r="J230">
            <v>0.31941513249694742</v>
          </cell>
          <cell r="K230">
            <v>41409.003617582217</v>
          </cell>
          <cell r="L230" t="str">
            <v>%brut</v>
          </cell>
          <cell r="M230">
            <v>0.28330974621675548</v>
          </cell>
          <cell r="N230">
            <v>42206.035134338563</v>
          </cell>
          <cell r="O230" t="str">
            <v>%brut</v>
          </cell>
          <cell r="P230">
            <v>0.23910931750848888</v>
          </cell>
          <cell r="Q230">
            <v>50126.345861541216</v>
          </cell>
          <cell r="R230" t="str">
            <v>%brut</v>
          </cell>
          <cell r="S230">
            <v>0.22593593030854348</v>
          </cell>
          <cell r="T230">
            <v>49409.113852282535</v>
          </cell>
          <cell r="U230" t="str">
            <v>%brut</v>
          </cell>
          <cell r="V230">
            <v>0.26405421642257548</v>
          </cell>
          <cell r="W230">
            <v>42384.168507324313</v>
          </cell>
          <cell r="X230" t="str">
            <v>%brut</v>
          </cell>
          <cell r="Y230">
            <v>0.25638763990793267</v>
          </cell>
          <cell r="Z230">
            <v>42209.212873093973</v>
          </cell>
          <cell r="AA230" t="str">
            <v>%brut</v>
          </cell>
          <cell r="AB230">
            <v>0.24166581960393155</v>
          </cell>
          <cell r="AC230">
            <v>42578.644239446243</v>
          </cell>
          <cell r="AD230" t="str">
            <v>%brut</v>
          </cell>
          <cell r="AE230">
            <v>0.28647416944583715</v>
          </cell>
          <cell r="AF230">
            <v>41514.953513340537</v>
          </cell>
          <cell r="AG230" t="str">
            <v>%brut</v>
          </cell>
          <cell r="AH230">
            <v>0.26153236543667874</v>
          </cell>
          <cell r="AI230">
            <v>50369.672199376568</v>
          </cell>
          <cell r="AJ230" t="str">
            <v>%brut</v>
          </cell>
          <cell r="AK230">
            <v>0.19720511420654879</v>
          </cell>
          <cell r="AL230">
            <v>52456.774750227436</v>
          </cell>
          <cell r="AM230" t="str">
            <v>%brut</v>
          </cell>
          <cell r="AN230">
            <v>0.33063882774576003</v>
          </cell>
          <cell r="AO230">
            <v>46399.964222525981</v>
          </cell>
        </row>
        <row r="231">
          <cell r="A231" t="str">
            <v>Service</v>
          </cell>
        </row>
        <row r="232">
          <cell r="A232" t="str">
            <v>ServiceTOTAL DES DÉPENSES</v>
          </cell>
          <cell r="B232" t="str">
            <v>TOTAL DES DÉPENSES</v>
          </cell>
          <cell r="C232" t="str">
            <v>% brut</v>
          </cell>
          <cell r="D232">
            <v>0.91368411755117862</v>
          </cell>
          <cell r="E232">
            <v>1898432.8416448017</v>
          </cell>
          <cell r="F232" t="str">
            <v>% brut</v>
          </cell>
          <cell r="G232">
            <v>1.2166175961045305</v>
          </cell>
          <cell r="H232">
            <v>152880.85451712279</v>
          </cell>
          <cell r="I232" t="str">
            <v>% brut</v>
          </cell>
          <cell r="J232">
            <v>1.1459312759550633</v>
          </cell>
          <cell r="K232">
            <v>148558.62332063215</v>
          </cell>
          <cell r="L232" t="str">
            <v>% brut</v>
          </cell>
          <cell r="M232">
            <v>1.0755607531554008</v>
          </cell>
          <cell r="N232">
            <v>160231.532952846</v>
          </cell>
          <cell r="O232" t="str">
            <v>% brut</v>
          </cell>
          <cell r="P232">
            <v>0.76950697342714391</v>
          </cell>
          <cell r="Q232">
            <v>161317.73154974362</v>
          </cell>
          <cell r="R232" t="str">
            <v>% brut</v>
          </cell>
          <cell r="S232">
            <v>0.74144267940875164</v>
          </cell>
          <cell r="T232">
            <v>162143.42584563745</v>
          </cell>
          <cell r="U232" t="str">
            <v>% brut</v>
          </cell>
          <cell r="V232">
            <v>0.97417514256452276</v>
          </cell>
          <cell r="W232">
            <v>156367.90034067922</v>
          </cell>
          <cell r="X232" t="str">
            <v>% brut</v>
          </cell>
          <cell r="Y232">
            <v>0.95633804849556103</v>
          </cell>
          <cell r="Z232">
            <v>157442.36454644889</v>
          </cell>
          <cell r="AA232" t="str">
            <v>% brut</v>
          </cell>
          <cell r="AB232">
            <v>0.88860919854559761</v>
          </cell>
          <cell r="AC232">
            <v>156562.37607280115</v>
          </cell>
          <cell r="AD232" t="str">
            <v>% brut</v>
          </cell>
          <cell r="AE232">
            <v>1.0730195499387827</v>
          </cell>
          <cell r="AF232">
            <v>155498.68534669545</v>
          </cell>
          <cell r="AG232" t="str">
            <v>% brut</v>
          </cell>
          <cell r="AH232">
            <v>0.83886679795215513</v>
          </cell>
          <cell r="AI232">
            <v>161561.05788757897</v>
          </cell>
          <cell r="AJ232" t="str">
            <v>% brut</v>
          </cell>
          <cell r="AK232">
            <v>0.62571363309500616</v>
          </cell>
          <cell r="AL232">
            <v>166440.50658358235</v>
          </cell>
          <cell r="AM232" t="str">
            <v>% brut</v>
          </cell>
          <cell r="AN232">
            <v>1.1360572375220035</v>
          </cell>
          <cell r="AO232">
            <v>159427.78268103339</v>
          </cell>
        </row>
        <row r="233">
          <cell r="A233" t="str">
            <v>Service</v>
          </cell>
        </row>
        <row r="234">
          <cell r="A234" t="str">
            <v>ServicePROFIT DÉPARTEMENTAL</v>
          </cell>
          <cell r="B234" t="str">
            <v>PROFIT DÉPARTEMENTAL</v>
          </cell>
          <cell r="E234">
            <v>179345.24946715613</v>
          </cell>
          <cell r="H234">
            <v>-27220.289515737226</v>
          </cell>
          <cell r="K234">
            <v>-18918.542420651764</v>
          </cell>
          <cell r="N234">
            <v>-11256.654051054036</v>
          </cell>
          <cell r="Q234">
            <v>48320.04578096047</v>
          </cell>
          <cell r="T234">
            <v>56542.968057307851</v>
          </cell>
          <cell r="W234">
            <v>4145.228673308593</v>
          </cell>
          <cell r="Z234">
            <v>7188.0867820592248</v>
          </cell>
          <cell r="AC234">
            <v>19625.734886492952</v>
          </cell>
          <cell r="AF234">
            <v>-10581.768077511602</v>
          </cell>
          <cell r="AI234">
            <v>31033.354338512756</v>
          </cell>
          <cell r="AL234">
            <v>99560.580463710096</v>
          </cell>
          <cell r="AO234">
            <v>-19093.495450240996</v>
          </cell>
        </row>
        <row r="237">
          <cell r="B237" t="str">
            <v>Budget 2021</v>
          </cell>
          <cell r="C237" t="str">
            <v>Carrosserie</v>
          </cell>
        </row>
        <row r="239">
          <cell r="B239" t="str">
            <v>Mois</v>
          </cell>
          <cell r="C239">
            <v>2021</v>
          </cell>
          <cell r="F239" t="str">
            <v>Janvier</v>
          </cell>
          <cell r="I239" t="str">
            <v>Février</v>
          </cell>
          <cell r="L239" t="str">
            <v>Mars</v>
          </cell>
          <cell r="O239" t="str">
            <v>Avril</v>
          </cell>
          <cell r="R239" t="str">
            <v>Mai</v>
          </cell>
          <cell r="U239" t="str">
            <v>Juin</v>
          </cell>
          <cell r="X239" t="str">
            <v>Juillet</v>
          </cell>
          <cell r="AA239" t="str">
            <v>Août</v>
          </cell>
          <cell r="AD239" t="str">
            <v>Septembre</v>
          </cell>
          <cell r="AG239" t="str">
            <v>Octobre</v>
          </cell>
          <cell r="AJ239" t="str">
            <v>Novembre</v>
          </cell>
          <cell r="AM239" t="str">
            <v>Décembre</v>
          </cell>
        </row>
        <row r="240">
          <cell r="A240" t="str">
            <v>Carrosserie</v>
          </cell>
          <cell r="C240" t="str">
            <v>#</v>
          </cell>
          <cell r="D240" t="str">
            <v>$VENTES</v>
          </cell>
          <cell r="E240" t="str">
            <v>$PROFITS</v>
          </cell>
          <cell r="F240" t="str">
            <v>#</v>
          </cell>
          <cell r="G240" t="str">
            <v>$VENTES</v>
          </cell>
          <cell r="H240" t="str">
            <v>$PROFITS</v>
          </cell>
          <cell r="I240" t="str">
            <v>#</v>
          </cell>
          <cell r="J240" t="str">
            <v>$VENTES</v>
          </cell>
          <cell r="K240" t="str">
            <v>$PROFITS</v>
          </cell>
          <cell r="L240" t="str">
            <v>#</v>
          </cell>
          <cell r="M240" t="str">
            <v>$VENTES</v>
          </cell>
          <cell r="N240" t="str">
            <v>$PROFITS</v>
          </cell>
          <cell r="O240" t="str">
            <v>#</v>
          </cell>
          <cell r="P240" t="str">
            <v>$VENTES</v>
          </cell>
          <cell r="Q240" t="str">
            <v>$PROFITS</v>
          </cell>
          <cell r="R240" t="str">
            <v>#</v>
          </cell>
          <cell r="S240" t="str">
            <v>$VENTES</v>
          </cell>
          <cell r="T240" t="str">
            <v>$PROFITS</v>
          </cell>
          <cell r="U240" t="str">
            <v>#</v>
          </cell>
          <cell r="V240" t="str">
            <v>$VENTES</v>
          </cell>
          <cell r="W240" t="str">
            <v>$PROFITS</v>
          </cell>
          <cell r="X240" t="str">
            <v>#</v>
          </cell>
          <cell r="Y240" t="str">
            <v>$VENTES</v>
          </cell>
          <cell r="Z240" t="str">
            <v>$PROFITS</v>
          </cell>
          <cell r="AA240" t="str">
            <v>#</v>
          </cell>
          <cell r="AB240" t="str">
            <v>$VENTES</v>
          </cell>
          <cell r="AC240" t="str">
            <v>$PROFITS</v>
          </cell>
          <cell r="AD240" t="str">
            <v>#</v>
          </cell>
          <cell r="AE240" t="str">
            <v>$VENTES</v>
          </cell>
          <cell r="AF240" t="str">
            <v>$PROFITS</v>
          </cell>
          <cell r="AG240" t="str">
            <v>#</v>
          </cell>
          <cell r="AH240" t="str">
            <v>$VENTES</v>
          </cell>
          <cell r="AI240" t="str">
            <v>$PROFITS</v>
          </cell>
          <cell r="AJ240" t="str">
            <v>#</v>
          </cell>
          <cell r="AK240" t="str">
            <v>$VENTES</v>
          </cell>
          <cell r="AL240" t="str">
            <v>$PROFITS</v>
          </cell>
          <cell r="AM240" t="str">
            <v>#</v>
          </cell>
          <cell r="AN240" t="str">
            <v>$VENTES</v>
          </cell>
          <cell r="AO240" t="str">
            <v>$PROFITS</v>
          </cell>
        </row>
        <row r="241">
          <cell r="A241" t="str">
            <v>Carrosserie</v>
          </cell>
        </row>
        <row r="242">
          <cell r="A242" t="str">
            <v>CarrosserieM/O Sous-traitement</v>
          </cell>
          <cell r="B242" t="str">
            <v>M/O Sous-traitement</v>
          </cell>
          <cell r="C242">
            <v>0</v>
          </cell>
          <cell r="D242">
            <v>982719.99999999988</v>
          </cell>
          <cell r="E242">
            <v>223900.80000000005</v>
          </cell>
          <cell r="G242">
            <v>78517.102612357092</v>
          </cell>
          <cell r="H242">
            <v>17889.166892491088</v>
          </cell>
          <cell r="J242">
            <v>68119.860316225822</v>
          </cell>
          <cell r="K242">
            <v>15520.281688264424</v>
          </cell>
          <cell r="M242">
            <v>87475.969165700837</v>
          </cell>
          <cell r="N242">
            <v>19930.33567748265</v>
          </cell>
          <cell r="P242">
            <v>75762.233575036022</v>
          </cell>
          <cell r="Q242">
            <v>17261.50348750145</v>
          </cell>
          <cell r="S242">
            <v>104359.36299929337</v>
          </cell>
          <cell r="T242">
            <v>23777.011623893057</v>
          </cell>
          <cell r="V242">
            <v>86548.437574332362</v>
          </cell>
          <cell r="W242">
            <v>19719.00888517897</v>
          </cell>
          <cell r="Y242">
            <v>102548.37313545501</v>
          </cell>
          <cell r="Z242">
            <v>23364.399608969885</v>
          </cell>
          <cell r="AB242">
            <v>82096.522762792156</v>
          </cell>
          <cell r="AC242">
            <v>18704.694240279401</v>
          </cell>
          <cell r="AE242">
            <v>62890.384889646244</v>
          </cell>
          <cell r="AF242">
            <v>14328.809314046428</v>
          </cell>
          <cell r="AH242">
            <v>89718.951661555475</v>
          </cell>
          <cell r="AI242">
            <v>20441.371959646287</v>
          </cell>
          <cell r="AK242">
            <v>89900.028650666252</v>
          </cell>
          <cell r="AL242">
            <v>20482.628149327473</v>
          </cell>
          <cell r="AN242">
            <v>54782.772656939349</v>
          </cell>
          <cell r="AO242">
            <v>12481.588472918884</v>
          </cell>
        </row>
        <row r="243">
          <cell r="A243" t="str">
            <v>Carrosserie% profit / ventes</v>
          </cell>
          <cell r="B243" t="str">
            <v>% profit / ventes</v>
          </cell>
          <cell r="E243">
            <v>0.22783783783783793</v>
          </cell>
          <cell r="H243">
            <v>0.22783783783783784</v>
          </cell>
          <cell r="K243">
            <v>0.22783783783783784</v>
          </cell>
          <cell r="N243">
            <v>0.22783783783783784</v>
          </cell>
          <cell r="Q243">
            <v>0.22783783783783784</v>
          </cell>
          <cell r="T243">
            <v>0.22783783783783784</v>
          </cell>
          <cell r="W243">
            <v>0.22783783783783787</v>
          </cell>
          <cell r="Z243">
            <v>0.22783783783783784</v>
          </cell>
          <cell r="AC243">
            <v>0.22783783783783781</v>
          </cell>
          <cell r="AF243">
            <v>0.22783783783783784</v>
          </cell>
          <cell r="AI243">
            <v>0.22783783783783781</v>
          </cell>
          <cell r="AL243">
            <v>0.22783783783783784</v>
          </cell>
          <cell r="AO243">
            <v>0.22783783783783784</v>
          </cell>
        </row>
        <row r="244">
          <cell r="A244" t="str">
            <v>Carrosserie</v>
          </cell>
        </row>
        <row r="245">
          <cell r="A245" t="str">
            <v>CarrosserieM/O Carrosserie</v>
          </cell>
          <cell r="B245" t="str">
            <v>M/O Carrosserie</v>
          </cell>
          <cell r="C245">
            <v>0</v>
          </cell>
          <cell r="D245">
            <v>0</v>
          </cell>
          <cell r="E245">
            <v>0</v>
          </cell>
        </row>
        <row r="246">
          <cell r="A246" t="str">
            <v>Carrosserie% profit / ventes</v>
          </cell>
          <cell r="B246" t="str">
            <v>% profit / ventes</v>
          </cell>
          <cell r="E246">
            <v>0</v>
          </cell>
          <cell r="H246">
            <v>0</v>
          </cell>
          <cell r="K246">
            <v>0</v>
          </cell>
          <cell r="N246">
            <v>0</v>
          </cell>
          <cell r="Q246">
            <v>0</v>
          </cell>
          <cell r="T246">
            <v>0</v>
          </cell>
          <cell r="W246">
            <v>0</v>
          </cell>
          <cell r="Z246">
            <v>0</v>
          </cell>
          <cell r="AC246">
            <v>0</v>
          </cell>
          <cell r="AF246">
            <v>0</v>
          </cell>
          <cell r="AI246">
            <v>0</v>
          </cell>
          <cell r="AL246">
            <v>0</v>
          </cell>
          <cell r="AO246">
            <v>0</v>
          </cell>
        </row>
        <row r="247">
          <cell r="A247" t="str">
            <v>Carrosserie</v>
          </cell>
        </row>
        <row r="248">
          <cell r="A248" t="str">
            <v>CarrosserieM/O Esthétique Carr.</v>
          </cell>
          <cell r="B248" t="str">
            <v>M/O Esthétique Carr.</v>
          </cell>
          <cell r="C248">
            <v>0</v>
          </cell>
          <cell r="D248">
            <v>0</v>
          </cell>
          <cell r="E248">
            <v>0</v>
          </cell>
        </row>
        <row r="249">
          <cell r="A249" t="str">
            <v>Carrosserie% profit / ventes</v>
          </cell>
          <cell r="B249" t="str">
            <v>% profit / ventes</v>
          </cell>
          <cell r="E249">
            <v>0</v>
          </cell>
          <cell r="H249">
            <v>0</v>
          </cell>
          <cell r="K249">
            <v>0</v>
          </cell>
          <cell r="N249">
            <v>0</v>
          </cell>
          <cell r="Q249">
            <v>0</v>
          </cell>
          <cell r="T249">
            <v>0</v>
          </cell>
          <cell r="W249">
            <v>0</v>
          </cell>
          <cell r="Z249">
            <v>0</v>
          </cell>
          <cell r="AC249">
            <v>0</v>
          </cell>
          <cell r="AF249">
            <v>0</v>
          </cell>
          <cell r="AI249">
            <v>0</v>
          </cell>
          <cell r="AL249">
            <v>0</v>
          </cell>
          <cell r="AO249">
            <v>0</v>
          </cell>
        </row>
        <row r="250">
          <cell r="A250" t="str">
            <v>Carrosserie</v>
          </cell>
        </row>
        <row r="251">
          <cell r="A251" t="str">
            <v>CarrosserieTotal Mécanique</v>
          </cell>
          <cell r="B251" t="str">
            <v>Total Mécanique</v>
          </cell>
          <cell r="D251">
            <v>982719.99999999988</v>
          </cell>
          <cell r="E251">
            <v>223900.80000000005</v>
          </cell>
          <cell r="G251">
            <v>78517.102612357092</v>
          </cell>
          <cell r="H251">
            <v>17889.166892491088</v>
          </cell>
          <cell r="J251">
            <v>68119.860316225822</v>
          </cell>
          <cell r="K251">
            <v>15520.281688264424</v>
          </cell>
          <cell r="M251">
            <v>87475.969165700837</v>
          </cell>
          <cell r="N251">
            <v>19930.33567748265</v>
          </cell>
          <cell r="P251">
            <v>75762.233575036022</v>
          </cell>
          <cell r="Q251">
            <v>17261.50348750145</v>
          </cell>
          <cell r="S251">
            <v>104359.36299929337</v>
          </cell>
          <cell r="T251">
            <v>23777.011623893057</v>
          </cell>
          <cell r="V251">
            <v>86548.437574332362</v>
          </cell>
          <cell r="W251">
            <v>19719.00888517897</v>
          </cell>
          <cell r="Y251">
            <v>102548.37313545501</v>
          </cell>
          <cell r="Z251">
            <v>23364.399608969885</v>
          </cell>
          <cell r="AB251">
            <v>82096.522762792156</v>
          </cell>
          <cell r="AC251">
            <v>18704.694240279401</v>
          </cell>
          <cell r="AE251">
            <v>62890.384889646244</v>
          </cell>
          <cell r="AF251">
            <v>14328.809314046428</v>
          </cell>
          <cell r="AH251">
            <v>89718.951661555475</v>
          </cell>
          <cell r="AI251">
            <v>20441.371959646287</v>
          </cell>
          <cell r="AK251">
            <v>89900.028650666252</v>
          </cell>
          <cell r="AL251">
            <v>20482.628149327473</v>
          </cell>
          <cell r="AN251">
            <v>54782.772656939349</v>
          </cell>
          <cell r="AO251">
            <v>12481.588472918884</v>
          </cell>
        </row>
        <row r="252">
          <cell r="A252" t="str">
            <v>Carrosserie</v>
          </cell>
          <cell r="E252">
            <v>0.22783783783783793</v>
          </cell>
          <cell r="H252">
            <v>0.22783783783783784</v>
          </cell>
          <cell r="K252">
            <v>0.22783783783783784</v>
          </cell>
          <cell r="N252">
            <v>0.22783783783783784</v>
          </cell>
          <cell r="Q252">
            <v>0.22783783783783784</v>
          </cell>
          <cell r="T252">
            <v>0.22783783783783784</v>
          </cell>
          <cell r="W252">
            <v>0.22783783783783787</v>
          </cell>
          <cell r="Z252">
            <v>0.22783783783783784</v>
          </cell>
          <cell r="AC252">
            <v>0.22783783783783781</v>
          </cell>
          <cell r="AF252">
            <v>0.22783783783783784</v>
          </cell>
          <cell r="AI252">
            <v>0.22783783783783781</v>
          </cell>
          <cell r="AL252">
            <v>0.22783783783783784</v>
          </cell>
          <cell r="AO252">
            <v>0.22783783783783784</v>
          </cell>
        </row>
        <row r="253">
          <cell r="A253" t="str">
            <v>Carrosserie</v>
          </cell>
        </row>
        <row r="254">
          <cell r="A254" t="str">
            <v>CarrosserieDEPENSES</v>
          </cell>
          <cell r="B254" t="str">
            <v>DEPENSES</v>
          </cell>
        </row>
        <row r="255">
          <cell r="A255" t="str">
            <v>CarrosserieSalaires cadres</v>
          </cell>
          <cell r="B255" t="str">
            <v>Salaires cadres</v>
          </cell>
          <cell r="E255">
            <v>3520.7000000000003</v>
          </cell>
          <cell r="H255">
            <v>283.27471264367819</v>
          </cell>
          <cell r="K255">
            <v>269.78544061302682</v>
          </cell>
          <cell r="N255">
            <v>310.25325670498086</v>
          </cell>
          <cell r="Q255">
            <v>283.27471264367819</v>
          </cell>
          <cell r="T255">
            <v>296.76398467432955</v>
          </cell>
          <cell r="W255">
            <v>296.76398467432955</v>
          </cell>
          <cell r="Z255">
            <v>296.76398467432955</v>
          </cell>
          <cell r="AC255">
            <v>296.76398467432955</v>
          </cell>
          <cell r="AF255">
            <v>296.76398467432955</v>
          </cell>
          <cell r="AI255">
            <v>283.27471264367819</v>
          </cell>
          <cell r="AL255">
            <v>296.76398467432955</v>
          </cell>
          <cell r="AO255">
            <v>310.25325670498086</v>
          </cell>
        </row>
        <row r="256">
          <cell r="A256" t="str">
            <v>CarrosserieSalaires commis</v>
          </cell>
          <cell r="B256" t="str">
            <v>Salaires commis</v>
          </cell>
          <cell r="E256">
            <v>6610.2603559999998</v>
          </cell>
          <cell r="H256">
            <v>531.86002864367822</v>
          </cell>
          <cell r="K256">
            <v>506.53336061302684</v>
          </cell>
          <cell r="N256">
            <v>582.51336470498097</v>
          </cell>
          <cell r="Q256">
            <v>531.86002864367822</v>
          </cell>
          <cell r="T256">
            <v>557.18669667432948</v>
          </cell>
          <cell r="W256">
            <v>557.18669667432948</v>
          </cell>
          <cell r="Z256">
            <v>557.18669667432948</v>
          </cell>
          <cell r="AC256">
            <v>557.18669667432948</v>
          </cell>
          <cell r="AF256">
            <v>557.18669667432948</v>
          </cell>
          <cell r="AI256">
            <v>531.86002864367822</v>
          </cell>
          <cell r="AL256">
            <v>557.18669667432948</v>
          </cell>
          <cell r="AO256">
            <v>582.51336470498097</v>
          </cell>
        </row>
        <row r="257">
          <cell r="A257" t="str">
            <v>CarrosserieSalaires autres</v>
          </cell>
          <cell r="B257" t="str">
            <v>Salaires autres</v>
          </cell>
          <cell r="E257">
            <v>40983.3601184</v>
          </cell>
          <cell r="H257">
            <v>3297.5117336643675</v>
          </cell>
          <cell r="K257">
            <v>3140.4873653946361</v>
          </cell>
          <cell r="N257">
            <v>3611.5604702038304</v>
          </cell>
          <cell r="Q257">
            <v>3297.5117336643675</v>
          </cell>
          <cell r="T257">
            <v>3454.5361019340994</v>
          </cell>
          <cell r="W257">
            <v>3454.5361019340994</v>
          </cell>
          <cell r="Z257">
            <v>3454.5361019340994</v>
          </cell>
          <cell r="AC257">
            <v>3454.5361019340994</v>
          </cell>
          <cell r="AF257">
            <v>3454.5361019340994</v>
          </cell>
          <cell r="AI257">
            <v>3297.5117336643675</v>
          </cell>
          <cell r="AL257">
            <v>3454.5361019340994</v>
          </cell>
          <cell r="AO257">
            <v>3611.5604702038304</v>
          </cell>
        </row>
        <row r="258">
          <cell r="A258" t="str">
            <v>CarrosserieSalaires spécialistes</v>
          </cell>
          <cell r="B258" t="str">
            <v>Salaires spécialistes</v>
          </cell>
          <cell r="E258">
            <v>42600.101999999999</v>
          </cell>
          <cell r="H258">
            <v>3462.0771724137931</v>
          </cell>
          <cell r="K258">
            <v>3344.8354022988506</v>
          </cell>
          <cell r="N258">
            <v>3696.560712643678</v>
          </cell>
          <cell r="Q258">
            <v>3462.0771724137931</v>
          </cell>
          <cell r="T258">
            <v>3579.3189425287355</v>
          </cell>
          <cell r="W258">
            <v>3579.3189425287355</v>
          </cell>
          <cell r="Z258">
            <v>3579.3189425287355</v>
          </cell>
          <cell r="AC258">
            <v>3579.3189425287355</v>
          </cell>
          <cell r="AF258">
            <v>3579.3189425287355</v>
          </cell>
          <cell r="AI258">
            <v>3462.0771724137931</v>
          </cell>
          <cell r="AL258">
            <v>3579.3189425287355</v>
          </cell>
          <cell r="AO258">
            <v>3696.560712643678</v>
          </cell>
        </row>
        <row r="259">
          <cell r="A259" t="str">
            <v>Carrosserie[...]</v>
          </cell>
          <cell r="B259" t="str">
            <v>[...]</v>
          </cell>
          <cell r="E259">
            <v>0</v>
          </cell>
        </row>
        <row r="260">
          <cell r="A260" t="str">
            <v>Carrosserie[...]</v>
          </cell>
          <cell r="B260" t="str">
            <v>[...]</v>
          </cell>
          <cell r="E260">
            <v>0</v>
          </cell>
        </row>
        <row r="261">
          <cell r="A261" t="str">
            <v>Carrosserie[...]</v>
          </cell>
          <cell r="B261" t="str">
            <v>[...]</v>
          </cell>
          <cell r="E261">
            <v>0</v>
          </cell>
        </row>
        <row r="262">
          <cell r="A262" t="str">
            <v>CarrosserieSalaires en absences</v>
          </cell>
          <cell r="B262" t="str">
            <v>Salaires en absences</v>
          </cell>
          <cell r="E262">
            <v>11245.730696928</v>
          </cell>
          <cell r="H262">
            <v>908.96683768386197</v>
          </cell>
          <cell r="K262">
            <v>871.39698827034476</v>
          </cell>
          <cell r="N262">
            <v>984.10653651089626</v>
          </cell>
          <cell r="Q262">
            <v>908.96683768386197</v>
          </cell>
          <cell r="T262">
            <v>946.53668709737929</v>
          </cell>
          <cell r="W262">
            <v>946.53668709737929</v>
          </cell>
          <cell r="Z262">
            <v>946.53668709737929</v>
          </cell>
          <cell r="AC262">
            <v>946.53668709737929</v>
          </cell>
          <cell r="AF262">
            <v>946.53668709737929</v>
          </cell>
          <cell r="AI262">
            <v>908.96683768386197</v>
          </cell>
          <cell r="AL262">
            <v>946.53668709737929</v>
          </cell>
          <cell r="AO262">
            <v>984.10653651089626</v>
          </cell>
        </row>
        <row r="263">
          <cell r="A263" t="str">
            <v>CarrosserieDéduction à la source</v>
          </cell>
          <cell r="B263" t="str">
            <v>Déduction à la source</v>
          </cell>
          <cell r="E263">
            <v>11245.730696928</v>
          </cell>
          <cell r="H263">
            <v>908.96683768386197</v>
          </cell>
          <cell r="K263">
            <v>871.39698827034476</v>
          </cell>
          <cell r="N263">
            <v>984.10653651089626</v>
          </cell>
          <cell r="Q263">
            <v>908.96683768386197</v>
          </cell>
          <cell r="T263">
            <v>946.53668709737929</v>
          </cell>
          <cell r="W263">
            <v>946.53668709737929</v>
          </cell>
          <cell r="Z263">
            <v>946.53668709737929</v>
          </cell>
          <cell r="AC263">
            <v>946.53668709737929</v>
          </cell>
          <cell r="AF263">
            <v>946.53668709737929</v>
          </cell>
          <cell r="AI263">
            <v>908.96683768386197</v>
          </cell>
          <cell r="AL263">
            <v>946.53668709737929</v>
          </cell>
          <cell r="AO263">
            <v>984.10653651089626</v>
          </cell>
        </row>
        <row r="264">
          <cell r="A264" t="str">
            <v>CarrosserieBénéfices marginaux</v>
          </cell>
          <cell r="B264" t="str">
            <v>Bénéfices marginaux</v>
          </cell>
          <cell r="E264">
            <v>8059.4403327983991</v>
          </cell>
          <cell r="H264">
            <v>651.42623367343435</v>
          </cell>
          <cell r="K264">
            <v>624.50117492708034</v>
          </cell>
          <cell r="N264">
            <v>705.27635116614226</v>
          </cell>
          <cell r="Q264">
            <v>651.42623367343435</v>
          </cell>
          <cell r="T264">
            <v>678.35129241978848</v>
          </cell>
          <cell r="W264">
            <v>678.35129241978848</v>
          </cell>
          <cell r="Z264">
            <v>678.35129241978848</v>
          </cell>
          <cell r="AC264">
            <v>678.35129241978848</v>
          </cell>
          <cell r="AF264">
            <v>678.35129241978848</v>
          </cell>
          <cell r="AI264">
            <v>651.42623367343435</v>
          </cell>
          <cell r="AL264">
            <v>678.35129241978848</v>
          </cell>
          <cell r="AO264">
            <v>705.27635116614226</v>
          </cell>
        </row>
        <row r="265">
          <cell r="A265" t="str">
            <v>CarrosserieCsst</v>
          </cell>
          <cell r="B265" t="str">
            <v>Csst</v>
          </cell>
          <cell r="E265">
            <v>1874.288449488</v>
          </cell>
          <cell r="H265">
            <v>151.49447294731033</v>
          </cell>
          <cell r="K265">
            <v>145.23283137839081</v>
          </cell>
          <cell r="N265">
            <v>164.01775608514939</v>
          </cell>
          <cell r="Q265">
            <v>151.49447294731033</v>
          </cell>
          <cell r="T265">
            <v>157.75611451622987</v>
          </cell>
          <cell r="W265">
            <v>157.75611451622987</v>
          </cell>
          <cell r="Z265">
            <v>157.75611451622987</v>
          </cell>
          <cell r="AC265">
            <v>157.75611451622987</v>
          </cell>
          <cell r="AF265">
            <v>157.75611451622987</v>
          </cell>
          <cell r="AI265">
            <v>151.49447294731033</v>
          </cell>
          <cell r="AL265">
            <v>157.75611451622987</v>
          </cell>
          <cell r="AO265">
            <v>164.01775608514939</v>
          </cell>
        </row>
        <row r="266">
          <cell r="A266" t="str">
            <v>Carrosserie[...]</v>
          </cell>
          <cell r="B266" t="str">
            <v>[...]</v>
          </cell>
          <cell r="E266">
            <v>0</v>
          </cell>
        </row>
        <row r="267">
          <cell r="A267" t="str">
            <v>CarrosserieTOTAL PERSONNEL</v>
          </cell>
          <cell r="B267" t="str">
            <v>TOTAL PERSONNEL</v>
          </cell>
          <cell r="C267" t="str">
            <v>% brut</v>
          </cell>
          <cell r="D267">
            <v>0</v>
          </cell>
          <cell r="E267">
            <v>126139.6126505424</v>
          </cell>
          <cell r="F267" t="str">
            <v>% brut</v>
          </cell>
          <cell r="G267">
            <v>0</v>
          </cell>
          <cell r="H267">
            <v>10195.578029353985</v>
          </cell>
          <cell r="I267" t="str">
            <v>% brut</v>
          </cell>
          <cell r="J267">
            <v>0</v>
          </cell>
          <cell r="K267">
            <v>9774.1695517657008</v>
          </cell>
          <cell r="L267" t="str">
            <v>% brut</v>
          </cell>
          <cell r="M267">
            <v>0</v>
          </cell>
          <cell r="N267">
            <v>11038.394984530554</v>
          </cell>
          <cell r="O267" t="str">
            <v>% brut</v>
          </cell>
          <cell r="P267">
            <v>0</v>
          </cell>
          <cell r="Q267">
            <v>10195.578029353985</v>
          </cell>
          <cell r="R267" t="str">
            <v>% brut</v>
          </cell>
          <cell r="S267">
            <v>0</v>
          </cell>
          <cell r="T267">
            <v>10616.98650694227</v>
          </cell>
          <cell r="U267" t="str">
            <v>% brut</v>
          </cell>
          <cell r="V267">
            <v>0</v>
          </cell>
          <cell r="W267">
            <v>10616.98650694227</v>
          </cell>
          <cell r="X267" t="str">
            <v>% brut</v>
          </cell>
          <cell r="Y267">
            <v>0</v>
          </cell>
          <cell r="Z267">
            <v>10616.98650694227</v>
          </cell>
          <cell r="AA267" t="str">
            <v>% brut</v>
          </cell>
          <cell r="AB267">
            <v>0</v>
          </cell>
          <cell r="AC267">
            <v>10616.98650694227</v>
          </cell>
          <cell r="AD267" t="str">
            <v>% brut</v>
          </cell>
          <cell r="AE267">
            <v>0</v>
          </cell>
          <cell r="AF267">
            <v>10616.98650694227</v>
          </cell>
          <cell r="AG267" t="str">
            <v>% brut</v>
          </cell>
          <cell r="AH267">
            <v>0</v>
          </cell>
          <cell r="AI267">
            <v>10195.578029353985</v>
          </cell>
          <cell r="AJ267" t="str">
            <v>% brut</v>
          </cell>
          <cell r="AK267">
            <v>0</v>
          </cell>
          <cell r="AL267">
            <v>10616.98650694227</v>
          </cell>
          <cell r="AM267" t="str">
            <v>% brut</v>
          </cell>
          <cell r="AN267">
            <v>0</v>
          </cell>
          <cell r="AO267">
            <v>11038.394984530554</v>
          </cell>
        </row>
        <row r="268">
          <cell r="A268" t="str">
            <v>CarrosseriePublicité 2</v>
          </cell>
          <cell r="B268" t="str">
            <v>Publicité 2</v>
          </cell>
          <cell r="E268">
            <v>0</v>
          </cell>
          <cell r="H268">
            <v>0</v>
          </cell>
          <cell r="K268">
            <v>0</v>
          </cell>
          <cell r="N268">
            <v>0</v>
          </cell>
          <cell r="Q268">
            <v>0</v>
          </cell>
          <cell r="T268">
            <v>0</v>
          </cell>
          <cell r="W268">
            <v>0</v>
          </cell>
          <cell r="Z268">
            <v>0</v>
          </cell>
          <cell r="AC268">
            <v>0</v>
          </cell>
          <cell r="AF268">
            <v>0</v>
          </cell>
          <cell r="AI268">
            <v>0</v>
          </cell>
          <cell r="AL268">
            <v>0</v>
          </cell>
          <cell r="AO268">
            <v>0</v>
          </cell>
        </row>
        <row r="269">
          <cell r="A269" t="str">
            <v>CarrosserieService gratuit 2</v>
          </cell>
          <cell r="B269" t="str">
            <v>Service gratuit 2</v>
          </cell>
          <cell r="E269">
            <v>12500</v>
          </cell>
          <cell r="H269">
            <v>998.72169351846264</v>
          </cell>
          <cell r="K269">
            <v>866.47087059673436</v>
          </cell>
          <cell r="N269">
            <v>1112.6766673836501</v>
          </cell>
          <cell r="Q269">
            <v>963.68031554049003</v>
          </cell>
          <cell r="T269">
            <v>1327.4300283816012</v>
          </cell>
          <cell r="W269">
            <v>1100.8786527995303</v>
          </cell>
          <cell r="Z269">
            <v>1304.3946029318499</v>
          </cell>
          <cell r="AC269">
            <v>1044.2511951877461</v>
          </cell>
          <cell r="AF269">
            <v>799.95299894230106</v>
          </cell>
          <cell r="AI269">
            <v>1141.2069518982451</v>
          </cell>
          <cell r="AL269">
            <v>1143.510214642348</v>
          </cell>
          <cell r="AO269">
            <v>696.82580817704115</v>
          </cell>
        </row>
        <row r="270">
          <cell r="A270" t="str">
            <v>CarrosserieFrais véhicules de cie</v>
          </cell>
          <cell r="B270" t="str">
            <v>Frais véhicules de cie</v>
          </cell>
          <cell r="E270">
            <v>3587.28</v>
          </cell>
          <cell r="H270">
            <v>298.94</v>
          </cell>
          <cell r="K270">
            <v>298.94</v>
          </cell>
          <cell r="N270">
            <v>298.94</v>
          </cell>
          <cell r="Q270">
            <v>298.94</v>
          </cell>
          <cell r="T270">
            <v>298.94</v>
          </cell>
          <cell r="W270">
            <v>298.94</v>
          </cell>
          <cell r="Z270">
            <v>298.94</v>
          </cell>
          <cell r="AC270">
            <v>298.94</v>
          </cell>
          <cell r="AF270">
            <v>298.94</v>
          </cell>
          <cell r="AI270">
            <v>298.94</v>
          </cell>
          <cell r="AL270">
            <v>298.94</v>
          </cell>
          <cell r="AO270">
            <v>298.94</v>
          </cell>
        </row>
        <row r="271">
          <cell r="A271" t="str">
            <v>CarrosserieInformatique</v>
          </cell>
          <cell r="B271" t="str">
            <v>Informatique</v>
          </cell>
          <cell r="E271">
            <v>17239.415199999999</v>
          </cell>
          <cell r="H271">
            <v>1436.6179333333334</v>
          </cell>
          <cell r="K271">
            <v>1436.6179333333334</v>
          </cell>
          <cell r="N271">
            <v>1436.6179333333334</v>
          </cell>
          <cell r="Q271">
            <v>1436.6179333333334</v>
          </cell>
          <cell r="T271">
            <v>1436.6179333333334</v>
          </cell>
          <cell r="W271">
            <v>1436.6179333333334</v>
          </cell>
          <cell r="Z271">
            <v>1436.6179333333334</v>
          </cell>
          <cell r="AC271">
            <v>1436.6179333333334</v>
          </cell>
          <cell r="AF271">
            <v>1436.6179333333334</v>
          </cell>
          <cell r="AI271">
            <v>1436.6179333333334</v>
          </cell>
          <cell r="AL271">
            <v>1436.6179333333334</v>
          </cell>
          <cell r="AO271">
            <v>1436.6179333333334</v>
          </cell>
        </row>
        <row r="272">
          <cell r="A272" t="str">
            <v>CarrosserieFrais de déplacement</v>
          </cell>
          <cell r="B272" t="str">
            <v>Frais de déplacement</v>
          </cell>
          <cell r="E272">
            <v>4190.8041000000003</v>
          </cell>
          <cell r="H272">
            <v>349.23367500000001</v>
          </cell>
          <cell r="K272">
            <v>349.23367500000001</v>
          </cell>
          <cell r="N272">
            <v>349.23367500000001</v>
          </cell>
          <cell r="Q272">
            <v>349.23367500000001</v>
          </cell>
          <cell r="T272">
            <v>349.23367500000001</v>
          </cell>
          <cell r="W272">
            <v>349.23367500000001</v>
          </cell>
          <cell r="Z272">
            <v>349.23367500000001</v>
          </cell>
          <cell r="AC272">
            <v>349.23367500000001</v>
          </cell>
          <cell r="AF272">
            <v>349.23367500000001</v>
          </cell>
          <cell r="AI272">
            <v>349.23367500000001</v>
          </cell>
          <cell r="AL272">
            <v>349.23367500000001</v>
          </cell>
          <cell r="AO272">
            <v>349.23367500000001</v>
          </cell>
        </row>
        <row r="273">
          <cell r="A273" t="str">
            <v>CarrosserieServices extérieurs</v>
          </cell>
          <cell r="B273" t="str">
            <v>Services extérieurs</v>
          </cell>
          <cell r="E273">
            <v>12689.323500000004</v>
          </cell>
          <cell r="H273">
            <v>1024.7769583333334</v>
          </cell>
          <cell r="K273">
            <v>1024.7769583333334</v>
          </cell>
          <cell r="N273">
            <v>1024.7769583333334</v>
          </cell>
          <cell r="Q273">
            <v>1122.7769583333334</v>
          </cell>
          <cell r="T273">
            <v>1122.7769583333334</v>
          </cell>
          <cell r="W273">
            <v>1024.7769583333334</v>
          </cell>
          <cell r="Z273">
            <v>1024.7769583333334</v>
          </cell>
          <cell r="AC273">
            <v>1024.7769583333334</v>
          </cell>
          <cell r="AF273">
            <v>1024.7769583333334</v>
          </cell>
          <cell r="AI273">
            <v>1122.7769583333334</v>
          </cell>
          <cell r="AL273">
            <v>1122.7769583333334</v>
          </cell>
          <cell r="AO273">
            <v>1024.7769583333334</v>
          </cell>
        </row>
        <row r="274">
          <cell r="A274" t="str">
            <v>CarrosserieFournitures autres</v>
          </cell>
          <cell r="B274" t="str">
            <v>Fournitures autres</v>
          </cell>
          <cell r="E274">
            <v>0</v>
          </cell>
          <cell r="H274">
            <v>0</v>
          </cell>
          <cell r="K274">
            <v>0</v>
          </cell>
          <cell r="N274">
            <v>0</v>
          </cell>
          <cell r="Q274">
            <v>0</v>
          </cell>
          <cell r="T274">
            <v>0</v>
          </cell>
          <cell r="W274">
            <v>0</v>
          </cell>
          <cell r="Z274">
            <v>0</v>
          </cell>
          <cell r="AC274">
            <v>0</v>
          </cell>
          <cell r="AF274">
            <v>0</v>
          </cell>
          <cell r="AI274">
            <v>0</v>
          </cell>
          <cell r="AL274">
            <v>0</v>
          </cell>
          <cell r="AO274">
            <v>0</v>
          </cell>
        </row>
        <row r="275">
          <cell r="A275" t="str">
            <v>CarrosserieUniformes</v>
          </cell>
          <cell r="B275" t="str">
            <v>Uniformes</v>
          </cell>
          <cell r="E275">
            <v>0</v>
          </cell>
          <cell r="H275">
            <v>0</v>
          </cell>
          <cell r="K275">
            <v>0</v>
          </cell>
          <cell r="N275">
            <v>0</v>
          </cell>
          <cell r="Q275">
            <v>0</v>
          </cell>
          <cell r="T275">
            <v>0</v>
          </cell>
          <cell r="W275">
            <v>0</v>
          </cell>
          <cell r="Z275">
            <v>0</v>
          </cell>
          <cell r="AC275">
            <v>0</v>
          </cell>
          <cell r="AF275">
            <v>0</v>
          </cell>
          <cell r="AI275">
            <v>0</v>
          </cell>
          <cell r="AL275">
            <v>0</v>
          </cell>
          <cell r="AO275">
            <v>0</v>
          </cell>
        </row>
        <row r="276">
          <cell r="A276" t="str">
            <v>CarrosseriePapeterie</v>
          </cell>
          <cell r="B276" t="str">
            <v>Papeterie</v>
          </cell>
          <cell r="E276">
            <v>1831.1999999999998</v>
          </cell>
          <cell r="H276">
            <v>152.60000000000002</v>
          </cell>
          <cell r="K276">
            <v>152.60000000000002</v>
          </cell>
          <cell r="N276">
            <v>152.60000000000002</v>
          </cell>
          <cell r="Q276">
            <v>152.60000000000002</v>
          </cell>
          <cell r="T276">
            <v>152.60000000000002</v>
          </cell>
          <cell r="W276">
            <v>152.60000000000002</v>
          </cell>
          <cell r="Z276">
            <v>152.60000000000002</v>
          </cell>
          <cell r="AC276">
            <v>152.60000000000002</v>
          </cell>
          <cell r="AF276">
            <v>152.60000000000002</v>
          </cell>
          <cell r="AI276">
            <v>152.60000000000002</v>
          </cell>
          <cell r="AL276">
            <v>152.60000000000002</v>
          </cell>
          <cell r="AO276">
            <v>152.60000000000002</v>
          </cell>
        </row>
        <row r="277">
          <cell r="A277" t="str">
            <v>CarrosserieTéléphone</v>
          </cell>
          <cell r="B277" t="str">
            <v>Téléphone</v>
          </cell>
          <cell r="E277">
            <v>2131.6439999999998</v>
          </cell>
          <cell r="H277">
            <v>177.637</v>
          </cell>
          <cell r="K277">
            <v>177.637</v>
          </cell>
          <cell r="N277">
            <v>177.637</v>
          </cell>
          <cell r="Q277">
            <v>177.637</v>
          </cell>
          <cell r="T277">
            <v>177.637</v>
          </cell>
          <cell r="W277">
            <v>177.637</v>
          </cell>
          <cell r="Z277">
            <v>177.637</v>
          </cell>
          <cell r="AC277">
            <v>177.637</v>
          </cell>
          <cell r="AF277">
            <v>177.637</v>
          </cell>
          <cell r="AI277">
            <v>177.637</v>
          </cell>
          <cell r="AL277">
            <v>177.637</v>
          </cell>
          <cell r="AO277">
            <v>177.637</v>
          </cell>
        </row>
        <row r="278">
          <cell r="A278" t="str">
            <v>CarrosserieFrais postaux</v>
          </cell>
          <cell r="B278" t="str">
            <v>Frais postaux</v>
          </cell>
          <cell r="E278">
            <v>726.59999999999991</v>
          </cell>
          <cell r="H278">
            <v>60.550000000000004</v>
          </cell>
          <cell r="K278">
            <v>60.550000000000004</v>
          </cell>
          <cell r="N278">
            <v>60.550000000000004</v>
          </cell>
          <cell r="Q278">
            <v>60.550000000000004</v>
          </cell>
          <cell r="T278">
            <v>60.550000000000004</v>
          </cell>
          <cell r="W278">
            <v>60.550000000000004</v>
          </cell>
          <cell r="Z278">
            <v>60.550000000000004</v>
          </cell>
          <cell r="AC278">
            <v>60.550000000000004</v>
          </cell>
          <cell r="AF278">
            <v>60.550000000000004</v>
          </cell>
          <cell r="AI278">
            <v>60.550000000000004</v>
          </cell>
          <cell r="AL278">
            <v>60.550000000000004</v>
          </cell>
          <cell r="AO278">
            <v>60.550000000000004</v>
          </cell>
        </row>
        <row r="279">
          <cell r="A279" t="str">
            <v>CarrosserieDivers</v>
          </cell>
          <cell r="B279" t="str">
            <v>Divers</v>
          </cell>
          <cell r="E279">
            <v>3016.44</v>
          </cell>
          <cell r="H279">
            <v>251.37000000000003</v>
          </cell>
          <cell r="K279">
            <v>251.37000000000003</v>
          </cell>
          <cell r="N279">
            <v>251.37000000000003</v>
          </cell>
          <cell r="Q279">
            <v>251.37000000000003</v>
          </cell>
          <cell r="T279">
            <v>251.37000000000003</v>
          </cell>
          <cell r="W279">
            <v>251.37000000000003</v>
          </cell>
          <cell r="Z279">
            <v>251.37000000000003</v>
          </cell>
          <cell r="AC279">
            <v>251.37000000000003</v>
          </cell>
          <cell r="AF279">
            <v>251.37000000000003</v>
          </cell>
          <cell r="AI279">
            <v>251.37000000000003</v>
          </cell>
          <cell r="AL279">
            <v>251.37000000000003</v>
          </cell>
          <cell r="AO279">
            <v>251.37000000000003</v>
          </cell>
        </row>
        <row r="280">
          <cell r="A280" t="str">
            <v>CarrosserieFormation</v>
          </cell>
          <cell r="B280" t="str">
            <v>Formation</v>
          </cell>
          <cell r="E280">
            <v>494.41</v>
          </cell>
          <cell r="H280">
            <v>41.200833333333343</v>
          </cell>
          <cell r="K280">
            <v>41.200833333333343</v>
          </cell>
          <cell r="N280">
            <v>41.200833333333343</v>
          </cell>
          <cell r="Q280">
            <v>41.200833333333343</v>
          </cell>
          <cell r="T280">
            <v>41.200833333333343</v>
          </cell>
          <cell r="W280">
            <v>41.200833333333343</v>
          </cell>
          <cell r="Z280">
            <v>41.200833333333343</v>
          </cell>
          <cell r="AC280">
            <v>41.200833333333343</v>
          </cell>
          <cell r="AF280">
            <v>41.200833333333343</v>
          </cell>
          <cell r="AI280">
            <v>41.200833333333343</v>
          </cell>
          <cell r="AL280">
            <v>41.200833333333343</v>
          </cell>
          <cell r="AO280">
            <v>41.200833333333343</v>
          </cell>
        </row>
        <row r="281">
          <cell r="A281" t="str">
            <v>CarrosserieFrais bancaires</v>
          </cell>
          <cell r="B281" t="str">
            <v>Frais bancaires</v>
          </cell>
          <cell r="E281">
            <v>7424.9</v>
          </cell>
          <cell r="H281">
            <v>456.67865093790959</v>
          </cell>
          <cell r="K281">
            <v>393.91349014773107</v>
          </cell>
          <cell r="N281">
            <v>455.72497194410732</v>
          </cell>
          <cell r="Q281">
            <v>876.09069679541574</v>
          </cell>
          <cell r="T281">
            <v>802.95630633478925</v>
          </cell>
          <cell r="W281">
            <v>530.72861470605994</v>
          </cell>
          <cell r="Z281">
            <v>500.36392811388669</v>
          </cell>
          <cell r="AC281">
            <v>551.50814070825209</v>
          </cell>
          <cell r="AF281">
            <v>417.65762917712379</v>
          </cell>
          <cell r="AI281">
            <v>782.91551133019755</v>
          </cell>
          <cell r="AL281">
            <v>1139.2783779565621</v>
          </cell>
          <cell r="AO281">
            <v>517.08368184796541</v>
          </cell>
        </row>
        <row r="282">
          <cell r="A282" t="str">
            <v>Carrosserie[...]</v>
          </cell>
          <cell r="B282" t="str">
            <v>[...]</v>
          </cell>
          <cell r="E282">
            <v>0</v>
          </cell>
        </row>
        <row r="283">
          <cell r="A283" t="str">
            <v>Carrosserie[...]</v>
          </cell>
          <cell r="B283" t="str">
            <v>[...]</v>
          </cell>
          <cell r="E283">
            <v>0</v>
          </cell>
        </row>
        <row r="284">
          <cell r="A284" t="str">
            <v>Carrosserie[...]</v>
          </cell>
          <cell r="B284" t="str">
            <v>[...]</v>
          </cell>
          <cell r="E284">
            <v>0</v>
          </cell>
        </row>
        <row r="285">
          <cell r="A285" t="str">
            <v>CarrosserieTOTAL SEMI-FIXES</v>
          </cell>
          <cell r="B285" t="str">
            <v>TOTAL SEMI-FIXES</v>
          </cell>
          <cell r="C285" t="str">
            <v>% brut</v>
          </cell>
          <cell r="D285">
            <v>0</v>
          </cell>
          <cell r="E285">
            <v>65832.016800000012</v>
          </cell>
          <cell r="F285" t="str">
            <v>% brut</v>
          </cell>
          <cell r="G285">
            <v>0</v>
          </cell>
          <cell r="H285">
            <v>5248.3267444563726</v>
          </cell>
          <cell r="I285" t="str">
            <v>% brut</v>
          </cell>
          <cell r="J285">
            <v>0</v>
          </cell>
          <cell r="K285">
            <v>5053.3107607444654</v>
          </cell>
          <cell r="L285" t="str">
            <v>% brut</v>
          </cell>
          <cell r="M285">
            <v>0</v>
          </cell>
          <cell r="N285">
            <v>5361.3280393277573</v>
          </cell>
          <cell r="O285" t="str">
            <v>% brut</v>
          </cell>
          <cell r="P285">
            <v>0</v>
          </cell>
          <cell r="Q285">
            <v>5730.6974123359068</v>
          </cell>
          <cell r="R285" t="str">
            <v>% brut</v>
          </cell>
          <cell r="S285">
            <v>0</v>
          </cell>
          <cell r="T285">
            <v>6021.3127347163909</v>
          </cell>
          <cell r="U285" t="str">
            <v>% brut</v>
          </cell>
          <cell r="V285">
            <v>0</v>
          </cell>
          <cell r="W285">
            <v>5424.5336675055914</v>
          </cell>
          <cell r="X285" t="str">
            <v>% brut</v>
          </cell>
          <cell r="Y285">
            <v>0</v>
          </cell>
          <cell r="Z285">
            <v>5597.6849310457374</v>
          </cell>
          <cell r="AA285" t="str">
            <v>% brut</v>
          </cell>
          <cell r="AB285">
            <v>0</v>
          </cell>
          <cell r="AC285">
            <v>5388.6857358959987</v>
          </cell>
          <cell r="AD285" t="str">
            <v>% brut</v>
          </cell>
          <cell r="AE285">
            <v>0</v>
          </cell>
          <cell r="AF285">
            <v>5010.5370281194246</v>
          </cell>
          <cell r="AG285" t="str">
            <v>% brut</v>
          </cell>
          <cell r="AH285">
            <v>0</v>
          </cell>
          <cell r="AI285">
            <v>5815.0488632284432</v>
          </cell>
          <cell r="AJ285" t="str">
            <v>% brut</v>
          </cell>
          <cell r="AK285">
            <v>0</v>
          </cell>
          <cell r="AL285">
            <v>6173.7149925989106</v>
          </cell>
          <cell r="AM285" t="str">
            <v>% brut</v>
          </cell>
          <cell r="AN285">
            <v>0</v>
          </cell>
          <cell r="AO285">
            <v>5006.8358900250068</v>
          </cell>
        </row>
        <row r="286">
          <cell r="A286" t="str">
            <v>Carrosserie</v>
          </cell>
        </row>
        <row r="287">
          <cell r="A287" t="str">
            <v>CarrosserieTOTAL DES DÉPENSES</v>
          </cell>
          <cell r="B287" t="str">
            <v>TOTAL DES DÉPENSES</v>
          </cell>
          <cell r="C287" t="str">
            <v>% brut</v>
          </cell>
          <cell r="D287">
            <v>0</v>
          </cell>
          <cell r="E287">
            <v>191971.62945054242</v>
          </cell>
          <cell r="F287" t="str">
            <v>% brut</v>
          </cell>
          <cell r="G287">
            <v>0</v>
          </cell>
          <cell r="H287">
            <v>15443.904773810358</v>
          </cell>
          <cell r="I287" t="str">
            <v>% brut</v>
          </cell>
          <cell r="J287">
            <v>0</v>
          </cell>
          <cell r="K287">
            <v>14827.480312510166</v>
          </cell>
          <cell r="L287" t="str">
            <v>% brut</v>
          </cell>
          <cell r="M287">
            <v>0</v>
          </cell>
          <cell r="N287">
            <v>16399.723023858311</v>
          </cell>
          <cell r="O287" t="str">
            <v>% brut</v>
          </cell>
          <cell r="P287">
            <v>0</v>
          </cell>
          <cell r="Q287">
            <v>15926.275441689892</v>
          </cell>
          <cell r="R287" t="str">
            <v>% brut</v>
          </cell>
          <cell r="S287">
            <v>0</v>
          </cell>
          <cell r="T287">
            <v>16638.29924165866</v>
          </cell>
          <cell r="U287" t="str">
            <v>% brut</v>
          </cell>
          <cell r="V287">
            <v>0</v>
          </cell>
          <cell r="W287">
            <v>16041.520174447862</v>
          </cell>
          <cell r="X287" t="str">
            <v>% brut</v>
          </cell>
          <cell r="Y287">
            <v>0</v>
          </cell>
          <cell r="Z287">
            <v>16214.671437988007</v>
          </cell>
          <cell r="AA287" t="str">
            <v>% brut</v>
          </cell>
          <cell r="AB287">
            <v>0</v>
          </cell>
          <cell r="AC287">
            <v>16005.672242838269</v>
          </cell>
          <cell r="AD287" t="str">
            <v>% brut</v>
          </cell>
          <cell r="AE287">
            <v>0</v>
          </cell>
          <cell r="AF287">
            <v>15627.523535061695</v>
          </cell>
          <cell r="AG287" t="str">
            <v>% brut</v>
          </cell>
          <cell r="AH287">
            <v>0</v>
          </cell>
          <cell r="AI287">
            <v>16010.626892582428</v>
          </cell>
          <cell r="AJ287" t="str">
            <v>% brut</v>
          </cell>
          <cell r="AK287">
            <v>0</v>
          </cell>
          <cell r="AL287">
            <v>16790.701499541181</v>
          </cell>
          <cell r="AM287" t="str">
            <v>% brut</v>
          </cell>
          <cell r="AN287">
            <v>0</v>
          </cell>
          <cell r="AO287">
            <v>16045.23087455556</v>
          </cell>
        </row>
        <row r="288">
          <cell r="A288" t="str">
            <v>Carrosserie</v>
          </cell>
        </row>
        <row r="289">
          <cell r="A289" t="str">
            <v>CarrosseriePROFIT DÉPARTEMENTAL</v>
          </cell>
          <cell r="B289" t="str">
            <v>PROFIT DÉPARTEMENTAL</v>
          </cell>
          <cell r="E289">
            <v>31929.170549457631</v>
          </cell>
          <cell r="H289">
            <v>2445.2621186807301</v>
          </cell>
          <cell r="K289">
            <v>692.80137575425761</v>
          </cell>
          <cell r="N289">
            <v>3530.6126536243391</v>
          </cell>
          <cell r="Q289">
            <v>1335.2280458115583</v>
          </cell>
          <cell r="T289">
            <v>7138.7123822343965</v>
          </cell>
          <cell r="W289">
            <v>3677.4887107311079</v>
          </cell>
          <cell r="Z289">
            <v>7149.7281709818781</v>
          </cell>
          <cell r="AC289">
            <v>2699.021997441132</v>
          </cell>
          <cell r="AF289">
            <v>-1298.714221015267</v>
          </cell>
          <cell r="AI289">
            <v>4430.7450670638591</v>
          </cell>
          <cell r="AL289">
            <v>3691.9266497862918</v>
          </cell>
          <cell r="AO289">
            <v>-3563.6424016366764</v>
          </cell>
        </row>
        <row r="291">
          <cell r="B291" t="str">
            <v>Budget 2021</v>
          </cell>
          <cell r="C291" t="str">
            <v>Pièces</v>
          </cell>
        </row>
        <row r="293">
          <cell r="B293" t="str">
            <v>Mois</v>
          </cell>
          <cell r="C293">
            <v>2021</v>
          </cell>
          <cell r="F293" t="str">
            <v>Janvier</v>
          </cell>
          <cell r="I293" t="str">
            <v>Février</v>
          </cell>
          <cell r="L293" t="str">
            <v>Mars</v>
          </cell>
          <cell r="O293" t="str">
            <v>Avril</v>
          </cell>
          <cell r="R293" t="str">
            <v>Mai</v>
          </cell>
          <cell r="U293" t="str">
            <v>Juin</v>
          </cell>
          <cell r="X293" t="str">
            <v>Juillet</v>
          </cell>
          <cell r="AA293" t="str">
            <v>Août</v>
          </cell>
          <cell r="AD293" t="str">
            <v>Septembre</v>
          </cell>
          <cell r="AG293" t="str">
            <v>Octobre</v>
          </cell>
          <cell r="AJ293" t="str">
            <v>Novembre</v>
          </cell>
          <cell r="AM293" t="str">
            <v>Décembre</v>
          </cell>
        </row>
        <row r="294">
          <cell r="A294" t="str">
            <v>Pièces</v>
          </cell>
          <cell r="C294" t="str">
            <v>$VENTES</v>
          </cell>
          <cell r="D294" t="str">
            <v>% P. BRUT</v>
          </cell>
          <cell r="E294" t="str">
            <v>$PROFITS</v>
          </cell>
          <cell r="F294" t="str">
            <v>$VENTES</v>
          </cell>
          <cell r="G294" t="str">
            <v>% P. BRUT</v>
          </cell>
          <cell r="H294" t="str">
            <v>$PROFITS</v>
          </cell>
          <cell r="I294" t="str">
            <v>$VENTES</v>
          </cell>
          <cell r="J294" t="str">
            <v>% P. BRUT</v>
          </cell>
          <cell r="K294" t="str">
            <v>$PROFITS</v>
          </cell>
          <cell r="L294" t="str">
            <v>$VENTES</v>
          </cell>
          <cell r="M294" t="str">
            <v>% P. BRUT</v>
          </cell>
          <cell r="N294" t="str">
            <v>$PROFITS</v>
          </cell>
          <cell r="O294" t="str">
            <v>$VENTES</v>
          </cell>
          <cell r="P294" t="str">
            <v>% P. BRUT</v>
          </cell>
          <cell r="Q294" t="str">
            <v>$PROFITS</v>
          </cell>
          <cell r="R294" t="str">
            <v>$VENTES</v>
          </cell>
          <cell r="S294" t="str">
            <v>% P. BRUT</v>
          </cell>
          <cell r="T294" t="str">
            <v>$PROFITS</v>
          </cell>
          <cell r="U294" t="str">
            <v>$VENTES</v>
          </cell>
          <cell r="V294" t="str">
            <v>% P. BRUT</v>
          </cell>
          <cell r="W294" t="str">
            <v>$PROFITS</v>
          </cell>
          <cell r="X294" t="str">
            <v>$VENTES</v>
          </cell>
          <cell r="Y294" t="str">
            <v>% P. BRUT</v>
          </cell>
          <cell r="Z294" t="str">
            <v>$PROFITS</v>
          </cell>
          <cell r="AA294" t="str">
            <v>$VENTES</v>
          </cell>
          <cell r="AB294" t="str">
            <v>% P. BRUT</v>
          </cell>
          <cell r="AC294" t="str">
            <v>$PROFITS</v>
          </cell>
          <cell r="AD294" t="str">
            <v>$VENTES</v>
          </cell>
          <cell r="AE294" t="str">
            <v>% P. BRUT</v>
          </cell>
          <cell r="AF294" t="str">
            <v>$PROFITS</v>
          </cell>
          <cell r="AG294" t="str">
            <v>$VENTES</v>
          </cell>
          <cell r="AH294" t="str">
            <v>% P. BRUT</v>
          </cell>
          <cell r="AI294" t="str">
            <v>$PROFITS</v>
          </cell>
          <cell r="AJ294" t="str">
            <v>$VENTES</v>
          </cell>
          <cell r="AK294" t="str">
            <v>% P. BRUT</v>
          </cell>
          <cell r="AL294" t="str">
            <v>$PROFITS</v>
          </cell>
          <cell r="AM294" t="str">
            <v>$VENTES</v>
          </cell>
          <cell r="AN294" t="str">
            <v>% P. BRUT</v>
          </cell>
          <cell r="AO294" t="str">
            <v>$PROFITS</v>
          </cell>
        </row>
        <row r="295">
          <cell r="A295" t="str">
            <v>PiècesPièces Ro Clients</v>
          </cell>
          <cell r="B295" t="str">
            <v>Pièces Ro Clients</v>
          </cell>
          <cell r="C295">
            <v>839399.62145110429</v>
          </cell>
          <cell r="D295">
            <v>0.3581271756476892</v>
          </cell>
          <cell r="E295">
            <v>300611.81567002344</v>
          </cell>
          <cell r="F295">
            <v>56558.019542723647</v>
          </cell>
          <cell r="G295">
            <v>0.35812717564768926</v>
          </cell>
          <cell r="H295">
            <v>20254.963799062432</v>
          </cell>
          <cell r="I295">
            <v>59119.003061909214</v>
          </cell>
          <cell r="J295">
            <v>0.35812717564768926</v>
          </cell>
          <cell r="K295">
            <v>21172.121593668639</v>
          </cell>
          <cell r="L295">
            <v>59152.790459572665</v>
          </cell>
          <cell r="M295">
            <v>0.35812717564768926</v>
          </cell>
          <cell r="N295">
            <v>21184.221778966337</v>
          </cell>
          <cell r="O295">
            <v>96873.973274683376</v>
          </cell>
          <cell r="P295">
            <v>0.35812717564768926</v>
          </cell>
          <cell r="Q295">
            <v>34693.202442632086</v>
          </cell>
          <cell r="R295">
            <v>79286.904101341468</v>
          </cell>
          <cell r="S295">
            <v>0.35812717564768926</v>
          </cell>
          <cell r="T295">
            <v>28394.795031662608</v>
          </cell>
          <cell r="U295">
            <v>61003.734554113929</v>
          </cell>
          <cell r="V295">
            <v>0.35812717564768926</v>
          </cell>
          <cell r="W295">
            <v>21847.095159826171</v>
          </cell>
          <cell r="X295">
            <v>60661.32114266479</v>
          </cell>
          <cell r="Y295">
            <v>0.35812717564768926</v>
          </cell>
          <cell r="Z295">
            <v>21724.467611879998</v>
          </cell>
          <cell r="AA295">
            <v>76778.723065419894</v>
          </cell>
          <cell r="AB295">
            <v>0.35812717564768926</v>
          </cell>
          <cell r="AC295">
            <v>27496.547241254921</v>
          </cell>
          <cell r="AD295">
            <v>56840.064933360416</v>
          </cell>
          <cell r="AE295">
            <v>0.35812717564768926</v>
          </cell>
          <cell r="AF295">
            <v>20355.97191821563</v>
          </cell>
          <cell r="AG295">
            <v>71715.511887715809</v>
          </cell>
          <cell r="AH295">
            <v>0.35812717564768926</v>
          </cell>
          <cell r="AI295">
            <v>25683.273722475948</v>
          </cell>
          <cell r="AJ295">
            <v>106124.16805129041</v>
          </cell>
          <cell r="AK295">
            <v>0.3581271756476892</v>
          </cell>
          <cell r="AL295">
            <v>38005.948572169371</v>
          </cell>
          <cell r="AM295">
            <v>55285.407376308569</v>
          </cell>
          <cell r="AN295">
            <v>0.35812717564768926</v>
          </cell>
          <cell r="AO295">
            <v>19799.206798209314</v>
          </cell>
        </row>
        <row r="296">
          <cell r="A296" t="str">
            <v>PiècesPièces Ro Carrosserie</v>
          </cell>
          <cell r="B296" t="str">
            <v>Pièces Ro Carrosserie</v>
          </cell>
          <cell r="C296">
            <v>520841.6</v>
          </cell>
          <cell r="D296">
            <v>0.27367264200070929</v>
          </cell>
          <cell r="E296">
            <v>142540.09673587661</v>
          </cell>
          <cell r="F296">
            <v>52423.803994647475</v>
          </cell>
          <cell r="G296">
            <v>0.27367264200070923</v>
          </cell>
          <cell r="H296">
            <v>14346.960942942509</v>
          </cell>
          <cell r="I296">
            <v>49779.877688080589</v>
          </cell>
          <cell r="J296">
            <v>0.27367264200070923</v>
          </cell>
          <cell r="K296">
            <v>13623.390645369172</v>
          </cell>
          <cell r="L296">
            <v>43344.181100867499</v>
          </cell>
          <cell r="M296">
            <v>0.27367264200070923</v>
          </cell>
          <cell r="N296">
            <v>11862.116557231619</v>
          </cell>
          <cell r="O296">
            <v>34350.507933775058</v>
          </cell>
          <cell r="P296">
            <v>0.27367264200070923</v>
          </cell>
          <cell r="Q296">
            <v>9400.794260302544</v>
          </cell>
          <cell r="R296">
            <v>45479.984691792146</v>
          </cell>
          <cell r="S296">
            <v>0.27367264200070923</v>
          </cell>
          <cell r="T296">
            <v>12446.627568754568</v>
          </cell>
          <cell r="U296">
            <v>37081.656491933565</v>
          </cell>
          <cell r="V296">
            <v>0.27367264200070923</v>
          </cell>
          <cell r="W296">
            <v>10148.234901910209</v>
          </cell>
          <cell r="X296">
            <v>56981.848119371069</v>
          </cell>
          <cell r="Y296">
            <v>0.27367264200070923</v>
          </cell>
          <cell r="Z296">
            <v>15594.372920911424</v>
          </cell>
          <cell r="AA296">
            <v>36415.224001468006</v>
          </cell>
          <cell r="AB296">
            <v>0.27367264200070923</v>
          </cell>
          <cell r="AC296">
            <v>9965.8505615293889</v>
          </cell>
          <cell r="AD296">
            <v>33745.96065581825</v>
          </cell>
          <cell r="AE296">
            <v>0.27367264200070923</v>
          </cell>
          <cell r="AF296">
            <v>9235.3462095297673</v>
          </cell>
          <cell r="AG296">
            <v>41911.357513050338</v>
          </cell>
          <cell r="AH296">
            <v>0.27367264200070923</v>
          </cell>
          <cell r="AI296">
            <v>11469.991940432761</v>
          </cell>
          <cell r="AJ296">
            <v>53003.994339095931</v>
          </cell>
          <cell r="AK296">
            <v>0.27367264200070923</v>
          </cell>
          <cell r="AL296">
            <v>14505.74316737102</v>
          </cell>
          <cell r="AM296">
            <v>36323.203470100096</v>
          </cell>
          <cell r="AN296">
            <v>0.27367264200070923</v>
          </cell>
          <cell r="AO296">
            <v>9940.6670595916221</v>
          </cell>
        </row>
        <row r="297">
          <cell r="A297" t="str">
            <v>PiècesP/A Garantie</v>
          </cell>
          <cell r="B297" t="str">
            <v>P/A Garantie</v>
          </cell>
          <cell r="C297">
            <v>998025.74887076544</v>
          </cell>
          <cell r="D297">
            <v>0.23983607715678654</v>
          </cell>
          <cell r="E297">
            <v>239362.58051062856</v>
          </cell>
          <cell r="F297">
            <v>72277.206868378125</v>
          </cell>
          <cell r="G297">
            <v>0.23983607715678656</v>
          </cell>
          <cell r="H297">
            <v>17334.681763161359</v>
          </cell>
          <cell r="I297">
            <v>86359.142361086677</v>
          </cell>
          <cell r="J297">
            <v>0.23983607715678654</v>
          </cell>
          <cell r="K297">
            <v>20712.037930507497</v>
          </cell>
          <cell r="L297">
            <v>73637.814532344011</v>
          </cell>
          <cell r="M297">
            <v>0.23983607715678656</v>
          </cell>
          <cell r="N297">
            <v>17661.004567836397</v>
          </cell>
          <cell r="O297">
            <v>54593.585542272544</v>
          </cell>
          <cell r="P297">
            <v>0.23983607715678654</v>
          </cell>
          <cell r="Q297">
            <v>13093.511394382103</v>
          </cell>
          <cell r="R297">
            <v>87434.073358148133</v>
          </cell>
          <cell r="S297">
            <v>0.23983607715678656</v>
          </cell>
          <cell r="T297">
            <v>20969.845164056951</v>
          </cell>
          <cell r="U297">
            <v>83010.273455644725</v>
          </cell>
          <cell r="V297">
            <v>0.23983607715678651</v>
          </cell>
          <cell r="W297">
            <v>19908.858349313956</v>
          </cell>
          <cell r="X297">
            <v>93288.902236146867</v>
          </cell>
          <cell r="Y297">
            <v>0.23983607715678654</v>
          </cell>
          <cell r="Z297">
            <v>22374.044354580437</v>
          </cell>
          <cell r="AA297">
            <v>128595.36795157875</v>
          </cell>
          <cell r="AB297">
            <v>0.23983607715678654</v>
          </cell>
          <cell r="AC297">
            <v>30841.808590040197</v>
          </cell>
          <cell r="AD297">
            <v>102558.26618351226</v>
          </cell>
          <cell r="AE297">
            <v>0.23983607715678654</v>
          </cell>
          <cell r="AF297">
            <v>24597.172241455097</v>
          </cell>
          <cell r="AG297">
            <v>81400.524187672578</v>
          </cell>
          <cell r="AH297">
            <v>0.23983607715678651</v>
          </cell>
          <cell r="AI297">
            <v>19522.782399677508</v>
          </cell>
          <cell r="AJ297">
            <v>60828.735665644577</v>
          </cell>
          <cell r="AK297">
            <v>0.23983607715678654</v>
          </cell>
          <cell r="AL297">
            <v>14588.925340455306</v>
          </cell>
          <cell r="AM297">
            <v>74041.85652833608</v>
          </cell>
          <cell r="AN297">
            <v>0.23983607715678654</v>
          </cell>
          <cell r="AO297">
            <v>17757.908415161732</v>
          </cell>
        </row>
        <row r="298">
          <cell r="A298" t="str">
            <v>PiècesVentes Internes</v>
          </cell>
          <cell r="B298" t="str">
            <v>Ventes Internes</v>
          </cell>
          <cell r="C298">
            <v>638502.68709159084</v>
          </cell>
          <cell r="D298">
            <v>0.32994466198333777</v>
          </cell>
          <cell r="E298">
            <v>210670.55326788782</v>
          </cell>
          <cell r="F298">
            <v>41032.786125816012</v>
          </cell>
          <cell r="G298">
            <v>0.32994466198333777</v>
          </cell>
          <cell r="H298">
            <v>13538.548748516956</v>
          </cell>
          <cell r="I298">
            <v>38929.913805087061</v>
          </cell>
          <cell r="J298">
            <v>0.32994466198333777</v>
          </cell>
          <cell r="K298">
            <v>12844.717251459924</v>
          </cell>
          <cell r="L298">
            <v>39856.178455491056</v>
          </cell>
          <cell r="M298">
            <v>0.32994466198333777</v>
          </cell>
          <cell r="N298">
            <v>13150.333328444585</v>
          </cell>
          <cell r="O298">
            <v>46239.681459358391</v>
          </cell>
          <cell r="P298">
            <v>0.32994466198333777</v>
          </cell>
          <cell r="Q298">
            <v>15256.536069325215</v>
          </cell>
          <cell r="R298">
            <v>69067.162508301903</v>
          </cell>
          <cell r="S298">
            <v>0.32994466198333777</v>
          </cell>
          <cell r="T298">
            <v>22788.34158794993</v>
          </cell>
          <cell r="U298">
            <v>58798.338788738147</v>
          </cell>
          <cell r="V298">
            <v>0.32994466198333777</v>
          </cell>
          <cell r="W298">
            <v>19400.198016831986</v>
          </cell>
          <cell r="X298">
            <v>55737.793221153479</v>
          </cell>
          <cell r="Y298">
            <v>0.32994466198333777</v>
          </cell>
          <cell r="Z298">
            <v>18390.387344050661</v>
          </cell>
          <cell r="AA298">
            <v>63123.239019784436</v>
          </cell>
          <cell r="AB298">
            <v>0.32994466198333772</v>
          </cell>
          <cell r="AC298">
            <v>20827.175761676212</v>
          </cell>
          <cell r="AD298">
            <v>55883.798129063332</v>
          </cell>
          <cell r="AE298">
            <v>0.32994466198333777</v>
          </cell>
          <cell r="AF298">
            <v>18438.560884038885</v>
          </cell>
          <cell r="AG298">
            <v>75198.436561639828</v>
          </cell>
          <cell r="AH298">
            <v>0.32994466198333777</v>
          </cell>
          <cell r="AI298">
            <v>24811.322733005723</v>
          </cell>
          <cell r="AJ298">
            <v>60582.203881613321</v>
          </cell>
          <cell r="AK298">
            <v>0.32994466198333777</v>
          </cell>
          <cell r="AL298">
            <v>19988.77478192456</v>
          </cell>
          <cell r="AM298">
            <v>34053.155135543893</v>
          </cell>
          <cell r="AN298">
            <v>0.32994466198333777</v>
          </cell>
          <cell r="AO298">
            <v>11235.656760663192</v>
          </cell>
        </row>
        <row r="299">
          <cell r="A299" t="str">
            <v>PiècesVentes Détails</v>
          </cell>
          <cell r="B299" t="str">
            <v>Ventes Détails</v>
          </cell>
          <cell r="C299">
            <v>160000</v>
          </cell>
          <cell r="D299">
            <v>0.29678579936093841</v>
          </cell>
          <cell r="E299">
            <v>47485.727897750141</v>
          </cell>
          <cell r="F299">
            <v>11548.272056930771</v>
          </cell>
          <cell r="G299">
            <v>0.29678579936093841</v>
          </cell>
          <cell r="H299">
            <v>3427.3631536537873</v>
          </cell>
          <cell r="I299">
            <v>8846.8791380232742</v>
          </cell>
          <cell r="J299">
            <v>0.29678579936093841</v>
          </cell>
          <cell r="K299">
            <v>2625.628096827847</v>
          </cell>
          <cell r="L299">
            <v>9578.1763980452179</v>
          </cell>
          <cell r="M299">
            <v>0.29678579936093841</v>
          </cell>
          <cell r="N299">
            <v>2842.6667387139237</v>
          </cell>
          <cell r="O299">
            <v>12511.403821668857</v>
          </cell>
          <cell r="P299">
            <v>0.29678579936093841</v>
          </cell>
          <cell r="Q299">
            <v>3713.2069843414915</v>
          </cell>
          <cell r="R299">
            <v>14856.011564380127</v>
          </cell>
          <cell r="S299">
            <v>0.29678579936093841</v>
          </cell>
          <cell r="T299">
            <v>4409.0532674499009</v>
          </cell>
          <cell r="U299">
            <v>12283.166558827203</v>
          </cell>
          <cell r="V299">
            <v>0.29678579936093841</v>
          </cell>
          <cell r="W299">
            <v>3645.4694058450782</v>
          </cell>
          <cell r="X299">
            <v>14844.440786534014</v>
          </cell>
          <cell r="Y299">
            <v>0.29678579936093841</v>
          </cell>
          <cell r="Z299">
            <v>4405.6192248976149</v>
          </cell>
          <cell r="AA299">
            <v>13537.756635942922</v>
          </cell>
          <cell r="AB299">
            <v>0.29678579936093841</v>
          </cell>
          <cell r="AC299">
            <v>4017.8139247521685</v>
          </cell>
          <cell r="AD299">
            <v>10057.82321221679</v>
          </cell>
          <cell r="AE299">
            <v>0.29678579936093841</v>
          </cell>
          <cell r="AF299">
            <v>2985.0191018687615</v>
          </cell>
          <cell r="AG299">
            <v>17322.289240608017</v>
          </cell>
          <cell r="AH299">
            <v>0.29678579936093841</v>
          </cell>
          <cell r="AI299">
            <v>5141.0094590352328</v>
          </cell>
          <cell r="AJ299">
            <v>22510.112996751133</v>
          </cell>
          <cell r="AK299">
            <v>0.29678579936093841</v>
          </cell>
          <cell r="AL299">
            <v>6680.6818794458341</v>
          </cell>
          <cell r="AM299">
            <v>12103.667590071675</v>
          </cell>
          <cell r="AN299">
            <v>0.29678579936093841</v>
          </cell>
          <cell r="AO299">
            <v>3592.1966609185047</v>
          </cell>
        </row>
        <row r="300">
          <cell r="A300" t="str">
            <v>PiècesVentes de Gros</v>
          </cell>
          <cell r="B300" t="str">
            <v>Ventes de Gros</v>
          </cell>
          <cell r="C300">
            <v>628443.9</v>
          </cell>
          <cell r="D300">
            <v>0.19081606757663094</v>
          </cell>
          <cell r="E300">
            <v>119917.1936905215</v>
          </cell>
          <cell r="F300">
            <v>59510.634595705029</v>
          </cell>
          <cell r="G300">
            <v>0.19081606757663094</v>
          </cell>
          <cell r="H300">
            <v>11355.585272542243</v>
          </cell>
          <cell r="I300">
            <v>56324.520110096171</v>
          </cell>
          <cell r="J300">
            <v>0.19081606757663094</v>
          </cell>
          <cell r="K300">
            <v>10747.62343554942</v>
          </cell>
          <cell r="L300">
            <v>57358.521558253393</v>
          </cell>
          <cell r="M300">
            <v>0.19081606757663094</v>
          </cell>
          <cell r="N300">
            <v>10944.927525755322</v>
          </cell>
          <cell r="O300">
            <v>43358.307457594434</v>
          </cell>
          <cell r="P300">
            <v>0.19081606757663097</v>
          </cell>
          <cell r="Q300">
            <v>8273.4617258366816</v>
          </cell>
          <cell r="R300">
            <v>54567.944395506944</v>
          </cell>
          <cell r="S300">
            <v>0.19081606757663097</v>
          </cell>
          <cell r="T300">
            <v>10412.440565290894</v>
          </cell>
          <cell r="U300">
            <v>54161.758987495748</v>
          </cell>
          <cell r="V300">
            <v>0.19081606757663094</v>
          </cell>
          <cell r="W300">
            <v>10334.933863027187</v>
          </cell>
          <cell r="X300">
            <v>51653.179368916273</v>
          </cell>
          <cell r="Y300">
            <v>0.19081606757663094</v>
          </cell>
          <cell r="Z300">
            <v>9856.2565650069664</v>
          </cell>
          <cell r="AA300">
            <v>42942.062858260448</v>
          </cell>
          <cell r="AB300">
            <v>0.19081606757663094</v>
          </cell>
          <cell r="AC300">
            <v>8194.0355682417594</v>
          </cell>
          <cell r="AD300">
            <v>50401.259647053143</v>
          </cell>
          <cell r="AE300">
            <v>0.19081606757663094</v>
          </cell>
          <cell r="AF300">
            <v>9617.3701667594141</v>
          </cell>
          <cell r="AG300">
            <v>53940.227900699661</v>
          </cell>
          <cell r="AH300">
            <v>0.19081606757663097</v>
          </cell>
          <cell r="AI300">
            <v>10292.662172198781</v>
          </cell>
          <cell r="AJ300">
            <v>55523.666682395837</v>
          </cell>
          <cell r="AK300">
            <v>0.19081606757663094</v>
          </cell>
          <cell r="AL300">
            <v>10594.807733770376</v>
          </cell>
          <cell r="AM300">
            <v>48701.81643802295</v>
          </cell>
          <cell r="AN300">
            <v>0.19081606757663094</v>
          </cell>
          <cell r="AO300">
            <v>9293.0890965424624</v>
          </cell>
        </row>
        <row r="301">
          <cell r="A301" t="str">
            <v>Pièces[...]</v>
          </cell>
          <cell r="B301" t="str">
            <v>[...]</v>
          </cell>
          <cell r="C301">
            <v>0</v>
          </cell>
          <cell r="D301">
            <v>0</v>
          </cell>
          <cell r="E301">
            <v>0</v>
          </cell>
          <cell r="G301">
            <v>0</v>
          </cell>
          <cell r="J301">
            <v>0</v>
          </cell>
          <cell r="M301">
            <v>0</v>
          </cell>
          <cell r="P301">
            <v>0</v>
          </cell>
          <cell r="S301">
            <v>0</v>
          </cell>
          <cell r="V301">
            <v>0</v>
          </cell>
          <cell r="Y301">
            <v>0</v>
          </cell>
          <cell r="AB301">
            <v>0</v>
          </cell>
          <cell r="AE301">
            <v>0</v>
          </cell>
          <cell r="AH301">
            <v>0</v>
          </cell>
          <cell r="AK301">
            <v>0</v>
          </cell>
          <cell r="AN301">
            <v>0</v>
          </cell>
        </row>
        <row r="302">
          <cell r="A302" t="str">
            <v>PiècesEscomptes</v>
          </cell>
          <cell r="B302" t="str">
            <v>Escomptes</v>
          </cell>
          <cell r="C302">
            <v>0</v>
          </cell>
          <cell r="D302">
            <v>0</v>
          </cell>
          <cell r="E302">
            <v>120000.00000000001</v>
          </cell>
          <cell r="G302">
            <v>0</v>
          </cell>
          <cell r="H302">
            <v>9299.8945100890614</v>
          </cell>
          <cell r="J302">
            <v>0</v>
          </cell>
          <cell r="K302">
            <v>9490.3813998439782</v>
          </cell>
          <cell r="M302">
            <v>0</v>
          </cell>
          <cell r="N302">
            <v>8969.4594467607076</v>
          </cell>
          <cell r="P302">
            <v>0</v>
          </cell>
          <cell r="Q302">
            <v>9127.9645427277192</v>
          </cell>
          <cell r="S302">
            <v>0</v>
          </cell>
          <cell r="T302">
            <v>11117.747793097567</v>
          </cell>
          <cell r="V302">
            <v>0</v>
          </cell>
          <cell r="W302">
            <v>9711.6505853186191</v>
          </cell>
          <cell r="Y302">
            <v>0</v>
          </cell>
          <cell r="Z302">
            <v>10562.177689201206</v>
          </cell>
          <cell r="AB302">
            <v>0</v>
          </cell>
          <cell r="AC302">
            <v>11456.971757632731</v>
          </cell>
          <cell r="AE302">
            <v>0</v>
          </cell>
          <cell r="AF302">
            <v>9811.4571788389731</v>
          </cell>
          <cell r="AH302">
            <v>0</v>
          </cell>
          <cell r="AI302">
            <v>10825.96821907405</v>
          </cell>
          <cell r="AK302">
            <v>0</v>
          </cell>
          <cell r="AL302">
            <v>11367.587361020038</v>
          </cell>
          <cell r="AN302">
            <v>0</v>
          </cell>
          <cell r="AO302">
            <v>8258.7395163953588</v>
          </cell>
        </row>
        <row r="303">
          <cell r="A303" t="str">
            <v>PiècesRectif. Inventaire</v>
          </cell>
          <cell r="B303" t="str">
            <v>Rectif. Inventaire</v>
          </cell>
          <cell r="C303">
            <v>0</v>
          </cell>
          <cell r="D303">
            <v>0</v>
          </cell>
          <cell r="E303">
            <v>1200</v>
          </cell>
          <cell r="G303">
            <v>0</v>
          </cell>
          <cell r="H303">
            <v>100</v>
          </cell>
          <cell r="J303">
            <v>0</v>
          </cell>
          <cell r="K303">
            <v>100</v>
          </cell>
          <cell r="M303">
            <v>0</v>
          </cell>
          <cell r="N303">
            <v>100</v>
          </cell>
          <cell r="P303">
            <v>0</v>
          </cell>
          <cell r="Q303">
            <v>100</v>
          </cell>
          <cell r="S303">
            <v>0</v>
          </cell>
          <cell r="T303">
            <v>100</v>
          </cell>
          <cell r="V303">
            <v>0</v>
          </cell>
          <cell r="W303">
            <v>100</v>
          </cell>
          <cell r="Y303">
            <v>0</v>
          </cell>
          <cell r="Z303">
            <v>100</v>
          </cell>
          <cell r="AB303">
            <v>0</v>
          </cell>
          <cell r="AC303">
            <v>100</v>
          </cell>
          <cell r="AE303">
            <v>0</v>
          </cell>
          <cell r="AF303">
            <v>100</v>
          </cell>
          <cell r="AH303">
            <v>0</v>
          </cell>
          <cell r="AI303">
            <v>100</v>
          </cell>
          <cell r="AK303">
            <v>0</v>
          </cell>
          <cell r="AL303">
            <v>100</v>
          </cell>
          <cell r="AN303">
            <v>0</v>
          </cell>
          <cell r="AO303">
            <v>100</v>
          </cell>
        </row>
        <row r="304">
          <cell r="A304" t="str">
            <v>PiècesSous-total Pièces</v>
          </cell>
          <cell r="B304" t="str">
            <v>Sous-total Pièces</v>
          </cell>
          <cell r="C304">
            <v>3785213.5574134602</v>
          </cell>
          <cell r="D304">
            <v>0.31221170215300509</v>
          </cell>
          <cell r="E304">
            <v>1181787.967772688</v>
          </cell>
          <cell r="F304">
            <v>293350.72318420105</v>
          </cell>
          <cell r="G304">
            <v>0.30563414746951284</v>
          </cell>
          <cell r="H304">
            <v>89657.998189968348</v>
          </cell>
          <cell r="I304">
            <v>299359.33616428298</v>
          </cell>
          <cell r="J304">
            <v>0.305037756708259</v>
          </cell>
          <cell r="K304">
            <v>91315.900353226476</v>
          </cell>
          <cell r="L304">
            <v>282927.66250457388</v>
          </cell>
          <cell r="M304">
            <v>0.30649081527087174</v>
          </cell>
          <cell r="N304">
            <v>86714.729943708895</v>
          </cell>
          <cell r="O304">
            <v>287927.45948935265</v>
          </cell>
          <cell r="P304">
            <v>0.32528567294572774</v>
          </cell>
          <cell r="Q304">
            <v>93658.677419547836</v>
          </cell>
          <cell r="R304">
            <v>350692.08061947074</v>
          </cell>
          <cell r="S304">
            <v>0.31548716692668782</v>
          </cell>
          <cell r="T304">
            <v>110638.85097826243</v>
          </cell>
          <cell r="U304">
            <v>306338.92883675336</v>
          </cell>
          <cell r="V304">
            <v>0.31042884638651219</v>
          </cell>
          <cell r="W304">
            <v>95096.440282073207</v>
          </cell>
          <cell r="X304">
            <v>333167.48487478646</v>
          </cell>
          <cell r="Y304">
            <v>0.30917580612418194</v>
          </cell>
          <cell r="Z304">
            <v>103007.3257105283</v>
          </cell>
          <cell r="AA304">
            <v>361392.37353245443</v>
          </cell>
          <cell r="AB304">
            <v>0.31240339219551494</v>
          </cell>
          <cell r="AC304">
            <v>112900.20340512739</v>
          </cell>
          <cell r="AD304">
            <v>309487.17276102421</v>
          </cell>
          <cell r="AE304">
            <v>0.30741467199408357</v>
          </cell>
          <cell r="AF304">
            <v>95140.897700706526</v>
          </cell>
          <cell r="AG304">
            <v>341488.34729138622</v>
          </cell>
          <cell r="AH304">
            <v>0.31581461417737916</v>
          </cell>
          <cell r="AI304">
            <v>107847.01064590001</v>
          </cell>
          <cell r="AJ304">
            <v>358572.88161679124</v>
          </cell>
          <cell r="AK304">
            <v>0.32303744866001122</v>
          </cell>
          <cell r="AL304">
            <v>115832.46883615649</v>
          </cell>
          <cell r="AM304">
            <v>260509.10653838329</v>
          </cell>
          <cell r="AN304">
            <v>0.3070044858324304</v>
          </cell>
          <cell r="AO304">
            <v>79977.464307482194</v>
          </cell>
        </row>
        <row r="305">
          <cell r="A305" t="str">
            <v>Pièces</v>
          </cell>
        </row>
        <row r="306">
          <cell r="A306" t="str">
            <v>Pièces</v>
          </cell>
        </row>
        <row r="307">
          <cell r="A307" t="str">
            <v>PiècesVentes Pneus</v>
          </cell>
          <cell r="B307" t="str">
            <v>Ventes Pneus</v>
          </cell>
          <cell r="C307">
            <v>487093</v>
          </cell>
          <cell r="D307">
            <v>0.19500000000000001</v>
          </cell>
          <cell r="E307">
            <v>94983.135000000009</v>
          </cell>
          <cell r="F307">
            <v>44733.070931018294</v>
          </cell>
          <cell r="G307">
            <v>0.19499999999999998</v>
          </cell>
          <cell r="H307">
            <v>8722.9488315485669</v>
          </cell>
          <cell r="I307">
            <v>39790.081769045617</v>
          </cell>
          <cell r="J307">
            <v>0.19500000000000001</v>
          </cell>
          <cell r="K307">
            <v>7759.0659449638952</v>
          </cell>
          <cell r="L307">
            <v>26460.109588023632</v>
          </cell>
          <cell r="M307">
            <v>0.19500000000000001</v>
          </cell>
          <cell r="N307">
            <v>5159.7213696646086</v>
          </cell>
          <cell r="O307">
            <v>24486.258868781351</v>
          </cell>
          <cell r="P307">
            <v>0.19500000000000001</v>
          </cell>
          <cell r="Q307">
            <v>4774.820479412364</v>
          </cell>
          <cell r="R307">
            <v>39747.724268615071</v>
          </cell>
          <cell r="S307">
            <v>0.19500000000000001</v>
          </cell>
          <cell r="T307">
            <v>7750.8062323799395</v>
          </cell>
          <cell r="U307">
            <v>22830.049108010149</v>
          </cell>
          <cell r="V307">
            <v>0.19500000000000001</v>
          </cell>
          <cell r="W307">
            <v>4451.8595760619792</v>
          </cell>
          <cell r="X307">
            <v>18211.2175369998</v>
          </cell>
          <cell r="Y307">
            <v>0.19500000000000001</v>
          </cell>
          <cell r="Z307">
            <v>3551.1874197149614</v>
          </cell>
          <cell r="AA307">
            <v>28062.427708201438</v>
          </cell>
          <cell r="AB307">
            <v>0.19500000000000001</v>
          </cell>
          <cell r="AC307">
            <v>5472.1734030992802</v>
          </cell>
          <cell r="AD307">
            <v>33836.988060425458</v>
          </cell>
          <cell r="AE307">
            <v>0.19500000000000001</v>
          </cell>
          <cell r="AF307">
            <v>6598.2126717829642</v>
          </cell>
          <cell r="AG307">
            <v>77297.34137505063</v>
          </cell>
          <cell r="AH307">
            <v>0.19500000000000001</v>
          </cell>
          <cell r="AI307">
            <v>15072.981568134874</v>
          </cell>
          <cell r="AJ307">
            <v>100395.72511645118</v>
          </cell>
          <cell r="AK307">
            <v>0.19500000000000001</v>
          </cell>
          <cell r="AL307">
            <v>19577.166397707981</v>
          </cell>
          <cell r="AM307">
            <v>31242.005669377369</v>
          </cell>
          <cell r="AN307">
            <v>0.19500000000000001</v>
          </cell>
          <cell r="AO307">
            <v>6092.1911055285873</v>
          </cell>
        </row>
        <row r="308">
          <cell r="A308" t="str">
            <v>PiècesHuiles et Graisse</v>
          </cell>
          <cell r="B308" t="str">
            <v>Huiles et Graisse</v>
          </cell>
          <cell r="C308">
            <v>228340</v>
          </cell>
          <cell r="D308">
            <v>0.30006987567403653</v>
          </cell>
          <cell r="E308">
            <v>68517.955411409508</v>
          </cell>
          <cell r="F308">
            <v>13115.788065400957</v>
          </cell>
          <cell r="G308">
            <v>0.30006987567403659</v>
          </cell>
          <cell r="H308">
            <v>3935.6528941518782</v>
          </cell>
          <cell r="I308">
            <v>13802.65360619588</v>
          </cell>
          <cell r="J308">
            <v>0.30006987567403659</v>
          </cell>
          <cell r="K308">
            <v>4141.76055158299</v>
          </cell>
          <cell r="L308">
            <v>15129.102968859246</v>
          </cell>
          <cell r="M308">
            <v>0.30006987567403665</v>
          </cell>
          <cell r="N308">
            <v>4539.7880469252923</v>
          </cell>
          <cell r="O308">
            <v>22448.181251008446</v>
          </cell>
          <cell r="P308">
            <v>0.30006987567403659</v>
          </cell>
          <cell r="Q308">
            <v>6736.0229570983438</v>
          </cell>
          <cell r="R308">
            <v>22742.311918463936</v>
          </cell>
          <cell r="S308">
            <v>0.30006987567403659</v>
          </cell>
          <cell r="T308">
            <v>6824.2827099136339</v>
          </cell>
          <cell r="U308">
            <v>19208.182918302584</v>
          </cell>
          <cell r="V308">
            <v>0.30006987567403659</v>
          </cell>
          <cell r="W308">
            <v>5763.7970602192099</v>
          </cell>
          <cell r="X308">
            <v>18914.808314957238</v>
          </cell>
          <cell r="Y308">
            <v>0.30006987567403659</v>
          </cell>
          <cell r="Z308">
            <v>5675.7641794674519</v>
          </cell>
          <cell r="AA308">
            <v>18848.193513687947</v>
          </cell>
          <cell r="AB308">
            <v>0.30006987567403659</v>
          </cell>
          <cell r="AC308">
            <v>5655.7750843325257</v>
          </cell>
          <cell r="AD308">
            <v>15947.179207228528</v>
          </cell>
          <cell r="AE308">
            <v>0.30006987567403659</v>
          </cell>
          <cell r="AF308">
            <v>4785.2680820646456</v>
          </cell>
          <cell r="AG308">
            <v>23518.210778249882</v>
          </cell>
          <cell r="AH308">
            <v>0.30006987567403659</v>
          </cell>
          <cell r="AI308">
            <v>7057.1065843052293</v>
          </cell>
          <cell r="AJ308">
            <v>30363.710401764107</v>
          </cell>
          <cell r="AK308">
            <v>0.30006987567403659</v>
          </cell>
          <cell r="AL308">
            <v>9111.2348052598063</v>
          </cell>
          <cell r="AM308">
            <v>14301.677055881244</v>
          </cell>
          <cell r="AN308">
            <v>0.30006987567403659</v>
          </cell>
          <cell r="AO308">
            <v>4291.5024560885067</v>
          </cell>
        </row>
        <row r="309">
          <cell r="A309" t="str">
            <v>PiècesSous-total Pièces et Acc.</v>
          </cell>
          <cell r="B309" t="str">
            <v>Sous-total Pièces et Acc.</v>
          </cell>
          <cell r="C309">
            <v>4500646.5574134607</v>
          </cell>
          <cell r="D309">
            <v>0.29891017679851767</v>
          </cell>
          <cell r="E309">
            <v>1345289.0581840975</v>
          </cell>
          <cell r="F309">
            <v>351199.58218062029</v>
          </cell>
          <cell r="G309">
            <v>0.291334628818117</v>
          </cell>
          <cell r="H309">
            <v>102316.59991566879</v>
          </cell>
          <cell r="I309">
            <v>352952.07153952448</v>
          </cell>
          <cell r="J309">
            <v>0.29243836535526579</v>
          </cell>
          <cell r="K309">
            <v>103216.72684977336</v>
          </cell>
          <cell r="L309">
            <v>324516.87506145675</v>
          </cell>
          <cell r="M309">
            <v>0.29710084981571433</v>
          </cell>
          <cell r="N309">
            <v>96414.239360298787</v>
          </cell>
          <cell r="O309">
            <v>334861.89960914245</v>
          </cell>
          <cell r="P309">
            <v>0.31406833975084814</v>
          </cell>
          <cell r="Q309">
            <v>105169.52085605855</v>
          </cell>
          <cell r="R309">
            <v>413182.11680654972</v>
          </cell>
          <cell r="S309">
            <v>0.30304782038565498</v>
          </cell>
          <cell r="T309">
            <v>125213.939920556</v>
          </cell>
          <cell r="U309">
            <v>348377.16086306609</v>
          </cell>
          <cell r="V309">
            <v>0.30229334396507296</v>
          </cell>
          <cell r="W309">
            <v>105312.09691835439</v>
          </cell>
          <cell r="X309">
            <v>370293.51072674349</v>
          </cell>
          <cell r="Y309">
            <v>0.30309544741801731</v>
          </cell>
          <cell r="Z309">
            <v>112234.27730971071</v>
          </cell>
          <cell r="AA309">
            <v>408302.99475434382</v>
          </cell>
          <cell r="AB309">
            <v>0.3037649820990927</v>
          </cell>
          <cell r="AC309">
            <v>124028.1518925592</v>
          </cell>
          <cell r="AD309">
            <v>359271.34002867818</v>
          </cell>
          <cell r="AE309">
            <v>0.29650118611200943</v>
          </cell>
          <cell r="AF309">
            <v>106524.37845455414</v>
          </cell>
          <cell r="AG309">
            <v>442303.89944468671</v>
          </cell>
          <cell r="AH309">
            <v>0.29386378677991892</v>
          </cell>
          <cell r="AI309">
            <v>129977.09879834011</v>
          </cell>
          <cell r="AJ309">
            <v>489332.31713500648</v>
          </cell>
          <cell r="AK309">
            <v>0.29534299080281479</v>
          </cell>
          <cell r="AL309">
            <v>144520.87003912427</v>
          </cell>
          <cell r="AM309">
            <v>306052.78926364193</v>
          </cell>
          <cell r="AN309">
            <v>0.29524696731732714</v>
          </cell>
          <cell r="AO309">
            <v>90361.15786909929</v>
          </cell>
        </row>
        <row r="310">
          <cell r="A310" t="str">
            <v>Pièces</v>
          </cell>
        </row>
        <row r="311">
          <cell r="A311" t="str">
            <v>Pièces</v>
          </cell>
        </row>
        <row r="312">
          <cell r="A312" t="str">
            <v>PiècesAutostock</v>
          </cell>
          <cell r="B312" t="str">
            <v>Autostock</v>
          </cell>
          <cell r="C312">
            <v>0</v>
          </cell>
          <cell r="D312">
            <v>0</v>
          </cell>
          <cell r="E312">
            <v>0</v>
          </cell>
          <cell r="G312">
            <v>0</v>
          </cell>
          <cell r="J312">
            <v>0</v>
          </cell>
          <cell r="M312">
            <v>0</v>
          </cell>
          <cell r="P312">
            <v>0</v>
          </cell>
          <cell r="S312">
            <v>0</v>
          </cell>
          <cell r="V312">
            <v>0</v>
          </cell>
          <cell r="Y312">
            <v>0</v>
          </cell>
          <cell r="AB312">
            <v>0</v>
          </cell>
          <cell r="AE312">
            <v>0</v>
          </cell>
          <cell r="AH312">
            <v>0</v>
          </cell>
          <cell r="AK312">
            <v>0</v>
          </cell>
          <cell r="AN312">
            <v>0</v>
          </cell>
        </row>
        <row r="313">
          <cell r="A313" t="str">
            <v>Pièces</v>
          </cell>
        </row>
        <row r="314">
          <cell r="A314" t="str">
            <v>PiècesTotal Dépt. Pièces</v>
          </cell>
          <cell r="B314" t="str">
            <v>Total Dépt. Pièces</v>
          </cell>
          <cell r="C314">
            <v>4500646.5574134607</v>
          </cell>
          <cell r="D314">
            <v>0.29891017679851767</v>
          </cell>
          <cell r="E314">
            <v>1345289.0581840975</v>
          </cell>
          <cell r="F314">
            <v>351199.58218062029</v>
          </cell>
          <cell r="G314">
            <v>0.291334628818117</v>
          </cell>
          <cell r="H314">
            <v>102316.59991566879</v>
          </cell>
          <cell r="I314">
            <v>352952.07153952448</v>
          </cell>
          <cell r="J314">
            <v>0.29243836535526579</v>
          </cell>
          <cell r="K314">
            <v>103216.72684977336</v>
          </cell>
          <cell r="L314">
            <v>324516.87506145675</v>
          </cell>
          <cell r="M314">
            <v>0.29710084981571433</v>
          </cell>
          <cell r="N314">
            <v>96414.239360298787</v>
          </cell>
          <cell r="O314">
            <v>334861.89960914245</v>
          </cell>
          <cell r="P314">
            <v>0.31406833975084814</v>
          </cell>
          <cell r="Q314">
            <v>105169.52085605855</v>
          </cell>
          <cell r="R314">
            <v>413182.11680654972</v>
          </cell>
          <cell r="S314">
            <v>0.30304782038565498</v>
          </cell>
          <cell r="T314">
            <v>125213.939920556</v>
          </cell>
          <cell r="U314">
            <v>348377.16086306609</v>
          </cell>
          <cell r="V314">
            <v>0.30229334396507296</v>
          </cell>
          <cell r="W314">
            <v>105312.09691835439</v>
          </cell>
          <cell r="X314">
            <v>370293.51072674349</v>
          </cell>
          <cell r="Y314">
            <v>0.30309544741801731</v>
          </cell>
          <cell r="Z314">
            <v>112234.27730971071</v>
          </cell>
          <cell r="AA314">
            <v>408302.99475434382</v>
          </cell>
          <cell r="AB314">
            <v>0.3037649820990927</v>
          </cell>
          <cell r="AC314">
            <v>124028.1518925592</v>
          </cell>
          <cell r="AD314">
            <v>359271.34002867818</v>
          </cell>
          <cell r="AE314">
            <v>0.29650118611200943</v>
          </cell>
          <cell r="AF314">
            <v>106524.37845455414</v>
          </cell>
          <cell r="AG314">
            <v>442303.89944468671</v>
          </cell>
          <cell r="AH314">
            <v>0.29386378677991892</v>
          </cell>
          <cell r="AI314">
            <v>129977.09879834011</v>
          </cell>
          <cell r="AJ314">
            <v>489332.31713500648</v>
          </cell>
          <cell r="AK314">
            <v>0.29534299080281479</v>
          </cell>
          <cell r="AL314">
            <v>144520.87003912427</v>
          </cell>
          <cell r="AM314">
            <v>306052.78926364193</v>
          </cell>
          <cell r="AN314">
            <v>0.29524696731732714</v>
          </cell>
          <cell r="AO314">
            <v>90361.15786909929</v>
          </cell>
        </row>
        <row r="315">
          <cell r="A315" t="str">
            <v>Pièces</v>
          </cell>
        </row>
        <row r="316">
          <cell r="A316" t="str">
            <v>Pièces</v>
          </cell>
        </row>
        <row r="317">
          <cell r="A317" t="str">
            <v>PiècesDEPENSES</v>
          </cell>
          <cell r="B317" t="str">
            <v>DEPENSES</v>
          </cell>
        </row>
        <row r="318">
          <cell r="A318" t="str">
            <v>PiècesSalaires cadres</v>
          </cell>
          <cell r="B318" t="str">
            <v>Salaires cadres</v>
          </cell>
          <cell r="E318">
            <v>110586.87940728868</v>
          </cell>
          <cell r="H318">
            <v>8924.8553069292284</v>
          </cell>
          <cell r="K318">
            <v>8537.2313375805697</v>
          </cell>
          <cell r="N318">
            <v>9700.1032456265475</v>
          </cell>
          <cell r="Q318">
            <v>8924.8553069292284</v>
          </cell>
          <cell r="T318">
            <v>9312.4792762778889</v>
          </cell>
          <cell r="W318">
            <v>9312.4792762778889</v>
          </cell>
          <cell r="Z318">
            <v>9312.4792762778889</v>
          </cell>
          <cell r="AC318">
            <v>9312.4792762778889</v>
          </cell>
          <cell r="AF318">
            <v>9312.4792762778889</v>
          </cell>
          <cell r="AI318">
            <v>8924.8553069292284</v>
          </cell>
          <cell r="AL318">
            <v>9312.4792762778889</v>
          </cell>
          <cell r="AO318">
            <v>9700.1032456265475</v>
          </cell>
        </row>
        <row r="319">
          <cell r="A319" t="str">
            <v>PiècesSalaires commis</v>
          </cell>
          <cell r="B319" t="str">
            <v>Salaires commis</v>
          </cell>
          <cell r="E319">
            <v>52882.082847999998</v>
          </cell>
          <cell r="H319">
            <v>4254.8802291494258</v>
          </cell>
          <cell r="K319">
            <v>4052.2668849042147</v>
          </cell>
          <cell r="N319">
            <v>4660.1069176398478</v>
          </cell>
          <cell r="Q319">
            <v>4254.8802291494258</v>
          </cell>
          <cell r="T319">
            <v>4457.4935733946359</v>
          </cell>
          <cell r="W319">
            <v>4457.4935733946359</v>
          </cell>
          <cell r="Z319">
            <v>4457.4935733946359</v>
          </cell>
          <cell r="AC319">
            <v>4457.4935733946359</v>
          </cell>
          <cell r="AF319">
            <v>4457.4935733946359</v>
          </cell>
          <cell r="AI319">
            <v>4254.8802291494258</v>
          </cell>
          <cell r="AL319">
            <v>4457.4935733946359</v>
          </cell>
          <cell r="AO319">
            <v>4660.1069176398478</v>
          </cell>
        </row>
        <row r="320">
          <cell r="A320" t="str">
            <v>PiècesSalaires autres</v>
          </cell>
          <cell r="B320" t="str">
            <v>Salaires autres</v>
          </cell>
          <cell r="E320">
            <v>196540.96539519998</v>
          </cell>
          <cell r="H320">
            <v>15813.640893866666</v>
          </cell>
          <cell r="K320">
            <v>15060.610375111111</v>
          </cell>
          <cell r="N320">
            <v>17319.701931377778</v>
          </cell>
          <cell r="Q320">
            <v>15813.640893866666</v>
          </cell>
          <cell r="T320">
            <v>16566.671412622221</v>
          </cell>
          <cell r="W320">
            <v>16566.671412622221</v>
          </cell>
          <cell r="Z320">
            <v>16566.671412622221</v>
          </cell>
          <cell r="AC320">
            <v>16566.671412622221</v>
          </cell>
          <cell r="AF320">
            <v>16566.671412622221</v>
          </cell>
          <cell r="AI320">
            <v>15813.640893866666</v>
          </cell>
          <cell r="AL320">
            <v>16566.671412622221</v>
          </cell>
          <cell r="AO320">
            <v>17319.701931377778</v>
          </cell>
        </row>
        <row r="321">
          <cell r="A321" t="str">
            <v>PiècesSalaires spécialistes</v>
          </cell>
          <cell r="B321" t="str">
            <v>Salaires spécialistes</v>
          </cell>
          <cell r="E321">
            <v>0</v>
          </cell>
        </row>
        <row r="322">
          <cell r="A322" t="str">
            <v>Pièces[...]</v>
          </cell>
          <cell r="B322" t="str">
            <v>[...]</v>
          </cell>
          <cell r="E322">
            <v>0</v>
          </cell>
        </row>
        <row r="323">
          <cell r="A323" t="str">
            <v>Pièces[...]</v>
          </cell>
          <cell r="B323" t="str">
            <v>[...]</v>
          </cell>
          <cell r="E323">
            <v>0</v>
          </cell>
        </row>
        <row r="324">
          <cell r="A324" t="str">
            <v>Pièces[...]</v>
          </cell>
          <cell r="B324" t="str">
            <v>[...]</v>
          </cell>
          <cell r="E324">
            <v>0</v>
          </cell>
        </row>
        <row r="325">
          <cell r="A325" t="str">
            <v>PiècesSalaires en absences</v>
          </cell>
          <cell r="B325" t="str">
            <v>Salaires en absences</v>
          </cell>
          <cell r="E325">
            <v>43201.191318058627</v>
          </cell>
          <cell r="H325">
            <v>3479.2051715934381</v>
          </cell>
          <cell r="K325">
            <v>3318.0130317115072</v>
          </cell>
          <cell r="N325">
            <v>3801.5894513573007</v>
          </cell>
          <cell r="Q325">
            <v>3479.2051715934381</v>
          </cell>
          <cell r="T325">
            <v>3640.3973114753694</v>
          </cell>
          <cell r="W325">
            <v>3640.3973114753694</v>
          </cell>
          <cell r="Z325">
            <v>3640.3973114753694</v>
          </cell>
          <cell r="AC325">
            <v>3640.3973114753694</v>
          </cell>
          <cell r="AF325">
            <v>3640.3973114753694</v>
          </cell>
          <cell r="AI325">
            <v>3479.2051715934381</v>
          </cell>
          <cell r="AL325">
            <v>3640.3973114753694</v>
          </cell>
          <cell r="AO325">
            <v>3801.5894513573007</v>
          </cell>
        </row>
        <row r="326">
          <cell r="A326" t="str">
            <v>PiècesDéduction à la source</v>
          </cell>
          <cell r="B326" t="str">
            <v>Déduction à la source</v>
          </cell>
          <cell r="E326">
            <v>43201.191318058627</v>
          </cell>
          <cell r="H326">
            <v>3479.2051715934381</v>
          </cell>
          <cell r="K326">
            <v>3318.0130317115072</v>
          </cell>
          <cell r="N326">
            <v>3801.5894513573007</v>
          </cell>
          <cell r="Q326">
            <v>3479.2051715934381</v>
          </cell>
          <cell r="T326">
            <v>3640.3973114753694</v>
          </cell>
          <cell r="W326">
            <v>3640.3973114753694</v>
          </cell>
          <cell r="Z326">
            <v>3640.3973114753694</v>
          </cell>
          <cell r="AC326">
            <v>3640.3973114753694</v>
          </cell>
          <cell r="AF326">
            <v>3640.3973114753694</v>
          </cell>
          <cell r="AI326">
            <v>3479.2051715934381</v>
          </cell>
          <cell r="AL326">
            <v>3640.3973114753694</v>
          </cell>
          <cell r="AO326">
            <v>3801.5894513573007</v>
          </cell>
        </row>
        <row r="327">
          <cell r="A327" t="str">
            <v>PiècesBénéfices marginaux</v>
          </cell>
          <cell r="B327" t="str">
            <v>Bénéfices marginaux</v>
          </cell>
          <cell r="E327">
            <v>30960.853777942026</v>
          </cell>
          <cell r="H327">
            <v>2493.4303729752969</v>
          </cell>
          <cell r="K327">
            <v>2377.9093393932467</v>
          </cell>
          <cell r="N327">
            <v>2724.4724401393987</v>
          </cell>
          <cell r="Q327">
            <v>2493.4303729752969</v>
          </cell>
          <cell r="T327">
            <v>2608.951406557348</v>
          </cell>
          <cell r="W327">
            <v>2608.951406557348</v>
          </cell>
          <cell r="Z327">
            <v>2608.951406557348</v>
          </cell>
          <cell r="AC327">
            <v>2608.951406557348</v>
          </cell>
          <cell r="AF327">
            <v>2608.951406557348</v>
          </cell>
          <cell r="AI327">
            <v>2493.4303729752969</v>
          </cell>
          <cell r="AL327">
            <v>2608.951406557348</v>
          </cell>
          <cell r="AO327">
            <v>2724.4724401393987</v>
          </cell>
        </row>
        <row r="328">
          <cell r="A328" t="str">
            <v>PiècesCsst</v>
          </cell>
          <cell r="B328" t="str">
            <v>Csst</v>
          </cell>
          <cell r="E328">
            <v>7200.1985530097736</v>
          </cell>
          <cell r="H328">
            <v>579.86752859890635</v>
          </cell>
          <cell r="K328">
            <v>553.00217195191794</v>
          </cell>
          <cell r="N328">
            <v>633.59824189288349</v>
          </cell>
          <cell r="Q328">
            <v>579.86752859890635</v>
          </cell>
          <cell r="T328">
            <v>606.73288524589498</v>
          </cell>
          <cell r="W328">
            <v>606.73288524589498</v>
          </cell>
          <cell r="Z328">
            <v>606.73288524589498</v>
          </cell>
          <cell r="AC328">
            <v>606.73288524589498</v>
          </cell>
          <cell r="AF328">
            <v>606.73288524589498</v>
          </cell>
          <cell r="AI328">
            <v>579.86752859890635</v>
          </cell>
          <cell r="AL328">
            <v>606.73288524589498</v>
          </cell>
          <cell r="AO328">
            <v>633.59824189288349</v>
          </cell>
        </row>
        <row r="329">
          <cell r="A329" t="str">
            <v>Pièces[...]</v>
          </cell>
          <cell r="B329" t="str">
            <v>[...]</v>
          </cell>
          <cell r="E329">
            <v>0</v>
          </cell>
        </row>
        <row r="330">
          <cell r="A330" t="str">
            <v>PiècesTOTAL PERSONNEL</v>
          </cell>
          <cell r="B330" t="str">
            <v>TOTAL PERSONNEL</v>
          </cell>
          <cell r="C330" t="str">
            <v>% brut</v>
          </cell>
          <cell r="D330">
            <v>0.36020018126932968</v>
          </cell>
          <cell r="E330">
            <v>484573.36261755775</v>
          </cell>
          <cell r="F330" t="str">
            <v>% brut</v>
          </cell>
          <cell r="G330">
            <v>0.38141498746900881</v>
          </cell>
          <cell r="H330">
            <v>39025.084674706399</v>
          </cell>
          <cell r="I330" t="str">
            <v>% brut</v>
          </cell>
          <cell r="J330">
            <v>0.36057185020536037</v>
          </cell>
          <cell r="K330">
            <v>37217.046172364076</v>
          </cell>
          <cell r="L330" t="str">
            <v>% brut</v>
          </cell>
          <cell r="M330">
            <v>0.44227037377789785</v>
          </cell>
          <cell r="N330">
            <v>42641.161679391058</v>
          </cell>
          <cell r="O330" t="str">
            <v>% brut</v>
          </cell>
          <cell r="P330">
            <v>0.37106838898808453</v>
          </cell>
          <cell r="Q330">
            <v>39025.084674706399</v>
          </cell>
          <cell r="R330" t="str">
            <v>% brut</v>
          </cell>
          <cell r="S330">
            <v>0.32610684723247235</v>
          </cell>
          <cell r="T330">
            <v>40833.123177048728</v>
          </cell>
          <cell r="U330" t="str">
            <v>% brut</v>
          </cell>
          <cell r="V330">
            <v>0.38773440442179724</v>
          </cell>
          <cell r="W330">
            <v>40833.123177048728</v>
          </cell>
          <cell r="X330" t="str">
            <v>% brut</v>
          </cell>
          <cell r="Y330">
            <v>0.36382043129631103</v>
          </cell>
          <cell r="Z330">
            <v>40833.123177048728</v>
          </cell>
          <cell r="AA330" t="str">
            <v>% brut</v>
          </cell>
          <cell r="AB330">
            <v>0.32922463613277803</v>
          </cell>
          <cell r="AC330">
            <v>40833.123177048728</v>
          </cell>
          <cell r="AD330" t="str">
            <v>% brut</v>
          </cell>
          <cell r="AE330">
            <v>0.3833218627458983</v>
          </cell>
          <cell r="AF330">
            <v>40833.123177048728</v>
          </cell>
          <cell r="AG330" t="str">
            <v>% brut</v>
          </cell>
          <cell r="AH330">
            <v>0.30024585127303038</v>
          </cell>
          <cell r="AI330">
            <v>39025.084674706399</v>
          </cell>
          <cell r="AJ330" t="str">
            <v>% brut</v>
          </cell>
          <cell r="AK330">
            <v>0.28254136005404967</v>
          </cell>
          <cell r="AL330">
            <v>40833.123177048728</v>
          </cell>
          <cell r="AM330" t="str">
            <v>% brut</v>
          </cell>
          <cell r="AN330">
            <v>0.4718970261665163</v>
          </cell>
          <cell r="AO330">
            <v>42641.161679391058</v>
          </cell>
        </row>
        <row r="331">
          <cell r="A331" t="str">
            <v>PiècesPublicité 2</v>
          </cell>
          <cell r="B331" t="str">
            <v>Publicité 2</v>
          </cell>
          <cell r="E331">
            <v>45703.699999999983</v>
          </cell>
          <cell r="H331">
            <v>3808.6416666666664</v>
          </cell>
          <cell r="K331">
            <v>3808.6416666666664</v>
          </cell>
          <cell r="N331">
            <v>3808.6416666666664</v>
          </cell>
          <cell r="Q331">
            <v>3808.6416666666664</v>
          </cell>
          <cell r="T331">
            <v>3808.6416666666664</v>
          </cell>
          <cell r="W331">
            <v>3808.6416666666664</v>
          </cell>
          <cell r="Z331">
            <v>3808.6416666666664</v>
          </cell>
          <cell r="AC331">
            <v>3808.6416666666664</v>
          </cell>
          <cell r="AF331">
            <v>3808.6416666666664</v>
          </cell>
          <cell r="AI331">
            <v>3808.6416666666664</v>
          </cell>
          <cell r="AL331">
            <v>3808.6416666666664</v>
          </cell>
          <cell r="AO331">
            <v>3808.6416666666664</v>
          </cell>
        </row>
        <row r="332">
          <cell r="A332" t="str">
            <v>PiècesService gratuit 2</v>
          </cell>
          <cell r="B332" t="str">
            <v>Service gratuit 2</v>
          </cell>
          <cell r="E332">
            <v>24527.999999999996</v>
          </cell>
          <cell r="H332">
            <v>1652.6753978584377</v>
          </cell>
          <cell r="K332">
            <v>1727.5096033468692</v>
          </cell>
          <cell r="N332">
            <v>1728.4969010161922</v>
          </cell>
          <cell r="Q332">
            <v>2830.7432547726557</v>
          </cell>
          <cell r="T332">
            <v>2316.8335249374268</v>
          </cell>
          <cell r="W332">
            <v>1782.5831259687641</v>
          </cell>
          <cell r="Z332">
            <v>1772.5775029718116</v>
          </cell>
          <cell r="AC332">
            <v>2243.542254752278</v>
          </cell>
          <cell r="AF332">
            <v>1660.9170138477077</v>
          </cell>
          <cell r="AI332">
            <v>2095.5907420365202</v>
          </cell>
          <cell r="AL332">
            <v>3101.0421346892153</v>
          </cell>
          <cell r="AO332">
            <v>1615.4885438021217</v>
          </cell>
        </row>
        <row r="333">
          <cell r="A333" t="str">
            <v>PiècesFrais véhicules de cie</v>
          </cell>
          <cell r="B333" t="str">
            <v>Frais véhicules de cie</v>
          </cell>
          <cell r="E333">
            <v>3426</v>
          </cell>
          <cell r="H333">
            <v>285.5</v>
          </cell>
          <cell r="K333">
            <v>285.5</v>
          </cell>
          <cell r="N333">
            <v>285.5</v>
          </cell>
          <cell r="Q333">
            <v>285.5</v>
          </cell>
          <cell r="T333">
            <v>285.5</v>
          </cell>
          <cell r="W333">
            <v>285.5</v>
          </cell>
          <cell r="Z333">
            <v>285.5</v>
          </cell>
          <cell r="AC333">
            <v>285.5</v>
          </cell>
          <cell r="AF333">
            <v>285.5</v>
          </cell>
          <cell r="AI333">
            <v>285.5</v>
          </cell>
          <cell r="AL333">
            <v>285.5</v>
          </cell>
          <cell r="AO333">
            <v>285.5</v>
          </cell>
        </row>
        <row r="334">
          <cell r="A334" t="str">
            <v>PiècesInformatique</v>
          </cell>
          <cell r="B334" t="str">
            <v>Informatique</v>
          </cell>
          <cell r="E334">
            <v>51369.340000000018</v>
          </cell>
          <cell r="H334">
            <v>4280.7783333333336</v>
          </cell>
          <cell r="K334">
            <v>4280.7783333333336</v>
          </cell>
          <cell r="N334">
            <v>4280.7783333333336</v>
          </cell>
          <cell r="Q334">
            <v>4280.7783333333336</v>
          </cell>
          <cell r="T334">
            <v>4280.7783333333336</v>
          </cell>
          <cell r="W334">
            <v>4280.7783333333336</v>
          </cell>
          <cell r="Z334">
            <v>4280.7783333333336</v>
          </cell>
          <cell r="AC334">
            <v>4280.7783333333336</v>
          </cell>
          <cell r="AF334">
            <v>4280.7783333333336</v>
          </cell>
          <cell r="AI334">
            <v>4280.7783333333336</v>
          </cell>
          <cell r="AL334">
            <v>4280.7783333333336</v>
          </cell>
          <cell r="AO334">
            <v>4280.7783333333336</v>
          </cell>
        </row>
        <row r="335">
          <cell r="A335" t="str">
            <v>PiècesFrais de déplacement</v>
          </cell>
          <cell r="B335" t="str">
            <v>Frais de déplacement</v>
          </cell>
          <cell r="E335">
            <v>14967.157499999996</v>
          </cell>
          <cell r="H335">
            <v>1247.2631249999999</v>
          </cell>
          <cell r="K335">
            <v>1247.2631249999999</v>
          </cell>
          <cell r="N335">
            <v>1247.2631249999999</v>
          </cell>
          <cell r="Q335">
            <v>1247.2631249999999</v>
          </cell>
          <cell r="T335">
            <v>1247.2631249999999</v>
          </cell>
          <cell r="W335">
            <v>1247.2631249999999</v>
          </cell>
          <cell r="Z335">
            <v>1247.2631249999999</v>
          </cell>
          <cell r="AC335">
            <v>1247.2631249999999</v>
          </cell>
          <cell r="AF335">
            <v>1247.2631249999999</v>
          </cell>
          <cell r="AI335">
            <v>1247.2631249999999</v>
          </cell>
          <cell r="AL335">
            <v>1247.2631249999999</v>
          </cell>
          <cell r="AO335">
            <v>1247.2631249999999</v>
          </cell>
        </row>
        <row r="336">
          <cell r="A336" t="str">
            <v>PiècesServices extérieurs</v>
          </cell>
          <cell r="B336" t="str">
            <v>Services extérieurs</v>
          </cell>
          <cell r="E336">
            <v>91411.229099999997</v>
          </cell>
          <cell r="H336">
            <v>7272.824908333333</v>
          </cell>
          <cell r="K336">
            <v>7060.8431083333326</v>
          </cell>
          <cell r="N336">
            <v>7738.2632083333328</v>
          </cell>
          <cell r="Q336">
            <v>7507.6174083333326</v>
          </cell>
          <cell r="T336">
            <v>9198.8635083333338</v>
          </cell>
          <cell r="W336">
            <v>7507.8482083333329</v>
          </cell>
          <cell r="Z336">
            <v>7507.8482083333329</v>
          </cell>
          <cell r="AC336">
            <v>7120.7510083333327</v>
          </cell>
          <cell r="AF336">
            <v>7332.7328083333323</v>
          </cell>
          <cell r="AI336">
            <v>7867.0648083333326</v>
          </cell>
          <cell r="AL336">
            <v>8314.0699083333329</v>
          </cell>
          <cell r="AO336">
            <v>6982.5020083333329</v>
          </cell>
        </row>
        <row r="337">
          <cell r="A337" t="str">
            <v>PiècesFournitures autres</v>
          </cell>
          <cell r="B337" t="str">
            <v>Fournitures autres</v>
          </cell>
          <cell r="E337">
            <v>1494</v>
          </cell>
          <cell r="H337">
            <v>126</v>
          </cell>
          <cell r="K337">
            <v>120</v>
          </cell>
          <cell r="N337">
            <v>132</v>
          </cell>
          <cell r="Q337">
            <v>126</v>
          </cell>
          <cell r="T337">
            <v>120</v>
          </cell>
          <cell r="W337">
            <v>126</v>
          </cell>
          <cell r="Z337">
            <v>132</v>
          </cell>
          <cell r="AC337">
            <v>126</v>
          </cell>
          <cell r="AF337">
            <v>126</v>
          </cell>
          <cell r="AI337">
            <v>126</v>
          </cell>
          <cell r="AL337">
            <v>126</v>
          </cell>
          <cell r="AO337">
            <v>108</v>
          </cell>
        </row>
        <row r="338">
          <cell r="A338" t="str">
            <v>PiècesUniformes</v>
          </cell>
          <cell r="B338" t="str">
            <v>Uniformes</v>
          </cell>
          <cell r="E338">
            <v>2040</v>
          </cell>
          <cell r="H338">
            <v>170</v>
          </cell>
          <cell r="K338">
            <v>170</v>
          </cell>
          <cell r="N338">
            <v>170</v>
          </cell>
          <cell r="Q338">
            <v>170</v>
          </cell>
          <cell r="T338">
            <v>170</v>
          </cell>
          <cell r="W338">
            <v>170</v>
          </cell>
          <cell r="Z338">
            <v>170</v>
          </cell>
          <cell r="AC338">
            <v>170</v>
          </cell>
          <cell r="AF338">
            <v>170</v>
          </cell>
          <cell r="AI338">
            <v>170</v>
          </cell>
          <cell r="AL338">
            <v>170</v>
          </cell>
          <cell r="AO338">
            <v>170</v>
          </cell>
        </row>
        <row r="339">
          <cell r="A339" t="str">
            <v>PiècesPapeterie</v>
          </cell>
          <cell r="B339" t="str">
            <v>Papeterie</v>
          </cell>
          <cell r="E339">
            <v>6540</v>
          </cell>
          <cell r="H339">
            <v>545</v>
          </cell>
          <cell r="K339">
            <v>545</v>
          </cell>
          <cell r="N339">
            <v>545</v>
          </cell>
          <cell r="Q339">
            <v>545</v>
          </cell>
          <cell r="T339">
            <v>545</v>
          </cell>
          <cell r="W339">
            <v>545</v>
          </cell>
          <cell r="Z339">
            <v>545</v>
          </cell>
          <cell r="AC339">
            <v>545</v>
          </cell>
          <cell r="AF339">
            <v>545</v>
          </cell>
          <cell r="AI339">
            <v>545</v>
          </cell>
          <cell r="AL339">
            <v>545</v>
          </cell>
          <cell r="AO339">
            <v>545</v>
          </cell>
        </row>
        <row r="340">
          <cell r="A340" t="str">
            <v>PiècesTéléphone</v>
          </cell>
          <cell r="B340" t="str">
            <v>Téléphone</v>
          </cell>
          <cell r="E340">
            <v>5427.2999999999993</v>
          </cell>
          <cell r="H340">
            <v>452.27499999999998</v>
          </cell>
          <cell r="K340">
            <v>452.27499999999998</v>
          </cell>
          <cell r="N340">
            <v>452.27499999999998</v>
          </cell>
          <cell r="Q340">
            <v>452.27499999999998</v>
          </cell>
          <cell r="T340">
            <v>452.27499999999998</v>
          </cell>
          <cell r="W340">
            <v>452.27499999999998</v>
          </cell>
          <cell r="Z340">
            <v>452.27499999999998</v>
          </cell>
          <cell r="AC340">
            <v>452.27499999999998</v>
          </cell>
          <cell r="AF340">
            <v>452.27499999999998</v>
          </cell>
          <cell r="AI340">
            <v>452.27499999999998</v>
          </cell>
          <cell r="AL340">
            <v>452.27499999999998</v>
          </cell>
          <cell r="AO340">
            <v>452.27499999999998</v>
          </cell>
        </row>
        <row r="341">
          <cell r="A341" t="str">
            <v>PiècesFrais postaux</v>
          </cell>
          <cell r="B341" t="str">
            <v>Frais postaux</v>
          </cell>
          <cell r="E341">
            <v>2595</v>
          </cell>
          <cell r="H341">
            <v>216.25</v>
          </cell>
          <cell r="K341">
            <v>216.25</v>
          </cell>
          <cell r="N341">
            <v>216.25</v>
          </cell>
          <cell r="Q341">
            <v>216.25</v>
          </cell>
          <cell r="T341">
            <v>216.25</v>
          </cell>
          <cell r="W341">
            <v>216.25</v>
          </cell>
          <cell r="Z341">
            <v>216.25</v>
          </cell>
          <cell r="AC341">
            <v>216.25</v>
          </cell>
          <cell r="AF341">
            <v>216.25</v>
          </cell>
          <cell r="AI341">
            <v>216.25</v>
          </cell>
          <cell r="AL341">
            <v>216.25</v>
          </cell>
          <cell r="AO341">
            <v>216.25</v>
          </cell>
        </row>
        <row r="342">
          <cell r="A342" t="str">
            <v>PiècesDivers</v>
          </cell>
          <cell r="B342" t="str">
            <v>Divers</v>
          </cell>
          <cell r="E342">
            <v>10773</v>
          </cell>
          <cell r="H342">
            <v>897.75</v>
          </cell>
          <cell r="K342">
            <v>897.75</v>
          </cell>
          <cell r="N342">
            <v>897.75</v>
          </cell>
          <cell r="Q342">
            <v>897.75</v>
          </cell>
          <cell r="T342">
            <v>897.75</v>
          </cell>
          <cell r="W342">
            <v>897.75</v>
          </cell>
          <cell r="Z342">
            <v>897.75</v>
          </cell>
          <cell r="AC342">
            <v>897.75</v>
          </cell>
          <cell r="AF342">
            <v>897.75</v>
          </cell>
          <cell r="AI342">
            <v>897.75</v>
          </cell>
          <cell r="AL342">
            <v>897.75</v>
          </cell>
          <cell r="AO342">
            <v>897.75</v>
          </cell>
        </row>
        <row r="343">
          <cell r="A343" t="str">
            <v>PiècesFormation</v>
          </cell>
          <cell r="B343" t="str">
            <v>Formation</v>
          </cell>
          <cell r="E343">
            <v>2965.7500000000005</v>
          </cell>
          <cell r="H343">
            <v>247.14583333333334</v>
          </cell>
          <cell r="K343">
            <v>247.14583333333334</v>
          </cell>
          <cell r="N343">
            <v>247.14583333333334</v>
          </cell>
          <cell r="Q343">
            <v>247.14583333333334</v>
          </cell>
          <cell r="T343">
            <v>247.14583333333334</v>
          </cell>
          <cell r="W343">
            <v>247.14583333333334</v>
          </cell>
          <cell r="Z343">
            <v>247.14583333333334</v>
          </cell>
          <cell r="AC343">
            <v>247.14583333333334</v>
          </cell>
          <cell r="AF343">
            <v>247.14583333333334</v>
          </cell>
          <cell r="AI343">
            <v>247.14583333333334</v>
          </cell>
          <cell r="AL343">
            <v>247.14583333333334</v>
          </cell>
          <cell r="AO343">
            <v>247.14583333333334</v>
          </cell>
        </row>
        <row r="344">
          <cell r="A344" t="str">
            <v>PiècesFrais bancaires</v>
          </cell>
          <cell r="B344" t="str">
            <v>Frais bancaires</v>
          </cell>
          <cell r="E344">
            <v>26517.5</v>
          </cell>
          <cell r="H344">
            <v>1630.9951819211053</v>
          </cell>
          <cell r="K344">
            <v>1406.8338933847535</v>
          </cell>
          <cell r="N344">
            <v>1627.5891855146688</v>
          </cell>
          <cell r="Q344">
            <v>3128.8953456979134</v>
          </cell>
          <cell r="T344">
            <v>2867.7010940528189</v>
          </cell>
          <cell r="W344">
            <v>1895.4593382359283</v>
          </cell>
          <cell r="Z344">
            <v>1787.0140289781664</v>
          </cell>
          <cell r="AC344">
            <v>1969.6719311009003</v>
          </cell>
          <cell r="AF344">
            <v>1491.6343899182989</v>
          </cell>
          <cell r="AI344">
            <v>2796.126826179277</v>
          </cell>
          <cell r="AL344">
            <v>4068.8513498448642</v>
          </cell>
          <cell r="AO344">
            <v>1846.7274351713049</v>
          </cell>
        </row>
        <row r="345">
          <cell r="A345" t="str">
            <v>Pièces[...]</v>
          </cell>
          <cell r="B345" t="str">
            <v>[...]</v>
          </cell>
          <cell r="E345">
            <v>0</v>
          </cell>
        </row>
        <row r="346">
          <cell r="A346" t="str">
            <v>Pièces[...]</v>
          </cell>
          <cell r="B346" t="str">
            <v>[...]</v>
          </cell>
          <cell r="E346">
            <v>0</v>
          </cell>
        </row>
        <row r="347">
          <cell r="A347" t="str">
            <v>Pièces[...]</v>
          </cell>
          <cell r="B347" t="str">
            <v>[...]</v>
          </cell>
          <cell r="E347">
            <v>0</v>
          </cell>
        </row>
        <row r="348">
          <cell r="A348" t="str">
            <v>PiècesTOTAL SEMI-FIXES</v>
          </cell>
          <cell r="B348" t="str">
            <v>TOTAL SEMI-FIXES</v>
          </cell>
          <cell r="C348" t="str">
            <v>% brut</v>
          </cell>
          <cell r="D348">
            <v>0.2153871503207809</v>
          </cell>
          <cell r="E348">
            <v>289757.97659999999</v>
          </cell>
          <cell r="F348" t="str">
            <v>% brut</v>
          </cell>
          <cell r="G348">
            <v>0.2231612413358699</v>
          </cell>
          <cell r="H348">
            <v>22833.099446446209</v>
          </cell>
          <cell r="I348" t="str">
            <v>% brut</v>
          </cell>
          <cell r="J348">
            <v>0.21765649085245739</v>
          </cell>
          <cell r="K348">
            <v>22465.790563398288</v>
          </cell>
          <cell r="L348" t="str">
            <v>% brut</v>
          </cell>
          <cell r="M348">
            <v>0.24246370046895407</v>
          </cell>
          <cell r="N348">
            <v>23376.953253197527</v>
          </cell>
          <cell r="O348" t="str">
            <v>% brut</v>
          </cell>
          <cell r="P348">
            <v>0.24478441812406715</v>
          </cell>
          <cell r="Q348">
            <v>25743.859967137236</v>
          </cell>
          <cell r="R348" t="str">
            <v>% brut</v>
          </cell>
          <cell r="S348">
            <v>0.21286768951258919</v>
          </cell>
          <cell r="T348">
            <v>26654.002085656914</v>
          </cell>
          <cell r="U348" t="str">
            <v>% brut</v>
          </cell>
          <cell r="V348">
            <v>0.22279011924965458</v>
          </cell>
          <cell r="W348">
            <v>23462.494630871355</v>
          </cell>
          <cell r="X348" t="str">
            <v>% brut</v>
          </cell>
          <cell r="Y348">
            <v>0.20804734755124901</v>
          </cell>
          <cell r="Z348">
            <v>23350.043698616646</v>
          </cell>
          <cell r="AA348" t="str">
            <v>% brut</v>
          </cell>
          <cell r="AB348">
            <v>0.19036459700675676</v>
          </cell>
          <cell r="AC348">
            <v>23610.569152519845</v>
          </cell>
          <cell r="AD348" t="str">
            <v>% brut</v>
          </cell>
          <cell r="AE348">
            <v>0.21367773744057506</v>
          </cell>
          <cell r="AF348">
            <v>22761.88817043267</v>
          </cell>
          <cell r="AG348" t="str">
            <v>% brut</v>
          </cell>
          <cell r="AH348">
            <v>0.19261382633047489</v>
          </cell>
          <cell r="AI348">
            <v>25035.38633488246</v>
          </cell>
          <cell r="AJ348" t="str">
            <v>% brut</v>
          </cell>
          <cell r="AK348">
            <v>0.19208690996452957</v>
          </cell>
          <cell r="AL348">
            <v>27760.567351200745</v>
          </cell>
          <cell r="AM348" t="str">
            <v>% brut</v>
          </cell>
          <cell r="AN348">
            <v>0.25125089674624373</v>
          </cell>
          <cell r="AO348">
            <v>22703.321945640095</v>
          </cell>
        </row>
        <row r="349">
          <cell r="A349" t="str">
            <v>Pièces</v>
          </cell>
        </row>
        <row r="350">
          <cell r="A350" t="str">
            <v>PiècesTOTAL DES DÉPENSES</v>
          </cell>
          <cell r="B350" t="str">
            <v>TOTAL DES DÉPENSES</v>
          </cell>
          <cell r="C350" t="str">
            <v>% brut</v>
          </cell>
          <cell r="D350">
            <v>0.57558733159011066</v>
          </cell>
          <cell r="E350">
            <v>774331.3392175578</v>
          </cell>
          <cell r="F350" t="str">
            <v>% brut</v>
          </cell>
          <cell r="G350">
            <v>0.60457622880487871</v>
          </cell>
          <cell r="H350">
            <v>61858.184121152604</v>
          </cell>
          <cell r="I350" t="str">
            <v>% brut</v>
          </cell>
          <cell r="J350">
            <v>0.57822834105781773</v>
          </cell>
          <cell r="K350">
            <v>59682.836735762365</v>
          </cell>
          <cell r="L350" t="str">
            <v>% brut</v>
          </cell>
          <cell r="M350">
            <v>0.68473407424685206</v>
          </cell>
          <cell r="N350">
            <v>66018.114932588593</v>
          </cell>
          <cell r="O350" t="str">
            <v>% brut</v>
          </cell>
          <cell r="P350">
            <v>0.61585280711215162</v>
          </cell>
          <cell r="Q350">
            <v>64768.944641843635</v>
          </cell>
          <cell r="R350" t="str">
            <v>% brut</v>
          </cell>
          <cell r="S350">
            <v>0.53897453674506157</v>
          </cell>
          <cell r="T350">
            <v>67487.125262705638</v>
          </cell>
          <cell r="U350" t="str">
            <v>% brut</v>
          </cell>
          <cell r="V350">
            <v>0.61052452367145182</v>
          </cell>
          <cell r="W350">
            <v>64295.617807920084</v>
          </cell>
          <cell r="X350" t="str">
            <v>% brut</v>
          </cell>
          <cell r="Y350">
            <v>0.57186777884756002</v>
          </cell>
          <cell r="Z350">
            <v>64183.166875665374</v>
          </cell>
          <cell r="AA350" t="str">
            <v>% brut</v>
          </cell>
          <cell r="AB350">
            <v>0.51958923313953476</v>
          </cell>
          <cell r="AC350">
            <v>64443.69232956857</v>
          </cell>
          <cell r="AD350" t="str">
            <v>% brut</v>
          </cell>
          <cell r="AE350">
            <v>0.59699960018647336</v>
          </cell>
          <cell r="AF350">
            <v>63595.011347481399</v>
          </cell>
          <cell r="AG350" t="str">
            <v>% brut</v>
          </cell>
          <cell r="AH350">
            <v>0.49285967760350524</v>
          </cell>
          <cell r="AI350">
            <v>64060.471009588859</v>
          </cell>
          <cell r="AJ350" t="str">
            <v>% brut</v>
          </cell>
          <cell r="AK350">
            <v>0.47462827001857921</v>
          </cell>
          <cell r="AL350">
            <v>68593.69052824947</v>
          </cell>
          <cell r="AM350" t="str">
            <v>% brut</v>
          </cell>
          <cell r="AN350">
            <v>0.72314792291275998</v>
          </cell>
          <cell r="AO350">
            <v>65344.483625031149</v>
          </cell>
        </row>
        <row r="351">
          <cell r="A351" t="str">
            <v>Pièces</v>
          </cell>
        </row>
        <row r="352">
          <cell r="A352" t="str">
            <v>PiècesPROFIT DÉPARTEMENTAL</v>
          </cell>
          <cell r="B352" t="str">
            <v>PROFIT DÉPARTEMENTAL</v>
          </cell>
          <cell r="E352">
            <v>570957.71896653972</v>
          </cell>
          <cell r="H352">
            <v>40458.415794516186</v>
          </cell>
          <cell r="K352">
            <v>43533.890114010996</v>
          </cell>
          <cell r="N352">
            <v>30396.124427710194</v>
          </cell>
          <cell r="Q352">
            <v>40400.576214214911</v>
          </cell>
          <cell r="T352">
            <v>57726.814657850366</v>
          </cell>
          <cell r="W352">
            <v>41016.479110434309</v>
          </cell>
          <cell r="Z352">
            <v>48051.110434045338</v>
          </cell>
          <cell r="AC352">
            <v>59584.459562990625</v>
          </cell>
          <cell r="AF352">
            <v>42929.367107072743</v>
          </cell>
          <cell r="AI352">
            <v>65916.627788751255</v>
          </cell>
          <cell r="AL352">
            <v>75927.179510874805</v>
          </cell>
          <cell r="AO352">
            <v>25016.674244068141</v>
          </cell>
        </row>
        <row r="355">
          <cell r="B355" t="str">
            <v>Budget 2021</v>
          </cell>
          <cell r="C355" t="str">
            <v>Boutique</v>
          </cell>
        </row>
        <row r="357">
          <cell r="B357" t="str">
            <v>Mois</v>
          </cell>
          <cell r="C357">
            <v>2021</v>
          </cell>
          <cell r="F357" t="str">
            <v>Janvier</v>
          </cell>
          <cell r="I357" t="str">
            <v>Février</v>
          </cell>
          <cell r="L357" t="str">
            <v>Mars</v>
          </cell>
          <cell r="O357" t="str">
            <v>Avril</v>
          </cell>
          <cell r="R357" t="str">
            <v>Mai</v>
          </cell>
          <cell r="U357" t="str">
            <v>Juin</v>
          </cell>
          <cell r="X357" t="str">
            <v>Juillet</v>
          </cell>
          <cell r="AA357" t="str">
            <v>Août</v>
          </cell>
          <cell r="AD357" t="str">
            <v>Septembre</v>
          </cell>
          <cell r="AG357" t="str">
            <v>Octobre</v>
          </cell>
          <cell r="AJ357" t="str">
            <v>Novembre</v>
          </cell>
          <cell r="AM357" t="str">
            <v>Décembre</v>
          </cell>
        </row>
        <row r="358">
          <cell r="C358" t="str">
            <v>$VENTES</v>
          </cell>
          <cell r="D358" t="str">
            <v>% P. BRUT</v>
          </cell>
          <cell r="E358" t="str">
            <v>$PROFITS</v>
          </cell>
          <cell r="F358" t="str">
            <v>$VENTES</v>
          </cell>
          <cell r="G358" t="str">
            <v>% P. BRUT</v>
          </cell>
          <cell r="H358" t="str">
            <v>$PROFITS</v>
          </cell>
          <cell r="I358" t="str">
            <v>$VENTES</v>
          </cell>
          <cell r="J358" t="str">
            <v>% P. BRUT</v>
          </cell>
          <cell r="K358" t="str">
            <v>$PROFITS</v>
          </cell>
          <cell r="L358" t="str">
            <v>$VENTES</v>
          </cell>
          <cell r="M358" t="str">
            <v>% P. BRUT</v>
          </cell>
          <cell r="N358" t="str">
            <v>$PROFITS</v>
          </cell>
          <cell r="O358" t="str">
            <v>$VENTES</v>
          </cell>
          <cell r="P358" t="str">
            <v>% P. BRUT</v>
          </cell>
          <cell r="Q358" t="str">
            <v>$PROFITS</v>
          </cell>
          <cell r="R358" t="str">
            <v>$VENTES</v>
          </cell>
          <cell r="S358" t="str">
            <v>% P. BRUT</v>
          </cell>
          <cell r="T358" t="str">
            <v>$PROFITS</v>
          </cell>
          <cell r="U358" t="str">
            <v>$VENTES</v>
          </cell>
          <cell r="V358" t="str">
            <v>% P. BRUT</v>
          </cell>
          <cell r="W358" t="str">
            <v>$PROFITS</v>
          </cell>
          <cell r="X358" t="str">
            <v>$VENTES</v>
          </cell>
          <cell r="Y358" t="str">
            <v>% P. BRUT</v>
          </cell>
          <cell r="Z358" t="str">
            <v>$PROFITS</v>
          </cell>
          <cell r="AA358" t="str">
            <v>$VENTES</v>
          </cell>
          <cell r="AB358" t="str">
            <v>% P. BRUT</v>
          </cell>
          <cell r="AC358" t="str">
            <v>$PROFITS</v>
          </cell>
          <cell r="AD358" t="str">
            <v>$VENTES</v>
          </cell>
          <cell r="AE358" t="str">
            <v>% P. BRUT</v>
          </cell>
          <cell r="AF358" t="str">
            <v>$PROFITS</v>
          </cell>
          <cell r="AG358" t="str">
            <v>$VENTES</v>
          </cell>
          <cell r="AH358" t="str">
            <v>% P. BRUT</v>
          </cell>
          <cell r="AI358" t="str">
            <v>$PROFITS</v>
          </cell>
          <cell r="AJ358" t="str">
            <v>$VENTES</v>
          </cell>
          <cell r="AK358" t="str">
            <v>% P. BRUT</v>
          </cell>
          <cell r="AL358" t="str">
            <v>$PROFITS</v>
          </cell>
          <cell r="AM358" t="str">
            <v>$VENTES</v>
          </cell>
          <cell r="AN358" t="str">
            <v>% P. BRUT</v>
          </cell>
          <cell r="AO358" t="str">
            <v>$PROFITS</v>
          </cell>
        </row>
        <row r="359">
          <cell r="A359" t="str">
            <v>BoutiqueBoutique</v>
          </cell>
          <cell r="B359" t="str">
            <v>Boutique</v>
          </cell>
          <cell r="C359">
            <v>0</v>
          </cell>
          <cell r="D359">
            <v>0</v>
          </cell>
          <cell r="E359">
            <v>0</v>
          </cell>
          <cell r="G359">
            <v>0</v>
          </cell>
          <cell r="J359">
            <v>0</v>
          </cell>
          <cell r="M359">
            <v>0</v>
          </cell>
          <cell r="P359">
            <v>0</v>
          </cell>
          <cell r="S359">
            <v>0</v>
          </cell>
          <cell r="V359">
            <v>0</v>
          </cell>
          <cell r="Y359">
            <v>0</v>
          </cell>
          <cell r="AB359">
            <v>0</v>
          </cell>
          <cell r="AE359">
            <v>0</v>
          </cell>
          <cell r="AH359">
            <v>0</v>
          </cell>
          <cell r="AK359">
            <v>0</v>
          </cell>
          <cell r="AN359">
            <v>0</v>
          </cell>
        </row>
        <row r="360">
          <cell r="A360" t="str">
            <v>Boutique</v>
          </cell>
        </row>
        <row r="361">
          <cell r="A361" t="str">
            <v>BoutiqueTotal Dépt. Boutique</v>
          </cell>
          <cell r="B361" t="str">
            <v>Total Dépt. Boutique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</row>
        <row r="362">
          <cell r="A362" t="str">
            <v>Boutique</v>
          </cell>
        </row>
        <row r="363">
          <cell r="A363" t="str">
            <v>BoutiqueDEPENSES</v>
          </cell>
          <cell r="B363" t="str">
            <v>DEPENSES</v>
          </cell>
        </row>
        <row r="364">
          <cell r="A364" t="str">
            <v>BoutiqueSalaires cadres</v>
          </cell>
          <cell r="B364" t="str">
            <v>Salaires cadres</v>
          </cell>
          <cell r="E364">
            <v>0</v>
          </cell>
        </row>
        <row r="365">
          <cell r="A365" t="str">
            <v>BoutiqueSalaires commis</v>
          </cell>
          <cell r="B365" t="str">
            <v>Salaires commis</v>
          </cell>
          <cell r="E365">
            <v>0</v>
          </cell>
        </row>
        <row r="366">
          <cell r="A366" t="str">
            <v>BoutiqueSalaires autres</v>
          </cell>
          <cell r="B366" t="str">
            <v>Salaires autres</v>
          </cell>
          <cell r="E366">
            <v>0</v>
          </cell>
        </row>
        <row r="367">
          <cell r="A367" t="str">
            <v>BoutiqueSalaires spécialistes</v>
          </cell>
          <cell r="B367" t="str">
            <v>Salaires spécialistes</v>
          </cell>
          <cell r="E367">
            <v>0</v>
          </cell>
        </row>
        <row r="368">
          <cell r="A368" t="str">
            <v>Boutique[...]</v>
          </cell>
          <cell r="B368" t="str">
            <v>[...]</v>
          </cell>
          <cell r="E368">
            <v>0</v>
          </cell>
        </row>
        <row r="369">
          <cell r="A369" t="str">
            <v>Boutique[...]</v>
          </cell>
          <cell r="B369" t="str">
            <v>[...]</v>
          </cell>
          <cell r="E369">
            <v>0</v>
          </cell>
        </row>
        <row r="370">
          <cell r="A370" t="str">
            <v>Boutique[...]</v>
          </cell>
          <cell r="B370" t="str">
            <v>[...]</v>
          </cell>
          <cell r="E370">
            <v>0</v>
          </cell>
        </row>
        <row r="371">
          <cell r="A371" t="str">
            <v>BoutiqueSalaires en absences</v>
          </cell>
          <cell r="B371" t="str">
            <v>Salaires en absences</v>
          </cell>
          <cell r="E371">
            <v>0</v>
          </cell>
        </row>
        <row r="372">
          <cell r="A372" t="str">
            <v>BoutiqueDéduction à la source</v>
          </cell>
          <cell r="B372" t="str">
            <v>Déduction à la source</v>
          </cell>
          <cell r="E372">
            <v>0</v>
          </cell>
        </row>
        <row r="373">
          <cell r="A373" t="str">
            <v>BoutiqueBénéfices marginaux</v>
          </cell>
          <cell r="B373" t="str">
            <v>Bénéfices marginaux</v>
          </cell>
          <cell r="E373">
            <v>0</v>
          </cell>
        </row>
        <row r="374">
          <cell r="A374" t="str">
            <v>BoutiqueCsst</v>
          </cell>
          <cell r="B374" t="str">
            <v>Csst</v>
          </cell>
          <cell r="E374">
            <v>0</v>
          </cell>
        </row>
        <row r="375">
          <cell r="A375" t="str">
            <v>Boutique[...]</v>
          </cell>
          <cell r="B375" t="str">
            <v>[...]</v>
          </cell>
          <cell r="E375">
            <v>0</v>
          </cell>
        </row>
        <row r="376">
          <cell r="A376" t="str">
            <v>BoutiqueTOTAL PERSONNEL</v>
          </cell>
          <cell r="B376" t="str">
            <v>TOTAL PERSONNEL</v>
          </cell>
          <cell r="C376" t="str">
            <v>% brut</v>
          </cell>
          <cell r="D376">
            <v>0</v>
          </cell>
          <cell r="E376">
            <v>0</v>
          </cell>
          <cell r="F376" t="str">
            <v>% brut</v>
          </cell>
          <cell r="G376">
            <v>0</v>
          </cell>
          <cell r="H376">
            <v>0</v>
          </cell>
          <cell r="I376" t="str">
            <v>% brut</v>
          </cell>
          <cell r="J376">
            <v>0</v>
          </cell>
          <cell r="K376">
            <v>0</v>
          </cell>
          <cell r="L376" t="str">
            <v>% brut</v>
          </cell>
          <cell r="M376">
            <v>0</v>
          </cell>
          <cell r="N376">
            <v>0</v>
          </cell>
          <cell r="O376" t="str">
            <v>% brut</v>
          </cell>
          <cell r="P376">
            <v>0</v>
          </cell>
          <cell r="Q376">
            <v>0</v>
          </cell>
          <cell r="R376" t="str">
            <v>% brut</v>
          </cell>
          <cell r="S376">
            <v>0</v>
          </cell>
          <cell r="T376">
            <v>0</v>
          </cell>
          <cell r="U376" t="str">
            <v>% brut</v>
          </cell>
          <cell r="V376">
            <v>0</v>
          </cell>
          <cell r="W376">
            <v>0</v>
          </cell>
          <cell r="X376" t="str">
            <v>% brut</v>
          </cell>
          <cell r="Y376">
            <v>0</v>
          </cell>
          <cell r="Z376">
            <v>0</v>
          </cell>
          <cell r="AA376" t="str">
            <v>% brut</v>
          </cell>
          <cell r="AB376">
            <v>0</v>
          </cell>
          <cell r="AC376">
            <v>0</v>
          </cell>
          <cell r="AD376" t="str">
            <v>% brut</v>
          </cell>
          <cell r="AE376">
            <v>0</v>
          </cell>
          <cell r="AF376">
            <v>0</v>
          </cell>
          <cell r="AG376" t="str">
            <v>% brut</v>
          </cell>
          <cell r="AH376">
            <v>0</v>
          </cell>
          <cell r="AI376">
            <v>0</v>
          </cell>
          <cell r="AJ376" t="str">
            <v>% brut</v>
          </cell>
          <cell r="AK376">
            <v>0</v>
          </cell>
          <cell r="AL376">
            <v>0</v>
          </cell>
          <cell r="AM376" t="str">
            <v>% brut</v>
          </cell>
          <cell r="AN376">
            <v>0</v>
          </cell>
          <cell r="AO376">
            <v>0</v>
          </cell>
        </row>
        <row r="377">
          <cell r="A377" t="str">
            <v>BoutiquePublicité 2</v>
          </cell>
          <cell r="B377" t="str">
            <v>Publicité 2</v>
          </cell>
          <cell r="E377">
            <v>0</v>
          </cell>
        </row>
        <row r="378">
          <cell r="A378" t="str">
            <v>BoutiqueService gratuit 2</v>
          </cell>
          <cell r="B378" t="str">
            <v>Service gratuit 2</v>
          </cell>
          <cell r="E378">
            <v>0</v>
          </cell>
        </row>
        <row r="379">
          <cell r="A379" t="str">
            <v>BoutiqueFrais véhicules de cie</v>
          </cell>
          <cell r="B379" t="str">
            <v>Frais véhicules de cie</v>
          </cell>
          <cell r="E379">
            <v>0</v>
          </cell>
        </row>
        <row r="380">
          <cell r="A380" t="str">
            <v>BoutiqueInformatique</v>
          </cell>
          <cell r="B380" t="str">
            <v>Informatique</v>
          </cell>
          <cell r="E380">
            <v>0</v>
          </cell>
        </row>
        <row r="381">
          <cell r="A381" t="str">
            <v>BoutiqueFrais de déplacement</v>
          </cell>
          <cell r="B381" t="str">
            <v>Frais de déplacement</v>
          </cell>
          <cell r="E381">
            <v>0</v>
          </cell>
        </row>
        <row r="382">
          <cell r="A382" t="str">
            <v>BoutiqueServices extérieurs</v>
          </cell>
          <cell r="B382" t="str">
            <v>Services extérieurs</v>
          </cell>
          <cell r="E382">
            <v>0</v>
          </cell>
        </row>
        <row r="383">
          <cell r="A383" t="str">
            <v>BoutiqueFournitures autres</v>
          </cell>
          <cell r="B383" t="str">
            <v>Fournitures autres</v>
          </cell>
          <cell r="E383">
            <v>0</v>
          </cell>
        </row>
        <row r="384">
          <cell r="A384" t="str">
            <v>BoutiqueUniformes</v>
          </cell>
          <cell r="B384" t="str">
            <v>Uniformes</v>
          </cell>
          <cell r="E384">
            <v>0</v>
          </cell>
        </row>
        <row r="385">
          <cell r="A385" t="str">
            <v>BoutiquePapeterie</v>
          </cell>
          <cell r="B385" t="str">
            <v>Papeterie</v>
          </cell>
          <cell r="E385">
            <v>0</v>
          </cell>
        </row>
        <row r="386">
          <cell r="A386" t="str">
            <v>BoutiqueTéléphone</v>
          </cell>
          <cell r="B386" t="str">
            <v>Téléphone</v>
          </cell>
          <cell r="E386">
            <v>0</v>
          </cell>
        </row>
        <row r="387">
          <cell r="A387" t="str">
            <v>BoutiqueFrais postaux</v>
          </cell>
          <cell r="B387" t="str">
            <v>Frais postaux</v>
          </cell>
          <cell r="E387">
            <v>0</v>
          </cell>
        </row>
        <row r="388">
          <cell r="A388" t="str">
            <v>BoutiqueDivers</v>
          </cell>
          <cell r="B388" t="str">
            <v>Divers</v>
          </cell>
          <cell r="E388">
            <v>0</v>
          </cell>
        </row>
        <row r="389">
          <cell r="A389" t="str">
            <v>BoutiqueFormation</v>
          </cell>
          <cell r="B389" t="str">
            <v>Formation</v>
          </cell>
          <cell r="E389">
            <v>0</v>
          </cell>
        </row>
        <row r="390">
          <cell r="A390" t="str">
            <v>BoutiqueFrais bancaires</v>
          </cell>
          <cell r="B390" t="str">
            <v>Frais bancaires</v>
          </cell>
          <cell r="E390">
            <v>0</v>
          </cell>
        </row>
        <row r="391">
          <cell r="A391" t="str">
            <v>Boutique[...]</v>
          </cell>
          <cell r="B391" t="str">
            <v>[...]</v>
          </cell>
          <cell r="E391">
            <v>0</v>
          </cell>
        </row>
        <row r="392">
          <cell r="A392" t="str">
            <v>Boutique[...]</v>
          </cell>
          <cell r="B392" t="str">
            <v>[...]</v>
          </cell>
          <cell r="E392">
            <v>0</v>
          </cell>
        </row>
        <row r="393">
          <cell r="A393" t="str">
            <v>Boutique[...]</v>
          </cell>
          <cell r="B393" t="str">
            <v>[...]</v>
          </cell>
          <cell r="E393">
            <v>0</v>
          </cell>
        </row>
        <row r="394">
          <cell r="A394" t="str">
            <v>BoutiqueTOTAL SEMI-FIXES</v>
          </cell>
          <cell r="B394" t="str">
            <v>TOTAL SEMI-FIXES</v>
          </cell>
          <cell r="C394" t="str">
            <v>% brut</v>
          </cell>
          <cell r="D394">
            <v>0</v>
          </cell>
          <cell r="E394">
            <v>0</v>
          </cell>
          <cell r="F394" t="str">
            <v>% brut</v>
          </cell>
          <cell r="G394">
            <v>0</v>
          </cell>
          <cell r="H394">
            <v>0</v>
          </cell>
          <cell r="I394" t="str">
            <v>% brut</v>
          </cell>
          <cell r="J394">
            <v>0</v>
          </cell>
          <cell r="K394">
            <v>0</v>
          </cell>
          <cell r="L394" t="str">
            <v>% brut</v>
          </cell>
          <cell r="M394">
            <v>0</v>
          </cell>
          <cell r="N394">
            <v>0</v>
          </cell>
          <cell r="O394" t="str">
            <v>% brut</v>
          </cell>
          <cell r="P394">
            <v>0</v>
          </cell>
          <cell r="Q394">
            <v>0</v>
          </cell>
          <cell r="R394" t="str">
            <v>% brut</v>
          </cell>
          <cell r="S394">
            <v>0</v>
          </cell>
          <cell r="T394">
            <v>0</v>
          </cell>
          <cell r="U394" t="str">
            <v>% brut</v>
          </cell>
          <cell r="V394">
            <v>0</v>
          </cell>
          <cell r="W394">
            <v>0</v>
          </cell>
          <cell r="X394" t="str">
            <v>% brut</v>
          </cell>
          <cell r="Y394">
            <v>0</v>
          </cell>
          <cell r="Z394">
            <v>0</v>
          </cell>
          <cell r="AA394" t="str">
            <v>% brut</v>
          </cell>
          <cell r="AB394">
            <v>0</v>
          </cell>
          <cell r="AC394">
            <v>0</v>
          </cell>
          <cell r="AD394" t="str">
            <v>% brut</v>
          </cell>
          <cell r="AE394">
            <v>0</v>
          </cell>
          <cell r="AF394">
            <v>0</v>
          </cell>
          <cell r="AG394" t="str">
            <v>% brut</v>
          </cell>
          <cell r="AH394">
            <v>0</v>
          </cell>
          <cell r="AI394">
            <v>0</v>
          </cell>
          <cell r="AJ394" t="str">
            <v>% brut</v>
          </cell>
          <cell r="AK394">
            <v>0</v>
          </cell>
          <cell r="AL394">
            <v>0</v>
          </cell>
          <cell r="AM394" t="str">
            <v>% brut</v>
          </cell>
          <cell r="AN394">
            <v>0</v>
          </cell>
          <cell r="AO394">
            <v>0</v>
          </cell>
        </row>
        <row r="395">
          <cell r="A395" t="str">
            <v>Boutique</v>
          </cell>
        </row>
        <row r="396">
          <cell r="A396" t="str">
            <v>BoutiqueTOTAL DES DÉPENSES</v>
          </cell>
          <cell r="B396" t="str">
            <v>TOTAL DES DÉPENSES</v>
          </cell>
          <cell r="C396" t="str">
            <v>% brut</v>
          </cell>
          <cell r="D396">
            <v>0</v>
          </cell>
          <cell r="E396">
            <v>0</v>
          </cell>
          <cell r="F396" t="str">
            <v>% brut</v>
          </cell>
          <cell r="G396">
            <v>0</v>
          </cell>
          <cell r="H396">
            <v>0</v>
          </cell>
          <cell r="I396" t="str">
            <v>% brut</v>
          </cell>
          <cell r="J396">
            <v>0</v>
          </cell>
          <cell r="K396">
            <v>0</v>
          </cell>
          <cell r="L396" t="str">
            <v>% brut</v>
          </cell>
          <cell r="M396">
            <v>0</v>
          </cell>
          <cell r="N396">
            <v>0</v>
          </cell>
          <cell r="O396" t="str">
            <v>% brut</v>
          </cell>
          <cell r="P396">
            <v>0</v>
          </cell>
          <cell r="Q396">
            <v>0</v>
          </cell>
          <cell r="R396" t="str">
            <v>% brut</v>
          </cell>
          <cell r="S396">
            <v>0</v>
          </cell>
          <cell r="T396">
            <v>0</v>
          </cell>
          <cell r="U396" t="str">
            <v>% brut</v>
          </cell>
          <cell r="V396">
            <v>0</v>
          </cell>
          <cell r="W396">
            <v>0</v>
          </cell>
          <cell r="X396" t="str">
            <v>% brut</v>
          </cell>
          <cell r="Y396">
            <v>0</v>
          </cell>
          <cell r="Z396">
            <v>0</v>
          </cell>
          <cell r="AA396" t="str">
            <v>% brut</v>
          </cell>
          <cell r="AB396">
            <v>0</v>
          </cell>
          <cell r="AC396">
            <v>0</v>
          </cell>
          <cell r="AD396" t="str">
            <v>% brut</v>
          </cell>
          <cell r="AE396">
            <v>0</v>
          </cell>
          <cell r="AF396">
            <v>0</v>
          </cell>
          <cell r="AG396" t="str">
            <v>% brut</v>
          </cell>
          <cell r="AH396">
            <v>0</v>
          </cell>
          <cell r="AI396">
            <v>0</v>
          </cell>
          <cell r="AJ396" t="str">
            <v>% brut</v>
          </cell>
          <cell r="AK396">
            <v>0</v>
          </cell>
          <cell r="AL396">
            <v>0</v>
          </cell>
          <cell r="AM396" t="str">
            <v>% brut</v>
          </cell>
          <cell r="AN396">
            <v>0</v>
          </cell>
          <cell r="AO396">
            <v>0</v>
          </cell>
        </row>
        <row r="397">
          <cell r="A397" t="str">
            <v>Boutique</v>
          </cell>
        </row>
        <row r="398">
          <cell r="A398" t="str">
            <v>BoutiquePROFIT DÉPARTEMENTAL</v>
          </cell>
          <cell r="B398" t="str">
            <v>PROFIT DÉPARTEMENTAL</v>
          </cell>
          <cell r="E398">
            <v>0</v>
          </cell>
          <cell r="H398">
            <v>0</v>
          </cell>
          <cell r="K398">
            <v>0</v>
          </cell>
          <cell r="N398">
            <v>0</v>
          </cell>
          <cell r="Q398">
            <v>0</v>
          </cell>
          <cell r="T398">
            <v>0</v>
          </cell>
          <cell r="W398">
            <v>0</v>
          </cell>
          <cell r="Z398">
            <v>0</v>
          </cell>
          <cell r="AC398">
            <v>0</v>
          </cell>
          <cell r="AF398">
            <v>0</v>
          </cell>
          <cell r="AI398">
            <v>0</v>
          </cell>
          <cell r="AL398">
            <v>0</v>
          </cell>
          <cell r="AO398">
            <v>0</v>
          </cell>
        </row>
        <row r="401">
          <cell r="B401" t="str">
            <v>Budget 2021</v>
          </cell>
          <cell r="C401" t="str">
            <v>TOTAL  DES  REVENUS  ET  DÉPENSES</v>
          </cell>
        </row>
        <row r="403">
          <cell r="B403" t="str">
            <v>Mois</v>
          </cell>
          <cell r="C403">
            <v>2021</v>
          </cell>
          <cell r="F403" t="str">
            <v>Janvier</v>
          </cell>
          <cell r="I403" t="str">
            <v>Février</v>
          </cell>
          <cell r="L403" t="str">
            <v>Mars</v>
          </cell>
          <cell r="O403" t="str">
            <v>Avril</v>
          </cell>
          <cell r="R403" t="str">
            <v>Mai</v>
          </cell>
          <cell r="U403" t="str">
            <v>Juin</v>
          </cell>
          <cell r="X403" t="str">
            <v>Juillet</v>
          </cell>
          <cell r="AA403" t="str">
            <v>Août</v>
          </cell>
          <cell r="AD403" t="str">
            <v>Septembre</v>
          </cell>
          <cell r="AG403" t="str">
            <v>Octobre</v>
          </cell>
          <cell r="AJ403" t="str">
            <v>Novembre</v>
          </cell>
          <cell r="AM403" t="str">
            <v>Décembre</v>
          </cell>
        </row>
        <row r="404">
          <cell r="C404" t="str">
            <v>%P.Brut</v>
          </cell>
          <cell r="D404" t="str">
            <v>$/Unite</v>
          </cell>
          <cell r="E404" t="str">
            <v>$TOTAL</v>
          </cell>
          <cell r="F404" t="str">
            <v>%P.Brut</v>
          </cell>
          <cell r="G404" t="str">
            <v>$/Unite</v>
          </cell>
          <cell r="H404" t="str">
            <v>$TOTAL</v>
          </cell>
          <cell r="I404" t="str">
            <v>%P.Brut</v>
          </cell>
          <cell r="J404" t="str">
            <v>$/Unite</v>
          </cell>
          <cell r="K404" t="str">
            <v>$TOTAL</v>
          </cell>
          <cell r="L404" t="str">
            <v>%P.Brut</v>
          </cell>
          <cell r="M404" t="str">
            <v>$/Unite</v>
          </cell>
          <cell r="N404" t="str">
            <v>$TOTAL</v>
          </cell>
          <cell r="O404" t="str">
            <v>%P.Brut</v>
          </cell>
          <cell r="P404" t="str">
            <v>$/Unite</v>
          </cell>
          <cell r="Q404" t="str">
            <v>$TOTAL</v>
          </cell>
          <cell r="R404" t="str">
            <v>%P.Brut</v>
          </cell>
          <cell r="S404" t="str">
            <v>$/Unite</v>
          </cell>
          <cell r="T404" t="str">
            <v>$TOTAL</v>
          </cell>
          <cell r="U404" t="str">
            <v>%P.Brut</v>
          </cell>
          <cell r="V404" t="str">
            <v>$/Unite</v>
          </cell>
          <cell r="W404" t="str">
            <v>$TOTAL</v>
          </cell>
          <cell r="X404" t="str">
            <v>%P.Brut</v>
          </cell>
          <cell r="Y404" t="str">
            <v>$/Unite</v>
          </cell>
          <cell r="Z404" t="str">
            <v>$TOTAL</v>
          </cell>
          <cell r="AA404" t="str">
            <v>%P.Brut</v>
          </cell>
          <cell r="AB404" t="str">
            <v>$/Unite</v>
          </cell>
          <cell r="AC404" t="str">
            <v>$TOTAL</v>
          </cell>
          <cell r="AD404" t="str">
            <v>%P.Brut</v>
          </cell>
          <cell r="AE404" t="str">
            <v>$/Unite</v>
          </cell>
          <cell r="AF404" t="str">
            <v>$TOTAL</v>
          </cell>
          <cell r="AG404" t="str">
            <v>%P.Brut</v>
          </cell>
          <cell r="AH404" t="str">
            <v>$/Unite</v>
          </cell>
          <cell r="AI404" t="str">
            <v>$TOTAL</v>
          </cell>
          <cell r="AJ404" t="str">
            <v>%P.Brut</v>
          </cell>
          <cell r="AK404" t="str">
            <v>$/Unite</v>
          </cell>
          <cell r="AL404" t="str">
            <v>$TOTAL</v>
          </cell>
          <cell r="AM404" t="str">
            <v>%P.Brut</v>
          </cell>
          <cell r="AN404" t="str">
            <v>$/Unite</v>
          </cell>
          <cell r="AO404" t="str">
            <v>$TOTAL</v>
          </cell>
        </row>
        <row r="405">
          <cell r="A405" t="str">
            <v>Ventes nettes</v>
          </cell>
          <cell r="B405" t="str">
            <v>Ventes nettes</v>
          </cell>
          <cell r="E405">
            <v>30117652.361918017</v>
          </cell>
          <cell r="H405">
            <v>3142112.5184201845</v>
          </cell>
          <cell r="K405">
            <v>1871330.684261441</v>
          </cell>
          <cell r="N405">
            <v>2073370.7942468133</v>
          </cell>
          <cell r="Q405">
            <v>2470120.3212222802</v>
          </cell>
          <cell r="T405">
            <v>3070578.4158225493</v>
          </cell>
          <cell r="W405">
            <v>2497685.4862042968</v>
          </cell>
          <cell r="Z405">
            <v>2556311.2097828956</v>
          </cell>
          <cell r="AC405">
            <v>2664975.7924504215</v>
          </cell>
          <cell r="AF405">
            <v>2396490.2737884186</v>
          </cell>
          <cell r="AI405">
            <v>3094315.6808709064</v>
          </cell>
          <cell r="AL405">
            <v>2702219.2067021132</v>
          </cell>
          <cell r="AO405">
            <v>1578141.9781456995</v>
          </cell>
        </row>
        <row r="406">
          <cell r="A406" t="str">
            <v>Profit brut</v>
          </cell>
          <cell r="B406" t="str">
            <v>Profit brut</v>
          </cell>
          <cell r="E406">
            <v>6409689.7560462104</v>
          </cell>
          <cell r="H406">
            <v>436087.54440335213</v>
          </cell>
          <cell r="K406">
            <v>412111.16434611491</v>
          </cell>
          <cell r="N406">
            <v>473086.52530044882</v>
          </cell>
          <cell r="Q406">
            <v>574246.67272441753</v>
          </cell>
          <cell r="T406">
            <v>677748.24056670244</v>
          </cell>
          <cell r="W406">
            <v>526121.23533606844</v>
          </cell>
          <cell r="Z406">
            <v>541778.88628652471</v>
          </cell>
          <cell r="AC406">
            <v>571692.64661406144</v>
          </cell>
          <cell r="AF406">
            <v>514390.26114581869</v>
          </cell>
          <cell r="AI406">
            <v>658666.37929565902</v>
          </cell>
          <cell r="AL406">
            <v>650606.4466700668</v>
          </cell>
          <cell r="AO406">
            <v>373153.7533569755</v>
          </cell>
        </row>
        <row r="407">
          <cell r="A407" t="str">
            <v>DÉPENSES</v>
          </cell>
          <cell r="B407" t="str">
            <v>DÉPENSES</v>
          </cell>
        </row>
        <row r="408">
          <cell r="A408" t="str">
            <v>Comm. vendeurs</v>
          </cell>
          <cell r="B408" t="str">
            <v>Comm. vendeurs</v>
          </cell>
          <cell r="C408">
            <v>0.34812127889722178</v>
          </cell>
          <cell r="D408">
            <v>394.03872588510313</v>
          </cell>
          <cell r="E408">
            <v>468512.04507738759</v>
          </cell>
          <cell r="G408">
            <v>456.11129234208704</v>
          </cell>
          <cell r="H408">
            <v>34506.994087163024</v>
          </cell>
          <cell r="J408">
            <v>477.2534335426426</v>
          </cell>
          <cell r="K408">
            <v>30445.173484575535</v>
          </cell>
          <cell r="M408">
            <v>452.80294477850862</v>
          </cell>
          <cell r="N408">
            <v>37113.507144412062</v>
          </cell>
          <cell r="P408">
            <v>425.69385735300864</v>
          </cell>
          <cell r="Q408">
            <v>40734.191053869705</v>
          </cell>
          <cell r="S408">
            <v>395.82995977745099</v>
          </cell>
          <cell r="T408">
            <v>48745.562816749392</v>
          </cell>
          <cell r="V408">
            <v>424.2504446165907</v>
          </cell>
          <cell r="W408">
            <v>40220.503050962827</v>
          </cell>
          <cell r="Y408">
            <v>427.42441289987647</v>
          </cell>
          <cell r="Z408">
            <v>40677.672039713987</v>
          </cell>
          <cell r="AB408">
            <v>418.2163713500853</v>
          </cell>
          <cell r="AC408">
            <v>41703.976110795105</v>
          </cell>
          <cell r="AE408">
            <v>423.55003033919439</v>
          </cell>
          <cell r="AF408">
            <v>41680.703972187861</v>
          </cell>
          <cell r="AH408">
            <v>396.87069813380037</v>
          </cell>
          <cell r="AI408">
            <v>49753.075453797763</v>
          </cell>
          <cell r="AK408">
            <v>433.90776200818794</v>
          </cell>
          <cell r="AL408">
            <v>37370.360821779926</v>
          </cell>
          <cell r="AN408">
            <v>509.5351354727398</v>
          </cell>
          <cell r="AO408">
            <v>25560.325041380347</v>
          </cell>
        </row>
        <row r="409">
          <cell r="A409" t="str">
            <v>Comm. F&amp;I</v>
          </cell>
          <cell r="B409" t="str">
            <v>Comm. F&amp;I</v>
          </cell>
          <cell r="C409">
            <v>0.29999999999999988</v>
          </cell>
          <cell r="D409">
            <v>362.82161060142704</v>
          </cell>
          <cell r="E409">
            <v>395475.5555555555</v>
          </cell>
          <cell r="G409">
            <v>344.22484213127683</v>
          </cell>
          <cell r="H409">
            <v>26042.250633798994</v>
          </cell>
          <cell r="J409">
            <v>375.49396967266023</v>
          </cell>
          <cell r="K409">
            <v>23953.686334400438</v>
          </cell>
          <cell r="M409">
            <v>350.01315813268997</v>
          </cell>
          <cell r="N409">
            <v>28688.45265869475</v>
          </cell>
          <cell r="P409">
            <v>358.44743114823154</v>
          </cell>
          <cell r="Q409">
            <v>34299.452272934417</v>
          </cell>
          <cell r="S409">
            <v>356.04867802944312</v>
          </cell>
          <cell r="T409">
            <v>43846.588091671518</v>
          </cell>
          <cell r="V409">
            <v>369.49825965435014</v>
          </cell>
          <cell r="W409">
            <v>35029.794472422989</v>
          </cell>
          <cell r="Y409">
            <v>370.69098729715341</v>
          </cell>
          <cell r="Z409">
            <v>35278.392984266873</v>
          </cell>
          <cell r="AB409">
            <v>369.17047188359857</v>
          </cell>
          <cell r="AC409">
            <v>36813.184741055476</v>
          </cell>
          <cell r="AE409">
            <v>353.11418581275245</v>
          </cell>
          <cell r="AF409">
            <v>34749.254616874234</v>
          </cell>
          <cell r="AH409">
            <v>357.36825814417273</v>
          </cell>
          <cell r="AI409">
            <v>44800.913738017822</v>
          </cell>
          <cell r="AK409">
            <v>381.59675555713682</v>
          </cell>
          <cell r="AL409">
            <v>32865.068782341026</v>
          </cell>
          <cell r="AN409">
            <v>380.92083687132947</v>
          </cell>
          <cell r="AO409">
            <v>19108.516229077009</v>
          </cell>
        </row>
        <row r="410">
          <cell r="A410" t="str">
            <v>Frais de livraison</v>
          </cell>
          <cell r="B410" t="str">
            <v>Frais de livraison</v>
          </cell>
          <cell r="D410">
            <v>160.5211009174312</v>
          </cell>
          <cell r="E410">
            <v>174968</v>
          </cell>
          <cell r="G410">
            <v>173.57097440486746</v>
          </cell>
          <cell r="H410">
            <v>13131.471831659408</v>
          </cell>
          <cell r="J410">
            <v>151.62855149776189</v>
          </cell>
          <cell r="K410">
            <v>9672.7592325467995</v>
          </cell>
          <cell r="M410">
            <v>169.50915088724997</v>
          </cell>
          <cell r="N410">
            <v>13893.63553184155</v>
          </cell>
          <cell r="P410">
            <v>163.5905851973032</v>
          </cell>
          <cell r="Q410">
            <v>15653.808569089519</v>
          </cell>
          <cell r="S410">
            <v>165.27385747001162</v>
          </cell>
          <cell r="T410">
            <v>20353.101129082042</v>
          </cell>
          <cell r="V410">
            <v>155.83590920788714</v>
          </cell>
          <cell r="W410">
            <v>14773.817544044792</v>
          </cell>
          <cell r="Y410">
            <v>154.998938802597</v>
          </cell>
          <cell r="Z410">
            <v>14751.136829876572</v>
          </cell>
          <cell r="AB410">
            <v>156.06592707071658</v>
          </cell>
          <cell r="AC410">
            <v>15562.685107843346</v>
          </cell>
          <cell r="AE410">
            <v>167.33307287827708</v>
          </cell>
          <cell r="AF410">
            <v>16466.910106960731</v>
          </cell>
          <cell r="AH410">
            <v>164.34787113096576</v>
          </cell>
          <cell r="AI410">
            <v>20603.214274824724</v>
          </cell>
          <cell r="AK410">
            <v>147.34605565225181</v>
          </cell>
          <cell r="AL410">
            <v>12690.197658383464</v>
          </cell>
          <cell r="AN410">
            <v>147.8203667322515</v>
          </cell>
          <cell r="AO410">
            <v>7415.2621838470568</v>
          </cell>
        </row>
        <row r="411">
          <cell r="A411" t="str">
            <v>Service gratuit 1</v>
          </cell>
          <cell r="B411" t="str">
            <v>Service gratuit 1</v>
          </cell>
          <cell r="D411">
            <v>40.92110091743119</v>
          </cell>
          <cell r="E411">
            <v>44604</v>
          </cell>
          <cell r="G411">
            <v>33.070810983891086</v>
          </cell>
          <cell r="H411">
            <v>2501.9645385646932</v>
          </cell>
          <cell r="J411">
            <v>46.270508423944278</v>
          </cell>
          <cell r="K411">
            <v>2951.7098404712233</v>
          </cell>
          <cell r="M411">
            <v>35.514244041143918</v>
          </cell>
          <cell r="N411">
            <v>2910.8868772797505</v>
          </cell>
          <cell r="P411">
            <v>39.074620063295917</v>
          </cell>
          <cell r="Q411">
            <v>3739.0087066625533</v>
          </cell>
          <cell r="S411">
            <v>38.062029758066345</v>
          </cell>
          <cell r="T411">
            <v>4687.2527373823632</v>
          </cell>
          <cell r="V411">
            <v>43.739527728200578</v>
          </cell>
          <cell r="W411">
            <v>4146.6681550083831</v>
          </cell>
          <cell r="Y411">
            <v>44.243016160762487</v>
          </cell>
          <cell r="Z411">
            <v>4210.5758284256917</v>
          </cell>
          <cell r="AB411">
            <v>43.601158040950928</v>
          </cell>
          <cell r="AC411">
            <v>4347.8490511331547</v>
          </cell>
          <cell r="AE411">
            <v>36.823286868638313</v>
          </cell>
          <cell r="AF411">
            <v>3623.7053696478915</v>
          </cell>
          <cell r="AH411">
            <v>38.619066670570199</v>
          </cell>
          <cell r="AI411">
            <v>4841.4189988103926</v>
          </cell>
          <cell r="AK411">
            <v>48.846689262693531</v>
          </cell>
          <cell r="AL411">
            <v>4206.9272839184068</v>
          </cell>
          <cell r="AN411">
            <v>48.56136239724362</v>
          </cell>
          <cell r="AO411">
            <v>2436.0326126954965</v>
          </cell>
        </row>
        <row r="412">
          <cell r="A412" t="str">
            <v>Entretien stock</v>
          </cell>
          <cell r="B412" t="str">
            <v>Entretien stock</v>
          </cell>
          <cell r="D412">
            <v>45.721100917431194</v>
          </cell>
          <cell r="E412">
            <v>49836</v>
          </cell>
          <cell r="G412">
            <v>43.849286804193831</v>
          </cell>
          <cell r="H412">
            <v>3317.407628100972</v>
          </cell>
          <cell r="J412">
            <v>46.996607497814729</v>
          </cell>
          <cell r="K412">
            <v>2998.0294910327325</v>
          </cell>
          <cell r="M412">
            <v>44.431896175317277</v>
          </cell>
          <cell r="N412">
            <v>3641.8126585926752</v>
          </cell>
          <cell r="P412">
            <v>45.280828143832579</v>
          </cell>
          <cell r="Q412">
            <v>4332.8741367267949</v>
          </cell>
          <cell r="S412">
            <v>45.03938727473065</v>
          </cell>
          <cell r="T412">
            <v>5546.4985087603118</v>
          </cell>
          <cell r="V412">
            <v>46.393123368345393</v>
          </cell>
          <cell r="W412">
            <v>4398.2387847974005</v>
          </cell>
          <cell r="Y412">
            <v>46.513174571791346</v>
          </cell>
          <cell r="Z412">
            <v>4426.6251614422918</v>
          </cell>
          <cell r="AB412">
            <v>46.360130659078493</v>
          </cell>
          <cell r="AC412">
            <v>4622.9701033896526</v>
          </cell>
          <cell r="AE412">
            <v>44.744022843259486</v>
          </cell>
          <cell r="AF412">
            <v>4403.1690168011082</v>
          </cell>
          <cell r="AH412">
            <v>45.172206516216761</v>
          </cell>
          <cell r="AI412">
            <v>5662.9431444146667</v>
          </cell>
          <cell r="AK412">
            <v>47.610869097455804</v>
          </cell>
          <cell r="AL412">
            <v>4100.4921160568692</v>
          </cell>
          <cell r="AN412">
            <v>47.542836087445174</v>
          </cell>
          <cell r="AO412">
            <v>2384.9392498845255</v>
          </cell>
        </row>
        <row r="413">
          <cell r="A413" t="str">
            <v>Publicité 1</v>
          </cell>
          <cell r="B413" t="str">
            <v>Publicité 1</v>
          </cell>
          <cell r="D413">
            <v>139.50550458715594</v>
          </cell>
          <cell r="E413">
            <v>152060.99999999997</v>
          </cell>
          <cell r="G413">
            <v>153.23823239807243</v>
          </cell>
          <cell r="H413">
            <v>11593.202948638496</v>
          </cell>
          <cell r="J413">
            <v>130.14763909957006</v>
          </cell>
          <cell r="K413">
            <v>8302.4388563991306</v>
          </cell>
          <cell r="M413">
            <v>148.96386783529545</v>
          </cell>
          <cell r="N413">
            <v>12209.663468219773</v>
          </cell>
          <cell r="P413">
            <v>142.73560426405712</v>
          </cell>
          <cell r="Q413">
            <v>13658.217692956216</v>
          </cell>
          <cell r="S413">
            <v>144.50695629862071</v>
          </cell>
          <cell r="T413">
            <v>17795.704296036842</v>
          </cell>
          <cell r="V413">
            <v>134.57515315109993</v>
          </cell>
          <cell r="W413">
            <v>12758.219647334074</v>
          </cell>
          <cell r="Y413">
            <v>133.69438700630104</v>
          </cell>
          <cell r="Z413">
            <v>12723.598053971813</v>
          </cell>
          <cell r="AB413">
            <v>134.81720704571632</v>
          </cell>
          <cell r="AC413">
            <v>13443.791221774522</v>
          </cell>
          <cell r="AE413">
            <v>146.67392326063609</v>
          </cell>
          <cell r="AF413">
            <v>14433.884872986739</v>
          </cell>
          <cell r="AH413">
            <v>143.53251632700056</v>
          </cell>
          <cell r="AI413">
            <v>17993.729817975</v>
          </cell>
          <cell r="AK413">
            <v>125.64105519633218</v>
          </cell>
          <cell r="AL413">
            <v>10820.851751961747</v>
          </cell>
          <cell r="AN413">
            <v>126.14018531936431</v>
          </cell>
          <cell r="AO413">
            <v>6327.6973717456221</v>
          </cell>
        </row>
        <row r="414">
          <cell r="A414" t="str">
            <v>Intérêt de gros</v>
          </cell>
          <cell r="B414" t="str">
            <v>Intérêt de gros</v>
          </cell>
          <cell r="D414">
            <v>175.29739161328627</v>
          </cell>
          <cell r="E414">
            <v>191074.15685848202</v>
          </cell>
          <cell r="G414">
            <v>197.5665300473496</v>
          </cell>
          <cell r="H414">
            <v>14946.850031180735</v>
          </cell>
          <cell r="J414">
            <v>237.01502745777583</v>
          </cell>
          <cell r="K414">
            <v>15119.773106375509</v>
          </cell>
          <cell r="M414">
            <v>194.75319368656079</v>
          </cell>
          <cell r="N414">
            <v>15962.736392579887</v>
          </cell>
          <cell r="P414">
            <v>176.61268649918139</v>
          </cell>
          <cell r="Q414">
            <v>16899.879549892226</v>
          </cell>
          <cell r="S414">
            <v>136.35495432098273</v>
          </cell>
          <cell r="T414">
            <v>16791.803720378964</v>
          </cell>
          <cell r="V414">
            <v>168.84403684973969</v>
          </cell>
          <cell r="W414">
            <v>16007.035903967248</v>
          </cell>
          <cell r="Y414">
            <v>169.39272086157467</v>
          </cell>
          <cell r="Z414">
            <v>16120.982651349028</v>
          </cell>
          <cell r="AB414">
            <v>163.8889795761709</v>
          </cell>
          <cell r="AC414">
            <v>16342.789420230149</v>
          </cell>
          <cell r="AE414">
            <v>173.22567218257592</v>
          </cell>
          <cell r="AF414">
            <v>17046.788916159512</v>
          </cell>
          <cell r="AH414">
            <v>131.97830558178427</v>
          </cell>
          <cell r="AI414">
            <v>16545.254227010555</v>
          </cell>
          <cell r="AK414">
            <v>170.29827029164238</v>
          </cell>
          <cell r="AL414">
            <v>14666.960043926545</v>
          </cell>
          <cell r="AN414">
            <v>291.50985403432441</v>
          </cell>
          <cell r="AO414">
            <v>14623.302895431645</v>
          </cell>
        </row>
        <row r="415">
          <cell r="A415" t="str">
            <v>[...]</v>
          </cell>
          <cell r="B415" t="str">
            <v>[...]</v>
          </cell>
          <cell r="E415">
            <v>0</v>
          </cell>
          <cell r="H415">
            <v>0</v>
          </cell>
          <cell r="K415">
            <v>0</v>
          </cell>
          <cell r="N415">
            <v>0</v>
          </cell>
          <cell r="Q415">
            <v>0</v>
          </cell>
          <cell r="T415">
            <v>0</v>
          </cell>
          <cell r="W415">
            <v>0</v>
          </cell>
          <cell r="Z415">
            <v>0</v>
          </cell>
          <cell r="AC415">
            <v>0</v>
          </cell>
          <cell r="AF415">
            <v>0</v>
          </cell>
          <cell r="AI415">
            <v>0</v>
          </cell>
          <cell r="AL415">
            <v>0</v>
          </cell>
          <cell r="AO415">
            <v>0</v>
          </cell>
        </row>
        <row r="416">
          <cell r="A416" t="str">
            <v>[...]</v>
          </cell>
          <cell r="B416" t="str">
            <v>[...]</v>
          </cell>
          <cell r="E416">
            <v>0</v>
          </cell>
          <cell r="H416">
            <v>0</v>
          </cell>
          <cell r="K416">
            <v>0</v>
          </cell>
          <cell r="N416">
            <v>0</v>
          </cell>
          <cell r="Q416">
            <v>0</v>
          </cell>
          <cell r="T416">
            <v>0</v>
          </cell>
          <cell r="W416">
            <v>0</v>
          </cell>
          <cell r="Z416">
            <v>0</v>
          </cell>
          <cell r="AC416">
            <v>0</v>
          </cell>
          <cell r="AF416">
            <v>0</v>
          </cell>
          <cell r="AI416">
            <v>0</v>
          </cell>
          <cell r="AL416">
            <v>0</v>
          </cell>
          <cell r="AO416">
            <v>0</v>
          </cell>
        </row>
        <row r="417">
          <cell r="A417" t="str">
            <v>[...]</v>
          </cell>
          <cell r="B417" t="str">
            <v>[...]</v>
          </cell>
          <cell r="E417">
            <v>0</v>
          </cell>
          <cell r="H417">
            <v>0</v>
          </cell>
          <cell r="K417">
            <v>0</v>
          </cell>
          <cell r="N417">
            <v>0</v>
          </cell>
          <cell r="Q417">
            <v>0</v>
          </cell>
          <cell r="T417">
            <v>0</v>
          </cell>
          <cell r="W417">
            <v>0</v>
          </cell>
          <cell r="Z417">
            <v>0</v>
          </cell>
          <cell r="AC417">
            <v>0</v>
          </cell>
          <cell r="AF417">
            <v>0</v>
          </cell>
          <cell r="AI417">
            <v>0</v>
          </cell>
          <cell r="AL417">
            <v>0</v>
          </cell>
          <cell r="AO417">
            <v>0</v>
          </cell>
        </row>
        <row r="418">
          <cell r="A418" t="str">
            <v>TOTAL VARIABLES</v>
          </cell>
          <cell r="B418" t="str">
            <v>TOTAL VARIABLES</v>
          </cell>
          <cell r="C418">
            <v>0.23035916147090038</v>
          </cell>
          <cell r="D418">
            <v>1318.8265354392659</v>
          </cell>
          <cell r="E418">
            <v>1476530.7574914251</v>
          </cell>
          <cell r="F418">
            <v>0.2431625095924001</v>
          </cell>
          <cell r="H418">
            <v>106040.14169910632</v>
          </cell>
          <cell r="I418">
            <v>0.22674360325584875</v>
          </cell>
          <cell r="K418">
            <v>93443.57034580136</v>
          </cell>
          <cell r="L418">
            <v>0.24185997404799031</v>
          </cell>
          <cell r="N418">
            <v>114420.69473162046</v>
          </cell>
          <cell r="O418">
            <v>0.22519491731420307</v>
          </cell>
          <cell r="Q418">
            <v>129317.43198213144</v>
          </cell>
          <cell r="R418">
            <v>0.23278040702568878</v>
          </cell>
          <cell r="T418">
            <v>157766.51130006142</v>
          </cell>
          <cell r="U418">
            <v>0.24202459244436483</v>
          </cell>
          <cell r="W418">
            <v>127334.27755853772</v>
          </cell>
          <cell r="X418">
            <v>0.23660756591620358</v>
          </cell>
          <cell r="Z418">
            <v>128188.98354904626</v>
          </cell>
          <cell r="AA418">
            <v>0.23235780019730989</v>
          </cell>
          <cell r="AC418">
            <v>132837.24575622138</v>
          </cell>
          <cell r="AD418">
            <v>0.2574007069587273</v>
          </cell>
          <cell r="AF418">
            <v>132404.41687161807</v>
          </cell>
          <cell r="AG418">
            <v>0.24321956409276638</v>
          </cell>
          <cell r="AI418">
            <v>160200.54965485091</v>
          </cell>
          <cell r="AJ418">
            <v>0.17940316923659236</v>
          </cell>
          <cell r="AL418">
            <v>116720.85845836799</v>
          </cell>
          <cell r="AM418">
            <v>0.20864342079813175</v>
          </cell>
          <cell r="AO418">
            <v>77856.075584061706</v>
          </cell>
        </row>
        <row r="419">
          <cell r="A419" t="str">
            <v>Salaires propriétaire</v>
          </cell>
          <cell r="B419" t="str">
            <v>Salaires propriétaire</v>
          </cell>
          <cell r="E419">
            <v>0</v>
          </cell>
          <cell r="H419">
            <v>0</v>
          </cell>
          <cell r="K419">
            <v>0</v>
          </cell>
          <cell r="N419">
            <v>0</v>
          </cell>
          <cell r="Q419">
            <v>0</v>
          </cell>
          <cell r="T419">
            <v>0</v>
          </cell>
          <cell r="W419">
            <v>0</v>
          </cell>
          <cell r="Z419">
            <v>0</v>
          </cell>
          <cell r="AC419">
            <v>0</v>
          </cell>
          <cell r="AF419">
            <v>0</v>
          </cell>
          <cell r="AI419">
            <v>0</v>
          </cell>
          <cell r="AL419">
            <v>0</v>
          </cell>
          <cell r="AO419">
            <v>0</v>
          </cell>
        </row>
        <row r="420">
          <cell r="A420" t="str">
            <v>Salaires cadres</v>
          </cell>
          <cell r="B420" t="str">
            <v>Salaires cadres</v>
          </cell>
          <cell r="E420">
            <v>640297.24116728886</v>
          </cell>
          <cell r="H420">
            <v>51976.551080722333</v>
          </cell>
          <cell r="K420">
            <v>50134.481280875589</v>
          </cell>
          <cell r="N420">
            <v>55660.690680415813</v>
          </cell>
          <cell r="Q420">
            <v>51976.551080722333</v>
          </cell>
          <cell r="T420">
            <v>53818.620880569077</v>
          </cell>
          <cell r="W420">
            <v>53818.620880569077</v>
          </cell>
          <cell r="Z420">
            <v>53818.620880569077</v>
          </cell>
          <cell r="AC420">
            <v>53818.620880569077</v>
          </cell>
          <cell r="AF420">
            <v>53818.620880569077</v>
          </cell>
          <cell r="AI420">
            <v>51976.551080722333</v>
          </cell>
          <cell r="AL420">
            <v>53818.620880569077</v>
          </cell>
          <cell r="AO420">
            <v>55660.690680415813</v>
          </cell>
        </row>
        <row r="421">
          <cell r="A421" t="str">
            <v>Salaires commis</v>
          </cell>
          <cell r="B421" t="str">
            <v>Salaires commis</v>
          </cell>
          <cell r="E421">
            <v>313618.80464000005</v>
          </cell>
          <cell r="H421">
            <v>25233.696925057473</v>
          </cell>
          <cell r="K421">
            <v>24032.09230957854</v>
          </cell>
          <cell r="N421">
            <v>27636.906156015328</v>
          </cell>
          <cell r="Q421">
            <v>25233.696925057473</v>
          </cell>
          <cell r="T421">
            <v>26435.301540536399</v>
          </cell>
          <cell r="W421">
            <v>26435.301540536399</v>
          </cell>
          <cell r="Z421">
            <v>26435.301540536399</v>
          </cell>
          <cell r="AC421">
            <v>26435.301540536399</v>
          </cell>
          <cell r="AF421">
            <v>26435.301540536399</v>
          </cell>
          <cell r="AI421">
            <v>25233.696925057473</v>
          </cell>
          <cell r="AL421">
            <v>26435.301540536399</v>
          </cell>
          <cell r="AO421">
            <v>27636.906156015328</v>
          </cell>
        </row>
        <row r="422">
          <cell r="A422" t="str">
            <v>Salaires autres</v>
          </cell>
          <cell r="B422" t="str">
            <v>Salaires autres</v>
          </cell>
          <cell r="E422">
            <v>542710.2658559999</v>
          </cell>
          <cell r="H422">
            <v>43666.343229793099</v>
          </cell>
          <cell r="K422">
            <v>41586.993552183907</v>
          </cell>
          <cell r="N422">
            <v>47825.042585011499</v>
          </cell>
          <cell r="Q422">
            <v>43666.343229793099</v>
          </cell>
          <cell r="T422">
            <v>45745.692907402299</v>
          </cell>
          <cell r="W422">
            <v>45745.692907402299</v>
          </cell>
          <cell r="Z422">
            <v>45745.692907402299</v>
          </cell>
          <cell r="AC422">
            <v>45745.692907402299</v>
          </cell>
          <cell r="AF422">
            <v>45745.692907402299</v>
          </cell>
          <cell r="AI422">
            <v>43666.343229793099</v>
          </cell>
          <cell r="AL422">
            <v>45745.692907402299</v>
          </cell>
          <cell r="AO422">
            <v>47825.042585011499</v>
          </cell>
        </row>
        <row r="423">
          <cell r="A423" t="str">
            <v>Salaires spécialistes</v>
          </cell>
          <cell r="B423" t="str">
            <v>Salaires spécialistes</v>
          </cell>
          <cell r="E423">
            <v>414307.39319999999</v>
          </cell>
          <cell r="H423">
            <v>33973.008648275863</v>
          </cell>
          <cell r="K423">
            <v>33236.19871264368</v>
          </cell>
          <cell r="N423">
            <v>35446.628519540238</v>
          </cell>
          <cell r="Q423">
            <v>33973.008648275863</v>
          </cell>
          <cell r="T423">
            <v>34709.818583908047</v>
          </cell>
          <cell r="W423">
            <v>34709.818583908047</v>
          </cell>
          <cell r="Z423">
            <v>34709.818583908047</v>
          </cell>
          <cell r="AC423">
            <v>34709.818583908047</v>
          </cell>
          <cell r="AF423">
            <v>34709.818583908047</v>
          </cell>
          <cell r="AI423">
            <v>33973.008648275863</v>
          </cell>
          <cell r="AL423">
            <v>34709.818583908047</v>
          </cell>
          <cell r="AO423">
            <v>35446.628519540238</v>
          </cell>
        </row>
        <row r="424">
          <cell r="A424" t="str">
            <v>[...]</v>
          </cell>
          <cell r="B424" t="str">
            <v>[...]</v>
          </cell>
          <cell r="E424">
            <v>0</v>
          </cell>
          <cell r="H424">
            <v>0</v>
          </cell>
          <cell r="K424">
            <v>0</v>
          </cell>
          <cell r="N424">
            <v>0</v>
          </cell>
          <cell r="Q424">
            <v>0</v>
          </cell>
          <cell r="T424">
            <v>0</v>
          </cell>
          <cell r="W424">
            <v>0</v>
          </cell>
          <cell r="Z424">
            <v>0</v>
          </cell>
          <cell r="AC424">
            <v>0</v>
          </cell>
          <cell r="AF424">
            <v>0</v>
          </cell>
          <cell r="AI424">
            <v>0</v>
          </cell>
          <cell r="AL424">
            <v>0</v>
          </cell>
          <cell r="AO424">
            <v>0</v>
          </cell>
        </row>
        <row r="425">
          <cell r="A425" t="str">
            <v>[...]</v>
          </cell>
          <cell r="B425" t="str">
            <v>[...]</v>
          </cell>
          <cell r="E425">
            <v>0</v>
          </cell>
          <cell r="H425">
            <v>0</v>
          </cell>
          <cell r="K425">
            <v>0</v>
          </cell>
          <cell r="N425">
            <v>0</v>
          </cell>
          <cell r="Q425">
            <v>0</v>
          </cell>
          <cell r="T425">
            <v>0</v>
          </cell>
          <cell r="W425">
            <v>0</v>
          </cell>
          <cell r="Z425">
            <v>0</v>
          </cell>
          <cell r="AC425">
            <v>0</v>
          </cell>
          <cell r="AF425">
            <v>0</v>
          </cell>
          <cell r="AI425">
            <v>0</v>
          </cell>
          <cell r="AL425">
            <v>0</v>
          </cell>
          <cell r="AO425">
            <v>0</v>
          </cell>
        </row>
        <row r="426">
          <cell r="A426" t="str">
            <v>[...]</v>
          </cell>
          <cell r="B426" t="str">
            <v>[...]</v>
          </cell>
          <cell r="E426">
            <v>0</v>
          </cell>
          <cell r="H426">
            <v>0</v>
          </cell>
          <cell r="K426">
            <v>0</v>
          </cell>
          <cell r="N426">
            <v>0</v>
          </cell>
          <cell r="Q426">
            <v>0</v>
          </cell>
          <cell r="T426">
            <v>0</v>
          </cell>
          <cell r="W426">
            <v>0</v>
          </cell>
          <cell r="Z426">
            <v>0</v>
          </cell>
          <cell r="AC426">
            <v>0</v>
          </cell>
          <cell r="AF426">
            <v>0</v>
          </cell>
          <cell r="AI426">
            <v>0</v>
          </cell>
          <cell r="AL426">
            <v>0</v>
          </cell>
          <cell r="AO426">
            <v>0</v>
          </cell>
        </row>
        <row r="427">
          <cell r="A427" t="str">
            <v>Salaires en absences</v>
          </cell>
          <cell r="B427" t="str">
            <v>Salaires en absences</v>
          </cell>
          <cell r="E427">
            <v>440888.4318595478</v>
          </cell>
          <cell r="H427">
            <v>34947.682152577298</v>
          </cell>
          <cell r="K427">
            <v>33073.13108091092</v>
          </cell>
          <cell r="N427">
            <v>37417.692929290759</v>
          </cell>
          <cell r="Q427">
            <v>36685.809985278342</v>
          </cell>
          <cell r="T427">
            <v>39062.686178500408</v>
          </cell>
          <cell r="W427">
            <v>37414.988572296192</v>
          </cell>
          <cell r="Z427">
            <v>37933.0054723676</v>
          </cell>
          <cell r="AC427">
            <v>37807.012171711969</v>
          </cell>
          <cell r="AF427">
            <v>37556.547900177349</v>
          </cell>
          <cell r="AI427">
            <v>39028.251489079717</v>
          </cell>
          <cell r="AL427">
            <v>36813.20442198441</v>
          </cell>
          <cell r="AO427">
            <v>33148.419505372825</v>
          </cell>
        </row>
        <row r="428">
          <cell r="A428" t="str">
            <v>Déduction à la source</v>
          </cell>
          <cell r="B428" t="str">
            <v>Déduction à la source</v>
          </cell>
          <cell r="E428">
            <v>440888.4318595478</v>
          </cell>
          <cell r="H428">
            <v>34947.682152577298</v>
          </cell>
          <cell r="K428">
            <v>33073.13108091092</v>
          </cell>
          <cell r="N428">
            <v>37417.692929290759</v>
          </cell>
          <cell r="Q428">
            <v>36685.809985278342</v>
          </cell>
          <cell r="T428">
            <v>39062.686178500408</v>
          </cell>
          <cell r="W428">
            <v>37414.988572296192</v>
          </cell>
          <cell r="Z428">
            <v>37933.0054723676</v>
          </cell>
          <cell r="AC428">
            <v>37807.012171711969</v>
          </cell>
          <cell r="AF428">
            <v>37556.547900177349</v>
          </cell>
          <cell r="AI428">
            <v>39028.251489079717</v>
          </cell>
          <cell r="AL428">
            <v>36813.20442198441</v>
          </cell>
          <cell r="AO428">
            <v>33148.419505372825</v>
          </cell>
        </row>
        <row r="429">
          <cell r="A429" t="str">
            <v>Bénéfices marginaux</v>
          </cell>
          <cell r="B429" t="str">
            <v>Bénéfices marginaux</v>
          </cell>
          <cell r="E429">
            <v>315970.04283267586</v>
          </cell>
          <cell r="H429">
            <v>25045.838876013724</v>
          </cell>
          <cell r="K429">
            <v>23702.410607986159</v>
          </cell>
          <cell r="N429">
            <v>26816.013265991711</v>
          </cell>
          <cell r="Q429">
            <v>26291.497156116147</v>
          </cell>
          <cell r="T429">
            <v>27994.925094591956</v>
          </cell>
          <cell r="W429">
            <v>26814.075143478938</v>
          </cell>
          <cell r="Z429">
            <v>27185.320588530114</v>
          </cell>
          <cell r="AC429">
            <v>27095.02538972691</v>
          </cell>
          <cell r="AF429">
            <v>26915.5259951271</v>
          </cell>
          <cell r="AI429">
            <v>27970.246900507133</v>
          </cell>
          <cell r="AL429">
            <v>26382.796502422163</v>
          </cell>
          <cell r="AO429">
            <v>23756.367312183855</v>
          </cell>
        </row>
        <row r="430">
          <cell r="A430" t="str">
            <v>Csst</v>
          </cell>
          <cell r="B430" t="str">
            <v>Csst</v>
          </cell>
          <cell r="E430">
            <v>73481.405309924623</v>
          </cell>
          <cell r="H430">
            <v>5824.6136920962153</v>
          </cell>
          <cell r="K430">
            <v>5512.1885134851536</v>
          </cell>
          <cell r="N430">
            <v>6236.2821548817947</v>
          </cell>
          <cell r="Q430">
            <v>6114.3016642130569</v>
          </cell>
          <cell r="T430">
            <v>6510.4476964167343</v>
          </cell>
          <cell r="W430">
            <v>6235.831428716032</v>
          </cell>
          <cell r="Z430">
            <v>6322.1675787279346</v>
          </cell>
          <cell r="AC430">
            <v>6301.1686952853279</v>
          </cell>
          <cell r="AF430">
            <v>6259.4246500295585</v>
          </cell>
          <cell r="AI430">
            <v>6504.7085815132868</v>
          </cell>
          <cell r="AL430">
            <v>6135.5340703307356</v>
          </cell>
          <cell r="AO430">
            <v>5524.7365842288045</v>
          </cell>
        </row>
        <row r="431">
          <cell r="A431" t="str">
            <v>[...]</v>
          </cell>
          <cell r="B431" t="str">
            <v>[...]</v>
          </cell>
          <cell r="E431">
            <v>0</v>
          </cell>
          <cell r="H431">
            <v>0</v>
          </cell>
          <cell r="K431">
            <v>0</v>
          </cell>
          <cell r="N431">
            <v>0</v>
          </cell>
          <cell r="Q431">
            <v>0</v>
          </cell>
          <cell r="T431">
            <v>0</v>
          </cell>
          <cell r="W431">
            <v>0</v>
          </cell>
          <cell r="Z431">
            <v>0</v>
          </cell>
          <cell r="AC431">
            <v>0</v>
          </cell>
          <cell r="AF431">
            <v>0</v>
          </cell>
          <cell r="AI431">
            <v>0</v>
          </cell>
          <cell r="AL431">
            <v>0</v>
          </cell>
          <cell r="AO431">
            <v>0</v>
          </cell>
        </row>
        <row r="432">
          <cell r="A432" t="str">
            <v>TOTAL PERSONNEL</v>
          </cell>
          <cell r="B432" t="str">
            <v>TOTAL PERSONNEL</v>
          </cell>
          <cell r="C432">
            <v>0.49646116081098568</v>
          </cell>
          <cell r="E432">
            <v>3182162.0167249851</v>
          </cell>
          <cell r="F432">
            <v>0.58615619739115032</v>
          </cell>
          <cell r="H432">
            <v>255615.4167571133</v>
          </cell>
          <cell r="I432">
            <v>0.59292406583131285</v>
          </cell>
          <cell r="K432">
            <v>244350.62713857484</v>
          </cell>
          <cell r="L432">
            <v>0.58014112544451613</v>
          </cell>
          <cell r="N432">
            <v>274456.94922043791</v>
          </cell>
          <cell r="O432">
            <v>0.45385899658457451</v>
          </cell>
          <cell r="Q432">
            <v>260627.01867473469</v>
          </cell>
          <cell r="R432">
            <v>0.40330636466406861</v>
          </cell>
          <cell r="T432">
            <v>273340.17906042538</v>
          </cell>
          <cell r="U432">
            <v>0.51050841439167038</v>
          </cell>
          <cell r="W432">
            <v>268589.31762920314</v>
          </cell>
          <cell r="X432">
            <v>0.49851136664925927</v>
          </cell>
          <cell r="Z432">
            <v>270082.93302440905</v>
          </cell>
          <cell r="AA432">
            <v>0.47179136191152465</v>
          </cell>
          <cell r="AC432">
            <v>269719.65234085202</v>
          </cell>
          <cell r="AD432">
            <v>0.52294434921595867</v>
          </cell>
          <cell r="AF432">
            <v>268997.48035792721</v>
          </cell>
          <cell r="AG432">
            <v>0.40594307945389735</v>
          </cell>
          <cell r="AI432">
            <v>267381.0583440286</v>
          </cell>
          <cell r="AJ432">
            <v>0.41016220281085486</v>
          </cell>
          <cell r="AL432">
            <v>266854.17332913756</v>
          </cell>
          <cell r="AM432">
            <v>0.70251795269324135</v>
          </cell>
          <cell r="AO432">
            <v>262147.21084814117</v>
          </cell>
        </row>
        <row r="433">
          <cell r="A433" t="str">
            <v>Publicité 2</v>
          </cell>
          <cell r="B433" t="str">
            <v>Publicité 2</v>
          </cell>
          <cell r="E433">
            <v>130581.99999999996</v>
          </cell>
          <cell r="H433">
            <v>10881.833333333332</v>
          </cell>
          <cell r="K433">
            <v>10881.833333333332</v>
          </cell>
          <cell r="N433">
            <v>10881.833333333332</v>
          </cell>
          <cell r="Q433">
            <v>10881.833333333332</v>
          </cell>
          <cell r="T433">
            <v>10881.833333333332</v>
          </cell>
          <cell r="W433">
            <v>10881.833333333332</v>
          </cell>
          <cell r="Z433">
            <v>10881.833333333332</v>
          </cell>
          <cell r="AC433">
            <v>10881.833333333332</v>
          </cell>
          <cell r="AF433">
            <v>10881.833333333332</v>
          </cell>
          <cell r="AI433">
            <v>10881.833333333332</v>
          </cell>
          <cell r="AL433">
            <v>10881.833333333332</v>
          </cell>
          <cell r="AO433">
            <v>10881.833333333332</v>
          </cell>
        </row>
        <row r="434">
          <cell r="A434" t="str">
            <v>Service gratuit 2</v>
          </cell>
          <cell r="B434" t="str">
            <v>Service gratuit 2</v>
          </cell>
          <cell r="E434">
            <v>69461</v>
          </cell>
          <cell r="H434">
            <v>4410.3140789863637</v>
          </cell>
          <cell r="K434">
            <v>4313.6270872097948</v>
          </cell>
          <cell r="N434">
            <v>5093.9266179776569</v>
          </cell>
          <cell r="Q434">
            <v>7916.2334333176977</v>
          </cell>
          <cell r="T434">
            <v>7325.5878886441906</v>
          </cell>
          <cell r="W434">
            <v>5083.1928547194548</v>
          </cell>
          <cell r="Z434">
            <v>5179.8550445119354</v>
          </cell>
          <cell r="AC434">
            <v>5610.7561688627393</v>
          </cell>
          <cell r="AF434">
            <v>4179.058045142312</v>
          </cell>
          <cell r="AI434">
            <v>6201.391673512564</v>
          </cell>
          <cell r="AL434">
            <v>9794.4333370412642</v>
          </cell>
          <cell r="AO434">
            <v>4352.6237700740267</v>
          </cell>
        </row>
        <row r="435">
          <cell r="A435" t="str">
            <v>Frais véhicules de cie</v>
          </cell>
          <cell r="B435" t="str">
            <v>Frais véhicules de cie</v>
          </cell>
          <cell r="E435">
            <v>343049.25000000006</v>
          </cell>
          <cell r="H435">
            <v>26652.437500000004</v>
          </cell>
          <cell r="K435">
            <v>26652.437500000004</v>
          </cell>
          <cell r="N435">
            <v>26652.437500000004</v>
          </cell>
          <cell r="Q435">
            <v>30952.437500000004</v>
          </cell>
          <cell r="T435">
            <v>30952.437500000004</v>
          </cell>
          <cell r="W435">
            <v>26652.437500000004</v>
          </cell>
          <cell r="Z435">
            <v>26652.437500000004</v>
          </cell>
          <cell r="AC435">
            <v>26652.437500000004</v>
          </cell>
          <cell r="AF435">
            <v>26652.437500000004</v>
          </cell>
          <cell r="AI435">
            <v>32672.437500000004</v>
          </cell>
          <cell r="AL435">
            <v>30952.437500000004</v>
          </cell>
          <cell r="AO435">
            <v>30952.437500000004</v>
          </cell>
        </row>
        <row r="436">
          <cell r="A436" t="str">
            <v>Informatique</v>
          </cell>
          <cell r="B436" t="str">
            <v>Informatique</v>
          </cell>
          <cell r="E436">
            <v>233797.36000000007</v>
          </cell>
          <cell r="H436">
            <v>19483.113333333335</v>
          </cell>
          <cell r="K436">
            <v>19483.113333333335</v>
          </cell>
          <cell r="N436">
            <v>19483.113333333335</v>
          </cell>
          <cell r="Q436">
            <v>19483.113333333335</v>
          </cell>
          <cell r="T436">
            <v>19483.113333333335</v>
          </cell>
          <cell r="W436">
            <v>19483.113333333335</v>
          </cell>
          <cell r="Z436">
            <v>19483.113333333335</v>
          </cell>
          <cell r="AC436">
            <v>19483.113333333335</v>
          </cell>
          <cell r="AF436">
            <v>19483.113333333335</v>
          </cell>
          <cell r="AI436">
            <v>19483.113333333335</v>
          </cell>
          <cell r="AL436">
            <v>19483.113333333335</v>
          </cell>
          <cell r="AO436">
            <v>19483.113333333335</v>
          </cell>
        </row>
        <row r="437">
          <cell r="A437" t="str">
            <v>Frais de déplacement</v>
          </cell>
          <cell r="B437" t="str">
            <v>Frais de déplacement</v>
          </cell>
          <cell r="E437">
            <v>59868.629999999983</v>
          </cell>
          <cell r="H437">
            <v>4989.0524999999998</v>
          </cell>
          <cell r="K437">
            <v>4989.0524999999998</v>
          </cell>
          <cell r="N437">
            <v>4989.0524999999998</v>
          </cell>
          <cell r="Q437">
            <v>4989.0524999999998</v>
          </cell>
          <cell r="T437">
            <v>4989.0524999999998</v>
          </cell>
          <cell r="W437">
            <v>4989.0524999999998</v>
          </cell>
          <cell r="Z437">
            <v>4989.0524999999998</v>
          </cell>
          <cell r="AC437">
            <v>4989.0524999999998</v>
          </cell>
          <cell r="AF437">
            <v>4989.0524999999998</v>
          </cell>
          <cell r="AI437">
            <v>4989.0524999999998</v>
          </cell>
          <cell r="AL437">
            <v>4989.0524999999998</v>
          </cell>
          <cell r="AO437">
            <v>4989.0524999999998</v>
          </cell>
        </row>
        <row r="438">
          <cell r="A438" t="str">
            <v>Services extérieurs</v>
          </cell>
          <cell r="B438" t="str">
            <v>Services extérieurs</v>
          </cell>
          <cell r="E438">
            <v>296188.26659999997</v>
          </cell>
          <cell r="H438">
            <v>23987.578033333331</v>
          </cell>
          <cell r="K438">
            <v>23775.59623333333</v>
          </cell>
          <cell r="N438">
            <v>24453.016333333333</v>
          </cell>
          <cell r="Q438">
            <v>25272.370533333331</v>
          </cell>
          <cell r="T438">
            <v>26963.616633333331</v>
          </cell>
          <cell r="W438">
            <v>24222.601333333332</v>
          </cell>
          <cell r="Z438">
            <v>24222.601333333332</v>
          </cell>
          <cell r="AC438">
            <v>23835.504133333332</v>
          </cell>
          <cell r="AF438">
            <v>24047.48593333333</v>
          </cell>
          <cell r="AI438">
            <v>25631.817933333332</v>
          </cell>
          <cell r="AL438">
            <v>26078.823033333334</v>
          </cell>
          <cell r="AO438">
            <v>23697.255133333332</v>
          </cell>
        </row>
        <row r="439">
          <cell r="A439" t="str">
            <v>Fournitures autres</v>
          </cell>
          <cell r="B439" t="str">
            <v>Fournitures autres</v>
          </cell>
          <cell r="E439">
            <v>12624</v>
          </cell>
          <cell r="H439">
            <v>997.68078981366978</v>
          </cell>
          <cell r="K439">
            <v>911.0471334825437</v>
          </cell>
          <cell r="N439">
            <v>1055.9918945244963</v>
          </cell>
          <cell r="Q439">
            <v>1081.48976835963</v>
          </cell>
          <cell r="T439">
            <v>1167.5250043170377</v>
          </cell>
          <cell r="W439">
            <v>1075.8272153679354</v>
          </cell>
          <cell r="Z439">
            <v>1109.1814527032375</v>
          </cell>
          <cell r="AC439">
            <v>1096.82161779648</v>
          </cell>
          <cell r="AF439">
            <v>1094.0645289423428</v>
          </cell>
          <cell r="AI439">
            <v>1208.7204223834849</v>
          </cell>
          <cell r="AL439">
            <v>1036.9958587064084</v>
          </cell>
          <cell r="AO439">
            <v>788.65431360273351</v>
          </cell>
        </row>
        <row r="440">
          <cell r="A440" t="str">
            <v>Uniformes</v>
          </cell>
          <cell r="B440" t="str">
            <v>Uniformes</v>
          </cell>
          <cell r="E440">
            <v>18180</v>
          </cell>
          <cell r="H440">
            <v>1515</v>
          </cell>
          <cell r="K440">
            <v>1515</v>
          </cell>
          <cell r="N440">
            <v>1515</v>
          </cell>
          <cell r="Q440">
            <v>1515</v>
          </cell>
          <cell r="T440">
            <v>1515</v>
          </cell>
          <cell r="W440">
            <v>1515</v>
          </cell>
          <cell r="Z440">
            <v>1515</v>
          </cell>
          <cell r="AC440">
            <v>1515</v>
          </cell>
          <cell r="AF440">
            <v>1515</v>
          </cell>
          <cell r="AI440">
            <v>1515</v>
          </cell>
          <cell r="AL440">
            <v>1515</v>
          </cell>
          <cell r="AO440">
            <v>1515</v>
          </cell>
        </row>
        <row r="441">
          <cell r="A441" t="str">
            <v>Papeterie</v>
          </cell>
          <cell r="B441" t="str">
            <v>Papeterie</v>
          </cell>
          <cell r="E441">
            <v>26160</v>
          </cell>
          <cell r="H441">
            <v>2180</v>
          </cell>
          <cell r="K441">
            <v>2180</v>
          </cell>
          <cell r="N441">
            <v>2180</v>
          </cell>
          <cell r="Q441">
            <v>2180</v>
          </cell>
          <cell r="T441">
            <v>2180</v>
          </cell>
          <cell r="W441">
            <v>2180</v>
          </cell>
          <cell r="Z441">
            <v>2180</v>
          </cell>
          <cell r="AC441">
            <v>2180</v>
          </cell>
          <cell r="AF441">
            <v>2180</v>
          </cell>
          <cell r="AI441">
            <v>2180</v>
          </cell>
          <cell r="AL441">
            <v>2180</v>
          </cell>
          <cell r="AO441">
            <v>2180</v>
          </cell>
        </row>
        <row r="442">
          <cell r="A442" t="str">
            <v>Téléphone</v>
          </cell>
          <cell r="B442" t="str">
            <v>Téléphone</v>
          </cell>
          <cell r="E442">
            <v>23389.199999999997</v>
          </cell>
          <cell r="H442">
            <v>1949.1</v>
          </cell>
          <cell r="K442">
            <v>1949.1</v>
          </cell>
          <cell r="N442">
            <v>1949.1</v>
          </cell>
          <cell r="Q442">
            <v>1949.1</v>
          </cell>
          <cell r="T442">
            <v>1949.1</v>
          </cell>
          <cell r="W442">
            <v>1949.1</v>
          </cell>
          <cell r="Z442">
            <v>1949.1</v>
          </cell>
          <cell r="AC442">
            <v>1949.1</v>
          </cell>
          <cell r="AF442">
            <v>1949.1</v>
          </cell>
          <cell r="AI442">
            <v>1949.1</v>
          </cell>
          <cell r="AL442">
            <v>1949.1</v>
          </cell>
          <cell r="AO442">
            <v>1949.1</v>
          </cell>
        </row>
        <row r="443">
          <cell r="A443" t="str">
            <v>Frais postaux</v>
          </cell>
          <cell r="B443" t="str">
            <v>Frais postaux</v>
          </cell>
          <cell r="E443">
            <v>10380</v>
          </cell>
          <cell r="H443">
            <v>865</v>
          </cell>
          <cell r="K443">
            <v>865</v>
          </cell>
          <cell r="N443">
            <v>865</v>
          </cell>
          <cell r="Q443">
            <v>865</v>
          </cell>
          <cell r="T443">
            <v>865</v>
          </cell>
          <cell r="W443">
            <v>865</v>
          </cell>
          <cell r="Z443">
            <v>865</v>
          </cell>
          <cell r="AC443">
            <v>865</v>
          </cell>
          <cell r="AF443">
            <v>865</v>
          </cell>
          <cell r="AI443">
            <v>865</v>
          </cell>
          <cell r="AL443">
            <v>865</v>
          </cell>
          <cell r="AO443">
            <v>865</v>
          </cell>
        </row>
        <row r="444">
          <cell r="A444" t="str">
            <v>Divers</v>
          </cell>
          <cell r="B444" t="str">
            <v>Divers</v>
          </cell>
          <cell r="E444">
            <v>46692</v>
          </cell>
          <cell r="H444">
            <v>3891</v>
          </cell>
          <cell r="K444">
            <v>3891</v>
          </cell>
          <cell r="N444">
            <v>3891</v>
          </cell>
          <cell r="Q444">
            <v>3891</v>
          </cell>
          <cell r="T444">
            <v>3891</v>
          </cell>
          <cell r="W444">
            <v>3891</v>
          </cell>
          <cell r="Z444">
            <v>3891</v>
          </cell>
          <cell r="AC444">
            <v>3891</v>
          </cell>
          <cell r="AF444">
            <v>3891</v>
          </cell>
          <cell r="AI444">
            <v>3891</v>
          </cell>
          <cell r="AL444">
            <v>3891</v>
          </cell>
          <cell r="AO444">
            <v>3891</v>
          </cell>
        </row>
        <row r="445">
          <cell r="A445" t="str">
            <v>Formation</v>
          </cell>
          <cell r="B445" t="str">
            <v>Formation</v>
          </cell>
          <cell r="E445">
            <v>38263</v>
          </cell>
          <cell r="H445">
            <v>3188.5833333333335</v>
          </cell>
          <cell r="K445">
            <v>3188.5833333333335</v>
          </cell>
          <cell r="N445">
            <v>3188.5833333333335</v>
          </cell>
          <cell r="Q445">
            <v>3188.5833333333335</v>
          </cell>
          <cell r="T445">
            <v>3188.5833333333335</v>
          </cell>
          <cell r="W445">
            <v>3188.5833333333335</v>
          </cell>
          <cell r="Z445">
            <v>3188.5833333333335</v>
          </cell>
          <cell r="AC445">
            <v>3188.5833333333335</v>
          </cell>
          <cell r="AF445">
            <v>3188.5833333333335</v>
          </cell>
          <cell r="AI445">
            <v>3188.5833333333335</v>
          </cell>
          <cell r="AL445">
            <v>3188.5833333333335</v>
          </cell>
          <cell r="AO445">
            <v>3188.5833333333335</v>
          </cell>
        </row>
        <row r="446">
          <cell r="A446" t="str">
            <v>Frais bancaires</v>
          </cell>
          <cell r="B446" t="str">
            <v>Frais bancaires</v>
          </cell>
          <cell r="E446">
            <v>106070</v>
          </cell>
          <cell r="H446">
            <v>6523.9807276844222</v>
          </cell>
          <cell r="K446">
            <v>5627.3355735390151</v>
          </cell>
          <cell r="N446">
            <v>6510.3567420586751</v>
          </cell>
          <cell r="Q446">
            <v>12515.581382791654</v>
          </cell>
          <cell r="T446">
            <v>11470.804376211276</v>
          </cell>
          <cell r="W446">
            <v>7581.8373529437131</v>
          </cell>
          <cell r="Z446">
            <v>7148.0561159126655</v>
          </cell>
          <cell r="AC446">
            <v>7878.6877244036023</v>
          </cell>
          <cell r="AF446">
            <v>5966.5375596731956</v>
          </cell>
          <cell r="AI446">
            <v>11184.507304717108</v>
          </cell>
          <cell r="AL446">
            <v>16275.405399379457</v>
          </cell>
          <cell r="AO446">
            <v>7386.9097406852206</v>
          </cell>
        </row>
        <row r="447">
          <cell r="A447" t="str">
            <v>[...]</v>
          </cell>
          <cell r="B447" t="str">
            <v>[...]</v>
          </cell>
          <cell r="E447">
            <v>0</v>
          </cell>
          <cell r="H447">
            <v>0</v>
          </cell>
          <cell r="K447">
            <v>0</v>
          </cell>
          <cell r="N447">
            <v>0</v>
          </cell>
          <cell r="Q447">
            <v>0</v>
          </cell>
          <cell r="T447">
            <v>0</v>
          </cell>
          <cell r="W447">
            <v>0</v>
          </cell>
          <cell r="Z447">
            <v>0</v>
          </cell>
          <cell r="AC447">
            <v>0</v>
          </cell>
          <cell r="AF447">
            <v>0</v>
          </cell>
          <cell r="AI447">
            <v>0</v>
          </cell>
          <cell r="AL447">
            <v>0</v>
          </cell>
          <cell r="AO447">
            <v>0</v>
          </cell>
        </row>
        <row r="448">
          <cell r="A448" t="str">
            <v>[...]</v>
          </cell>
          <cell r="B448" t="str">
            <v>[...]</v>
          </cell>
          <cell r="E448">
            <v>0</v>
          </cell>
          <cell r="H448">
            <v>0</v>
          </cell>
          <cell r="K448">
            <v>0</v>
          </cell>
          <cell r="N448">
            <v>0</v>
          </cell>
          <cell r="Q448">
            <v>0</v>
          </cell>
          <cell r="T448">
            <v>0</v>
          </cell>
          <cell r="W448">
            <v>0</v>
          </cell>
          <cell r="Z448">
            <v>0</v>
          </cell>
          <cell r="AC448">
            <v>0</v>
          </cell>
          <cell r="AF448">
            <v>0</v>
          </cell>
          <cell r="AI448">
            <v>0</v>
          </cell>
          <cell r="AL448">
            <v>0</v>
          </cell>
          <cell r="AO448">
            <v>0</v>
          </cell>
        </row>
        <row r="449">
          <cell r="A449" t="str">
            <v>[...]</v>
          </cell>
          <cell r="B449" t="str">
            <v>[...]</v>
          </cell>
          <cell r="E449">
            <v>0</v>
          </cell>
          <cell r="H449">
            <v>0</v>
          </cell>
          <cell r="K449">
            <v>0</v>
          </cell>
          <cell r="N449">
            <v>0</v>
          </cell>
          <cell r="Q449">
            <v>0</v>
          </cell>
          <cell r="T449">
            <v>0</v>
          </cell>
          <cell r="W449">
            <v>0</v>
          </cell>
          <cell r="Z449">
            <v>0</v>
          </cell>
          <cell r="AC449">
            <v>0</v>
          </cell>
          <cell r="AF449">
            <v>0</v>
          </cell>
          <cell r="AI449">
            <v>0</v>
          </cell>
          <cell r="AL449">
            <v>0</v>
          </cell>
          <cell r="AO449">
            <v>0</v>
          </cell>
        </row>
        <row r="450">
          <cell r="A450" t="str">
            <v>TOTAL SEMI-FIXES</v>
          </cell>
          <cell r="B450" t="str">
            <v>TOTAL SEMI-FIXES</v>
          </cell>
          <cell r="C450">
            <v>0.22071344486923411</v>
          </cell>
          <cell r="E450">
            <v>1414704.7065999999</v>
          </cell>
          <cell r="F450">
            <v>0.25571625482307764</v>
          </cell>
          <cell r="H450">
            <v>111514.67362981779</v>
          </cell>
          <cell r="I450">
            <v>0.26745872367338547</v>
          </cell>
          <cell r="K450">
            <v>110222.7260275647</v>
          </cell>
          <cell r="L450">
            <v>0.23824058720825977</v>
          </cell>
          <cell r="N450">
            <v>112708.41158789417</v>
          </cell>
          <cell r="O450">
            <v>0.22060344645409338</v>
          </cell>
          <cell r="Q450">
            <v>126680.79511780234</v>
          </cell>
          <cell r="R450">
            <v>0.18712354575271561</v>
          </cell>
          <cell r="T450">
            <v>126822.65390250584</v>
          </cell>
          <cell r="U450">
            <v>0.21584108591212264</v>
          </cell>
          <cell r="W450">
            <v>113558.57875636444</v>
          </cell>
          <cell r="X450">
            <v>0.2090425020486408</v>
          </cell>
          <cell r="Z450">
            <v>113254.81394646117</v>
          </cell>
          <cell r="AA450">
            <v>0.19943739056235707</v>
          </cell>
          <cell r="AC450">
            <v>114016.88964439616</v>
          </cell>
          <cell r="AD450">
            <v>0.21556058588686697</v>
          </cell>
          <cell r="AF450">
            <v>110882.26606709117</v>
          </cell>
          <cell r="AG450">
            <v>0.19105507930815357</v>
          </cell>
          <cell r="AI450">
            <v>125841.55733394649</v>
          </cell>
          <cell r="AJ450">
            <v>0.20454881489354179</v>
          </cell>
          <cell r="AL450">
            <v>133080.77762846046</v>
          </cell>
          <cell r="AM450">
            <v>0.31118690864837484</v>
          </cell>
          <cell r="AO450">
            <v>116120.56295769534</v>
          </cell>
        </row>
        <row r="451">
          <cell r="A451" t="str">
            <v>Loyer</v>
          </cell>
          <cell r="B451" t="str">
            <v>Loyer</v>
          </cell>
          <cell r="E451">
            <v>312000</v>
          </cell>
          <cell r="H451">
            <v>26000</v>
          </cell>
          <cell r="K451">
            <v>26000</v>
          </cell>
          <cell r="N451">
            <v>26000</v>
          </cell>
          <cell r="Q451">
            <v>26000</v>
          </cell>
          <cell r="T451">
            <v>26000</v>
          </cell>
          <cell r="W451">
            <v>26000</v>
          </cell>
          <cell r="Z451">
            <v>26000</v>
          </cell>
          <cell r="AC451">
            <v>26000</v>
          </cell>
          <cell r="AF451">
            <v>26000</v>
          </cell>
          <cell r="AI451">
            <v>26000</v>
          </cell>
          <cell r="AL451">
            <v>26000</v>
          </cell>
          <cell r="AO451">
            <v>26000</v>
          </cell>
        </row>
        <row r="452">
          <cell r="A452" t="str">
            <v>Taxes foncières</v>
          </cell>
          <cell r="B452" t="str">
            <v>Taxes foncières</v>
          </cell>
          <cell r="E452">
            <v>57720</v>
          </cell>
          <cell r="H452">
            <v>4810</v>
          </cell>
          <cell r="K452">
            <v>4810</v>
          </cell>
          <cell r="N452">
            <v>4810</v>
          </cell>
          <cell r="Q452">
            <v>4810</v>
          </cell>
          <cell r="T452">
            <v>4810</v>
          </cell>
          <cell r="W452">
            <v>4810</v>
          </cell>
          <cell r="Z452">
            <v>4810</v>
          </cell>
          <cell r="AC452">
            <v>4810</v>
          </cell>
          <cell r="AF452">
            <v>4810</v>
          </cell>
          <cell r="AI452">
            <v>4810</v>
          </cell>
          <cell r="AL452">
            <v>4810</v>
          </cell>
          <cell r="AO452">
            <v>4810</v>
          </cell>
        </row>
        <row r="453">
          <cell r="A453" t="str">
            <v>Taxes d`affaires</v>
          </cell>
          <cell r="B453" t="str">
            <v>Taxes d`affaires</v>
          </cell>
          <cell r="E453">
            <v>38400</v>
          </cell>
          <cell r="H453">
            <v>3200</v>
          </cell>
          <cell r="K453">
            <v>3200</v>
          </cell>
          <cell r="N453">
            <v>3200</v>
          </cell>
          <cell r="Q453">
            <v>3200</v>
          </cell>
          <cell r="T453">
            <v>3200</v>
          </cell>
          <cell r="W453">
            <v>3200</v>
          </cell>
          <cell r="Z453">
            <v>3200</v>
          </cell>
          <cell r="AC453">
            <v>3200</v>
          </cell>
          <cell r="AF453">
            <v>3200</v>
          </cell>
          <cell r="AI453">
            <v>3200</v>
          </cell>
          <cell r="AL453">
            <v>3200</v>
          </cell>
          <cell r="AO453">
            <v>3200</v>
          </cell>
        </row>
        <row r="454">
          <cell r="A454" t="str">
            <v>Taxe sur le capital</v>
          </cell>
          <cell r="B454" t="str">
            <v>Taxe sur le capital</v>
          </cell>
          <cell r="E454">
            <v>0</v>
          </cell>
        </row>
        <row r="455">
          <cell r="A455" t="str">
            <v>Assurances</v>
          </cell>
          <cell r="B455" t="str">
            <v>Assurances</v>
          </cell>
          <cell r="E455">
            <v>44497.000000000022</v>
          </cell>
          <cell r="H455">
            <v>3708.0833333333339</v>
          </cell>
          <cell r="K455">
            <v>3708.0833333333339</v>
          </cell>
          <cell r="N455">
            <v>3708.0833333333339</v>
          </cell>
          <cell r="Q455">
            <v>3708.0833333333339</v>
          </cell>
          <cell r="T455">
            <v>3708.0833333333339</v>
          </cell>
          <cell r="W455">
            <v>3708.0833333333339</v>
          </cell>
          <cell r="Z455">
            <v>3708.0833333333339</v>
          </cell>
          <cell r="AC455">
            <v>3708.0833333333339</v>
          </cell>
          <cell r="AF455">
            <v>3708.0833333333339</v>
          </cell>
          <cell r="AI455">
            <v>3708.0833333333339</v>
          </cell>
          <cell r="AL455">
            <v>3708.0833333333339</v>
          </cell>
          <cell r="AO455">
            <v>3708.0833333333339</v>
          </cell>
        </row>
        <row r="456">
          <cell r="A456" t="str">
            <v>Chauffage, éclairage</v>
          </cell>
          <cell r="B456" t="str">
            <v>Chauffage, éclairage</v>
          </cell>
          <cell r="E456">
            <v>45720</v>
          </cell>
          <cell r="H456">
            <v>3810</v>
          </cell>
          <cell r="K456">
            <v>3810</v>
          </cell>
          <cell r="N456">
            <v>3810</v>
          </cell>
          <cell r="Q456">
            <v>3810</v>
          </cell>
          <cell r="T456">
            <v>3810</v>
          </cell>
          <cell r="W456">
            <v>3810</v>
          </cell>
          <cell r="Z456">
            <v>3810</v>
          </cell>
          <cell r="AC456">
            <v>3810</v>
          </cell>
          <cell r="AF456">
            <v>3810</v>
          </cell>
          <cell r="AI456">
            <v>3810</v>
          </cell>
          <cell r="AL456">
            <v>3810</v>
          </cell>
          <cell r="AO456">
            <v>3810</v>
          </cell>
        </row>
        <row r="457">
          <cell r="A457" t="str">
            <v>Honoraires</v>
          </cell>
          <cell r="B457" t="str">
            <v>Honoraires</v>
          </cell>
          <cell r="E457">
            <v>74606.000000000029</v>
          </cell>
          <cell r="H457">
            <v>6217.1666666666679</v>
          </cell>
          <cell r="K457">
            <v>6217.1666666666679</v>
          </cell>
          <cell r="N457">
            <v>6217.1666666666679</v>
          </cell>
          <cell r="Q457">
            <v>6217.1666666666679</v>
          </cell>
          <cell r="T457">
            <v>6217.1666666666679</v>
          </cell>
          <cell r="W457">
            <v>6217.1666666666679</v>
          </cell>
          <cell r="Z457">
            <v>6217.1666666666679</v>
          </cell>
          <cell r="AC457">
            <v>6217.1666666666679</v>
          </cell>
          <cell r="AF457">
            <v>6217.1666666666679</v>
          </cell>
          <cell r="AI457">
            <v>6217.1666666666679</v>
          </cell>
          <cell r="AL457">
            <v>6217.1666666666679</v>
          </cell>
          <cell r="AO457">
            <v>6217.1666666666679</v>
          </cell>
        </row>
        <row r="458">
          <cell r="A458" t="str">
            <v>Réparation équipement</v>
          </cell>
          <cell r="B458" t="str">
            <v>Réparation équipement</v>
          </cell>
          <cell r="E458">
            <v>12000</v>
          </cell>
          <cell r="H458">
            <v>1000</v>
          </cell>
          <cell r="K458">
            <v>1000</v>
          </cell>
          <cell r="N458">
            <v>1000</v>
          </cell>
          <cell r="Q458">
            <v>1000</v>
          </cell>
          <cell r="T458">
            <v>1000</v>
          </cell>
          <cell r="W458">
            <v>1000</v>
          </cell>
          <cell r="Z458">
            <v>1000</v>
          </cell>
          <cell r="AC458">
            <v>1000</v>
          </cell>
          <cell r="AF458">
            <v>1000</v>
          </cell>
          <cell r="AI458">
            <v>1000</v>
          </cell>
          <cell r="AL458">
            <v>1000</v>
          </cell>
          <cell r="AO458">
            <v>1000</v>
          </cell>
        </row>
        <row r="459">
          <cell r="A459" t="str">
            <v>Location équipement</v>
          </cell>
          <cell r="B459" t="str">
            <v>Location équipement</v>
          </cell>
          <cell r="E459">
            <v>10800</v>
          </cell>
          <cell r="H459">
            <v>900</v>
          </cell>
          <cell r="K459">
            <v>900</v>
          </cell>
          <cell r="N459">
            <v>900</v>
          </cell>
          <cell r="Q459">
            <v>900</v>
          </cell>
          <cell r="T459">
            <v>900</v>
          </cell>
          <cell r="W459">
            <v>900</v>
          </cell>
          <cell r="Z459">
            <v>900</v>
          </cell>
          <cell r="AC459">
            <v>900</v>
          </cell>
          <cell r="AF459">
            <v>900</v>
          </cell>
          <cell r="AI459">
            <v>900</v>
          </cell>
          <cell r="AL459">
            <v>900</v>
          </cell>
          <cell r="AO459">
            <v>900</v>
          </cell>
        </row>
        <row r="460">
          <cell r="A460" t="str">
            <v>Dons</v>
          </cell>
          <cell r="B460" t="str">
            <v>Dons</v>
          </cell>
          <cell r="E460">
            <v>0</v>
          </cell>
        </row>
        <row r="461">
          <cell r="A461" t="str">
            <v>[...]</v>
          </cell>
          <cell r="B461" t="str">
            <v>[...]</v>
          </cell>
          <cell r="E461">
            <v>0</v>
          </cell>
        </row>
        <row r="462">
          <cell r="A462" t="str">
            <v>[...]</v>
          </cell>
          <cell r="B462" t="str">
            <v>[...]</v>
          </cell>
          <cell r="E462">
            <v>0</v>
          </cell>
        </row>
        <row r="463">
          <cell r="A463" t="str">
            <v>[...]</v>
          </cell>
          <cell r="B463" t="str">
            <v>[...]</v>
          </cell>
          <cell r="E463">
            <v>0</v>
          </cell>
        </row>
        <row r="464">
          <cell r="A464" t="str">
            <v>TOTAL DÉPENSES FIXES</v>
          </cell>
          <cell r="B464" t="str">
            <v>TOTAL DÉPENSES FIXES</v>
          </cell>
          <cell r="C464">
            <v>9.294412407995882E-2</v>
          </cell>
          <cell r="E464">
            <v>595743</v>
          </cell>
          <cell r="F464">
            <v>0.11384239388887803</v>
          </cell>
          <cell r="H464">
            <v>49645.25</v>
          </cell>
          <cell r="I464">
            <v>0.1204656759997529</v>
          </cell>
          <cell r="K464">
            <v>49645.25</v>
          </cell>
          <cell r="L464">
            <v>0.10493904887371541</v>
          </cell>
          <cell r="N464">
            <v>49645.25</v>
          </cell>
          <cell r="O464">
            <v>8.6452830043344253E-2</v>
          </cell>
          <cell r="Q464">
            <v>49645.25</v>
          </cell>
          <cell r="R464">
            <v>7.3250282374010864E-2</v>
          </cell>
          <cell r="T464">
            <v>49645.25</v>
          </cell>
          <cell r="U464">
            <v>9.436085576034256E-2</v>
          </cell>
          <cell r="W464">
            <v>49645.25</v>
          </cell>
          <cell r="X464">
            <v>9.1633785030420425E-2</v>
          </cell>
          <cell r="Z464">
            <v>49645.25</v>
          </cell>
          <cell r="AA464">
            <v>8.6839056430114525E-2</v>
          </cell>
          <cell r="AC464">
            <v>49645.25</v>
          </cell>
          <cell r="AD464">
            <v>9.6512810894618842E-2</v>
          </cell>
          <cell r="AF464">
            <v>49645.25</v>
          </cell>
          <cell r="AG464">
            <v>7.5372376001774752E-2</v>
          </cell>
          <cell r="AI464">
            <v>49645.25</v>
          </cell>
          <cell r="AJ464">
            <v>7.6306114478413581E-2</v>
          </cell>
          <cell r="AL464">
            <v>49645.25</v>
          </cell>
          <cell r="AM464">
            <v>0.13304234394905615</v>
          </cell>
          <cell r="AO464">
            <v>49645.25</v>
          </cell>
        </row>
        <row r="465">
          <cell r="A465">
            <v>0</v>
          </cell>
        </row>
        <row r="466">
          <cell r="A466" t="str">
            <v>TOTAL DES DÉPENSES</v>
          </cell>
          <cell r="B466" t="str">
            <v>TOTAL DES DÉPENSES</v>
          </cell>
          <cell r="C466">
            <v>1.040477891231079</v>
          </cell>
          <cell r="E466">
            <v>6669140.4808164099</v>
          </cell>
          <cell r="F466">
            <v>1.1988773556955061</v>
          </cell>
          <cell r="H466">
            <v>522815.4820860374</v>
          </cell>
          <cell r="I466">
            <v>1.2075920687602999</v>
          </cell>
          <cell r="K466">
            <v>497662.17351194087</v>
          </cell>
          <cell r="L466">
            <v>1.1651807355744817</v>
          </cell>
          <cell r="N466">
            <v>551231.30553995259</v>
          </cell>
          <cell r="O466">
            <v>0.98611019039621517</v>
          </cell>
          <cell r="Q466">
            <v>566270.49577466841</v>
          </cell>
          <cell r="R466">
            <v>0.89646059981648374</v>
          </cell>
          <cell r="T466">
            <v>607574.59426299261</v>
          </cell>
          <cell r="U466">
            <v>1.0627349485085003</v>
          </cell>
          <cell r="W466">
            <v>559127.42394410528</v>
          </cell>
          <cell r="X466">
            <v>1.0357952196445241</v>
          </cell>
          <cell r="Z466">
            <v>561171.98051991651</v>
          </cell>
          <cell r="AA466">
            <v>0.99042560910130617</v>
          </cell>
          <cell r="AC466">
            <v>566219.03774146957</v>
          </cell>
          <cell r="AD466">
            <v>1.0924184529561718</v>
          </cell>
          <cell r="AF466">
            <v>561929.41329663643</v>
          </cell>
          <cell r="AG466">
            <v>0.91559009885659204</v>
          </cell>
          <cell r="AI466">
            <v>603068.41533282597</v>
          </cell>
          <cell r="AJ466">
            <v>0.87042030141940263</v>
          </cell>
          <cell r="AL466">
            <v>566301.05941596604</v>
          </cell>
          <cell r="AM466">
            <v>1.3553906260888042</v>
          </cell>
          <cell r="AO466">
            <v>505769.09938989824</v>
          </cell>
        </row>
        <row r="467">
          <cell r="A467" t="str">
            <v>Revenus autres</v>
          </cell>
          <cell r="B467" t="str">
            <v>Revenus autres</v>
          </cell>
          <cell r="E467">
            <v>0</v>
          </cell>
        </row>
        <row r="468">
          <cell r="A468" t="str">
            <v>Holdbacks</v>
          </cell>
          <cell r="B468" t="str">
            <v>Holdbacks</v>
          </cell>
          <cell r="E468">
            <v>739261.69357707503</v>
          </cell>
          <cell r="H468">
            <v>36963.084678853753</v>
          </cell>
          <cell r="K468">
            <v>36963.084678853753</v>
          </cell>
          <cell r="N468">
            <v>73926.169357707506</v>
          </cell>
          <cell r="Q468">
            <v>73926.169357707506</v>
          </cell>
          <cell r="T468">
            <v>81318.786293478261</v>
          </cell>
          <cell r="W468">
            <v>59140.935486166003</v>
          </cell>
          <cell r="Z468">
            <v>51748.318550395255</v>
          </cell>
          <cell r="AC468">
            <v>73926.169357707506</v>
          </cell>
          <cell r="AF468">
            <v>73926.169357707506</v>
          </cell>
          <cell r="AI468">
            <v>81318.786293478261</v>
          </cell>
          <cell r="AL468">
            <v>73926.169357707506</v>
          </cell>
          <cell r="AO468">
            <v>22177.85080731225</v>
          </cell>
        </row>
        <row r="469">
          <cell r="A469" t="str">
            <v>Programme neuf 1</v>
          </cell>
          <cell r="B469" t="str">
            <v>Programme neuf 1</v>
          </cell>
          <cell r="E469">
            <v>84157.371389625943</v>
          </cell>
          <cell r="H469">
            <v>19827.767250000001</v>
          </cell>
          <cell r="K469">
            <v>1201.2880890289925</v>
          </cell>
          <cell r="N469">
            <v>758.49607159347272</v>
          </cell>
          <cell r="Q469">
            <v>7158.5199510629927</v>
          </cell>
          <cell r="T469">
            <v>9354.2258593001643</v>
          </cell>
          <cell r="W469">
            <v>6590.4401189808532</v>
          </cell>
          <cell r="Z469">
            <v>6561.4807420660518</v>
          </cell>
          <cell r="AC469">
            <v>6947.771060843972</v>
          </cell>
          <cell r="AF469">
            <v>7613.3408501427211</v>
          </cell>
          <cell r="AI469">
            <v>9443.285860908014</v>
          </cell>
          <cell r="AL469">
            <v>5488.0002772516173</v>
          </cell>
          <cell r="AO469">
            <v>3212.7552584470782</v>
          </cell>
        </row>
        <row r="470">
          <cell r="A470" t="str">
            <v>Programme neuf 2</v>
          </cell>
          <cell r="B470" t="str">
            <v>Programme neuf 2</v>
          </cell>
          <cell r="E470">
            <v>0</v>
          </cell>
          <cell r="H470">
            <v>0</v>
          </cell>
          <cell r="K470">
            <v>0</v>
          </cell>
          <cell r="N470">
            <v>0</v>
          </cell>
          <cell r="Q470">
            <v>0</v>
          </cell>
          <cell r="T470">
            <v>0</v>
          </cell>
          <cell r="W470">
            <v>0</v>
          </cell>
          <cell r="Z470">
            <v>0</v>
          </cell>
          <cell r="AC470">
            <v>0</v>
          </cell>
          <cell r="AF470">
            <v>0</v>
          </cell>
          <cell r="AI470">
            <v>0</v>
          </cell>
          <cell r="AL470">
            <v>0</v>
          </cell>
          <cell r="AO470">
            <v>0</v>
          </cell>
        </row>
        <row r="471">
          <cell r="A471" t="str">
            <v>Programme neuf 3</v>
          </cell>
          <cell r="B471" t="str">
            <v>Programme neuf 3</v>
          </cell>
          <cell r="E471">
            <v>0</v>
          </cell>
          <cell r="H471">
            <v>0</v>
          </cell>
          <cell r="K471">
            <v>0</v>
          </cell>
          <cell r="N471">
            <v>0</v>
          </cell>
          <cell r="Q471">
            <v>0</v>
          </cell>
          <cell r="T471">
            <v>0</v>
          </cell>
          <cell r="W471">
            <v>0</v>
          </cell>
          <cell r="Z471">
            <v>0</v>
          </cell>
          <cell r="AC471">
            <v>0</v>
          </cell>
          <cell r="AF471">
            <v>0</v>
          </cell>
          <cell r="AI471">
            <v>0</v>
          </cell>
          <cell r="AL471">
            <v>0</v>
          </cell>
          <cell r="AO471">
            <v>0</v>
          </cell>
        </row>
        <row r="472">
          <cell r="A472" t="str">
            <v>Programme used 1</v>
          </cell>
          <cell r="B472" t="str">
            <v>Programme used 1</v>
          </cell>
          <cell r="E472">
            <v>34000</v>
          </cell>
          <cell r="H472">
            <v>0</v>
          </cell>
          <cell r="K472">
            <v>0</v>
          </cell>
          <cell r="N472">
            <v>8500</v>
          </cell>
          <cell r="Q472">
            <v>0</v>
          </cell>
          <cell r="T472">
            <v>0</v>
          </cell>
          <cell r="W472">
            <v>8500</v>
          </cell>
          <cell r="Z472">
            <v>0</v>
          </cell>
          <cell r="AC472">
            <v>0</v>
          </cell>
          <cell r="AF472">
            <v>8500</v>
          </cell>
          <cell r="AI472">
            <v>0</v>
          </cell>
          <cell r="AL472">
            <v>0</v>
          </cell>
          <cell r="AO472">
            <v>8500</v>
          </cell>
        </row>
        <row r="473">
          <cell r="A473" t="str">
            <v>Programme used 2</v>
          </cell>
          <cell r="B473" t="str">
            <v>Programme used 2</v>
          </cell>
          <cell r="E473">
            <v>0</v>
          </cell>
          <cell r="H473">
            <v>0</v>
          </cell>
          <cell r="K473">
            <v>0</v>
          </cell>
          <cell r="N473">
            <v>0</v>
          </cell>
          <cell r="Q473">
            <v>0</v>
          </cell>
          <cell r="T473">
            <v>0</v>
          </cell>
          <cell r="W473">
            <v>0</v>
          </cell>
          <cell r="Z473">
            <v>0</v>
          </cell>
          <cell r="AC473">
            <v>0</v>
          </cell>
          <cell r="AF473">
            <v>0</v>
          </cell>
          <cell r="AI473">
            <v>0</v>
          </cell>
          <cell r="AL473">
            <v>0</v>
          </cell>
          <cell r="AO473">
            <v>0</v>
          </cell>
        </row>
        <row r="474">
          <cell r="A474" t="str">
            <v>Programme used 3</v>
          </cell>
          <cell r="B474" t="str">
            <v>Programme used 3</v>
          </cell>
          <cell r="E474">
            <v>0</v>
          </cell>
          <cell r="H474">
            <v>0</v>
          </cell>
          <cell r="K474">
            <v>0</v>
          </cell>
          <cell r="N474">
            <v>0</v>
          </cell>
          <cell r="Q474">
            <v>0</v>
          </cell>
          <cell r="T474">
            <v>0</v>
          </cell>
          <cell r="W474">
            <v>0</v>
          </cell>
          <cell r="Z474">
            <v>0</v>
          </cell>
          <cell r="AC474">
            <v>0</v>
          </cell>
          <cell r="AF474">
            <v>0</v>
          </cell>
          <cell r="AI474">
            <v>0</v>
          </cell>
          <cell r="AL474">
            <v>0</v>
          </cell>
          <cell r="AO474">
            <v>0</v>
          </cell>
        </row>
        <row r="475">
          <cell r="A475" t="str">
            <v>[...]</v>
          </cell>
          <cell r="B475" t="str">
            <v>[...]</v>
          </cell>
          <cell r="E475">
            <v>0</v>
          </cell>
        </row>
        <row r="476">
          <cell r="A476" t="str">
            <v>[...]</v>
          </cell>
          <cell r="B476" t="str">
            <v>[...]</v>
          </cell>
          <cell r="E476">
            <v>0</v>
          </cell>
        </row>
        <row r="477">
          <cell r="A477" t="str">
            <v>[...]</v>
          </cell>
          <cell r="B477" t="str">
            <v>[...]</v>
          </cell>
          <cell r="E477">
            <v>0</v>
          </cell>
        </row>
        <row r="478">
          <cell r="A478" t="str">
            <v>Frais administration</v>
          </cell>
          <cell r="B478" t="str">
            <v>Frais administration</v>
          </cell>
          <cell r="E478">
            <v>365612.4</v>
          </cell>
          <cell r="H478">
            <v>25574.084020118418</v>
          </cell>
          <cell r="K478">
            <v>21283.976156716744</v>
          </cell>
          <cell r="N478">
            <v>27640.163517536083</v>
          </cell>
          <cell r="Q478">
            <v>32155.184060439962</v>
          </cell>
          <cell r="T478">
            <v>41423.900963995366</v>
          </cell>
          <cell r="W478">
            <v>31710.532086767125</v>
          </cell>
          <cell r="Z478">
            <v>31816.87357352172</v>
          </cell>
          <cell r="AC478">
            <v>33359.117537468592</v>
          </cell>
          <cell r="AF478">
            <v>33142.617135197477</v>
          </cell>
          <cell r="AI478">
            <v>42145.971167663149</v>
          </cell>
          <cell r="AL478">
            <v>28661.299804920716</v>
          </cell>
          <cell r="AO478">
            <v>16698.679975654657</v>
          </cell>
        </row>
        <row r="479">
          <cell r="A479" t="str">
            <v>TOTAL AUTRES REVENUS</v>
          </cell>
          <cell r="B479" t="str">
            <v>TOTAL AUTRES REVENUS</v>
          </cell>
          <cell r="C479">
            <v>0.19080977574819824</v>
          </cell>
          <cell r="E479">
            <v>1223031.4649667009</v>
          </cell>
          <cell r="F479">
            <v>0.18887247986333233</v>
          </cell>
          <cell r="H479">
            <v>82364.935948972168</v>
          </cell>
          <cell r="I479">
            <v>0.14425318716838087</v>
          </cell>
          <cell r="K479">
            <v>59448.348924599486</v>
          </cell>
          <cell r="L479">
            <v>0.23425911121956855</v>
          </cell>
          <cell r="N479">
            <v>110824.82894683706</v>
          </cell>
          <cell r="O479">
            <v>0.19719726512643559</v>
          </cell>
          <cell r="Q479">
            <v>113239.87336921046</v>
          </cell>
          <cell r="R479">
            <v>0.19490557881245155</v>
          </cell>
          <cell r="T479">
            <v>132096.91311677379</v>
          </cell>
          <cell r="U479">
            <v>0.20136405941539667</v>
          </cell>
          <cell r="W479">
            <v>105941.90769191398</v>
          </cell>
          <cell r="X479">
            <v>0.16635323957294029</v>
          </cell>
          <cell r="Z479">
            <v>90126.672865983026</v>
          </cell>
          <cell r="AA479">
            <v>0.19981551036659839</v>
          </cell>
          <cell r="AC479">
            <v>114233.05795602006</v>
          </cell>
          <cell r="AD479">
            <v>0.23947212194230907</v>
          </cell>
          <cell r="AF479">
            <v>123182.1273430477</v>
          </cell>
          <cell r="AG479">
            <v>0.20178355461861264</v>
          </cell>
          <cell r="AI479">
            <v>132908.04332204943</v>
          </cell>
          <cell r="AJ479">
            <v>0.16611496856975763</v>
          </cell>
          <cell r="AL479">
            <v>108075.46943987985</v>
          </cell>
          <cell r="AM479">
            <v>0.13557222883677664</v>
          </cell>
          <cell r="AO479">
            <v>50589.286041413987</v>
          </cell>
        </row>
        <row r="480">
          <cell r="A480">
            <v>0</v>
          </cell>
        </row>
        <row r="481">
          <cell r="A481" t="str">
            <v>BAIIA OPÉRATIONNEL</v>
          </cell>
          <cell r="B481" t="str">
            <v>BAIIA OPÉRATIONNEL</v>
          </cell>
          <cell r="C481" t="str">
            <v>%vte</v>
          </cell>
          <cell r="D481">
            <v>3.1993886130875594E-2</v>
          </cell>
          <cell r="E481">
            <v>963580.74019650137</v>
          </cell>
          <cell r="F481" t="str">
            <v>%vte</v>
          </cell>
          <cell r="G481">
            <v>-1.3885568095144993E-3</v>
          </cell>
          <cell r="H481">
            <v>-4363.0017337130994</v>
          </cell>
          <cell r="I481" t="str">
            <v>%vte</v>
          </cell>
          <cell r="J481">
            <v>-1.3948715991651912E-2</v>
          </cell>
          <cell r="K481">
            <v>-26102.660241226477</v>
          </cell>
          <cell r="L481" t="str">
            <v>%vte</v>
          </cell>
          <cell r="M481">
            <v>1.5761796586512094E-2</v>
          </cell>
          <cell r="N481">
            <v>32680.048707333292</v>
          </cell>
          <cell r="O481" t="str">
            <v>%vte</v>
          </cell>
          <cell r="P481">
            <v>4.9072933523731634E-2</v>
          </cell>
          <cell r="Q481">
            <v>121216.05031895958</v>
          </cell>
          <cell r="R481" t="str">
            <v>%vte</v>
          </cell>
          <cell r="S481">
            <v>6.5873764492772033E-2</v>
          </cell>
          <cell r="T481">
            <v>202270.55942048362</v>
          </cell>
          <cell r="U481" t="str">
            <v>%vte</v>
          </cell>
          <cell r="V481">
            <v>2.9201322378950397E-2</v>
          </cell>
          <cell r="W481">
            <v>72935.719083877135</v>
          </cell>
          <cell r="X481" t="str">
            <v>%vte</v>
          </cell>
          <cell r="Y481">
            <v>2.7670175040463298E-2</v>
          </cell>
          <cell r="Z481">
            <v>70733.57863259122</v>
          </cell>
          <cell r="AA481" t="str">
            <v>%vte</v>
          </cell>
          <cell r="AB481">
            <v>4.4918481874292267E-2</v>
          </cell>
          <cell r="AC481">
            <v>119706.66682861192</v>
          </cell>
          <cell r="AD481" t="str">
            <v>%vte</v>
          </cell>
          <cell r="AE481">
            <v>3.1564065174632262E-2</v>
          </cell>
          <cell r="AF481">
            <v>75642.975192229962</v>
          </cell>
          <cell r="AG481" t="str">
            <v>%vte</v>
          </cell>
          <cell r="AH481">
            <v>6.092009566128908E-2</v>
          </cell>
          <cell r="AI481">
            <v>188506.00728488248</v>
          </cell>
          <cell r="AJ481" t="str">
            <v>%vte</v>
          </cell>
          <cell r="AK481">
            <v>7.1193653059985915E-2</v>
          </cell>
          <cell r="AL481">
            <v>192380.8566939806</v>
          </cell>
          <cell r="AM481" t="str">
            <v>%vte</v>
          </cell>
          <cell r="AN481">
            <v>-5.1976350117679856E-2</v>
          </cell>
          <cell r="AO481">
            <v>-82026.059991508751</v>
          </cell>
        </row>
        <row r="483">
          <cell r="B483" t="str">
            <v>Budget 2021</v>
          </cell>
          <cell r="C483" t="str">
            <v>CALCUL DU PROFIT NET</v>
          </cell>
        </row>
        <row r="486">
          <cell r="F486" t="str">
            <v>Janvier</v>
          </cell>
          <cell r="I486" t="str">
            <v>Février</v>
          </cell>
          <cell r="L486" t="str">
            <v>Mars</v>
          </cell>
          <cell r="O486" t="str">
            <v>Avril</v>
          </cell>
          <cell r="R486" t="str">
            <v>Mai</v>
          </cell>
          <cell r="U486" t="str">
            <v>Juin</v>
          </cell>
          <cell r="X486" t="str">
            <v>Juillet</v>
          </cell>
          <cell r="AA486" t="str">
            <v>Août</v>
          </cell>
          <cell r="AD486" t="str">
            <v>Septembre</v>
          </cell>
          <cell r="AG486" t="str">
            <v>Octobre</v>
          </cell>
          <cell r="AJ486" t="str">
            <v>Novembre</v>
          </cell>
          <cell r="AM486" t="str">
            <v>Décembre</v>
          </cell>
        </row>
        <row r="487">
          <cell r="B487" t="str">
            <v>BAIIA OPÉRATIONNEL</v>
          </cell>
          <cell r="C487" t="str">
            <v>%vte</v>
          </cell>
          <cell r="D487">
            <v>3.1993886130875594E-2</v>
          </cell>
          <cell r="E487">
            <v>963580.74019650137</v>
          </cell>
          <cell r="F487" t="str">
            <v>%vte</v>
          </cell>
          <cell r="G487">
            <v>-1.3885568095144993E-3</v>
          </cell>
          <cell r="H487">
            <v>-4363.0017337130994</v>
          </cell>
          <cell r="I487" t="str">
            <v>%vte</v>
          </cell>
          <cell r="J487">
            <v>-1.3948715991651912E-2</v>
          </cell>
          <cell r="K487">
            <v>-26102.660241226477</v>
          </cell>
          <cell r="L487" t="str">
            <v>%vte</v>
          </cell>
          <cell r="M487">
            <v>1.5761796586512094E-2</v>
          </cell>
          <cell r="N487">
            <v>32680.048707333292</v>
          </cell>
          <cell r="O487" t="str">
            <v>%vte</v>
          </cell>
          <cell r="P487">
            <v>4.9072933523731634E-2</v>
          </cell>
          <cell r="Q487">
            <v>121216.05031895958</v>
          </cell>
          <cell r="R487" t="str">
            <v>%vte</v>
          </cell>
          <cell r="S487">
            <v>6.5873764492772033E-2</v>
          </cell>
          <cell r="T487">
            <v>202270.55942048362</v>
          </cell>
          <cell r="U487" t="str">
            <v>%vte</v>
          </cell>
          <cell r="V487">
            <v>2.9201322378950397E-2</v>
          </cell>
          <cell r="W487">
            <v>72935.719083877135</v>
          </cell>
          <cell r="X487" t="str">
            <v>%vte</v>
          </cell>
          <cell r="Y487">
            <v>2.7670175040463298E-2</v>
          </cell>
          <cell r="Z487">
            <v>70733.57863259122</v>
          </cell>
          <cell r="AA487" t="str">
            <v>%vte</v>
          </cell>
          <cell r="AB487">
            <v>4.4918481874292267E-2</v>
          </cell>
          <cell r="AC487">
            <v>119706.66682861192</v>
          </cell>
          <cell r="AD487" t="str">
            <v>%vte</v>
          </cell>
          <cell r="AE487">
            <v>3.1564065174632262E-2</v>
          </cell>
          <cell r="AF487">
            <v>75642.975192229962</v>
          </cell>
          <cell r="AG487" t="str">
            <v>%vte</v>
          </cell>
          <cell r="AH487">
            <v>6.092009566128908E-2</v>
          </cell>
          <cell r="AI487">
            <v>188506.00728488248</v>
          </cell>
          <cell r="AJ487" t="str">
            <v>%vte</v>
          </cell>
          <cell r="AK487">
            <v>7.1193653059985915E-2</v>
          </cell>
          <cell r="AL487">
            <v>192380.8566939806</v>
          </cell>
          <cell r="AM487" t="str">
            <v>%vte</v>
          </cell>
          <cell r="AN487">
            <v>-5.1976350117679856E-2</v>
          </cell>
          <cell r="AO487">
            <v>-82026.059991508751</v>
          </cell>
        </row>
        <row r="489">
          <cell r="A489" t="str">
            <v>Amortissement</v>
          </cell>
          <cell r="B489" t="str">
            <v>Amortissement</v>
          </cell>
          <cell r="E489">
            <v>110004</v>
          </cell>
          <cell r="H489">
            <v>9167</v>
          </cell>
          <cell r="K489">
            <v>9167</v>
          </cell>
          <cell r="N489">
            <v>9167</v>
          </cell>
          <cell r="Q489">
            <v>9167</v>
          </cell>
          <cell r="T489">
            <v>9167</v>
          </cell>
          <cell r="W489">
            <v>9167</v>
          </cell>
          <cell r="Z489">
            <v>9167</v>
          </cell>
          <cell r="AC489">
            <v>9167</v>
          </cell>
          <cell r="AF489">
            <v>9167</v>
          </cell>
          <cell r="AI489">
            <v>9167</v>
          </cell>
          <cell r="AL489">
            <v>9167</v>
          </cell>
          <cell r="AO489">
            <v>9167</v>
          </cell>
        </row>
        <row r="490">
          <cell r="A490" t="str">
            <v>Intérêts sur marge</v>
          </cell>
          <cell r="B490" t="str">
            <v>Intérêts sur marge</v>
          </cell>
          <cell r="E490">
            <v>5475</v>
          </cell>
          <cell r="H490">
            <v>456.25</v>
          </cell>
          <cell r="K490">
            <v>456.25</v>
          </cell>
          <cell r="N490">
            <v>456.25</v>
          </cell>
          <cell r="Q490">
            <v>456.25</v>
          </cell>
          <cell r="T490">
            <v>456.25</v>
          </cell>
          <cell r="W490">
            <v>456.25</v>
          </cell>
          <cell r="Z490">
            <v>456.25</v>
          </cell>
          <cell r="AC490">
            <v>456.25</v>
          </cell>
          <cell r="AF490">
            <v>456.25</v>
          </cell>
          <cell r="AI490">
            <v>456.25</v>
          </cell>
          <cell r="AL490">
            <v>456.25</v>
          </cell>
          <cell r="AO490">
            <v>456.25</v>
          </cell>
        </row>
        <row r="491">
          <cell r="A491" t="str">
            <v>Intérêts sur prêt</v>
          </cell>
          <cell r="B491" t="str">
            <v>Intérêts sur prêt</v>
          </cell>
          <cell r="E491">
            <v>6842.9621701559172</v>
          </cell>
          <cell r="H491">
            <v>594.88319947675336</v>
          </cell>
          <cell r="K491">
            <v>572.34312279002734</v>
          </cell>
          <cell r="N491">
            <v>587.16228670116425</v>
          </cell>
          <cell r="Q491">
            <v>577.32435191616423</v>
          </cell>
          <cell r="T491">
            <v>579.44137392557525</v>
          </cell>
          <cell r="W491">
            <v>569.85250084301356</v>
          </cell>
          <cell r="Z491">
            <v>571.72046114998614</v>
          </cell>
          <cell r="AC491">
            <v>567.86000476219169</v>
          </cell>
          <cell r="AF491">
            <v>558.64472423328755</v>
          </cell>
          <cell r="AI491">
            <v>560.13909198660258</v>
          </cell>
          <cell r="AL491">
            <v>551.17287316013676</v>
          </cell>
          <cell r="AO491">
            <v>552.41817921101347</v>
          </cell>
        </row>
        <row r="492">
          <cell r="A492" t="str">
            <v>Intérêts sur avance</v>
          </cell>
          <cell r="B492" t="str">
            <v>Intérêts sur avance</v>
          </cell>
          <cell r="E492">
            <v>0</v>
          </cell>
        </row>
        <row r="493">
          <cell r="A493" t="str">
            <v>[...]</v>
          </cell>
          <cell r="B493" t="str">
            <v>[...]</v>
          </cell>
        </row>
        <row r="494">
          <cell r="A494" t="str">
            <v>[...]</v>
          </cell>
          <cell r="B494" t="str">
            <v>[...]</v>
          </cell>
        </row>
        <row r="495">
          <cell r="A495" t="str">
            <v>[...]</v>
          </cell>
          <cell r="B495" t="str">
            <v>[...]</v>
          </cell>
        </row>
        <row r="496">
          <cell r="B496" t="str">
            <v>Profit Net</v>
          </cell>
          <cell r="C496" t="str">
            <v>%vte</v>
          </cell>
          <cell r="D496">
            <v>2.7932415445835586E-2</v>
          </cell>
          <cell r="E496">
            <v>841258.77802634542</v>
          </cell>
          <cell r="F496" t="str">
            <v>%vte</v>
          </cell>
          <cell r="G496">
            <v>-4.6405514913008487E-3</v>
          </cell>
          <cell r="H496">
            <v>-14581.134933189853</v>
          </cell>
          <cell r="I496" t="str">
            <v>%vte</v>
          </cell>
          <cell r="J496">
            <v>-1.9397027831210042E-2</v>
          </cell>
          <cell r="K496">
            <v>-36298.253364016506</v>
          </cell>
          <cell r="L496" t="str">
            <v>%vte</v>
          </cell>
          <cell r="M496">
            <v>1.0837249411914572E-2</v>
          </cell>
          <cell r="N496">
            <v>22469.636420632127</v>
          </cell>
          <cell r="O496" t="str">
            <v>%vte</v>
          </cell>
          <cell r="P496">
            <v>4.4943347501432661E-2</v>
          </cell>
          <cell r="Q496">
            <v>111015.47596704341</v>
          </cell>
          <cell r="R496" t="str">
            <v>%vte</v>
          </cell>
          <cell r="S496">
            <v>6.2551038285438718E-2</v>
          </cell>
          <cell r="T496">
            <v>192067.86804655805</v>
          </cell>
          <cell r="U496" t="str">
            <v>%vte</v>
          </cell>
          <cell r="V496">
            <v>2.5120303148489419E-2</v>
          </cell>
          <cell r="W496">
            <v>62742.61658303412</v>
          </cell>
          <cell r="X496" t="str">
            <v>%vte</v>
          </cell>
          <cell r="Y496">
            <v>2.3682018034331079E-2</v>
          </cell>
          <cell r="Z496">
            <v>60538.608171441236</v>
          </cell>
          <cell r="AA496" t="str">
            <v>%vte</v>
          </cell>
          <cell r="AB496">
            <v>4.1094390851164599E-2</v>
          </cell>
          <cell r="AC496">
            <v>109515.55682384974</v>
          </cell>
          <cell r="AD496" t="str">
            <v>%vte</v>
          </cell>
          <cell r="AE496">
            <v>2.7315395845322801E-2</v>
          </cell>
          <cell r="AF496">
            <v>65461.080467996675</v>
          </cell>
          <cell r="AG496" t="str">
            <v>%vte</v>
          </cell>
          <cell r="AH496">
            <v>5.7629096893794078E-2</v>
          </cell>
          <cell r="AI496">
            <v>178322.61819289587</v>
          </cell>
          <cell r="AJ496" t="str">
            <v>%vte</v>
          </cell>
          <cell r="AK496">
            <v>6.742844302523919E-2</v>
          </cell>
          <cell r="AL496">
            <v>182206.43382082047</v>
          </cell>
          <cell r="AM496" t="str">
            <v>%vte</v>
          </cell>
          <cell r="AN496">
            <v>-5.8424228901797444E-2</v>
          </cell>
          <cell r="AO496">
            <v>-92201.728170719769</v>
          </cell>
        </row>
      </sheetData>
      <sheetData sheetId="5">
        <row r="456">
          <cell r="V456" t="str">
            <v>Assurances</v>
          </cell>
        </row>
      </sheetData>
      <sheetData sheetId="6"/>
      <sheetData sheetId="7">
        <row r="1">
          <cell r="C1" t="str">
            <v>Solde d'ouverture</v>
          </cell>
          <cell r="O1" t="str">
            <v>Solde courant</v>
          </cell>
          <cell r="U1" t="str">
            <v>Debits</v>
          </cell>
          <cell r="V1" t="str">
            <v>Classification</v>
          </cell>
          <cell r="W1" t="str">
            <v>$ / NB</v>
          </cell>
          <cell r="X1" t="str">
            <v>Ventes</v>
          </cell>
        </row>
        <row r="2">
          <cell r="O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O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</row>
        <row r="4">
          <cell r="O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O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</row>
        <row r="6">
          <cell r="O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</row>
        <row r="7">
          <cell r="O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</row>
        <row r="8">
          <cell r="O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</row>
        <row r="9">
          <cell r="O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0">
          <cell r="O10">
            <v>0</v>
          </cell>
          <cell r="U10">
            <v>0</v>
          </cell>
          <cell r="V10">
            <v>0</v>
          </cell>
          <cell r="W10" t="str">
            <v>$</v>
          </cell>
          <cell r="X10">
            <v>0</v>
          </cell>
        </row>
        <row r="11">
          <cell r="O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</row>
        <row r="12">
          <cell r="O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O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O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O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O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O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O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O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O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O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O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O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O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O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  <row r="26">
          <cell r="O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</row>
        <row r="27">
          <cell r="O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8">
          <cell r="O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</row>
        <row r="29">
          <cell r="O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</row>
        <row r="30">
          <cell r="O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</row>
        <row r="31">
          <cell r="O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</row>
        <row r="32">
          <cell r="O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</row>
        <row r="33">
          <cell r="O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</row>
        <row r="34">
          <cell r="O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</row>
        <row r="35">
          <cell r="O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</row>
        <row r="36">
          <cell r="O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O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O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O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</row>
        <row r="40">
          <cell r="O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</row>
        <row r="41">
          <cell r="O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</row>
        <row r="42">
          <cell r="O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</row>
        <row r="43">
          <cell r="O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</row>
        <row r="44">
          <cell r="O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O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O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</row>
        <row r="47">
          <cell r="O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48">
          <cell r="O48">
            <v>0</v>
          </cell>
          <cell r="U48">
            <v>0</v>
          </cell>
          <cell r="V48">
            <v>0</v>
          </cell>
          <cell r="W48" t="str">
            <v>$</v>
          </cell>
          <cell r="X48">
            <v>0</v>
          </cell>
        </row>
        <row r="49">
          <cell r="O49">
            <v>0</v>
          </cell>
          <cell r="U49">
            <v>0</v>
          </cell>
          <cell r="V49">
            <v>0</v>
          </cell>
          <cell r="W49" t="str">
            <v>$</v>
          </cell>
          <cell r="X49">
            <v>0</v>
          </cell>
        </row>
        <row r="50">
          <cell r="O50">
            <v>0</v>
          </cell>
          <cell r="U50">
            <v>0</v>
          </cell>
          <cell r="V50">
            <v>0</v>
          </cell>
          <cell r="W50" t="str">
            <v>$</v>
          </cell>
          <cell r="X50">
            <v>0</v>
          </cell>
        </row>
        <row r="51">
          <cell r="O51">
            <v>0</v>
          </cell>
          <cell r="U51">
            <v>0</v>
          </cell>
          <cell r="V51">
            <v>0</v>
          </cell>
          <cell r="W51" t="str">
            <v>$</v>
          </cell>
          <cell r="X51">
            <v>0</v>
          </cell>
        </row>
        <row r="52">
          <cell r="O52">
            <v>0</v>
          </cell>
          <cell r="U52">
            <v>0</v>
          </cell>
          <cell r="V52">
            <v>0</v>
          </cell>
          <cell r="W52" t="str">
            <v>$</v>
          </cell>
          <cell r="X52">
            <v>0</v>
          </cell>
        </row>
        <row r="53">
          <cell r="O53">
            <v>0</v>
          </cell>
          <cell r="U53">
            <v>0</v>
          </cell>
          <cell r="V53">
            <v>0</v>
          </cell>
          <cell r="W53" t="str">
            <v>$</v>
          </cell>
          <cell r="X53">
            <v>0</v>
          </cell>
        </row>
        <row r="54">
          <cell r="O54">
            <v>0</v>
          </cell>
          <cell r="U54">
            <v>0</v>
          </cell>
          <cell r="V54">
            <v>0</v>
          </cell>
          <cell r="W54" t="str">
            <v>$</v>
          </cell>
          <cell r="X54">
            <v>0</v>
          </cell>
        </row>
        <row r="55">
          <cell r="O55">
            <v>0</v>
          </cell>
          <cell r="U55">
            <v>0</v>
          </cell>
          <cell r="V55">
            <v>0</v>
          </cell>
          <cell r="W55" t="str">
            <v>$</v>
          </cell>
          <cell r="X55">
            <v>0</v>
          </cell>
        </row>
        <row r="56">
          <cell r="O56">
            <v>0</v>
          </cell>
          <cell r="U56">
            <v>0</v>
          </cell>
          <cell r="V56">
            <v>0</v>
          </cell>
          <cell r="W56" t="str">
            <v>$</v>
          </cell>
          <cell r="X56">
            <v>0</v>
          </cell>
        </row>
        <row r="57">
          <cell r="O57">
            <v>0</v>
          </cell>
          <cell r="U57">
            <v>0</v>
          </cell>
          <cell r="V57">
            <v>0</v>
          </cell>
          <cell r="W57" t="str">
            <v>$</v>
          </cell>
          <cell r="X57">
            <v>0</v>
          </cell>
        </row>
        <row r="58">
          <cell r="O58">
            <v>0</v>
          </cell>
          <cell r="U58">
            <v>0</v>
          </cell>
          <cell r="V58">
            <v>0</v>
          </cell>
          <cell r="W58" t="str">
            <v>$</v>
          </cell>
          <cell r="X58">
            <v>0</v>
          </cell>
        </row>
        <row r="59">
          <cell r="O59">
            <v>0</v>
          </cell>
          <cell r="U59">
            <v>0</v>
          </cell>
          <cell r="V59">
            <v>0</v>
          </cell>
          <cell r="W59" t="str">
            <v>$</v>
          </cell>
          <cell r="X59">
            <v>0</v>
          </cell>
        </row>
        <row r="60">
          <cell r="O60">
            <v>0</v>
          </cell>
          <cell r="U60">
            <v>0</v>
          </cell>
          <cell r="V60">
            <v>0</v>
          </cell>
          <cell r="W60" t="str">
            <v>$</v>
          </cell>
          <cell r="X60">
            <v>0</v>
          </cell>
        </row>
        <row r="61">
          <cell r="O61">
            <v>0</v>
          </cell>
          <cell r="U61">
            <v>0</v>
          </cell>
          <cell r="V61">
            <v>0</v>
          </cell>
          <cell r="W61" t="str">
            <v>$</v>
          </cell>
          <cell r="X61">
            <v>0</v>
          </cell>
        </row>
        <row r="62">
          <cell r="O62">
            <v>0</v>
          </cell>
          <cell r="U62">
            <v>0</v>
          </cell>
          <cell r="V62">
            <v>0</v>
          </cell>
          <cell r="W62" t="str">
            <v>$</v>
          </cell>
          <cell r="X62">
            <v>0</v>
          </cell>
        </row>
        <row r="63">
          <cell r="O63">
            <v>0</v>
          </cell>
          <cell r="U63">
            <v>0</v>
          </cell>
          <cell r="V63">
            <v>0</v>
          </cell>
          <cell r="W63" t="str">
            <v>$</v>
          </cell>
          <cell r="X63">
            <v>0</v>
          </cell>
        </row>
        <row r="64">
          <cell r="O64">
            <v>0</v>
          </cell>
          <cell r="U64">
            <v>0</v>
          </cell>
          <cell r="V64">
            <v>0</v>
          </cell>
          <cell r="W64" t="str">
            <v>$</v>
          </cell>
          <cell r="X64">
            <v>0</v>
          </cell>
        </row>
        <row r="65">
          <cell r="O65">
            <v>0</v>
          </cell>
          <cell r="U65">
            <v>0</v>
          </cell>
          <cell r="V65">
            <v>0</v>
          </cell>
          <cell r="W65" t="str">
            <v>$</v>
          </cell>
          <cell r="X65">
            <v>0</v>
          </cell>
        </row>
        <row r="66">
          <cell r="O66">
            <v>0</v>
          </cell>
          <cell r="U66">
            <v>0</v>
          </cell>
          <cell r="V66">
            <v>0</v>
          </cell>
          <cell r="W66" t="str">
            <v>$</v>
          </cell>
          <cell r="X66">
            <v>0</v>
          </cell>
        </row>
        <row r="67">
          <cell r="O67">
            <v>0</v>
          </cell>
          <cell r="U67">
            <v>0</v>
          </cell>
          <cell r="V67">
            <v>0</v>
          </cell>
          <cell r="W67" t="str">
            <v>$</v>
          </cell>
          <cell r="X67">
            <v>0</v>
          </cell>
        </row>
        <row r="68">
          <cell r="O68">
            <v>0</v>
          </cell>
          <cell r="U68">
            <v>0</v>
          </cell>
          <cell r="V68">
            <v>0</v>
          </cell>
          <cell r="W68" t="str">
            <v>$</v>
          </cell>
          <cell r="X68">
            <v>0</v>
          </cell>
        </row>
        <row r="69">
          <cell r="O69">
            <v>0</v>
          </cell>
          <cell r="U69">
            <v>0</v>
          </cell>
          <cell r="V69">
            <v>0</v>
          </cell>
          <cell r="W69" t="str">
            <v>$</v>
          </cell>
          <cell r="X69">
            <v>0</v>
          </cell>
        </row>
        <row r="70">
          <cell r="O70">
            <v>0</v>
          </cell>
          <cell r="U70">
            <v>0</v>
          </cell>
          <cell r="V70">
            <v>0</v>
          </cell>
          <cell r="W70" t="str">
            <v>$</v>
          </cell>
          <cell r="X70">
            <v>0</v>
          </cell>
        </row>
        <row r="71">
          <cell r="O71">
            <v>0</v>
          </cell>
          <cell r="U71">
            <v>0</v>
          </cell>
          <cell r="V71">
            <v>0</v>
          </cell>
          <cell r="W71" t="str">
            <v>$</v>
          </cell>
          <cell r="X71">
            <v>0</v>
          </cell>
        </row>
        <row r="72">
          <cell r="O72">
            <v>0</v>
          </cell>
          <cell r="U72">
            <v>0</v>
          </cell>
          <cell r="V72">
            <v>0</v>
          </cell>
          <cell r="W72" t="str">
            <v>$</v>
          </cell>
          <cell r="X72">
            <v>0</v>
          </cell>
        </row>
        <row r="73">
          <cell r="O73">
            <v>0</v>
          </cell>
          <cell r="U73">
            <v>0</v>
          </cell>
          <cell r="V73">
            <v>0</v>
          </cell>
          <cell r="W73" t="str">
            <v>$</v>
          </cell>
          <cell r="X73">
            <v>0</v>
          </cell>
        </row>
        <row r="74">
          <cell r="O74">
            <v>0</v>
          </cell>
          <cell r="U74">
            <v>0</v>
          </cell>
          <cell r="V74">
            <v>0</v>
          </cell>
          <cell r="W74" t="str">
            <v>$</v>
          </cell>
          <cell r="X74">
            <v>0</v>
          </cell>
        </row>
        <row r="75">
          <cell r="O75">
            <v>0</v>
          </cell>
          <cell r="U75">
            <v>0</v>
          </cell>
          <cell r="V75">
            <v>0</v>
          </cell>
          <cell r="W75" t="str">
            <v>$</v>
          </cell>
          <cell r="X75">
            <v>0</v>
          </cell>
        </row>
        <row r="76">
          <cell r="O76">
            <v>0</v>
          </cell>
          <cell r="U76">
            <v>0</v>
          </cell>
          <cell r="V76">
            <v>0</v>
          </cell>
          <cell r="W76" t="str">
            <v>$</v>
          </cell>
          <cell r="X76">
            <v>0</v>
          </cell>
        </row>
        <row r="77">
          <cell r="O77">
            <v>0</v>
          </cell>
          <cell r="U77">
            <v>0</v>
          </cell>
          <cell r="V77">
            <v>0</v>
          </cell>
          <cell r="W77" t="str">
            <v>$</v>
          </cell>
          <cell r="X77">
            <v>0</v>
          </cell>
        </row>
        <row r="78">
          <cell r="O78">
            <v>0</v>
          </cell>
          <cell r="U78">
            <v>0</v>
          </cell>
          <cell r="V78">
            <v>0</v>
          </cell>
          <cell r="W78" t="str">
            <v>$</v>
          </cell>
          <cell r="X78">
            <v>0</v>
          </cell>
        </row>
        <row r="79">
          <cell r="C79">
            <v>2944347.02</v>
          </cell>
          <cell r="O79">
            <v>335225.59999999998</v>
          </cell>
          <cell r="U79" t="str">
            <v>Bilan</v>
          </cell>
          <cell r="V79" t="str">
            <v>Encaisse</v>
          </cell>
          <cell r="W79" t="str">
            <v>$</v>
          </cell>
          <cell r="X79">
            <v>0</v>
          </cell>
        </row>
        <row r="80">
          <cell r="C80">
            <v>50.2</v>
          </cell>
          <cell r="O80">
            <v>0</v>
          </cell>
          <cell r="U80" t="str">
            <v>Bilan</v>
          </cell>
          <cell r="V80" t="str">
            <v>Encaisse</v>
          </cell>
          <cell r="W80" t="str">
            <v>$</v>
          </cell>
          <cell r="X80">
            <v>0</v>
          </cell>
        </row>
        <row r="81">
          <cell r="C81">
            <v>1666307.57</v>
          </cell>
          <cell r="O81">
            <v>950772.81</v>
          </cell>
          <cell r="U81" t="str">
            <v>Bilan</v>
          </cell>
          <cell r="V81" t="str">
            <v>Recevables Contrats en Transit</v>
          </cell>
          <cell r="W81" t="str">
            <v>$</v>
          </cell>
          <cell r="X81">
            <v>0</v>
          </cell>
        </row>
        <row r="82">
          <cell r="C82">
            <v>16648.36</v>
          </cell>
          <cell r="O82">
            <v>-28753.55</v>
          </cell>
          <cell r="U82" t="str">
            <v>Bilan</v>
          </cell>
          <cell r="V82" t="str">
            <v>Recevables Véhicules</v>
          </cell>
          <cell r="W82" t="str">
            <v>$</v>
          </cell>
          <cell r="X82">
            <v>0</v>
          </cell>
        </row>
        <row r="83">
          <cell r="C83">
            <v>529997.49</v>
          </cell>
          <cell r="O83">
            <v>-208908.7</v>
          </cell>
          <cell r="U83" t="str">
            <v>Bilan</v>
          </cell>
          <cell r="V83" t="str">
            <v>Recevables Véhicules</v>
          </cell>
          <cell r="W83" t="str">
            <v>$</v>
          </cell>
          <cell r="X83">
            <v>0</v>
          </cell>
        </row>
        <row r="84">
          <cell r="C84">
            <v>101262.06</v>
          </cell>
          <cell r="O84">
            <v>-29398.21</v>
          </cell>
          <cell r="U84" t="str">
            <v>Bilan</v>
          </cell>
          <cell r="V84" t="str">
            <v>Recevables Pièces et Service</v>
          </cell>
          <cell r="W84" t="str">
            <v>$</v>
          </cell>
          <cell r="X84">
            <v>0</v>
          </cell>
        </row>
        <row r="85">
          <cell r="C85">
            <v>54647.81</v>
          </cell>
          <cell r="O85">
            <v>6486.92</v>
          </cell>
          <cell r="U85" t="str">
            <v>Bilan</v>
          </cell>
          <cell r="V85" t="str">
            <v>Recevables Carrosserie</v>
          </cell>
          <cell r="W85" t="str">
            <v>$</v>
          </cell>
          <cell r="X85">
            <v>0</v>
          </cell>
        </row>
        <row r="86">
          <cell r="C86">
            <v>-11962</v>
          </cell>
          <cell r="O86">
            <v>158372</v>
          </cell>
          <cell r="U86" t="str">
            <v>Bilan</v>
          </cell>
          <cell r="V86" t="str">
            <v>Recevables Manufacturier</v>
          </cell>
          <cell r="W86" t="str">
            <v>$</v>
          </cell>
          <cell r="X86">
            <v>0</v>
          </cell>
        </row>
        <row r="87">
          <cell r="C87">
            <v>38372.53</v>
          </cell>
          <cell r="O87">
            <v>23599.439999999999</v>
          </cell>
          <cell r="U87" t="str">
            <v>Bilan</v>
          </cell>
          <cell r="V87" t="str">
            <v>Recevables Garantie Manufacturier</v>
          </cell>
          <cell r="W87" t="str">
            <v>$</v>
          </cell>
          <cell r="X87">
            <v>0</v>
          </cell>
        </row>
        <row r="88">
          <cell r="C88">
            <v>18676.2</v>
          </cell>
          <cell r="O88">
            <v>-16135.44</v>
          </cell>
          <cell r="U88" t="str">
            <v>Bilan</v>
          </cell>
          <cell r="V88" t="str">
            <v>recevables Autres</v>
          </cell>
          <cell r="W88" t="str">
            <v>$</v>
          </cell>
          <cell r="X88">
            <v>0</v>
          </cell>
        </row>
        <row r="89">
          <cell r="C89">
            <v>83637.2</v>
          </cell>
          <cell r="O89">
            <v>-20561.46</v>
          </cell>
          <cell r="U89" t="str">
            <v>Bilan</v>
          </cell>
          <cell r="V89" t="str">
            <v>Recevables Manufacturier</v>
          </cell>
          <cell r="W89" t="str">
            <v>$</v>
          </cell>
          <cell r="X89">
            <v>0</v>
          </cell>
        </row>
        <row r="90">
          <cell r="C90">
            <v>15886.84</v>
          </cell>
          <cell r="O90">
            <v>-7718.16</v>
          </cell>
          <cell r="U90" t="str">
            <v>Bilan</v>
          </cell>
          <cell r="V90" t="str">
            <v>Taxes de Vente à Payer</v>
          </cell>
          <cell r="W90" t="str">
            <v>$</v>
          </cell>
          <cell r="X90">
            <v>0</v>
          </cell>
        </row>
        <row r="91">
          <cell r="C91">
            <v>-34850.53</v>
          </cell>
          <cell r="O91">
            <v>0</v>
          </cell>
          <cell r="U91" t="str">
            <v>Bilan</v>
          </cell>
          <cell r="V91" t="str">
            <v>Recevables Pièces et Service</v>
          </cell>
          <cell r="W91" t="str">
            <v>$</v>
          </cell>
          <cell r="X91">
            <v>0</v>
          </cell>
        </row>
        <row r="92">
          <cell r="C92">
            <v>3748458.23</v>
          </cell>
          <cell r="O92">
            <v>582415.07999999996</v>
          </cell>
          <cell r="U92" t="str">
            <v>Bilan</v>
          </cell>
          <cell r="V92" t="str">
            <v>Inventaire Véhicules Neufs</v>
          </cell>
          <cell r="W92" t="str">
            <v>$</v>
          </cell>
          <cell r="X92">
            <v>0</v>
          </cell>
        </row>
        <row r="93">
          <cell r="O93">
            <v>8</v>
          </cell>
          <cell r="U93" t="str">
            <v>Bilan</v>
          </cell>
          <cell r="V93">
            <v>0</v>
          </cell>
          <cell r="W93" t="str">
            <v>NB</v>
          </cell>
          <cell r="X93">
            <v>0</v>
          </cell>
        </row>
        <row r="94">
          <cell r="C94">
            <v>-143858.5</v>
          </cell>
          <cell r="O94">
            <v>-6450</v>
          </cell>
          <cell r="U94" t="str">
            <v>Bilan</v>
          </cell>
          <cell r="V94" t="str">
            <v>Inventaire Véhicules Neufs</v>
          </cell>
          <cell r="W94" t="str">
            <v>$</v>
          </cell>
          <cell r="X94">
            <v>0</v>
          </cell>
        </row>
        <row r="95">
          <cell r="C95">
            <v>-58836.18</v>
          </cell>
          <cell r="O95">
            <v>-8700</v>
          </cell>
          <cell r="U95" t="str">
            <v>Bilan</v>
          </cell>
          <cell r="V95" t="str">
            <v>Inventaire Véhicules Usagés</v>
          </cell>
          <cell r="W95" t="str">
            <v>$</v>
          </cell>
          <cell r="X95">
            <v>0</v>
          </cell>
        </row>
        <row r="96">
          <cell r="C96">
            <v>1621016.62</v>
          </cell>
          <cell r="O96">
            <v>-168429.06</v>
          </cell>
          <cell r="U96" t="str">
            <v>Bilan</v>
          </cell>
          <cell r="V96" t="str">
            <v>Inventaire Véhicules Usagés</v>
          </cell>
          <cell r="W96" t="str">
            <v>$</v>
          </cell>
          <cell r="X96">
            <v>0</v>
          </cell>
        </row>
        <row r="97">
          <cell r="O97">
            <v>-11</v>
          </cell>
          <cell r="U97" t="str">
            <v>Bilan</v>
          </cell>
          <cell r="V97">
            <v>0</v>
          </cell>
          <cell r="W97" t="str">
            <v>NB</v>
          </cell>
          <cell r="X97">
            <v>0</v>
          </cell>
        </row>
        <row r="98">
          <cell r="O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</row>
        <row r="99">
          <cell r="C99">
            <v>-14576.01</v>
          </cell>
          <cell r="O99">
            <v>34.130000000000003</v>
          </cell>
          <cell r="U99" t="str">
            <v>Bilan</v>
          </cell>
          <cell r="V99" t="str">
            <v>Inventaire Véhicules Neufs</v>
          </cell>
          <cell r="W99" t="str">
            <v>$</v>
          </cell>
          <cell r="X99">
            <v>0</v>
          </cell>
        </row>
        <row r="100">
          <cell r="C100">
            <v>-59153.34</v>
          </cell>
          <cell r="O100">
            <v>2395.6799999999998</v>
          </cell>
          <cell r="U100" t="str">
            <v>Bilan</v>
          </cell>
          <cell r="V100" t="str">
            <v>Inventaire Véhicules Neufs</v>
          </cell>
          <cell r="W100" t="str">
            <v>$</v>
          </cell>
          <cell r="X100">
            <v>0</v>
          </cell>
        </row>
        <row r="101">
          <cell r="C101">
            <v>268624.33</v>
          </cell>
          <cell r="O101">
            <v>-93.82</v>
          </cell>
          <cell r="U101" t="str">
            <v>Bilan</v>
          </cell>
          <cell r="V101" t="str">
            <v>Inventaire Pièces, Pneus, Huile</v>
          </cell>
          <cell r="W101" t="str">
            <v>$</v>
          </cell>
          <cell r="X101">
            <v>0</v>
          </cell>
        </row>
        <row r="102">
          <cell r="C102">
            <v>0</v>
          </cell>
          <cell r="O102">
            <v>-17861.18</v>
          </cell>
          <cell r="U102" t="str">
            <v>Bilan</v>
          </cell>
          <cell r="V102" t="str">
            <v>Inventaire Pièces, Pneus, Huile</v>
          </cell>
          <cell r="W102" t="str">
            <v>$</v>
          </cell>
          <cell r="X102">
            <v>0</v>
          </cell>
        </row>
        <row r="103">
          <cell r="C103">
            <v>42094.28</v>
          </cell>
          <cell r="O103">
            <v>21934.959999999999</v>
          </cell>
          <cell r="U103" t="str">
            <v>Bilan</v>
          </cell>
          <cell r="V103" t="str">
            <v>Inventaire Pièces, Pneus, Huile</v>
          </cell>
          <cell r="W103" t="str">
            <v>$</v>
          </cell>
          <cell r="X103">
            <v>0</v>
          </cell>
        </row>
        <row r="104">
          <cell r="C104">
            <v>30417.86</v>
          </cell>
          <cell r="O104">
            <v>5881.93</v>
          </cell>
          <cell r="U104" t="str">
            <v>Bilan</v>
          </cell>
          <cell r="V104" t="str">
            <v>Inventaire Pièces, Pneus, Huile</v>
          </cell>
          <cell r="W104" t="str">
            <v>$</v>
          </cell>
          <cell r="X104">
            <v>0</v>
          </cell>
        </row>
        <row r="105">
          <cell r="C105">
            <v>5371.65</v>
          </cell>
          <cell r="O105">
            <v>2787.4</v>
          </cell>
          <cell r="U105" t="str">
            <v>Bilan</v>
          </cell>
          <cell r="V105" t="str">
            <v>Travaux en Cours</v>
          </cell>
          <cell r="W105" t="str">
            <v>$</v>
          </cell>
          <cell r="X105">
            <v>0</v>
          </cell>
        </row>
        <row r="106">
          <cell r="C106">
            <v>-3074.39</v>
          </cell>
          <cell r="O106">
            <v>7076.59</v>
          </cell>
          <cell r="U106" t="str">
            <v>Bilan</v>
          </cell>
          <cell r="V106" t="str">
            <v>Sous-Traitance</v>
          </cell>
          <cell r="W106" t="str">
            <v>$</v>
          </cell>
          <cell r="X106">
            <v>0</v>
          </cell>
        </row>
        <row r="107">
          <cell r="C107">
            <v>28278.13</v>
          </cell>
          <cell r="O107">
            <v>-6079.82</v>
          </cell>
          <cell r="U107" t="str">
            <v>Bilan</v>
          </cell>
          <cell r="V107" t="str">
            <v>Inventaire Pièces, Pneus, Huile</v>
          </cell>
          <cell r="W107" t="str">
            <v>$</v>
          </cell>
          <cell r="X107">
            <v>0</v>
          </cell>
        </row>
        <row r="108">
          <cell r="C108">
            <v>-0.03</v>
          </cell>
          <cell r="O108">
            <v>0</v>
          </cell>
          <cell r="U108" t="str">
            <v>Bilan</v>
          </cell>
          <cell r="V108" t="str">
            <v>Inventaire Pièces, Pneus, Huile</v>
          </cell>
          <cell r="W108" t="str">
            <v>$</v>
          </cell>
          <cell r="X108">
            <v>0</v>
          </cell>
        </row>
        <row r="109">
          <cell r="C109">
            <v>-1280.8</v>
          </cell>
          <cell r="O109">
            <v>0</v>
          </cell>
          <cell r="U109" t="str">
            <v>Bilan</v>
          </cell>
          <cell r="V109" t="str">
            <v>Frais Payés d'Avance</v>
          </cell>
          <cell r="W109" t="str">
            <v>$</v>
          </cell>
          <cell r="X109">
            <v>0</v>
          </cell>
        </row>
        <row r="110">
          <cell r="C110">
            <v>-655</v>
          </cell>
          <cell r="O110">
            <v>-585</v>
          </cell>
          <cell r="U110" t="str">
            <v>Bilan</v>
          </cell>
          <cell r="V110" t="str">
            <v>Frais Payés d'Avance</v>
          </cell>
          <cell r="W110" t="str">
            <v>$</v>
          </cell>
          <cell r="X110">
            <v>0</v>
          </cell>
        </row>
        <row r="111">
          <cell r="C111">
            <v>0</v>
          </cell>
          <cell r="O111">
            <v>82.25</v>
          </cell>
          <cell r="U111" t="str">
            <v>Bilan</v>
          </cell>
          <cell r="V111" t="str">
            <v>Frais Payés d'Avance</v>
          </cell>
          <cell r="W111" t="str">
            <v>$</v>
          </cell>
          <cell r="X111">
            <v>0</v>
          </cell>
        </row>
        <row r="112">
          <cell r="C112">
            <v>3799.95</v>
          </cell>
          <cell r="O112">
            <v>-210</v>
          </cell>
          <cell r="U112" t="str">
            <v>Bilan</v>
          </cell>
          <cell r="V112" t="str">
            <v>Frais Payés d'Avance</v>
          </cell>
          <cell r="W112" t="str">
            <v>$</v>
          </cell>
          <cell r="X112">
            <v>0</v>
          </cell>
        </row>
        <row r="113">
          <cell r="C113">
            <v>8340.0300000000007</v>
          </cell>
          <cell r="O113">
            <v>895.99</v>
          </cell>
          <cell r="U113" t="str">
            <v>Bilan</v>
          </cell>
          <cell r="V113" t="str">
            <v>Frais Payés d'Avance</v>
          </cell>
          <cell r="W113" t="str">
            <v>$</v>
          </cell>
          <cell r="X113">
            <v>0</v>
          </cell>
        </row>
        <row r="114">
          <cell r="C114">
            <v>-85</v>
          </cell>
          <cell r="O114">
            <v>0</v>
          </cell>
          <cell r="U114" t="str">
            <v>Bilan</v>
          </cell>
          <cell r="V114" t="str">
            <v>Frais Payés d'Avance</v>
          </cell>
          <cell r="W114" t="str">
            <v>$</v>
          </cell>
          <cell r="X114">
            <v>0</v>
          </cell>
        </row>
        <row r="115">
          <cell r="C115">
            <v>1769.3</v>
          </cell>
          <cell r="O115">
            <v>0</v>
          </cell>
          <cell r="U115" t="str">
            <v>Bilan</v>
          </cell>
          <cell r="V115" t="str">
            <v>Frais Payés d'Avance</v>
          </cell>
          <cell r="W115" t="str">
            <v>$</v>
          </cell>
          <cell r="X115">
            <v>0</v>
          </cell>
        </row>
        <row r="116">
          <cell r="C116">
            <v>-30.19</v>
          </cell>
          <cell r="O116">
            <v>0</v>
          </cell>
          <cell r="U116" t="str">
            <v>Bilan</v>
          </cell>
          <cell r="V116" t="str">
            <v>Frais Payés d'Avance</v>
          </cell>
          <cell r="W116" t="str">
            <v>$</v>
          </cell>
          <cell r="X116">
            <v>0</v>
          </cell>
        </row>
        <row r="117">
          <cell r="C117">
            <v>-431.25</v>
          </cell>
          <cell r="O117">
            <v>0</v>
          </cell>
          <cell r="U117" t="str">
            <v>Bilan</v>
          </cell>
          <cell r="V117" t="str">
            <v>Frais Payés d'Avance</v>
          </cell>
          <cell r="W117" t="str">
            <v>$</v>
          </cell>
          <cell r="X117">
            <v>0</v>
          </cell>
        </row>
        <row r="118">
          <cell r="C118">
            <v>0</v>
          </cell>
          <cell r="O118">
            <v>245.45</v>
          </cell>
          <cell r="U118" t="str">
            <v>Bilan</v>
          </cell>
          <cell r="V118" t="str">
            <v>Frais Payés d'Avance</v>
          </cell>
          <cell r="W118" t="str">
            <v>$</v>
          </cell>
          <cell r="X118">
            <v>0</v>
          </cell>
        </row>
        <row r="119">
          <cell r="C119">
            <v>-3525.13</v>
          </cell>
          <cell r="O119">
            <v>0</v>
          </cell>
          <cell r="U119" t="str">
            <v>Bilan</v>
          </cell>
          <cell r="V119" t="str">
            <v>Autres Courus</v>
          </cell>
          <cell r="W119" t="str">
            <v>$</v>
          </cell>
          <cell r="X119">
            <v>0</v>
          </cell>
        </row>
        <row r="120">
          <cell r="C120">
            <v>26856.98</v>
          </cell>
          <cell r="O120">
            <v>-1786.88</v>
          </cell>
          <cell r="U120" t="str">
            <v>Bilan</v>
          </cell>
          <cell r="V120" t="str">
            <v>Frais Payés d'Avance</v>
          </cell>
          <cell r="W120" t="str">
            <v>$</v>
          </cell>
          <cell r="X120">
            <v>0</v>
          </cell>
        </row>
        <row r="121">
          <cell r="C121">
            <v>13222.45</v>
          </cell>
          <cell r="O121">
            <v>14670.72</v>
          </cell>
          <cell r="U121" t="str">
            <v>Bilan</v>
          </cell>
          <cell r="V121" t="str">
            <v>Frais Payés d'Avance</v>
          </cell>
          <cell r="W121" t="str">
            <v>$</v>
          </cell>
          <cell r="X121">
            <v>0</v>
          </cell>
        </row>
        <row r="122">
          <cell r="C122">
            <v>-174.9</v>
          </cell>
          <cell r="O122">
            <v>1512.04</v>
          </cell>
          <cell r="U122" t="str">
            <v>Bilan</v>
          </cell>
          <cell r="V122" t="str">
            <v>Frais Payés d'Avance</v>
          </cell>
          <cell r="W122" t="str">
            <v>$</v>
          </cell>
          <cell r="X122">
            <v>0</v>
          </cell>
        </row>
        <row r="123">
          <cell r="C123">
            <v>98188.12</v>
          </cell>
          <cell r="O123">
            <v>-53466.65</v>
          </cell>
          <cell r="U123" t="str">
            <v>Bilan</v>
          </cell>
          <cell r="V123" t="str">
            <v>Frais Payés d'Avance</v>
          </cell>
          <cell r="W123" t="str">
            <v>$</v>
          </cell>
          <cell r="X123">
            <v>0</v>
          </cell>
        </row>
        <row r="124">
          <cell r="C124">
            <v>96990.28</v>
          </cell>
          <cell r="O124">
            <v>0</v>
          </cell>
          <cell r="U124" t="str">
            <v>Bilan</v>
          </cell>
          <cell r="V124" t="str">
            <v>Améliorations Locatives</v>
          </cell>
          <cell r="W124" t="str">
            <v>$</v>
          </cell>
          <cell r="X124">
            <v>0</v>
          </cell>
        </row>
        <row r="125">
          <cell r="C125">
            <v>-95865.97</v>
          </cell>
          <cell r="O125">
            <v>-225</v>
          </cell>
          <cell r="U125" t="str">
            <v>Bilan</v>
          </cell>
          <cell r="V125" t="str">
            <v>Améliorations Locatives</v>
          </cell>
          <cell r="W125" t="str">
            <v>$</v>
          </cell>
          <cell r="X125">
            <v>0</v>
          </cell>
        </row>
        <row r="126">
          <cell r="C126">
            <v>942882.53</v>
          </cell>
          <cell r="O126">
            <v>0</v>
          </cell>
          <cell r="U126" t="str">
            <v>Bilan</v>
          </cell>
          <cell r="V126" t="str">
            <v>Équipements Service</v>
          </cell>
          <cell r="W126" t="str">
            <v>$</v>
          </cell>
          <cell r="X126">
            <v>0</v>
          </cell>
        </row>
        <row r="127">
          <cell r="C127">
            <v>-772026.84</v>
          </cell>
          <cell r="O127">
            <v>-2612</v>
          </cell>
          <cell r="U127" t="str">
            <v>Bilan</v>
          </cell>
          <cell r="V127" t="str">
            <v>Équipements Service</v>
          </cell>
          <cell r="W127" t="str">
            <v>$</v>
          </cell>
          <cell r="X127">
            <v>0</v>
          </cell>
        </row>
        <row r="128">
          <cell r="C128">
            <v>47461.59</v>
          </cell>
          <cell r="O128">
            <v>0</v>
          </cell>
          <cell r="U128" t="str">
            <v>Bilan</v>
          </cell>
          <cell r="V128" t="str">
            <v>Équipements Service</v>
          </cell>
          <cell r="W128" t="str">
            <v>$</v>
          </cell>
          <cell r="X128">
            <v>0</v>
          </cell>
        </row>
        <row r="129">
          <cell r="C129">
            <v>-47358.48</v>
          </cell>
          <cell r="O129">
            <v>-8.5</v>
          </cell>
          <cell r="U129" t="str">
            <v>Bilan</v>
          </cell>
          <cell r="V129" t="str">
            <v>Équipements Service</v>
          </cell>
          <cell r="W129" t="str">
            <v>$</v>
          </cell>
          <cell r="X129">
            <v>0</v>
          </cell>
        </row>
        <row r="130">
          <cell r="C130">
            <v>155280.23000000001</v>
          </cell>
          <cell r="O130">
            <v>-140383.23000000001</v>
          </cell>
          <cell r="U130" t="str">
            <v>Bilan</v>
          </cell>
          <cell r="V130" t="str">
            <v>Équipements Téléphonique</v>
          </cell>
          <cell r="W130" t="str">
            <v>$</v>
          </cell>
          <cell r="X130">
            <v>0</v>
          </cell>
        </row>
        <row r="131">
          <cell r="C131">
            <v>-155280.23000000001</v>
          </cell>
          <cell r="O131">
            <v>140383.23000000001</v>
          </cell>
          <cell r="U131" t="str">
            <v>Bilan</v>
          </cell>
          <cell r="V131" t="str">
            <v>Équipements Téléphonique</v>
          </cell>
          <cell r="W131" t="str">
            <v>$</v>
          </cell>
          <cell r="X131">
            <v>0</v>
          </cell>
        </row>
        <row r="132">
          <cell r="C132">
            <v>433206.49</v>
          </cell>
          <cell r="O132">
            <v>0</v>
          </cell>
          <cell r="U132" t="str">
            <v>Bilan</v>
          </cell>
          <cell r="V132" t="str">
            <v>Mobilier</v>
          </cell>
          <cell r="W132" t="str">
            <v>$</v>
          </cell>
          <cell r="X132">
            <v>0</v>
          </cell>
        </row>
        <row r="133">
          <cell r="C133">
            <v>-399945.54</v>
          </cell>
          <cell r="O133">
            <v>-497</v>
          </cell>
          <cell r="U133" t="str">
            <v>Bilan</v>
          </cell>
          <cell r="V133" t="str">
            <v>Mobilier</v>
          </cell>
          <cell r="W133" t="str">
            <v>$</v>
          </cell>
          <cell r="X133">
            <v>0</v>
          </cell>
        </row>
        <row r="134">
          <cell r="C134">
            <v>3987.88</v>
          </cell>
          <cell r="O134">
            <v>0</v>
          </cell>
          <cell r="U134" t="str">
            <v>Bilan</v>
          </cell>
          <cell r="V134" t="str">
            <v>Équipements Service</v>
          </cell>
          <cell r="W134" t="str">
            <v>$</v>
          </cell>
          <cell r="X134">
            <v>0</v>
          </cell>
        </row>
        <row r="135">
          <cell r="C135">
            <v>-3987.88</v>
          </cell>
          <cell r="O135">
            <v>0</v>
          </cell>
          <cell r="U135" t="str">
            <v>Bilan</v>
          </cell>
          <cell r="V135" t="str">
            <v>Équipements Service</v>
          </cell>
          <cell r="W135" t="str">
            <v>$</v>
          </cell>
          <cell r="X135">
            <v>0</v>
          </cell>
        </row>
        <row r="136">
          <cell r="C136">
            <v>272843.71999999997</v>
          </cell>
          <cell r="O136">
            <v>-153031.23000000001</v>
          </cell>
          <cell r="U136" t="str">
            <v>Bilan</v>
          </cell>
          <cell r="V136" t="str">
            <v>Équipements Informatique</v>
          </cell>
          <cell r="W136" t="str">
            <v>$</v>
          </cell>
          <cell r="X136">
            <v>0</v>
          </cell>
        </row>
        <row r="137">
          <cell r="C137">
            <v>-251653.65</v>
          </cell>
          <cell r="O137">
            <v>153636.23000000001</v>
          </cell>
          <cell r="U137" t="str">
            <v>Bilan</v>
          </cell>
          <cell r="V137" t="str">
            <v>Équipements Informatique</v>
          </cell>
          <cell r="W137" t="str">
            <v>$</v>
          </cell>
          <cell r="X137">
            <v>0</v>
          </cell>
        </row>
        <row r="138">
          <cell r="C138">
            <v>119393.66</v>
          </cell>
          <cell r="O138">
            <v>0</v>
          </cell>
          <cell r="U138" t="str">
            <v>Bilan</v>
          </cell>
          <cell r="V138" t="str">
            <v>Enseigne</v>
          </cell>
          <cell r="W138" t="str">
            <v>$</v>
          </cell>
          <cell r="X138">
            <v>0</v>
          </cell>
        </row>
        <row r="139">
          <cell r="C139">
            <v>-119393.65</v>
          </cell>
          <cell r="O139">
            <v>0</v>
          </cell>
          <cell r="U139" t="str">
            <v>Bilan</v>
          </cell>
          <cell r="V139" t="str">
            <v>Enseigne</v>
          </cell>
          <cell r="W139" t="str">
            <v>$</v>
          </cell>
          <cell r="X139">
            <v>0</v>
          </cell>
        </row>
        <row r="140">
          <cell r="C140">
            <v>1623600</v>
          </cell>
          <cell r="O140">
            <v>0</v>
          </cell>
          <cell r="U140" t="str">
            <v>Bilan</v>
          </cell>
          <cell r="V140" t="str">
            <v>Avances à Recevoir Long Terme</v>
          </cell>
          <cell r="W140" t="str">
            <v>$</v>
          </cell>
          <cell r="X140">
            <v>0</v>
          </cell>
        </row>
        <row r="141">
          <cell r="C141">
            <v>11309.18</v>
          </cell>
          <cell r="O141">
            <v>-5959.14</v>
          </cell>
          <cell r="U141" t="str">
            <v>Bilan</v>
          </cell>
          <cell r="V141" t="str">
            <v>Recevables Autres</v>
          </cell>
          <cell r="W141" t="str">
            <v>$</v>
          </cell>
          <cell r="X141">
            <v>0</v>
          </cell>
        </row>
        <row r="142">
          <cell r="C142">
            <v>-4931928.2300000004</v>
          </cell>
          <cell r="O142">
            <v>-1259471.31</v>
          </cell>
          <cell r="U142" t="str">
            <v>Bilan</v>
          </cell>
          <cell r="V142" t="str">
            <v>Effet à Payer Véhicules Neufs</v>
          </cell>
          <cell r="W142" t="str">
            <v>$</v>
          </cell>
          <cell r="X142">
            <v>0</v>
          </cell>
        </row>
        <row r="143">
          <cell r="C143">
            <v>-228133.97</v>
          </cell>
          <cell r="O143">
            <v>121644.02</v>
          </cell>
          <cell r="U143" t="str">
            <v>Bilan</v>
          </cell>
          <cell r="V143" t="str">
            <v>Effet à Payer Véhicules Usagés</v>
          </cell>
          <cell r="W143" t="str">
            <v>$</v>
          </cell>
          <cell r="X143">
            <v>0</v>
          </cell>
        </row>
        <row r="144">
          <cell r="C144">
            <v>-15810</v>
          </cell>
          <cell r="O144">
            <v>0</v>
          </cell>
          <cell r="U144" t="str">
            <v>Bilan</v>
          </cell>
          <cell r="V144" t="str">
            <v>Portion Court Terme de la Dette Long Terme</v>
          </cell>
          <cell r="W144" t="str">
            <v>$</v>
          </cell>
          <cell r="X144">
            <v>0</v>
          </cell>
        </row>
        <row r="145">
          <cell r="C145">
            <v>-971</v>
          </cell>
          <cell r="O145">
            <v>309.12</v>
          </cell>
          <cell r="U145" t="str">
            <v>Bilan</v>
          </cell>
          <cell r="V145" t="str">
            <v>Taxes de Vente à Payer</v>
          </cell>
          <cell r="W145" t="str">
            <v>$</v>
          </cell>
          <cell r="X145">
            <v>0</v>
          </cell>
        </row>
        <row r="146">
          <cell r="C146">
            <v>-82006.149999999994</v>
          </cell>
          <cell r="O146">
            <v>5717.97</v>
          </cell>
          <cell r="U146" t="str">
            <v>Bilan</v>
          </cell>
          <cell r="V146" t="str">
            <v>Taxes de Vente à Payer</v>
          </cell>
          <cell r="W146" t="str">
            <v>$</v>
          </cell>
          <cell r="X146">
            <v>0</v>
          </cell>
        </row>
        <row r="147">
          <cell r="C147">
            <v>38337.35</v>
          </cell>
          <cell r="O147">
            <v>3451.91</v>
          </cell>
          <cell r="U147" t="str">
            <v>Bilan</v>
          </cell>
          <cell r="V147" t="str">
            <v>Taxes de Vente à Payer</v>
          </cell>
          <cell r="W147" t="str">
            <v>$</v>
          </cell>
          <cell r="X147">
            <v>0</v>
          </cell>
        </row>
        <row r="148">
          <cell r="C148">
            <v>-297116.03999999998</v>
          </cell>
          <cell r="O148">
            <v>-13253.19</v>
          </cell>
          <cell r="U148" t="str">
            <v>Bilan</v>
          </cell>
          <cell r="V148" t="str">
            <v>Taxes de Vente à Payer</v>
          </cell>
          <cell r="W148" t="str">
            <v>$</v>
          </cell>
          <cell r="X148">
            <v>0</v>
          </cell>
        </row>
        <row r="149">
          <cell r="C149">
            <v>209590.99</v>
          </cell>
          <cell r="O149">
            <v>106570.97</v>
          </cell>
          <cell r="U149" t="str">
            <v>Bilan</v>
          </cell>
          <cell r="V149" t="str">
            <v>Taxes de Vente à Payer</v>
          </cell>
          <cell r="W149" t="str">
            <v>$</v>
          </cell>
          <cell r="X149">
            <v>0</v>
          </cell>
        </row>
        <row r="150">
          <cell r="C150">
            <v>-1470</v>
          </cell>
          <cell r="O150">
            <v>-129</v>
          </cell>
          <cell r="U150" t="str">
            <v>Bilan</v>
          </cell>
          <cell r="V150" t="str">
            <v>Taxes de Vente à Payer</v>
          </cell>
          <cell r="W150" t="str">
            <v>$</v>
          </cell>
          <cell r="X150">
            <v>0</v>
          </cell>
        </row>
        <row r="151">
          <cell r="C151">
            <v>-171834.48</v>
          </cell>
          <cell r="O151">
            <v>-203636.36</v>
          </cell>
          <cell r="U151" t="str">
            <v>Bilan</v>
          </cell>
          <cell r="V151" t="str">
            <v>Autres Comptes à Payer</v>
          </cell>
          <cell r="W151" t="str">
            <v>$</v>
          </cell>
          <cell r="X151">
            <v>0</v>
          </cell>
        </row>
        <row r="152">
          <cell r="C152">
            <v>-4582.5</v>
          </cell>
          <cell r="O152">
            <v>-890</v>
          </cell>
          <cell r="U152" t="str">
            <v>Bilan</v>
          </cell>
          <cell r="V152" t="str">
            <v>Autres Comptes à Payer</v>
          </cell>
          <cell r="W152" t="str">
            <v>$</v>
          </cell>
          <cell r="X152">
            <v>0</v>
          </cell>
        </row>
        <row r="153">
          <cell r="C153">
            <v>-87069.42</v>
          </cell>
          <cell r="O153">
            <v>-8630.7999999999993</v>
          </cell>
          <cell r="U153" t="str">
            <v>Bilan</v>
          </cell>
          <cell r="V153" t="str">
            <v>Autres Comptes à Payer</v>
          </cell>
          <cell r="W153" t="str">
            <v>$</v>
          </cell>
          <cell r="X153">
            <v>0</v>
          </cell>
        </row>
        <row r="154">
          <cell r="C154">
            <v>-20875.8</v>
          </cell>
          <cell r="O154">
            <v>13678.24</v>
          </cell>
          <cell r="U154" t="str">
            <v>Bilan</v>
          </cell>
          <cell r="V154" t="str">
            <v>Autres Comptes à Payer</v>
          </cell>
          <cell r="W154" t="str">
            <v>$</v>
          </cell>
          <cell r="X154">
            <v>0</v>
          </cell>
        </row>
        <row r="155">
          <cell r="C155">
            <v>33718.730000000003</v>
          </cell>
          <cell r="O155">
            <v>-248393.22</v>
          </cell>
          <cell r="U155" t="str">
            <v>Bilan</v>
          </cell>
          <cell r="V155" t="str">
            <v>Comptes à Payer Fournisseurs</v>
          </cell>
          <cell r="W155" t="str">
            <v>$</v>
          </cell>
          <cell r="X155">
            <v>0</v>
          </cell>
        </row>
        <row r="156">
          <cell r="C156">
            <v>-295852.3</v>
          </cell>
          <cell r="O156">
            <v>167803.9</v>
          </cell>
          <cell r="U156" t="str">
            <v>Bilan</v>
          </cell>
          <cell r="V156" t="str">
            <v>Autres Comptes à Payer</v>
          </cell>
          <cell r="W156" t="str">
            <v>$</v>
          </cell>
          <cell r="X156">
            <v>0</v>
          </cell>
        </row>
        <row r="157">
          <cell r="C157">
            <v>0</v>
          </cell>
          <cell r="O157">
            <v>1497.87</v>
          </cell>
          <cell r="U157" t="str">
            <v>Bilan</v>
          </cell>
          <cell r="V157" t="str">
            <v>Autres Courus</v>
          </cell>
          <cell r="W157" t="str">
            <v>$</v>
          </cell>
          <cell r="X157">
            <v>0</v>
          </cell>
        </row>
        <row r="158">
          <cell r="C158">
            <v>-155.35</v>
          </cell>
          <cell r="O158">
            <v>-20</v>
          </cell>
          <cell r="U158" t="str">
            <v>Bilan</v>
          </cell>
          <cell r="V158" t="str">
            <v>Autres Courus</v>
          </cell>
          <cell r="W158" t="str">
            <v>$</v>
          </cell>
          <cell r="X158">
            <v>0</v>
          </cell>
        </row>
        <row r="159">
          <cell r="C159">
            <v>0</v>
          </cell>
          <cell r="O159">
            <v>-3300</v>
          </cell>
          <cell r="U159" t="str">
            <v>Bilan</v>
          </cell>
          <cell r="V159" t="str">
            <v>Autres Courus</v>
          </cell>
          <cell r="W159" t="str">
            <v>$</v>
          </cell>
          <cell r="X159">
            <v>0</v>
          </cell>
        </row>
        <row r="160">
          <cell r="C160">
            <v>1195.69</v>
          </cell>
          <cell r="O160">
            <v>1194.3699999999999</v>
          </cell>
          <cell r="U160" t="str">
            <v>Bilan</v>
          </cell>
          <cell r="V160" t="str">
            <v>DAS à Payer</v>
          </cell>
          <cell r="W160" t="str">
            <v>$</v>
          </cell>
          <cell r="X160">
            <v>0</v>
          </cell>
        </row>
        <row r="161">
          <cell r="C161">
            <v>374.59</v>
          </cell>
          <cell r="O161">
            <v>56.93</v>
          </cell>
          <cell r="U161" t="str">
            <v>Bilan</v>
          </cell>
          <cell r="V161" t="str">
            <v>DAS à Payer</v>
          </cell>
          <cell r="W161" t="str">
            <v>$</v>
          </cell>
          <cell r="X161">
            <v>0</v>
          </cell>
        </row>
        <row r="162">
          <cell r="C162">
            <v>-30580.959999999999</v>
          </cell>
          <cell r="O162">
            <v>2617.0100000000002</v>
          </cell>
          <cell r="U162" t="str">
            <v>Bilan</v>
          </cell>
          <cell r="V162" t="str">
            <v>DAS à Payer</v>
          </cell>
          <cell r="W162" t="str">
            <v>$</v>
          </cell>
          <cell r="X162">
            <v>0</v>
          </cell>
        </row>
        <row r="163">
          <cell r="C163">
            <v>-604.05999999999995</v>
          </cell>
          <cell r="O163">
            <v>182.88</v>
          </cell>
          <cell r="U163" t="str">
            <v>Bilan</v>
          </cell>
          <cell r="V163" t="str">
            <v>DAS à Payer</v>
          </cell>
          <cell r="W163" t="str">
            <v>$</v>
          </cell>
          <cell r="X163">
            <v>0</v>
          </cell>
        </row>
        <row r="164">
          <cell r="C164">
            <v>-252</v>
          </cell>
          <cell r="O164">
            <v>-231</v>
          </cell>
          <cell r="U164" t="str">
            <v>Bilan</v>
          </cell>
          <cell r="V164" t="str">
            <v>DAS à Payer</v>
          </cell>
          <cell r="W164" t="str">
            <v>$</v>
          </cell>
          <cell r="X164">
            <v>0</v>
          </cell>
        </row>
        <row r="165">
          <cell r="C165">
            <v>-9100</v>
          </cell>
          <cell r="O165">
            <v>6130</v>
          </cell>
          <cell r="U165" t="str">
            <v>Bilan</v>
          </cell>
          <cell r="V165" t="str">
            <v>Dépôts de Client</v>
          </cell>
          <cell r="W165" t="str">
            <v>$</v>
          </cell>
          <cell r="X165">
            <v>0</v>
          </cell>
        </row>
        <row r="166">
          <cell r="C166">
            <v>-33110.03</v>
          </cell>
          <cell r="O166">
            <v>-10137.799999999999</v>
          </cell>
          <cell r="U166" t="str">
            <v>Bilan</v>
          </cell>
          <cell r="V166" t="str">
            <v>Salaires à Payer</v>
          </cell>
          <cell r="W166" t="str">
            <v>$</v>
          </cell>
          <cell r="X166">
            <v>0</v>
          </cell>
        </row>
        <row r="167">
          <cell r="C167">
            <v>80</v>
          </cell>
          <cell r="O167">
            <v>406.08</v>
          </cell>
          <cell r="U167" t="str">
            <v>Bilan</v>
          </cell>
          <cell r="V167" t="str">
            <v>Salaires à Payer</v>
          </cell>
          <cell r="W167" t="str">
            <v>$</v>
          </cell>
          <cell r="X167">
            <v>0</v>
          </cell>
        </row>
        <row r="168">
          <cell r="C168">
            <v>-205289.25</v>
          </cell>
          <cell r="O168">
            <v>-25775.58</v>
          </cell>
          <cell r="U168" t="str">
            <v>Bilan</v>
          </cell>
          <cell r="V168" t="str">
            <v>Salaires à Payer</v>
          </cell>
          <cell r="W168" t="str">
            <v>$</v>
          </cell>
          <cell r="X168">
            <v>0</v>
          </cell>
        </row>
        <row r="169">
          <cell r="C169">
            <v>-18388.21</v>
          </cell>
          <cell r="O169">
            <v>-9432.33</v>
          </cell>
          <cell r="U169" t="str">
            <v>Bilan</v>
          </cell>
          <cell r="V169" t="str">
            <v>Salaires à Payer</v>
          </cell>
          <cell r="W169" t="str">
            <v>$</v>
          </cell>
          <cell r="X169">
            <v>0</v>
          </cell>
        </row>
        <row r="170">
          <cell r="C170">
            <v>-209693.3</v>
          </cell>
          <cell r="O170">
            <v>15635.41</v>
          </cell>
          <cell r="U170" t="str">
            <v>Bilan</v>
          </cell>
          <cell r="V170" t="str">
            <v>Salaires à Payer</v>
          </cell>
          <cell r="W170" t="str">
            <v>$</v>
          </cell>
          <cell r="X170">
            <v>0</v>
          </cell>
        </row>
        <row r="171">
          <cell r="C171">
            <v>1907.97</v>
          </cell>
          <cell r="O171">
            <v>9152.09</v>
          </cell>
          <cell r="U171" t="str">
            <v>Bilan</v>
          </cell>
          <cell r="V171" t="str">
            <v>Salaires à Payer</v>
          </cell>
          <cell r="W171" t="str">
            <v>$</v>
          </cell>
          <cell r="X171">
            <v>0</v>
          </cell>
        </row>
        <row r="172">
          <cell r="C172">
            <v>-18936.25</v>
          </cell>
          <cell r="O172">
            <v>1317.5</v>
          </cell>
          <cell r="U172" t="str">
            <v>Bilan</v>
          </cell>
          <cell r="V172" t="str">
            <v>Dette à Long Terme</v>
          </cell>
          <cell r="W172" t="str">
            <v>$</v>
          </cell>
          <cell r="X172">
            <v>0</v>
          </cell>
        </row>
        <row r="173">
          <cell r="C173">
            <v>-19122.599999999999</v>
          </cell>
          <cell r="O173">
            <v>0</v>
          </cell>
          <cell r="U173" t="str">
            <v>Bilan</v>
          </cell>
          <cell r="V173" t="str">
            <v>Autres Courus</v>
          </cell>
          <cell r="W173" t="str">
            <v>$</v>
          </cell>
          <cell r="X173">
            <v>0</v>
          </cell>
        </row>
        <row r="174">
          <cell r="C174">
            <v>-2350000</v>
          </cell>
          <cell r="O174">
            <v>0</v>
          </cell>
          <cell r="U174" t="str">
            <v>Bilan</v>
          </cell>
          <cell r="V174" t="str">
            <v>Capital Actions</v>
          </cell>
          <cell r="W174" t="str">
            <v>$</v>
          </cell>
          <cell r="X174">
            <v>0</v>
          </cell>
        </row>
        <row r="175">
          <cell r="C175">
            <v>-1723617</v>
          </cell>
          <cell r="O175">
            <v>0</v>
          </cell>
          <cell r="U175" t="str">
            <v>Bilan</v>
          </cell>
          <cell r="V175" t="str">
            <v>Apport</v>
          </cell>
          <cell r="W175" t="str">
            <v>$</v>
          </cell>
          <cell r="X175">
            <v>0</v>
          </cell>
        </row>
        <row r="176">
          <cell r="C176">
            <v>-347547.5</v>
          </cell>
          <cell r="O176">
            <v>0</v>
          </cell>
          <cell r="U176" t="str">
            <v>Bilan</v>
          </cell>
          <cell r="V176" t="str">
            <v>Capital Actions</v>
          </cell>
          <cell r="W176">
            <v>0</v>
          </cell>
          <cell r="X176">
            <v>0</v>
          </cell>
        </row>
        <row r="177">
          <cell r="C177">
            <v>-973229.33</v>
          </cell>
          <cell r="O177">
            <v>0</v>
          </cell>
          <cell r="U177" t="str">
            <v>Bilan</v>
          </cell>
          <cell r="V177" t="str">
            <v>Bénéfices non répartis</v>
          </cell>
          <cell r="W177" t="str">
            <v>$</v>
          </cell>
          <cell r="X177">
            <v>0</v>
          </cell>
        </row>
        <row r="178">
          <cell r="C178">
            <v>-1490760.75</v>
          </cell>
          <cell r="O178">
            <v>-268797.68</v>
          </cell>
          <cell r="U178" t="str">
            <v>Véhicules neufs</v>
          </cell>
          <cell r="V178" t="str">
            <v>Rachat bail</v>
          </cell>
          <cell r="W178" t="str">
            <v>$</v>
          </cell>
          <cell r="X178" t="str">
            <v>Oui</v>
          </cell>
        </row>
        <row r="179">
          <cell r="O179">
            <v>-16</v>
          </cell>
          <cell r="U179" t="str">
            <v>Véhicules neufs</v>
          </cell>
          <cell r="V179" t="str">
            <v>Rachat bail</v>
          </cell>
          <cell r="W179" t="str">
            <v>NB</v>
          </cell>
          <cell r="X179">
            <v>0</v>
          </cell>
        </row>
        <row r="180">
          <cell r="C180">
            <v>-107154.26</v>
          </cell>
          <cell r="O180">
            <v>0</v>
          </cell>
          <cell r="U180" t="str">
            <v>Véhicules neufs</v>
          </cell>
          <cell r="V180" t="str">
            <v>Autos détail</v>
          </cell>
          <cell r="W180" t="str">
            <v>$</v>
          </cell>
          <cell r="X180" t="str">
            <v>Oui</v>
          </cell>
        </row>
        <row r="181">
          <cell r="O181">
            <v>0</v>
          </cell>
          <cell r="U181" t="str">
            <v>Véhicules neufs</v>
          </cell>
          <cell r="V181" t="str">
            <v>Autos détail</v>
          </cell>
          <cell r="W181" t="str">
            <v>NB</v>
          </cell>
          <cell r="X181">
            <v>0</v>
          </cell>
        </row>
        <row r="182">
          <cell r="C182">
            <v>-1710895.13</v>
          </cell>
          <cell r="O182">
            <v>-426787.2</v>
          </cell>
          <cell r="U182" t="str">
            <v>Véhicules neufs</v>
          </cell>
          <cell r="V182" t="str">
            <v>Autos détail</v>
          </cell>
          <cell r="W182" t="str">
            <v>$</v>
          </cell>
          <cell r="X182" t="str">
            <v>Oui</v>
          </cell>
        </row>
        <row r="183">
          <cell r="O183">
            <v>-15</v>
          </cell>
          <cell r="U183" t="str">
            <v>Véhicules neufs</v>
          </cell>
          <cell r="V183" t="str">
            <v>Autos détail</v>
          </cell>
          <cell r="W183" t="str">
            <v>NB</v>
          </cell>
          <cell r="X183">
            <v>0</v>
          </cell>
        </row>
        <row r="184">
          <cell r="C184">
            <v>-1543980.18</v>
          </cell>
          <cell r="O184">
            <v>-237551.91</v>
          </cell>
          <cell r="U184" t="str">
            <v>Véhicules neufs</v>
          </cell>
          <cell r="V184" t="str">
            <v>Autos détail</v>
          </cell>
          <cell r="W184" t="str">
            <v>$</v>
          </cell>
          <cell r="X184" t="str">
            <v>Oui</v>
          </cell>
        </row>
        <row r="185">
          <cell r="O185">
            <v>-8</v>
          </cell>
          <cell r="U185" t="str">
            <v>Véhicules neufs</v>
          </cell>
          <cell r="V185" t="str">
            <v>Autos détail</v>
          </cell>
          <cell r="W185" t="str">
            <v>NB</v>
          </cell>
          <cell r="X185">
            <v>0</v>
          </cell>
        </row>
        <row r="186">
          <cell r="C186">
            <v>-99312</v>
          </cell>
          <cell r="O186">
            <v>0</v>
          </cell>
          <cell r="U186" t="str">
            <v>Véhicules neufs</v>
          </cell>
          <cell r="V186" t="str">
            <v>Camions détail</v>
          </cell>
          <cell r="W186" t="str">
            <v>$</v>
          </cell>
          <cell r="X186" t="str">
            <v>Oui</v>
          </cell>
        </row>
        <row r="187">
          <cell r="O187">
            <v>0</v>
          </cell>
          <cell r="U187" t="str">
            <v>Véhicules neufs</v>
          </cell>
          <cell r="V187" t="str">
            <v>Camions détail</v>
          </cell>
          <cell r="W187" t="str">
            <v>NB</v>
          </cell>
          <cell r="X187">
            <v>0</v>
          </cell>
        </row>
        <row r="188">
          <cell r="C188">
            <v>-3609185.32</v>
          </cell>
          <cell r="O188">
            <v>-522534.79</v>
          </cell>
          <cell r="U188" t="str">
            <v>Véhicules neufs</v>
          </cell>
          <cell r="V188" t="str">
            <v>Camions détail</v>
          </cell>
          <cell r="W188" t="str">
            <v>$</v>
          </cell>
          <cell r="X188" t="str">
            <v>Oui</v>
          </cell>
        </row>
        <row r="189">
          <cell r="O189">
            <v>-10</v>
          </cell>
          <cell r="U189" t="str">
            <v>Véhicules neufs</v>
          </cell>
          <cell r="V189" t="str">
            <v>Camions détail</v>
          </cell>
          <cell r="W189" t="str">
            <v>NB</v>
          </cell>
          <cell r="X189">
            <v>0</v>
          </cell>
        </row>
        <row r="190">
          <cell r="C190">
            <v>-276857.03999999998</v>
          </cell>
          <cell r="O190">
            <v>-133631.79999999999</v>
          </cell>
          <cell r="U190" t="str">
            <v>Véhicules neufs</v>
          </cell>
          <cell r="V190" t="str">
            <v>Camions détail</v>
          </cell>
          <cell r="W190" t="str">
            <v>$</v>
          </cell>
          <cell r="X190" t="str">
            <v>oui</v>
          </cell>
        </row>
        <row r="191">
          <cell r="O191">
            <v>-3</v>
          </cell>
          <cell r="U191" t="str">
            <v>Véhicules neufs</v>
          </cell>
          <cell r="V191" t="str">
            <v>Camions détail</v>
          </cell>
          <cell r="W191" t="str">
            <v>NB</v>
          </cell>
          <cell r="X191">
            <v>0</v>
          </cell>
        </row>
        <row r="192">
          <cell r="C192">
            <v>-811150.33</v>
          </cell>
          <cell r="O192">
            <v>-39021</v>
          </cell>
          <cell r="U192" t="str">
            <v>Véhicules neufs</v>
          </cell>
          <cell r="V192" t="str">
            <v>Autos détail</v>
          </cell>
          <cell r="W192" t="str">
            <v>$</v>
          </cell>
          <cell r="X192" t="str">
            <v>Oui</v>
          </cell>
        </row>
        <row r="193">
          <cell r="O193">
            <v>-1</v>
          </cell>
          <cell r="U193" t="str">
            <v>Véhicules neufs</v>
          </cell>
          <cell r="V193" t="str">
            <v>Autos détail</v>
          </cell>
          <cell r="W193" t="str">
            <v>NB</v>
          </cell>
          <cell r="X193">
            <v>0</v>
          </cell>
        </row>
        <row r="194">
          <cell r="C194">
            <v>-6289477.04</v>
          </cell>
          <cell r="O194">
            <v>-1004801.62</v>
          </cell>
          <cell r="U194" t="str">
            <v>Véhicules neufs</v>
          </cell>
          <cell r="V194" t="str">
            <v>Camions détail</v>
          </cell>
          <cell r="W194" t="str">
            <v>$</v>
          </cell>
          <cell r="X194" t="str">
            <v>Oui</v>
          </cell>
        </row>
        <row r="195">
          <cell r="O195">
            <v>-26</v>
          </cell>
          <cell r="U195" t="str">
            <v>Véhicules neufs</v>
          </cell>
          <cell r="V195" t="str">
            <v>Camions détail</v>
          </cell>
          <cell r="W195" t="str">
            <v>NB</v>
          </cell>
          <cell r="X195">
            <v>0</v>
          </cell>
        </row>
        <row r="196">
          <cell r="C196">
            <v>-354962.21</v>
          </cell>
          <cell r="O196">
            <v>0</v>
          </cell>
          <cell r="U196" t="str">
            <v>Véhicules neufs</v>
          </cell>
          <cell r="V196" t="str">
            <v>Autos détail</v>
          </cell>
          <cell r="W196" t="str">
            <v>$</v>
          </cell>
          <cell r="X196" t="str">
            <v>Oui</v>
          </cell>
        </row>
        <row r="197">
          <cell r="O197">
            <v>0</v>
          </cell>
          <cell r="U197" t="str">
            <v>Véhicules neufs</v>
          </cell>
          <cell r="V197" t="str">
            <v>Autos détail</v>
          </cell>
          <cell r="W197" t="str">
            <v>NB</v>
          </cell>
          <cell r="X197">
            <v>0</v>
          </cell>
        </row>
        <row r="198">
          <cell r="C198">
            <v>-665370</v>
          </cell>
          <cell r="O198">
            <v>-33645</v>
          </cell>
          <cell r="U198" t="str">
            <v>Véhicules neufs</v>
          </cell>
          <cell r="V198" t="str">
            <v>Flottes</v>
          </cell>
          <cell r="W198" t="str">
            <v>$</v>
          </cell>
          <cell r="X198" t="str">
            <v>Oui</v>
          </cell>
        </row>
        <row r="199">
          <cell r="O199">
            <v>-1</v>
          </cell>
          <cell r="U199" t="str">
            <v>Véhicules neufs</v>
          </cell>
          <cell r="V199" t="str">
            <v>Flottes</v>
          </cell>
          <cell r="W199" t="str">
            <v>NB</v>
          </cell>
          <cell r="X199">
            <v>0</v>
          </cell>
        </row>
        <row r="200">
          <cell r="C200">
            <v>-1539640.97</v>
          </cell>
          <cell r="O200">
            <v>-509976.02</v>
          </cell>
          <cell r="U200" t="str">
            <v>Véhicules neufs</v>
          </cell>
          <cell r="V200" t="str">
            <v>Ex-Démos et courtoisies</v>
          </cell>
          <cell r="W200" t="str">
            <v>$</v>
          </cell>
          <cell r="X200" t="str">
            <v>Oui</v>
          </cell>
        </row>
        <row r="201">
          <cell r="O201">
            <v>-14</v>
          </cell>
          <cell r="U201" t="str">
            <v>Véhicules neufs</v>
          </cell>
          <cell r="V201" t="str">
            <v>Ex-Démos et courtoisies</v>
          </cell>
          <cell r="W201" t="str">
            <v>NB</v>
          </cell>
          <cell r="X201">
            <v>0</v>
          </cell>
        </row>
        <row r="202">
          <cell r="C202">
            <v>-5342133.87</v>
          </cell>
          <cell r="O202">
            <v>-877567.39</v>
          </cell>
          <cell r="U202" t="str">
            <v>Véhicules usagés</v>
          </cell>
          <cell r="V202" t="str">
            <v>Certifié</v>
          </cell>
          <cell r="W202" t="str">
            <v>$</v>
          </cell>
          <cell r="X202" t="str">
            <v>Oui</v>
          </cell>
        </row>
        <row r="203">
          <cell r="O203">
            <v>-39</v>
          </cell>
          <cell r="U203" t="str">
            <v>Véhicules usagés</v>
          </cell>
          <cell r="V203" t="str">
            <v>Certifié</v>
          </cell>
          <cell r="W203" t="str">
            <v>NB</v>
          </cell>
          <cell r="X203">
            <v>0</v>
          </cell>
        </row>
        <row r="204">
          <cell r="C204">
            <v>-134713</v>
          </cell>
          <cell r="O204">
            <v>0</v>
          </cell>
          <cell r="U204" t="str">
            <v>Véhicules usagés</v>
          </cell>
          <cell r="V204" t="str">
            <v>Non Certifié</v>
          </cell>
          <cell r="W204" t="str">
            <v>$</v>
          </cell>
          <cell r="X204" t="str">
            <v>Oui</v>
          </cell>
        </row>
        <row r="205">
          <cell r="O205">
            <v>0</v>
          </cell>
          <cell r="U205" t="str">
            <v>Véhicules usagés</v>
          </cell>
          <cell r="V205" t="str">
            <v>Non Certifié</v>
          </cell>
          <cell r="W205" t="str">
            <v>NB</v>
          </cell>
          <cell r="X205">
            <v>0</v>
          </cell>
        </row>
        <row r="206">
          <cell r="C206">
            <v>-3220024</v>
          </cell>
          <cell r="O206">
            <v>-452346.41</v>
          </cell>
          <cell r="U206" t="str">
            <v>Véhicules usagés</v>
          </cell>
          <cell r="V206" t="str">
            <v>Ventes au Gros</v>
          </cell>
          <cell r="W206" t="str">
            <v>$</v>
          </cell>
          <cell r="X206" t="str">
            <v>Oui</v>
          </cell>
        </row>
        <row r="207">
          <cell r="O207">
            <v>-35</v>
          </cell>
          <cell r="U207" t="str">
            <v>Véhicules usagés</v>
          </cell>
          <cell r="V207" t="str">
            <v>Ventes au Gros</v>
          </cell>
          <cell r="W207" t="str">
            <v>NB</v>
          </cell>
          <cell r="X207">
            <v>0</v>
          </cell>
        </row>
        <row r="208">
          <cell r="C208">
            <v>-643235.68000000005</v>
          </cell>
          <cell r="O208">
            <v>-69436.02</v>
          </cell>
          <cell r="U208" t="str">
            <v>Service</v>
          </cell>
          <cell r="V208" t="str">
            <v>M/O Client</v>
          </cell>
          <cell r="W208" t="str">
            <v>$</v>
          </cell>
          <cell r="X208" t="str">
            <v>Oui</v>
          </cell>
        </row>
        <row r="209">
          <cell r="O209">
            <v>-318</v>
          </cell>
          <cell r="U209" t="str">
            <v>Service</v>
          </cell>
          <cell r="V209" t="str">
            <v>M/O Client</v>
          </cell>
          <cell r="W209" t="str">
            <v>NB</v>
          </cell>
          <cell r="X209">
            <v>0</v>
          </cell>
        </row>
        <row r="210">
          <cell r="C210">
            <v>-2917.67</v>
          </cell>
          <cell r="O210">
            <v>-429.8</v>
          </cell>
          <cell r="U210" t="str">
            <v>Service</v>
          </cell>
          <cell r="V210" t="str">
            <v>M/O Esthétique</v>
          </cell>
          <cell r="W210" t="str">
            <v>$</v>
          </cell>
          <cell r="X210" t="str">
            <v>Oui</v>
          </cell>
        </row>
        <row r="211">
          <cell r="C211">
            <v>-389497.9</v>
          </cell>
          <cell r="O211">
            <v>-55182.25</v>
          </cell>
          <cell r="U211" t="str">
            <v>Service</v>
          </cell>
          <cell r="V211" t="str">
            <v>M/O Garantie</v>
          </cell>
          <cell r="W211" t="str">
            <v>$</v>
          </cell>
          <cell r="X211" t="str">
            <v>Oui</v>
          </cell>
        </row>
        <row r="212">
          <cell r="O212">
            <v>-440</v>
          </cell>
          <cell r="U212" t="str">
            <v>Service</v>
          </cell>
          <cell r="V212" t="str">
            <v>M/O Garantie</v>
          </cell>
          <cell r="W212" t="str">
            <v>NB</v>
          </cell>
          <cell r="X212">
            <v>0</v>
          </cell>
        </row>
        <row r="213">
          <cell r="C213">
            <v>-397703.35</v>
          </cell>
          <cell r="O213">
            <v>-55424.9</v>
          </cell>
          <cell r="U213" t="str">
            <v>Service</v>
          </cell>
          <cell r="V213" t="str">
            <v>M/O Interne</v>
          </cell>
          <cell r="W213" t="str">
            <v>$</v>
          </cell>
          <cell r="X213" t="str">
            <v>Oui</v>
          </cell>
        </row>
        <row r="214">
          <cell r="O214">
            <v>-241</v>
          </cell>
          <cell r="U214" t="str">
            <v>Service</v>
          </cell>
          <cell r="V214" t="str">
            <v>M/O Interne</v>
          </cell>
          <cell r="W214" t="str">
            <v>NB</v>
          </cell>
          <cell r="X214">
            <v>0</v>
          </cell>
        </row>
        <row r="215">
          <cell r="C215">
            <v>0</v>
          </cell>
          <cell r="O215">
            <v>100</v>
          </cell>
          <cell r="U215" t="str">
            <v>Service</v>
          </cell>
          <cell r="V215" t="str">
            <v>M/O Client</v>
          </cell>
          <cell r="W215" t="str">
            <v>$</v>
          </cell>
          <cell r="X215" t="str">
            <v>Oui</v>
          </cell>
        </row>
        <row r="216">
          <cell r="O216">
            <v>1</v>
          </cell>
          <cell r="U216" t="str">
            <v>Service</v>
          </cell>
          <cell r="V216" t="str">
            <v>M/O Client</v>
          </cell>
          <cell r="W216" t="str">
            <v>NB</v>
          </cell>
          <cell r="X216">
            <v>0</v>
          </cell>
        </row>
        <row r="217">
          <cell r="C217">
            <v>-117951.83</v>
          </cell>
          <cell r="O217">
            <v>-16729.95</v>
          </cell>
          <cell r="U217" t="str">
            <v>Pièces</v>
          </cell>
          <cell r="V217" t="str">
            <v>Huiles et Graisse</v>
          </cell>
          <cell r="W217" t="str">
            <v>$</v>
          </cell>
          <cell r="X217" t="str">
            <v>Oui</v>
          </cell>
        </row>
        <row r="218">
          <cell r="O218">
            <v>-320</v>
          </cell>
          <cell r="U218" t="str">
            <v>Pièces</v>
          </cell>
          <cell r="V218" t="str">
            <v>Huiles et Graisse</v>
          </cell>
          <cell r="W218" t="str">
            <v>NB</v>
          </cell>
          <cell r="X218">
            <v>0</v>
          </cell>
        </row>
        <row r="219">
          <cell r="C219">
            <v>-9888.77</v>
          </cell>
          <cell r="O219">
            <v>-1061.1400000000001</v>
          </cell>
          <cell r="U219" t="str">
            <v>Service</v>
          </cell>
          <cell r="V219" t="str">
            <v>Sous-traitement</v>
          </cell>
          <cell r="W219" t="str">
            <v>$</v>
          </cell>
          <cell r="X219" t="str">
            <v>Oui</v>
          </cell>
        </row>
        <row r="220">
          <cell r="O220">
            <v>-7</v>
          </cell>
          <cell r="U220" t="str">
            <v>Service</v>
          </cell>
          <cell r="V220" t="str">
            <v>Sous-traitement</v>
          </cell>
          <cell r="W220" t="str">
            <v>NB</v>
          </cell>
          <cell r="X220">
            <v>0</v>
          </cell>
        </row>
        <row r="221">
          <cell r="C221">
            <v>-15416.61</v>
          </cell>
          <cell r="O221">
            <v>-1403.54</v>
          </cell>
          <cell r="U221" t="str">
            <v>Service</v>
          </cell>
          <cell r="V221" t="str">
            <v>Sous-traitement</v>
          </cell>
          <cell r="W221" t="str">
            <v>$</v>
          </cell>
          <cell r="X221" t="str">
            <v>Oui</v>
          </cell>
        </row>
        <row r="222">
          <cell r="O222">
            <v>-2</v>
          </cell>
          <cell r="U222" t="str">
            <v>Service</v>
          </cell>
          <cell r="V222" t="str">
            <v>Sous-traitement</v>
          </cell>
          <cell r="W222" t="str">
            <v>NB</v>
          </cell>
          <cell r="X222">
            <v>0</v>
          </cell>
        </row>
        <row r="223">
          <cell r="C223">
            <v>-136450.39000000001</v>
          </cell>
          <cell r="O223">
            <v>-14311.4</v>
          </cell>
          <cell r="U223" t="str">
            <v>Service</v>
          </cell>
          <cell r="V223" t="str">
            <v>Sous-traitement</v>
          </cell>
          <cell r="W223" t="str">
            <v>$</v>
          </cell>
          <cell r="X223" t="str">
            <v>Oui</v>
          </cell>
        </row>
        <row r="224">
          <cell r="O224">
            <v>-60</v>
          </cell>
          <cell r="U224" t="str">
            <v>Service</v>
          </cell>
          <cell r="V224" t="str">
            <v>Sous-traitement</v>
          </cell>
          <cell r="W224" t="str">
            <v>NB</v>
          </cell>
          <cell r="X224">
            <v>0</v>
          </cell>
        </row>
        <row r="225">
          <cell r="C225">
            <v>-199125.16</v>
          </cell>
          <cell r="O225">
            <v>-27699.94</v>
          </cell>
          <cell r="U225" t="str">
            <v>Carrosserie</v>
          </cell>
          <cell r="V225" t="str">
            <v>M/O Sous-traitement</v>
          </cell>
          <cell r="W225" t="str">
            <v>$</v>
          </cell>
          <cell r="X225" t="str">
            <v>Oui</v>
          </cell>
        </row>
        <row r="226">
          <cell r="O226">
            <v>-16</v>
          </cell>
          <cell r="U226" t="str">
            <v>Carrosserie</v>
          </cell>
          <cell r="V226" t="str">
            <v>M/O Sous-traitement</v>
          </cell>
          <cell r="W226" t="str">
            <v>NB</v>
          </cell>
          <cell r="X226">
            <v>0</v>
          </cell>
        </row>
        <row r="227">
          <cell r="C227">
            <v>-320869.46000000002</v>
          </cell>
          <cell r="O227">
            <v>-48494.06</v>
          </cell>
          <cell r="U227" t="str">
            <v>Carrosserie</v>
          </cell>
          <cell r="V227" t="str">
            <v>M/O Sous-traitement</v>
          </cell>
          <cell r="W227" t="str">
            <v>$</v>
          </cell>
          <cell r="X227" t="str">
            <v>Oui</v>
          </cell>
        </row>
        <row r="228">
          <cell r="O228">
            <v>-23</v>
          </cell>
          <cell r="U228" t="str">
            <v>Carrosserie</v>
          </cell>
          <cell r="V228" t="str">
            <v>M/O Sous-traitement</v>
          </cell>
          <cell r="W228" t="str">
            <v>NB</v>
          </cell>
          <cell r="X228">
            <v>0</v>
          </cell>
        </row>
        <row r="229">
          <cell r="C229">
            <v>-49138.58</v>
          </cell>
          <cell r="O229">
            <v>-11067.87</v>
          </cell>
          <cell r="U229" t="str">
            <v>Carrosserie</v>
          </cell>
          <cell r="V229" t="str">
            <v>M/O Sous-traitement</v>
          </cell>
          <cell r="W229" t="str">
            <v>$</v>
          </cell>
          <cell r="X229" t="str">
            <v>Oui</v>
          </cell>
        </row>
        <row r="230">
          <cell r="O230">
            <v>-21</v>
          </cell>
          <cell r="U230" t="str">
            <v>Carrosserie</v>
          </cell>
          <cell r="V230" t="str">
            <v>M/O Sous-traitement</v>
          </cell>
          <cell r="W230" t="str">
            <v>NB</v>
          </cell>
          <cell r="X230">
            <v>0</v>
          </cell>
        </row>
        <row r="231">
          <cell r="C231">
            <v>-399312.27</v>
          </cell>
          <cell r="O231">
            <v>-47501.85</v>
          </cell>
          <cell r="U231" t="str">
            <v>Pièces</v>
          </cell>
          <cell r="V231" t="str">
            <v>Pièces Ro Clients</v>
          </cell>
          <cell r="W231" t="str">
            <v>$</v>
          </cell>
          <cell r="X231" t="str">
            <v>Oui</v>
          </cell>
        </row>
        <row r="232">
          <cell r="O232">
            <v>-288</v>
          </cell>
          <cell r="U232" t="str">
            <v>Pièces</v>
          </cell>
          <cell r="V232" t="str">
            <v>Pièces Ro Clients</v>
          </cell>
          <cell r="W232" t="str">
            <v>NB</v>
          </cell>
          <cell r="X232">
            <v>0</v>
          </cell>
        </row>
        <row r="233">
          <cell r="C233">
            <v>-3901.94</v>
          </cell>
          <cell r="O233">
            <v>-359.7</v>
          </cell>
          <cell r="U233" t="str">
            <v>Service</v>
          </cell>
          <cell r="V233" t="str">
            <v>M/O Client</v>
          </cell>
          <cell r="W233" t="str">
            <v>$</v>
          </cell>
          <cell r="X233" t="str">
            <v>Oui</v>
          </cell>
        </row>
        <row r="234">
          <cell r="C234">
            <v>-534681.80000000005</v>
          </cell>
          <cell r="O234">
            <v>-57379.62</v>
          </cell>
          <cell r="U234" t="str">
            <v>Pièces</v>
          </cell>
          <cell r="V234" t="str">
            <v>P/A Garantie</v>
          </cell>
          <cell r="W234" t="str">
            <v>$</v>
          </cell>
          <cell r="X234" t="str">
            <v>Oui</v>
          </cell>
        </row>
        <row r="235">
          <cell r="O235">
            <v>-345</v>
          </cell>
          <cell r="U235" t="str">
            <v>Pièces</v>
          </cell>
          <cell r="V235" t="str">
            <v>P/A Garantie</v>
          </cell>
          <cell r="W235" t="str">
            <v>NB</v>
          </cell>
          <cell r="X235">
            <v>0</v>
          </cell>
        </row>
        <row r="236">
          <cell r="C236">
            <v>-340656.56</v>
          </cell>
          <cell r="O236">
            <v>-53074.87</v>
          </cell>
          <cell r="U236" t="str">
            <v>Pièces</v>
          </cell>
          <cell r="V236" t="str">
            <v>Ventes Internes</v>
          </cell>
          <cell r="W236" t="str">
            <v>$</v>
          </cell>
          <cell r="X236" t="str">
            <v>Oui</v>
          </cell>
        </row>
        <row r="237">
          <cell r="O237">
            <v>-252</v>
          </cell>
          <cell r="U237" t="str">
            <v>Pièces</v>
          </cell>
          <cell r="V237" t="str">
            <v>Ventes Internes</v>
          </cell>
          <cell r="W237" t="str">
            <v>NB</v>
          </cell>
          <cell r="X237">
            <v>0</v>
          </cell>
        </row>
        <row r="238">
          <cell r="C238">
            <v>-4272.9799999999996</v>
          </cell>
          <cell r="O238">
            <v>-667.92</v>
          </cell>
          <cell r="U238" t="str">
            <v>Service</v>
          </cell>
          <cell r="V238" t="str">
            <v>M/O Interne</v>
          </cell>
          <cell r="W238" t="str">
            <v>$</v>
          </cell>
          <cell r="X238" t="str">
            <v>Oui</v>
          </cell>
        </row>
        <row r="239">
          <cell r="C239">
            <v>-28409.360000000001</v>
          </cell>
          <cell r="O239">
            <v>-2985.49</v>
          </cell>
          <cell r="U239" t="str">
            <v>Pièces</v>
          </cell>
          <cell r="V239" t="str">
            <v>Pièces Ro Clients</v>
          </cell>
          <cell r="W239" t="str">
            <v>$</v>
          </cell>
          <cell r="X239" t="str">
            <v>Oui</v>
          </cell>
        </row>
        <row r="240">
          <cell r="O240">
            <v>-161</v>
          </cell>
          <cell r="U240" t="str">
            <v>Pièces</v>
          </cell>
          <cell r="V240" t="str">
            <v>Pièces Ro Clients</v>
          </cell>
          <cell r="W240" t="str">
            <v>NB</v>
          </cell>
          <cell r="X240">
            <v>0</v>
          </cell>
        </row>
        <row r="241">
          <cell r="C241">
            <v>-54563.78</v>
          </cell>
          <cell r="O241">
            <v>-4710.1000000000004</v>
          </cell>
          <cell r="U241" t="str">
            <v>Pièces</v>
          </cell>
          <cell r="V241" t="str">
            <v>Pièces Ro Carrosserie</v>
          </cell>
          <cell r="W241" t="str">
            <v>$</v>
          </cell>
          <cell r="X241" t="str">
            <v>Oui</v>
          </cell>
        </row>
        <row r="242">
          <cell r="O242">
            <v>-8</v>
          </cell>
          <cell r="U242" t="str">
            <v>Pièces</v>
          </cell>
          <cell r="V242" t="str">
            <v>Pièces Ro Carrosserie</v>
          </cell>
          <cell r="W242" t="str">
            <v>NB</v>
          </cell>
          <cell r="X242">
            <v>0</v>
          </cell>
        </row>
        <row r="243">
          <cell r="C243">
            <v>-230613.73</v>
          </cell>
          <cell r="O243">
            <v>-42820.76</v>
          </cell>
          <cell r="U243" t="str">
            <v>Pièces</v>
          </cell>
          <cell r="V243" t="str">
            <v>Pièces Ro Carrosserie</v>
          </cell>
          <cell r="W243" t="str">
            <v>$</v>
          </cell>
          <cell r="X243" t="str">
            <v>Oui</v>
          </cell>
        </row>
        <row r="244">
          <cell r="O244">
            <v>-18</v>
          </cell>
          <cell r="U244" t="str">
            <v>Pièces</v>
          </cell>
          <cell r="V244" t="str">
            <v>Pièces Ro Carrosserie</v>
          </cell>
          <cell r="W244" t="str">
            <v>NB</v>
          </cell>
          <cell r="X244">
            <v>0</v>
          </cell>
        </row>
        <row r="245">
          <cell r="C245">
            <v>-8613.73</v>
          </cell>
          <cell r="O245">
            <v>-1511.71</v>
          </cell>
          <cell r="U245" t="str">
            <v>Pièces</v>
          </cell>
          <cell r="V245" t="str">
            <v>Pièces Ro Carrosserie</v>
          </cell>
          <cell r="W245" t="str">
            <v>$</v>
          </cell>
          <cell r="X245" t="str">
            <v>Oui</v>
          </cell>
        </row>
        <row r="246">
          <cell r="O246">
            <v>-4</v>
          </cell>
          <cell r="U246" t="str">
            <v>Pièces</v>
          </cell>
          <cell r="V246" t="str">
            <v>Pièces Ro Carrosserie</v>
          </cell>
          <cell r="W246" t="str">
            <v>NB</v>
          </cell>
          <cell r="X246">
            <v>0</v>
          </cell>
        </row>
        <row r="247">
          <cell r="C247">
            <v>-105227.52</v>
          </cell>
          <cell r="O247">
            <v>-16101.22</v>
          </cell>
          <cell r="U247" t="str">
            <v>Pièces</v>
          </cell>
          <cell r="V247" t="str">
            <v>Ventes Détails</v>
          </cell>
          <cell r="W247" t="str">
            <v>$</v>
          </cell>
          <cell r="X247" t="str">
            <v>Oui</v>
          </cell>
        </row>
        <row r="248">
          <cell r="O248">
            <v>-148</v>
          </cell>
          <cell r="U248" t="str">
            <v>Pièces</v>
          </cell>
          <cell r="V248" t="str">
            <v>Ventes Détails</v>
          </cell>
          <cell r="W248" t="str">
            <v>NB</v>
          </cell>
          <cell r="X248">
            <v>0</v>
          </cell>
        </row>
        <row r="249">
          <cell r="C249">
            <v>-303623.69</v>
          </cell>
          <cell r="O249">
            <v>-52717.62</v>
          </cell>
          <cell r="U249" t="str">
            <v>Pièces</v>
          </cell>
          <cell r="V249" t="str">
            <v>Ventes de Gros</v>
          </cell>
          <cell r="W249" t="str">
            <v>$</v>
          </cell>
          <cell r="X249" t="str">
            <v>Oui</v>
          </cell>
        </row>
        <row r="250">
          <cell r="O250">
            <v>-205</v>
          </cell>
          <cell r="U250" t="str">
            <v>Pièces</v>
          </cell>
          <cell r="V250" t="str">
            <v>Ventes de Gros</v>
          </cell>
          <cell r="W250" t="str">
            <v>NB</v>
          </cell>
          <cell r="X250">
            <v>0</v>
          </cell>
        </row>
        <row r="251">
          <cell r="C251">
            <v>-207200.31</v>
          </cell>
          <cell r="O251">
            <v>-22695.4</v>
          </cell>
          <cell r="U251" t="str">
            <v>Pièces</v>
          </cell>
          <cell r="V251" t="str">
            <v>Ventes Pneus</v>
          </cell>
          <cell r="W251" t="str">
            <v>$</v>
          </cell>
          <cell r="X251" t="str">
            <v>Oui</v>
          </cell>
        </row>
        <row r="252">
          <cell r="O252">
            <v>-33</v>
          </cell>
          <cell r="U252" t="str">
            <v>Pièces</v>
          </cell>
          <cell r="V252" t="str">
            <v>Ventes Pneus</v>
          </cell>
          <cell r="W252" t="str">
            <v>NB</v>
          </cell>
          <cell r="X252">
            <v>0</v>
          </cell>
        </row>
        <row r="253">
          <cell r="C253">
            <v>-878.53</v>
          </cell>
          <cell r="O253">
            <v>-2583.66</v>
          </cell>
          <cell r="U253" t="str">
            <v>Pièces</v>
          </cell>
          <cell r="V253" t="str">
            <v>Ventes Pneus</v>
          </cell>
          <cell r="W253" t="str">
            <v>$</v>
          </cell>
          <cell r="X253" t="str">
            <v>Oui</v>
          </cell>
        </row>
        <row r="254">
          <cell r="C254">
            <v>1451958.98</v>
          </cell>
          <cell r="O254">
            <v>260805.49</v>
          </cell>
          <cell r="U254" t="str">
            <v>Véhicules neufs</v>
          </cell>
          <cell r="V254" t="str">
            <v>Rachat bail</v>
          </cell>
          <cell r="W254" t="str">
            <v>$</v>
          </cell>
          <cell r="X254">
            <v>0</v>
          </cell>
        </row>
        <row r="255">
          <cell r="C255">
            <v>103255.11</v>
          </cell>
          <cell r="O255">
            <v>0</v>
          </cell>
          <cell r="U255" t="str">
            <v>Véhicules neufs</v>
          </cell>
          <cell r="V255" t="str">
            <v>Autos détail</v>
          </cell>
          <cell r="W255" t="str">
            <v>$</v>
          </cell>
          <cell r="X255">
            <v>0</v>
          </cell>
        </row>
        <row r="256">
          <cell r="C256">
            <v>1641527.48</v>
          </cell>
          <cell r="O256">
            <v>410777.07</v>
          </cell>
          <cell r="U256" t="str">
            <v>Véhicules neufs</v>
          </cell>
          <cell r="V256" t="str">
            <v>Autos détail</v>
          </cell>
          <cell r="W256" t="str">
            <v>$</v>
          </cell>
          <cell r="X256">
            <v>0</v>
          </cell>
        </row>
        <row r="257">
          <cell r="C257">
            <v>1488558.2</v>
          </cell>
          <cell r="O257">
            <v>229378.93</v>
          </cell>
          <cell r="U257" t="str">
            <v>Véhicules neufs</v>
          </cell>
          <cell r="V257" t="str">
            <v>Autos détail</v>
          </cell>
          <cell r="W257" t="str">
            <v>$</v>
          </cell>
          <cell r="X257">
            <v>0</v>
          </cell>
        </row>
        <row r="258">
          <cell r="C258">
            <v>14956.52</v>
          </cell>
          <cell r="O258">
            <v>0</v>
          </cell>
          <cell r="U258" t="str">
            <v>Véhicules neufs</v>
          </cell>
          <cell r="V258" t="str">
            <v>Autos détail</v>
          </cell>
          <cell r="W258" t="str">
            <v>$</v>
          </cell>
          <cell r="X258">
            <v>0</v>
          </cell>
        </row>
        <row r="259">
          <cell r="C259">
            <v>93657.31</v>
          </cell>
          <cell r="O259">
            <v>0</v>
          </cell>
          <cell r="U259" t="str">
            <v>Véhicules neufs</v>
          </cell>
          <cell r="V259" t="str">
            <v>Camions détail</v>
          </cell>
          <cell r="W259" t="str">
            <v>$</v>
          </cell>
          <cell r="X259">
            <v>0</v>
          </cell>
        </row>
        <row r="260">
          <cell r="C260">
            <v>3410936.89</v>
          </cell>
          <cell r="O260">
            <v>496004.15</v>
          </cell>
          <cell r="U260" t="str">
            <v>Véhicules neufs</v>
          </cell>
          <cell r="V260" t="str">
            <v>Camions détail</v>
          </cell>
          <cell r="W260" t="str">
            <v>$</v>
          </cell>
          <cell r="X260">
            <v>0</v>
          </cell>
        </row>
        <row r="261">
          <cell r="C261">
            <v>262246.45</v>
          </cell>
          <cell r="O261">
            <v>126745.48</v>
          </cell>
          <cell r="U261" t="str">
            <v>Véhicules neufs</v>
          </cell>
          <cell r="V261" t="str">
            <v>Camions détail</v>
          </cell>
          <cell r="W261" t="str">
            <v>$</v>
          </cell>
          <cell r="X261">
            <v>0</v>
          </cell>
        </row>
        <row r="262">
          <cell r="C262">
            <v>773674.9</v>
          </cell>
          <cell r="O262">
            <v>37502.1</v>
          </cell>
          <cell r="U262" t="str">
            <v>Véhicules neufs</v>
          </cell>
          <cell r="V262" t="str">
            <v>Autos détail</v>
          </cell>
          <cell r="W262" t="str">
            <v>$</v>
          </cell>
          <cell r="X262">
            <v>0</v>
          </cell>
        </row>
        <row r="263">
          <cell r="C263">
            <v>5986960.7699999996</v>
          </cell>
          <cell r="O263">
            <v>957588.47999999998</v>
          </cell>
          <cell r="U263" t="str">
            <v>Véhicules neufs</v>
          </cell>
          <cell r="V263" t="str">
            <v>Camions détail</v>
          </cell>
          <cell r="W263" t="str">
            <v>$</v>
          </cell>
          <cell r="X263">
            <v>0</v>
          </cell>
        </row>
        <row r="264">
          <cell r="C264">
            <v>351563.35</v>
          </cell>
          <cell r="O264">
            <v>0</v>
          </cell>
          <cell r="U264" t="str">
            <v>Véhicules neufs</v>
          </cell>
          <cell r="V264" t="str">
            <v>Autos détail</v>
          </cell>
          <cell r="W264" t="str">
            <v>$</v>
          </cell>
          <cell r="X264">
            <v>0</v>
          </cell>
        </row>
        <row r="265">
          <cell r="C265">
            <v>633384.72</v>
          </cell>
          <cell r="O265">
            <v>32661.1</v>
          </cell>
          <cell r="U265" t="str">
            <v>Véhicules neufs</v>
          </cell>
          <cell r="V265" t="str">
            <v>Flottes</v>
          </cell>
          <cell r="W265" t="str">
            <v>$</v>
          </cell>
          <cell r="X265">
            <v>0</v>
          </cell>
        </row>
        <row r="266">
          <cell r="C266">
            <v>1489238.06</v>
          </cell>
          <cell r="O266">
            <v>481748.47</v>
          </cell>
          <cell r="U266" t="str">
            <v>Véhicules neufs</v>
          </cell>
          <cell r="V266" t="str">
            <v>Ex-Démos et courtoisies</v>
          </cell>
          <cell r="W266" t="str">
            <v>$</v>
          </cell>
          <cell r="X266">
            <v>0</v>
          </cell>
        </row>
        <row r="267">
          <cell r="C267">
            <v>4605258.92</v>
          </cell>
          <cell r="O267">
            <v>751729.93</v>
          </cell>
          <cell r="U267" t="str">
            <v>Véhicules usagés</v>
          </cell>
          <cell r="V267" t="str">
            <v>Certifié</v>
          </cell>
          <cell r="W267" t="str">
            <v>$</v>
          </cell>
          <cell r="X267">
            <v>0</v>
          </cell>
        </row>
        <row r="268">
          <cell r="C268">
            <v>472831.71</v>
          </cell>
          <cell r="O268">
            <v>86177.65</v>
          </cell>
          <cell r="U268" t="str">
            <v>Véhicules usagés</v>
          </cell>
          <cell r="V268" t="str">
            <v>Certifié</v>
          </cell>
          <cell r="W268" t="str">
            <v>$</v>
          </cell>
          <cell r="X268">
            <v>0</v>
          </cell>
        </row>
        <row r="269">
          <cell r="C269">
            <v>2355</v>
          </cell>
          <cell r="O269">
            <v>585</v>
          </cell>
          <cell r="U269" t="str">
            <v>Véhicules usagés</v>
          </cell>
          <cell r="V269" t="str">
            <v>Non Certifié</v>
          </cell>
          <cell r="W269" t="str">
            <v>$</v>
          </cell>
          <cell r="X269">
            <v>0</v>
          </cell>
        </row>
        <row r="270">
          <cell r="C270">
            <v>659.42</v>
          </cell>
          <cell r="O270">
            <v>0</v>
          </cell>
          <cell r="U270" t="str">
            <v>Véhicules usagés</v>
          </cell>
          <cell r="V270" t="str">
            <v>Non Certifié</v>
          </cell>
          <cell r="W270" t="str">
            <v>$</v>
          </cell>
          <cell r="X270">
            <v>0</v>
          </cell>
        </row>
        <row r="271">
          <cell r="C271">
            <v>126157.3</v>
          </cell>
          <cell r="O271">
            <v>0</v>
          </cell>
          <cell r="U271" t="str">
            <v>Véhicules usagés</v>
          </cell>
          <cell r="V271" t="str">
            <v>Non Certifié</v>
          </cell>
          <cell r="W271" t="str">
            <v>$</v>
          </cell>
          <cell r="X271">
            <v>0</v>
          </cell>
        </row>
        <row r="272">
          <cell r="C272">
            <v>3500.61</v>
          </cell>
          <cell r="O272">
            <v>0</v>
          </cell>
          <cell r="U272" t="str">
            <v>Véhicules usagés</v>
          </cell>
          <cell r="V272" t="str">
            <v>Non Certifié</v>
          </cell>
          <cell r="W272" t="str">
            <v>$</v>
          </cell>
          <cell r="X272">
            <v>0</v>
          </cell>
        </row>
        <row r="273">
          <cell r="C273">
            <v>3160191.6</v>
          </cell>
          <cell r="O273">
            <v>442622.16</v>
          </cell>
          <cell r="U273" t="str">
            <v>Véhicules usagés</v>
          </cell>
          <cell r="V273" t="str">
            <v>Ventes au Gros</v>
          </cell>
          <cell r="W273" t="str">
            <v>$</v>
          </cell>
          <cell r="X273">
            <v>0</v>
          </cell>
        </row>
        <row r="274">
          <cell r="C274">
            <v>151941.15</v>
          </cell>
          <cell r="O274">
            <v>17142.560000000001</v>
          </cell>
          <cell r="U274" t="str">
            <v>Service</v>
          </cell>
          <cell r="V274" t="str">
            <v>M/O Client</v>
          </cell>
          <cell r="W274" t="str">
            <v>$</v>
          </cell>
          <cell r="X274">
            <v>0</v>
          </cell>
        </row>
        <row r="275">
          <cell r="C275">
            <v>376.76</v>
          </cell>
          <cell r="O275">
            <v>21.21</v>
          </cell>
          <cell r="U275" t="str">
            <v>Service</v>
          </cell>
          <cell r="V275" t="str">
            <v>M/O Esthétique</v>
          </cell>
          <cell r="W275" t="str">
            <v>$</v>
          </cell>
          <cell r="X275">
            <v>0</v>
          </cell>
        </row>
        <row r="276">
          <cell r="C276">
            <v>113846.1</v>
          </cell>
          <cell r="O276">
            <v>16656.25</v>
          </cell>
          <cell r="U276" t="str">
            <v>Service</v>
          </cell>
          <cell r="V276" t="str">
            <v>M/O Garantie</v>
          </cell>
          <cell r="W276" t="str">
            <v>$</v>
          </cell>
          <cell r="X276">
            <v>0</v>
          </cell>
        </row>
        <row r="277">
          <cell r="C277">
            <v>101656.44</v>
          </cell>
          <cell r="O277">
            <v>13994.17</v>
          </cell>
          <cell r="U277" t="str">
            <v>Service</v>
          </cell>
          <cell r="V277" t="str">
            <v>M/O Interne</v>
          </cell>
          <cell r="W277" t="str">
            <v>$</v>
          </cell>
          <cell r="X277">
            <v>0</v>
          </cell>
        </row>
        <row r="278">
          <cell r="C278">
            <v>21352.39</v>
          </cell>
          <cell r="O278">
            <v>3700.69</v>
          </cell>
          <cell r="U278" t="str">
            <v>Service</v>
          </cell>
          <cell r="V278" t="str">
            <v>Ajustement M/O</v>
          </cell>
          <cell r="W278" t="str">
            <v>$</v>
          </cell>
          <cell r="X278">
            <v>0</v>
          </cell>
        </row>
        <row r="279">
          <cell r="C279">
            <v>84334.69</v>
          </cell>
          <cell r="O279">
            <v>12154.99</v>
          </cell>
          <cell r="U279" t="str">
            <v>Pièces</v>
          </cell>
          <cell r="V279" t="str">
            <v>Huiles et Graisse</v>
          </cell>
          <cell r="W279" t="str">
            <v>$</v>
          </cell>
          <cell r="X279">
            <v>0</v>
          </cell>
        </row>
        <row r="280">
          <cell r="C280">
            <v>7806.22</v>
          </cell>
          <cell r="O280">
            <v>754.95</v>
          </cell>
          <cell r="U280" t="str">
            <v>Service</v>
          </cell>
          <cell r="V280" t="str">
            <v>Sous-traitement</v>
          </cell>
          <cell r="W280" t="str">
            <v>$</v>
          </cell>
          <cell r="X280">
            <v>0</v>
          </cell>
        </row>
        <row r="281">
          <cell r="C281">
            <v>16127.97</v>
          </cell>
          <cell r="O281">
            <v>1403.54</v>
          </cell>
          <cell r="U281" t="str">
            <v>Service</v>
          </cell>
          <cell r="V281" t="str">
            <v>Sous-traitement</v>
          </cell>
          <cell r="W281" t="str">
            <v>$</v>
          </cell>
          <cell r="X281">
            <v>0</v>
          </cell>
        </row>
        <row r="282">
          <cell r="C282">
            <v>104033.74</v>
          </cell>
          <cell r="O282">
            <v>10929</v>
          </cell>
          <cell r="U282" t="str">
            <v>Service</v>
          </cell>
          <cell r="V282" t="str">
            <v>Sous-traitement</v>
          </cell>
          <cell r="W282" t="str">
            <v>$</v>
          </cell>
          <cell r="X282">
            <v>0</v>
          </cell>
        </row>
        <row r="283">
          <cell r="C283">
            <v>91324.61</v>
          </cell>
          <cell r="O283">
            <v>7573.34</v>
          </cell>
          <cell r="U283" t="str">
            <v>Carrosserie</v>
          </cell>
          <cell r="V283" t="str">
            <v>M/O Sous-traitement</v>
          </cell>
          <cell r="W283" t="str">
            <v>$</v>
          </cell>
          <cell r="X283">
            <v>0</v>
          </cell>
        </row>
        <row r="284">
          <cell r="C284">
            <v>320177.51</v>
          </cell>
          <cell r="O284">
            <v>48494.06</v>
          </cell>
          <cell r="U284" t="str">
            <v>Carrosserie</v>
          </cell>
          <cell r="V284" t="str">
            <v>M/O Sous-traitement</v>
          </cell>
          <cell r="W284" t="str">
            <v>$</v>
          </cell>
          <cell r="X284">
            <v>0</v>
          </cell>
        </row>
        <row r="285">
          <cell r="C285">
            <v>36374.83</v>
          </cell>
          <cell r="O285">
            <v>9228.8799999999992</v>
          </cell>
          <cell r="U285" t="str">
            <v>Carrosserie</v>
          </cell>
          <cell r="V285" t="str">
            <v>M/O Sous-traitement</v>
          </cell>
          <cell r="W285" t="str">
            <v>$</v>
          </cell>
          <cell r="X285">
            <v>0</v>
          </cell>
        </row>
        <row r="286">
          <cell r="C286">
            <v>254659.75</v>
          </cell>
          <cell r="O286">
            <v>29787.26</v>
          </cell>
          <cell r="U286" t="str">
            <v>Pièces</v>
          </cell>
          <cell r="V286" t="str">
            <v>Pièces Ro Clients</v>
          </cell>
          <cell r="W286" t="str">
            <v>$</v>
          </cell>
          <cell r="X286">
            <v>0</v>
          </cell>
        </row>
        <row r="287">
          <cell r="C287">
            <v>2650.26</v>
          </cell>
          <cell r="O287">
            <v>246.34</v>
          </cell>
          <cell r="U287" t="str">
            <v>Service</v>
          </cell>
          <cell r="V287" t="str">
            <v>M/O Client</v>
          </cell>
          <cell r="W287" t="str">
            <v>$</v>
          </cell>
          <cell r="X287">
            <v>0</v>
          </cell>
        </row>
        <row r="288">
          <cell r="C288">
            <v>407404.3</v>
          </cell>
          <cell r="O288">
            <v>43814.36</v>
          </cell>
          <cell r="U288" t="str">
            <v>Pièces</v>
          </cell>
          <cell r="V288" t="str">
            <v>P/A Garantie</v>
          </cell>
          <cell r="W288" t="str">
            <v>$</v>
          </cell>
          <cell r="X288">
            <v>0</v>
          </cell>
        </row>
        <row r="289">
          <cell r="C289">
            <v>231527.14</v>
          </cell>
          <cell r="O289">
            <v>36703.839999999997</v>
          </cell>
          <cell r="U289" t="str">
            <v>Pièces</v>
          </cell>
          <cell r="V289" t="str">
            <v>Ventes Internes</v>
          </cell>
          <cell r="W289" t="str">
            <v>$</v>
          </cell>
          <cell r="X289">
            <v>0</v>
          </cell>
        </row>
        <row r="290">
          <cell r="C290">
            <v>3225.3</v>
          </cell>
          <cell r="O290">
            <v>503.79</v>
          </cell>
          <cell r="U290" t="str">
            <v>Service</v>
          </cell>
          <cell r="V290" t="str">
            <v>M/O Interne</v>
          </cell>
          <cell r="W290" t="str">
            <v>$</v>
          </cell>
          <cell r="X290">
            <v>0</v>
          </cell>
        </row>
        <row r="291">
          <cell r="C291">
            <v>20865.63</v>
          </cell>
          <cell r="O291">
            <v>1970.92</v>
          </cell>
          <cell r="U291" t="str">
            <v>Pièces</v>
          </cell>
          <cell r="V291" t="str">
            <v>Pièces Ro Clients</v>
          </cell>
          <cell r="W291" t="str">
            <v>$</v>
          </cell>
          <cell r="X291">
            <v>0</v>
          </cell>
        </row>
        <row r="292">
          <cell r="C292">
            <v>37253.129999999997</v>
          </cell>
          <cell r="O292">
            <v>3338.28</v>
          </cell>
          <cell r="U292" t="str">
            <v>Pièces</v>
          </cell>
          <cell r="V292" t="str">
            <v>Pièces Ro Carrosserie</v>
          </cell>
          <cell r="W292" t="str">
            <v>$</v>
          </cell>
          <cell r="X292">
            <v>0</v>
          </cell>
        </row>
        <row r="293">
          <cell r="C293">
            <v>177410.66</v>
          </cell>
          <cell r="O293">
            <v>32938.94</v>
          </cell>
          <cell r="U293" t="str">
            <v>Pièces</v>
          </cell>
          <cell r="V293" t="str">
            <v>Pièces Ro Carrosserie</v>
          </cell>
          <cell r="W293" t="str">
            <v>$</v>
          </cell>
          <cell r="X293">
            <v>0</v>
          </cell>
        </row>
        <row r="294">
          <cell r="C294">
            <v>5701.63</v>
          </cell>
          <cell r="O294">
            <v>1051.58</v>
          </cell>
          <cell r="U294" t="str">
            <v>Pièces</v>
          </cell>
          <cell r="V294" t="str">
            <v>Pièces Ro Carrosserie</v>
          </cell>
          <cell r="W294" t="str">
            <v>$</v>
          </cell>
          <cell r="X294">
            <v>0</v>
          </cell>
        </row>
        <row r="295">
          <cell r="C295">
            <v>75846.41</v>
          </cell>
          <cell r="O295">
            <v>11651.27</v>
          </cell>
          <cell r="U295" t="str">
            <v>Pièces</v>
          </cell>
          <cell r="V295" t="str">
            <v>Ventes Détails</v>
          </cell>
          <cell r="W295" t="str">
            <v>$</v>
          </cell>
          <cell r="X295">
            <v>0</v>
          </cell>
        </row>
        <row r="296">
          <cell r="C296">
            <v>246803.75</v>
          </cell>
          <cell r="O296">
            <v>45941.86</v>
          </cell>
          <cell r="U296" t="str">
            <v>Pièces</v>
          </cell>
          <cell r="V296" t="str">
            <v>Ventes de Gros</v>
          </cell>
          <cell r="W296" t="str">
            <v>$</v>
          </cell>
          <cell r="X296">
            <v>0</v>
          </cell>
        </row>
        <row r="297">
          <cell r="C297">
            <v>172265.48</v>
          </cell>
          <cell r="O297">
            <v>19075.7</v>
          </cell>
          <cell r="U297" t="str">
            <v>Pièces</v>
          </cell>
          <cell r="V297" t="str">
            <v>Ventes Pneus</v>
          </cell>
          <cell r="W297" t="str">
            <v>$</v>
          </cell>
          <cell r="X297">
            <v>0</v>
          </cell>
        </row>
        <row r="298">
          <cell r="C298">
            <v>722.12</v>
          </cell>
          <cell r="O298">
            <v>2324.66</v>
          </cell>
          <cell r="U298" t="str">
            <v>Pièces</v>
          </cell>
          <cell r="V298" t="str">
            <v>Ventes Pneus</v>
          </cell>
          <cell r="W298" t="str">
            <v>$</v>
          </cell>
          <cell r="X298">
            <v>0</v>
          </cell>
        </row>
        <row r="299">
          <cell r="C299">
            <v>-1890.55</v>
          </cell>
          <cell r="O299">
            <v>295.44</v>
          </cell>
          <cell r="U299" t="str">
            <v>Pièces</v>
          </cell>
          <cell r="V299" t="str">
            <v>Escomptes</v>
          </cell>
          <cell r="W299" t="str">
            <v>$</v>
          </cell>
          <cell r="X299">
            <v>0</v>
          </cell>
        </row>
        <row r="300">
          <cell r="C300">
            <v>263869.76</v>
          </cell>
          <cell r="O300">
            <v>46069.36</v>
          </cell>
          <cell r="U300" t="str">
            <v>Véhicules neufs</v>
          </cell>
          <cell r="V300" t="str">
            <v>Comm. vendeurs</v>
          </cell>
          <cell r="W300" t="str">
            <v>$</v>
          </cell>
          <cell r="X300">
            <v>0</v>
          </cell>
        </row>
        <row r="301">
          <cell r="C301">
            <v>105447.71</v>
          </cell>
          <cell r="O301">
            <v>20969.05</v>
          </cell>
          <cell r="U301" t="str">
            <v>Véhicules neufs</v>
          </cell>
          <cell r="V301" t="str">
            <v>Comm. F&amp;I</v>
          </cell>
          <cell r="W301" t="str">
            <v>$</v>
          </cell>
          <cell r="X301">
            <v>0</v>
          </cell>
        </row>
        <row r="302">
          <cell r="C302">
            <v>3336.67</v>
          </cell>
          <cell r="O302">
            <v>565.66</v>
          </cell>
          <cell r="U302" t="str">
            <v>Véhicules neufs</v>
          </cell>
          <cell r="V302" t="str">
            <v>Service gratuit 1</v>
          </cell>
          <cell r="W302" t="str">
            <v>$</v>
          </cell>
          <cell r="X302">
            <v>0</v>
          </cell>
        </row>
        <row r="303">
          <cell r="C303">
            <v>3604.63</v>
          </cell>
          <cell r="O303">
            <v>3136.21</v>
          </cell>
          <cell r="U303" t="str">
            <v>Véhicules neufs</v>
          </cell>
          <cell r="V303" t="str">
            <v>Entretien stock</v>
          </cell>
          <cell r="W303" t="str">
            <v>$</v>
          </cell>
          <cell r="X303">
            <v>0</v>
          </cell>
        </row>
        <row r="304">
          <cell r="C304">
            <v>91696.65</v>
          </cell>
          <cell r="O304">
            <v>11958.18</v>
          </cell>
          <cell r="U304" t="str">
            <v>Véhicules neufs</v>
          </cell>
          <cell r="V304" t="str">
            <v>Intérêt de gros</v>
          </cell>
          <cell r="W304" t="str">
            <v>$</v>
          </cell>
          <cell r="X304">
            <v>0</v>
          </cell>
        </row>
        <row r="305">
          <cell r="C305">
            <v>69496.710000000006</v>
          </cell>
          <cell r="O305">
            <v>10060.39</v>
          </cell>
          <cell r="U305" t="str">
            <v>Véhicules neufs</v>
          </cell>
          <cell r="V305" t="str">
            <v>Frais de livraison</v>
          </cell>
          <cell r="W305" t="str">
            <v>$</v>
          </cell>
          <cell r="X305">
            <v>0</v>
          </cell>
        </row>
        <row r="306">
          <cell r="C306">
            <v>112911.42</v>
          </cell>
          <cell r="O306">
            <v>20157.169999999998</v>
          </cell>
          <cell r="U306" t="str">
            <v>Véhicules neufs</v>
          </cell>
          <cell r="V306" t="str">
            <v>Publicité 1</v>
          </cell>
          <cell r="W306" t="str">
            <v>$</v>
          </cell>
          <cell r="X306">
            <v>0</v>
          </cell>
        </row>
        <row r="307">
          <cell r="C307">
            <v>-43500</v>
          </cell>
          <cell r="O307">
            <v>-7700</v>
          </cell>
          <cell r="U307" t="str">
            <v>Véhicules neufs</v>
          </cell>
          <cell r="V307" t="str">
            <v>Publicité 1</v>
          </cell>
          <cell r="W307" t="str">
            <v>$</v>
          </cell>
          <cell r="X307">
            <v>0</v>
          </cell>
        </row>
        <row r="308">
          <cell r="C308">
            <v>5976.12</v>
          </cell>
          <cell r="O308">
            <v>747.6</v>
          </cell>
          <cell r="U308" t="str">
            <v>Véhicules neufs</v>
          </cell>
          <cell r="V308" t="str">
            <v>Salaires propriétaire</v>
          </cell>
          <cell r="W308" t="str">
            <v>$</v>
          </cell>
          <cell r="X308">
            <v>0</v>
          </cell>
        </row>
        <row r="309">
          <cell r="C309">
            <v>143848.51</v>
          </cell>
          <cell r="O309">
            <v>15070.12</v>
          </cell>
          <cell r="U309" t="str">
            <v>Véhicules neufs</v>
          </cell>
          <cell r="V309" t="str">
            <v>Salaires cadres</v>
          </cell>
          <cell r="W309" t="str">
            <v>$</v>
          </cell>
          <cell r="X309">
            <v>0</v>
          </cell>
        </row>
        <row r="310">
          <cell r="C310">
            <v>59358.09</v>
          </cell>
          <cell r="O310">
            <v>9222.5499999999993</v>
          </cell>
          <cell r="U310" t="str">
            <v>Véhicules neufs</v>
          </cell>
          <cell r="V310" t="str">
            <v>Salaires commis</v>
          </cell>
          <cell r="W310" t="str">
            <v>$</v>
          </cell>
          <cell r="X310">
            <v>0</v>
          </cell>
        </row>
        <row r="311">
          <cell r="C311">
            <v>56676.11</v>
          </cell>
          <cell r="O311">
            <v>9197.24</v>
          </cell>
          <cell r="U311" t="str">
            <v>Véhicules neufs</v>
          </cell>
          <cell r="V311" t="str">
            <v>Salaires autres</v>
          </cell>
          <cell r="W311" t="str">
            <v>$</v>
          </cell>
          <cell r="X311">
            <v>0</v>
          </cell>
        </row>
        <row r="312">
          <cell r="C312">
            <v>88767.11</v>
          </cell>
          <cell r="O312">
            <v>12808.93</v>
          </cell>
          <cell r="U312" t="str">
            <v>Véhicules neufs</v>
          </cell>
          <cell r="V312" t="str">
            <v>Salaires en absences</v>
          </cell>
          <cell r="W312" t="str">
            <v>$</v>
          </cell>
          <cell r="X312">
            <v>0</v>
          </cell>
        </row>
        <row r="313">
          <cell r="C313">
            <v>21281.63</v>
          </cell>
          <cell r="O313">
            <v>1909.32</v>
          </cell>
          <cell r="U313" t="str">
            <v>Véhicules neufs</v>
          </cell>
          <cell r="V313" t="str">
            <v>Csst</v>
          </cell>
          <cell r="W313" t="str">
            <v>$</v>
          </cell>
          <cell r="X313">
            <v>0</v>
          </cell>
        </row>
        <row r="314">
          <cell r="C314">
            <v>73689.740000000005</v>
          </cell>
          <cell r="O314">
            <v>11455.92</v>
          </cell>
          <cell r="U314" t="str">
            <v>Véhicules neufs</v>
          </cell>
          <cell r="V314" t="str">
            <v>Déduction à la source</v>
          </cell>
          <cell r="W314" t="str">
            <v>$</v>
          </cell>
          <cell r="X314">
            <v>0</v>
          </cell>
        </row>
        <row r="315">
          <cell r="C315">
            <v>52810.97</v>
          </cell>
          <cell r="O315">
            <v>8210.07</v>
          </cell>
          <cell r="U315" t="str">
            <v>Véhicules neufs</v>
          </cell>
          <cell r="V315" t="str">
            <v>Bénéfices marginaux</v>
          </cell>
          <cell r="W315" t="str">
            <v>$</v>
          </cell>
          <cell r="X315">
            <v>0</v>
          </cell>
        </row>
        <row r="316">
          <cell r="C316">
            <v>560.86</v>
          </cell>
          <cell r="O316">
            <v>7.44</v>
          </cell>
          <cell r="U316" t="str">
            <v>Véhicules neufs</v>
          </cell>
          <cell r="V316" t="str">
            <v>Fournitures autres</v>
          </cell>
          <cell r="W316" t="str">
            <v>$</v>
          </cell>
          <cell r="X316">
            <v>0</v>
          </cell>
        </row>
        <row r="317">
          <cell r="C317">
            <v>6383.31</v>
          </cell>
          <cell r="O317">
            <v>1143.33</v>
          </cell>
          <cell r="U317" t="str">
            <v>Véhicules neufs</v>
          </cell>
          <cell r="V317" t="str">
            <v>Formation</v>
          </cell>
          <cell r="W317" t="str">
            <v>$</v>
          </cell>
          <cell r="X317">
            <v>0</v>
          </cell>
        </row>
        <row r="318">
          <cell r="C318">
            <v>41713.31</v>
          </cell>
          <cell r="O318">
            <v>8672.24</v>
          </cell>
          <cell r="U318" t="str">
            <v>Véhicules neufs</v>
          </cell>
          <cell r="V318" t="str">
            <v>Frais véhicules de cie</v>
          </cell>
          <cell r="W318" t="str">
            <v>$</v>
          </cell>
          <cell r="X318">
            <v>0</v>
          </cell>
        </row>
        <row r="319">
          <cell r="C319">
            <v>1011.29</v>
          </cell>
          <cell r="O319">
            <v>243.19</v>
          </cell>
          <cell r="U319" t="str">
            <v>Véhicules neufs</v>
          </cell>
          <cell r="V319" t="str">
            <v>Frais postaux</v>
          </cell>
          <cell r="W319" t="str">
            <v>$</v>
          </cell>
          <cell r="X319">
            <v>0</v>
          </cell>
        </row>
        <row r="320">
          <cell r="C320">
            <v>39020.85</v>
          </cell>
          <cell r="O320">
            <v>5986.01</v>
          </cell>
          <cell r="U320" t="str">
            <v>Véhicules neufs</v>
          </cell>
          <cell r="V320" t="str">
            <v>Informatique</v>
          </cell>
          <cell r="W320" t="str">
            <v>$</v>
          </cell>
          <cell r="X320">
            <v>0</v>
          </cell>
        </row>
        <row r="321">
          <cell r="C321">
            <v>3835.27</v>
          </cell>
          <cell r="O321">
            <v>763.56</v>
          </cell>
          <cell r="U321" t="str">
            <v>Véhicules neufs</v>
          </cell>
          <cell r="V321" t="str">
            <v>Papeterie</v>
          </cell>
          <cell r="W321" t="str">
            <v>$</v>
          </cell>
          <cell r="X321">
            <v>0</v>
          </cell>
        </row>
        <row r="322">
          <cell r="C322">
            <v>1989.7</v>
          </cell>
          <cell r="O322">
            <v>217.9</v>
          </cell>
          <cell r="U322" t="str">
            <v>Véhicules neufs</v>
          </cell>
          <cell r="V322" t="str">
            <v>Téléphone</v>
          </cell>
          <cell r="W322" t="str">
            <v>$</v>
          </cell>
          <cell r="X322">
            <v>0</v>
          </cell>
        </row>
        <row r="323">
          <cell r="C323">
            <v>6387</v>
          </cell>
          <cell r="O323">
            <v>158.66999999999999</v>
          </cell>
          <cell r="U323" t="str">
            <v>Véhicules neufs</v>
          </cell>
          <cell r="V323" t="str">
            <v>Divers</v>
          </cell>
          <cell r="W323" t="str">
            <v>$</v>
          </cell>
          <cell r="X323">
            <v>0</v>
          </cell>
        </row>
        <row r="324">
          <cell r="C324">
            <v>4127.33</v>
          </cell>
          <cell r="O324">
            <v>217.73</v>
          </cell>
          <cell r="U324" t="str">
            <v>Véhicules neufs</v>
          </cell>
          <cell r="V324" t="str">
            <v>Frais de déplacement</v>
          </cell>
          <cell r="W324" t="str">
            <v>$</v>
          </cell>
          <cell r="X324">
            <v>0</v>
          </cell>
        </row>
        <row r="325">
          <cell r="C325">
            <v>50753.3</v>
          </cell>
          <cell r="O325">
            <v>6354.96</v>
          </cell>
          <cell r="U325" t="str">
            <v>Véhicules neufs</v>
          </cell>
          <cell r="V325" t="str">
            <v>Services extérieurs</v>
          </cell>
          <cell r="W325" t="str">
            <v>$</v>
          </cell>
          <cell r="X325">
            <v>0</v>
          </cell>
        </row>
        <row r="326">
          <cell r="C326">
            <v>9918.7199999999993</v>
          </cell>
          <cell r="O326">
            <v>1380.64</v>
          </cell>
          <cell r="U326" t="str">
            <v>Véhicules neufs</v>
          </cell>
          <cell r="V326" t="str">
            <v>Amortissement</v>
          </cell>
          <cell r="W326" t="str">
            <v>$</v>
          </cell>
          <cell r="X326">
            <v>0</v>
          </cell>
        </row>
        <row r="327">
          <cell r="C327">
            <v>4900.83</v>
          </cell>
          <cell r="O327">
            <v>1037.73</v>
          </cell>
          <cell r="U327" t="str">
            <v>Véhicules neufs</v>
          </cell>
          <cell r="V327" t="str">
            <v>Chauffage, éclairage</v>
          </cell>
          <cell r="W327" t="str">
            <v>$</v>
          </cell>
          <cell r="X327">
            <v>0</v>
          </cell>
        </row>
        <row r="328">
          <cell r="C328">
            <v>58240</v>
          </cell>
          <cell r="O328">
            <v>8320</v>
          </cell>
          <cell r="U328" t="str">
            <v>Véhicules neufs</v>
          </cell>
          <cell r="V328" t="str">
            <v>Loyer</v>
          </cell>
          <cell r="W328" t="str">
            <v>$</v>
          </cell>
          <cell r="X328">
            <v>0</v>
          </cell>
        </row>
        <row r="329">
          <cell r="C329">
            <v>8306.2000000000007</v>
          </cell>
          <cell r="O329">
            <v>1186.5999999999999</v>
          </cell>
          <cell r="U329" t="str">
            <v>Véhicules neufs</v>
          </cell>
          <cell r="V329" t="str">
            <v>Assurances</v>
          </cell>
          <cell r="W329" t="str">
            <v>$</v>
          </cell>
          <cell r="X329">
            <v>0</v>
          </cell>
        </row>
        <row r="330">
          <cell r="C330">
            <v>10774.4</v>
          </cell>
          <cell r="O330">
            <v>1539.2</v>
          </cell>
          <cell r="U330" t="str">
            <v>Véhicules neufs</v>
          </cell>
          <cell r="V330" t="str">
            <v>Taxes foncières</v>
          </cell>
          <cell r="W330" t="str">
            <v>$</v>
          </cell>
          <cell r="X330">
            <v>0</v>
          </cell>
        </row>
        <row r="331">
          <cell r="C331">
            <v>7168</v>
          </cell>
          <cell r="O331">
            <v>1024</v>
          </cell>
          <cell r="U331" t="str">
            <v>Véhicules neufs</v>
          </cell>
          <cell r="V331" t="str">
            <v>Taxes d`affaires</v>
          </cell>
          <cell r="W331" t="str">
            <v>$</v>
          </cell>
          <cell r="X331">
            <v>0</v>
          </cell>
        </row>
        <row r="332">
          <cell r="C332">
            <v>14499.15</v>
          </cell>
          <cell r="O332">
            <v>1989.47</v>
          </cell>
          <cell r="U332" t="str">
            <v>Véhicules neufs</v>
          </cell>
          <cell r="V332" t="str">
            <v>Honoraires</v>
          </cell>
          <cell r="W332" t="str">
            <v>$</v>
          </cell>
          <cell r="X332">
            <v>0</v>
          </cell>
        </row>
        <row r="333">
          <cell r="C333">
            <v>118907.17</v>
          </cell>
          <cell r="O333">
            <v>20559.14</v>
          </cell>
          <cell r="U333" t="str">
            <v>Véhicules usagés</v>
          </cell>
          <cell r="V333" t="str">
            <v>Comm. vendeurs</v>
          </cell>
          <cell r="W333" t="str">
            <v>$</v>
          </cell>
          <cell r="X333">
            <v>0</v>
          </cell>
        </row>
        <row r="334">
          <cell r="C334">
            <v>144725.93</v>
          </cell>
          <cell r="O334">
            <v>19745.25</v>
          </cell>
          <cell r="U334" t="str">
            <v>Véhicules usagés</v>
          </cell>
          <cell r="V334" t="str">
            <v>Comm. F&amp;I</v>
          </cell>
          <cell r="W334" t="str">
            <v>$</v>
          </cell>
          <cell r="X334">
            <v>0</v>
          </cell>
        </row>
        <row r="335">
          <cell r="C335">
            <v>5569.09</v>
          </cell>
          <cell r="O335">
            <v>-782.95</v>
          </cell>
          <cell r="U335" t="str">
            <v>Véhicules usagés</v>
          </cell>
          <cell r="V335" t="str">
            <v>Service gratuit 1</v>
          </cell>
          <cell r="W335" t="str">
            <v>$</v>
          </cell>
          <cell r="X335">
            <v>0</v>
          </cell>
        </row>
        <row r="336">
          <cell r="C336">
            <v>23854.31</v>
          </cell>
          <cell r="O336">
            <v>2564</v>
          </cell>
          <cell r="U336" t="str">
            <v>Véhicules usagés</v>
          </cell>
          <cell r="V336" t="str">
            <v>Entretien stock</v>
          </cell>
          <cell r="W336" t="str">
            <v>$</v>
          </cell>
          <cell r="X336">
            <v>0</v>
          </cell>
        </row>
        <row r="337">
          <cell r="C337">
            <v>4080</v>
          </cell>
          <cell r="O337">
            <v>295.24</v>
          </cell>
          <cell r="U337" t="str">
            <v>Véhicules usagés</v>
          </cell>
          <cell r="V337" t="str">
            <v>Intérêt de gros</v>
          </cell>
          <cell r="W337" t="str">
            <v>$</v>
          </cell>
          <cell r="X337">
            <v>0</v>
          </cell>
        </row>
        <row r="338">
          <cell r="C338">
            <v>16001.83</v>
          </cell>
          <cell r="O338">
            <v>3635</v>
          </cell>
          <cell r="U338" t="str">
            <v>Véhicules usagés</v>
          </cell>
          <cell r="V338" t="str">
            <v>Frais de livraison</v>
          </cell>
          <cell r="W338" t="str">
            <v>$</v>
          </cell>
          <cell r="X338">
            <v>0</v>
          </cell>
        </row>
        <row r="339">
          <cell r="C339">
            <v>46005.38</v>
          </cell>
          <cell r="O339">
            <v>6130.55</v>
          </cell>
          <cell r="U339" t="str">
            <v>Véhicules usagés</v>
          </cell>
          <cell r="V339" t="str">
            <v>Publicité 1</v>
          </cell>
          <cell r="W339" t="str">
            <v>$</v>
          </cell>
          <cell r="X339">
            <v>0</v>
          </cell>
        </row>
        <row r="340">
          <cell r="C340">
            <v>-24300</v>
          </cell>
          <cell r="O340">
            <v>-3900</v>
          </cell>
          <cell r="U340" t="str">
            <v>Véhicules usagés</v>
          </cell>
          <cell r="V340" t="str">
            <v>Publicité 1</v>
          </cell>
          <cell r="W340" t="str">
            <v>$</v>
          </cell>
          <cell r="X340">
            <v>0</v>
          </cell>
        </row>
        <row r="341">
          <cell r="C341">
            <v>2241.0500000000002</v>
          </cell>
          <cell r="O341">
            <v>280.35000000000002</v>
          </cell>
          <cell r="U341" t="str">
            <v>Véhicules usagés</v>
          </cell>
          <cell r="V341" t="str">
            <v>Salaires propriétaire</v>
          </cell>
          <cell r="W341" t="str">
            <v>$</v>
          </cell>
          <cell r="X341">
            <v>0</v>
          </cell>
        </row>
        <row r="342">
          <cell r="C342">
            <v>73252.61</v>
          </cell>
          <cell r="O342">
            <v>7106.05</v>
          </cell>
          <cell r="U342" t="str">
            <v>Véhicules usagés</v>
          </cell>
          <cell r="V342" t="str">
            <v>Salaires cadres</v>
          </cell>
          <cell r="W342" t="str">
            <v>$</v>
          </cell>
          <cell r="X342">
            <v>0</v>
          </cell>
        </row>
        <row r="343">
          <cell r="C343">
            <v>14044.66</v>
          </cell>
          <cell r="O343">
            <v>2049.46</v>
          </cell>
          <cell r="U343" t="str">
            <v>Véhicules usagés</v>
          </cell>
          <cell r="V343" t="str">
            <v>Salaires commis</v>
          </cell>
          <cell r="W343" t="str">
            <v>$</v>
          </cell>
          <cell r="X343">
            <v>0</v>
          </cell>
        </row>
        <row r="344">
          <cell r="C344">
            <v>49908.41</v>
          </cell>
          <cell r="O344">
            <v>8217.7999999999993</v>
          </cell>
          <cell r="U344" t="str">
            <v>Véhicules usagés</v>
          </cell>
          <cell r="V344" t="str">
            <v>Salaires autres</v>
          </cell>
          <cell r="W344" t="str">
            <v>$</v>
          </cell>
          <cell r="X344">
            <v>0</v>
          </cell>
        </row>
        <row r="345">
          <cell r="C345">
            <v>24302.52</v>
          </cell>
          <cell r="O345">
            <v>2338.4499999999998</v>
          </cell>
          <cell r="U345" t="str">
            <v>Véhicules usagés</v>
          </cell>
          <cell r="V345" t="str">
            <v>Salaires en absences</v>
          </cell>
          <cell r="W345" t="str">
            <v>$</v>
          </cell>
          <cell r="X345">
            <v>0</v>
          </cell>
        </row>
        <row r="346">
          <cell r="C346">
            <v>6771.71</v>
          </cell>
          <cell r="O346">
            <v>1096.17</v>
          </cell>
          <cell r="U346" t="str">
            <v>Véhicules usagés</v>
          </cell>
          <cell r="V346" t="str">
            <v>Csst</v>
          </cell>
          <cell r="W346" t="str">
            <v>$</v>
          </cell>
          <cell r="X346">
            <v>0</v>
          </cell>
        </row>
        <row r="347">
          <cell r="C347">
            <v>40630.29</v>
          </cell>
          <cell r="O347">
            <v>6577.01</v>
          </cell>
          <cell r="U347" t="str">
            <v>Véhicules usagés</v>
          </cell>
          <cell r="V347" t="str">
            <v>Déduction à la source</v>
          </cell>
          <cell r="W347" t="str">
            <v>$</v>
          </cell>
          <cell r="X347">
            <v>0</v>
          </cell>
        </row>
        <row r="348">
          <cell r="C348">
            <v>29118.37</v>
          </cell>
          <cell r="O348">
            <v>4713.5200000000004</v>
          </cell>
          <cell r="U348" t="str">
            <v>Véhicules usagés</v>
          </cell>
          <cell r="V348" t="str">
            <v>Bénéfices marginaux</v>
          </cell>
          <cell r="W348" t="str">
            <v>$</v>
          </cell>
          <cell r="X348">
            <v>0</v>
          </cell>
        </row>
        <row r="349">
          <cell r="C349">
            <v>445.2</v>
          </cell>
          <cell r="O349">
            <v>2.79</v>
          </cell>
          <cell r="U349" t="str">
            <v>Véhicules usagés</v>
          </cell>
          <cell r="V349" t="str">
            <v>Fournitures autres</v>
          </cell>
          <cell r="W349" t="str">
            <v>$</v>
          </cell>
          <cell r="X349">
            <v>0</v>
          </cell>
        </row>
        <row r="350">
          <cell r="C350">
            <v>194.34</v>
          </cell>
          <cell r="O350">
            <v>490.62</v>
          </cell>
          <cell r="U350" t="str">
            <v>Véhicules usagés</v>
          </cell>
          <cell r="V350" t="str">
            <v>Formation</v>
          </cell>
          <cell r="W350" t="str">
            <v>$</v>
          </cell>
          <cell r="X350">
            <v>0</v>
          </cell>
        </row>
        <row r="351">
          <cell r="C351">
            <v>-2193.4699999999998</v>
          </cell>
          <cell r="O351">
            <v>-429.29</v>
          </cell>
          <cell r="U351" t="str">
            <v>Véhicules usagés</v>
          </cell>
          <cell r="V351" t="str">
            <v>Frais véhicules de cie</v>
          </cell>
          <cell r="W351" t="str">
            <v>$</v>
          </cell>
          <cell r="X351">
            <v>0</v>
          </cell>
        </row>
        <row r="352">
          <cell r="C352">
            <v>492.22</v>
          </cell>
          <cell r="O352">
            <v>91.19</v>
          </cell>
          <cell r="U352" t="str">
            <v>Véhicules usagés</v>
          </cell>
          <cell r="V352" t="str">
            <v>Frais postaux</v>
          </cell>
          <cell r="W352" t="str">
            <v>$</v>
          </cell>
          <cell r="X352">
            <v>0</v>
          </cell>
        </row>
        <row r="353">
          <cell r="C353">
            <v>12902.43</v>
          </cell>
          <cell r="O353">
            <v>2159.73</v>
          </cell>
          <cell r="U353" t="str">
            <v>Véhicules usagés</v>
          </cell>
          <cell r="V353" t="str">
            <v>Informatique</v>
          </cell>
          <cell r="W353" t="str">
            <v>$</v>
          </cell>
          <cell r="X353">
            <v>0</v>
          </cell>
        </row>
        <row r="354">
          <cell r="C354">
            <v>1680.57</v>
          </cell>
          <cell r="O354">
            <v>286.33</v>
          </cell>
          <cell r="U354" t="str">
            <v>Véhicules usagés</v>
          </cell>
          <cell r="V354" t="str">
            <v>Papeterie</v>
          </cell>
          <cell r="W354" t="str">
            <v>$</v>
          </cell>
          <cell r="X354">
            <v>0</v>
          </cell>
        </row>
        <row r="355">
          <cell r="C355">
            <v>506.48</v>
          </cell>
          <cell r="O355">
            <v>33.78</v>
          </cell>
          <cell r="U355" t="str">
            <v>Véhicules usagés</v>
          </cell>
          <cell r="V355" t="str">
            <v>Téléphone</v>
          </cell>
          <cell r="W355" t="str">
            <v>$</v>
          </cell>
          <cell r="X355">
            <v>0</v>
          </cell>
        </row>
        <row r="356">
          <cell r="C356">
            <v>1819.06</v>
          </cell>
          <cell r="O356">
            <v>59.5</v>
          </cell>
          <cell r="U356" t="str">
            <v>Véhicules usagés</v>
          </cell>
          <cell r="V356" t="str">
            <v>Divers</v>
          </cell>
          <cell r="W356" t="str">
            <v>$</v>
          </cell>
          <cell r="X356">
            <v>0</v>
          </cell>
        </row>
        <row r="357">
          <cell r="C357">
            <v>1729.98</v>
          </cell>
          <cell r="O357">
            <v>81.650000000000006</v>
          </cell>
          <cell r="U357" t="str">
            <v>Véhicules usagés</v>
          </cell>
          <cell r="V357" t="str">
            <v>Frais de déplacement</v>
          </cell>
          <cell r="W357" t="str">
            <v>$</v>
          </cell>
          <cell r="X357">
            <v>0</v>
          </cell>
        </row>
        <row r="358">
          <cell r="C358">
            <v>7603.78</v>
          </cell>
          <cell r="O358">
            <v>907.8</v>
          </cell>
          <cell r="U358" t="str">
            <v>Véhicules usagés</v>
          </cell>
          <cell r="V358" t="str">
            <v>Services extérieurs</v>
          </cell>
          <cell r="W358" t="str">
            <v>$</v>
          </cell>
          <cell r="X358">
            <v>0</v>
          </cell>
        </row>
        <row r="359">
          <cell r="C359">
            <v>3719.52</v>
          </cell>
          <cell r="O359">
            <v>517.74</v>
          </cell>
          <cell r="U359" t="str">
            <v>Véhicules usagés</v>
          </cell>
          <cell r="V359" t="str">
            <v>Amortissement</v>
          </cell>
          <cell r="W359" t="str">
            <v>$</v>
          </cell>
          <cell r="X359">
            <v>0</v>
          </cell>
        </row>
        <row r="360">
          <cell r="C360">
            <v>1837.83</v>
          </cell>
          <cell r="O360">
            <v>389.15</v>
          </cell>
          <cell r="U360" t="str">
            <v>Véhicules usagés</v>
          </cell>
          <cell r="V360" t="str">
            <v>Chauffage, éclairage</v>
          </cell>
          <cell r="W360" t="str">
            <v>$</v>
          </cell>
          <cell r="X360">
            <v>0</v>
          </cell>
        </row>
        <row r="361">
          <cell r="C361">
            <v>21840</v>
          </cell>
          <cell r="O361">
            <v>3120</v>
          </cell>
          <cell r="U361" t="str">
            <v>Véhicules usagés</v>
          </cell>
          <cell r="V361" t="str">
            <v>Loyer</v>
          </cell>
          <cell r="W361" t="str">
            <v>$</v>
          </cell>
          <cell r="X361">
            <v>0</v>
          </cell>
        </row>
        <row r="362">
          <cell r="C362">
            <v>3114.79</v>
          </cell>
          <cell r="O362">
            <v>444.97</v>
          </cell>
          <cell r="U362" t="str">
            <v>Véhicules usagés</v>
          </cell>
          <cell r="V362" t="str">
            <v>Assurances</v>
          </cell>
          <cell r="W362" t="str">
            <v>$</v>
          </cell>
          <cell r="X362">
            <v>0</v>
          </cell>
        </row>
        <row r="363">
          <cell r="C363">
            <v>4040.4</v>
          </cell>
          <cell r="O363">
            <v>577.20000000000005</v>
          </cell>
          <cell r="U363" t="str">
            <v>Véhicules usagés</v>
          </cell>
          <cell r="V363" t="str">
            <v>Taxes foncières</v>
          </cell>
          <cell r="W363" t="str">
            <v>$</v>
          </cell>
          <cell r="X363">
            <v>0</v>
          </cell>
        </row>
        <row r="364">
          <cell r="C364">
            <v>2688</v>
          </cell>
          <cell r="O364">
            <v>384</v>
          </cell>
          <cell r="U364" t="str">
            <v>Véhicules usagés</v>
          </cell>
          <cell r="V364" t="str">
            <v>Taxes d`affaires</v>
          </cell>
          <cell r="W364" t="str">
            <v>$</v>
          </cell>
          <cell r="X364">
            <v>0</v>
          </cell>
        </row>
        <row r="365">
          <cell r="C365">
            <v>5437.24</v>
          </cell>
          <cell r="O365">
            <v>746.06</v>
          </cell>
          <cell r="U365" t="str">
            <v>Véhicules usagés</v>
          </cell>
          <cell r="V365" t="str">
            <v>Honoraires</v>
          </cell>
          <cell r="W365" t="str">
            <v>$</v>
          </cell>
          <cell r="X365">
            <v>0</v>
          </cell>
        </row>
        <row r="366">
          <cell r="C366">
            <v>18882.400000000001</v>
          </cell>
          <cell r="O366">
            <v>2723</v>
          </cell>
          <cell r="U366" t="str">
            <v>Service</v>
          </cell>
          <cell r="V366" t="str">
            <v>Service gratuit 2</v>
          </cell>
          <cell r="W366" t="str">
            <v>$</v>
          </cell>
          <cell r="X366">
            <v>0</v>
          </cell>
        </row>
        <row r="367">
          <cell r="C367">
            <v>1581.74</v>
          </cell>
          <cell r="O367">
            <v>120.1</v>
          </cell>
          <cell r="U367" t="str">
            <v>Service</v>
          </cell>
          <cell r="V367" t="str">
            <v>Service gratuit 2</v>
          </cell>
          <cell r="W367" t="str">
            <v>$</v>
          </cell>
          <cell r="X367">
            <v>0</v>
          </cell>
        </row>
        <row r="368">
          <cell r="C368">
            <v>44309.73</v>
          </cell>
          <cell r="O368">
            <v>7603.6</v>
          </cell>
          <cell r="U368" t="str">
            <v>Service</v>
          </cell>
          <cell r="V368" t="str">
            <v>Publicité 2</v>
          </cell>
          <cell r="W368" t="str">
            <v>$</v>
          </cell>
          <cell r="X368">
            <v>0</v>
          </cell>
        </row>
        <row r="369">
          <cell r="C369">
            <v>4482.1000000000004</v>
          </cell>
          <cell r="O369">
            <v>560.70000000000005</v>
          </cell>
          <cell r="U369" t="str">
            <v>Service</v>
          </cell>
          <cell r="V369" t="str">
            <v>Salaires propriétaire</v>
          </cell>
          <cell r="W369" t="str">
            <v>$</v>
          </cell>
          <cell r="X369">
            <v>0</v>
          </cell>
        </row>
        <row r="370">
          <cell r="C370">
            <v>78832.52</v>
          </cell>
          <cell r="O370">
            <v>13007.25</v>
          </cell>
          <cell r="U370" t="str">
            <v>Service</v>
          </cell>
          <cell r="V370" t="str">
            <v>Salaires cadres</v>
          </cell>
          <cell r="W370" t="str">
            <v>$</v>
          </cell>
          <cell r="X370">
            <v>0</v>
          </cell>
        </row>
        <row r="371">
          <cell r="C371">
            <v>59802.41</v>
          </cell>
          <cell r="O371">
            <v>7721.81</v>
          </cell>
          <cell r="U371" t="str">
            <v>Service</v>
          </cell>
          <cell r="V371" t="str">
            <v>Salaires commis</v>
          </cell>
          <cell r="W371" t="str">
            <v>$</v>
          </cell>
          <cell r="X371">
            <v>0</v>
          </cell>
        </row>
        <row r="372">
          <cell r="C372">
            <v>77126.52</v>
          </cell>
          <cell r="O372">
            <v>8600.18</v>
          </cell>
          <cell r="U372" t="str">
            <v>Service</v>
          </cell>
          <cell r="V372" t="str">
            <v>Salaires autres</v>
          </cell>
          <cell r="W372" t="str">
            <v>$</v>
          </cell>
          <cell r="X372">
            <v>0</v>
          </cell>
        </row>
        <row r="373">
          <cell r="C373">
            <v>159285.09</v>
          </cell>
          <cell r="O373">
            <v>18401.900000000001</v>
          </cell>
          <cell r="U373" t="str">
            <v>Service</v>
          </cell>
          <cell r="V373" t="str">
            <v>Salaires spécialistes</v>
          </cell>
          <cell r="W373" t="str">
            <v>$</v>
          </cell>
          <cell r="X373">
            <v>0</v>
          </cell>
        </row>
        <row r="374">
          <cell r="C374">
            <v>99587.99</v>
          </cell>
          <cell r="O374">
            <v>11298.85</v>
          </cell>
          <cell r="U374" t="str">
            <v>Service</v>
          </cell>
          <cell r="V374" t="str">
            <v>Salaires en absences</v>
          </cell>
          <cell r="W374" t="str">
            <v>$</v>
          </cell>
          <cell r="X374">
            <v>0</v>
          </cell>
        </row>
        <row r="375">
          <cell r="C375">
            <v>17631.39</v>
          </cell>
          <cell r="O375">
            <v>2136.7199999999998</v>
          </cell>
          <cell r="U375" t="str">
            <v>Service</v>
          </cell>
          <cell r="V375" t="str">
            <v>Csst</v>
          </cell>
          <cell r="W375" t="str">
            <v>$</v>
          </cell>
          <cell r="X375">
            <v>0</v>
          </cell>
        </row>
        <row r="376">
          <cell r="C376">
            <v>105788.29</v>
          </cell>
          <cell r="O376">
            <v>12820.31</v>
          </cell>
          <cell r="U376" t="str">
            <v>Service</v>
          </cell>
          <cell r="V376" t="str">
            <v>Déduction à la source</v>
          </cell>
          <cell r="W376" t="str">
            <v>$</v>
          </cell>
          <cell r="X376">
            <v>0</v>
          </cell>
        </row>
        <row r="377">
          <cell r="C377">
            <v>1751.64</v>
          </cell>
          <cell r="O377">
            <v>256.82</v>
          </cell>
          <cell r="U377" t="str">
            <v>Service</v>
          </cell>
          <cell r="V377" t="str">
            <v>Bénéfices marginaux</v>
          </cell>
          <cell r="W377" t="str">
            <v>$</v>
          </cell>
          <cell r="X377">
            <v>0</v>
          </cell>
        </row>
        <row r="378">
          <cell r="C378">
            <v>74063.289999999994</v>
          </cell>
          <cell r="O378">
            <v>8931.07</v>
          </cell>
          <cell r="U378" t="str">
            <v>Service</v>
          </cell>
          <cell r="V378" t="str">
            <v>Bénéfices marginaux</v>
          </cell>
          <cell r="W378" t="str">
            <v>$</v>
          </cell>
          <cell r="X378">
            <v>0</v>
          </cell>
        </row>
        <row r="379">
          <cell r="C379">
            <v>571.02</v>
          </cell>
          <cell r="O379">
            <v>42.5</v>
          </cell>
          <cell r="U379" t="str">
            <v>Service</v>
          </cell>
          <cell r="V379" t="str">
            <v>Service gratuit 2</v>
          </cell>
          <cell r="W379" t="str">
            <v>$</v>
          </cell>
          <cell r="X379">
            <v>0</v>
          </cell>
        </row>
        <row r="380">
          <cell r="C380">
            <v>5751.71</v>
          </cell>
          <cell r="O380">
            <v>2104.2199999999998</v>
          </cell>
          <cell r="U380" t="str">
            <v>Service</v>
          </cell>
          <cell r="V380" t="str">
            <v>Fournitures autres</v>
          </cell>
          <cell r="W380" t="str">
            <v>$</v>
          </cell>
          <cell r="X380">
            <v>0</v>
          </cell>
        </row>
        <row r="381">
          <cell r="C381">
            <v>4233.59</v>
          </cell>
          <cell r="O381">
            <v>428.44</v>
          </cell>
          <cell r="U381" t="str">
            <v>Service</v>
          </cell>
          <cell r="V381" t="str">
            <v>Uniformes</v>
          </cell>
          <cell r="W381" t="str">
            <v>$</v>
          </cell>
          <cell r="X381">
            <v>0</v>
          </cell>
        </row>
        <row r="382">
          <cell r="C382">
            <v>10970.66</v>
          </cell>
          <cell r="O382">
            <v>264.12</v>
          </cell>
          <cell r="U382" t="str">
            <v>Service</v>
          </cell>
          <cell r="V382" t="str">
            <v>Formation</v>
          </cell>
          <cell r="W382" t="str">
            <v>$</v>
          </cell>
          <cell r="X382">
            <v>0</v>
          </cell>
        </row>
        <row r="383">
          <cell r="C383">
            <v>103792.79</v>
          </cell>
          <cell r="O383">
            <v>18243.87</v>
          </cell>
          <cell r="U383" t="str">
            <v>Service</v>
          </cell>
          <cell r="V383" t="str">
            <v>Frais véhicules de cie</v>
          </cell>
          <cell r="W383" t="str">
            <v>$</v>
          </cell>
          <cell r="X383">
            <v>0</v>
          </cell>
        </row>
        <row r="384">
          <cell r="C384">
            <v>783.68</v>
          </cell>
          <cell r="O384">
            <v>308.22000000000003</v>
          </cell>
          <cell r="U384" t="str">
            <v>Service</v>
          </cell>
          <cell r="V384" t="str">
            <v>Frais postaux</v>
          </cell>
          <cell r="W384" t="str">
            <v>$</v>
          </cell>
          <cell r="X384">
            <v>0</v>
          </cell>
        </row>
        <row r="385">
          <cell r="C385">
            <v>27427.85</v>
          </cell>
          <cell r="O385">
            <v>3704.81</v>
          </cell>
          <cell r="U385" t="str">
            <v>Service</v>
          </cell>
          <cell r="V385" t="str">
            <v>Informatique</v>
          </cell>
          <cell r="W385" t="str">
            <v>$</v>
          </cell>
          <cell r="X385">
            <v>0</v>
          </cell>
        </row>
        <row r="386">
          <cell r="C386">
            <v>2649.5</v>
          </cell>
          <cell r="O386">
            <v>1897.67</v>
          </cell>
          <cell r="U386" t="str">
            <v>Service</v>
          </cell>
          <cell r="V386" t="str">
            <v>Papeterie</v>
          </cell>
          <cell r="W386" t="str">
            <v>$</v>
          </cell>
          <cell r="X386">
            <v>0</v>
          </cell>
        </row>
        <row r="387">
          <cell r="C387">
            <v>1699.95</v>
          </cell>
          <cell r="O387">
            <v>245.79</v>
          </cell>
          <cell r="U387" t="str">
            <v>Service</v>
          </cell>
          <cell r="V387" t="str">
            <v>Téléphone</v>
          </cell>
          <cell r="W387" t="str">
            <v>$</v>
          </cell>
          <cell r="X387">
            <v>0</v>
          </cell>
        </row>
        <row r="388">
          <cell r="C388">
            <v>3638.11</v>
          </cell>
          <cell r="O388">
            <v>119</v>
          </cell>
          <cell r="U388" t="str">
            <v>Service</v>
          </cell>
          <cell r="V388" t="str">
            <v>Divers</v>
          </cell>
          <cell r="W388" t="str">
            <v>$</v>
          </cell>
          <cell r="X388">
            <v>0</v>
          </cell>
        </row>
        <row r="389">
          <cell r="C389">
            <v>2793.17</v>
          </cell>
          <cell r="O389">
            <v>163.29</v>
          </cell>
          <cell r="U389" t="str">
            <v>Service</v>
          </cell>
          <cell r="V389" t="str">
            <v>Frais de déplacement</v>
          </cell>
          <cell r="W389" t="str">
            <v>$</v>
          </cell>
          <cell r="X389">
            <v>0</v>
          </cell>
        </row>
        <row r="390">
          <cell r="C390">
            <v>15773.43</v>
          </cell>
          <cell r="O390">
            <v>2094.7600000000002</v>
          </cell>
          <cell r="U390" t="str">
            <v>Service</v>
          </cell>
          <cell r="V390" t="str">
            <v>Services extérieurs</v>
          </cell>
          <cell r="W390" t="str">
            <v>$</v>
          </cell>
          <cell r="X390">
            <v>0</v>
          </cell>
        </row>
        <row r="391">
          <cell r="C391">
            <v>7439.04</v>
          </cell>
          <cell r="O391">
            <v>1035.48</v>
          </cell>
          <cell r="U391" t="str">
            <v>Service</v>
          </cell>
          <cell r="V391" t="str">
            <v>Amortissement</v>
          </cell>
          <cell r="W391" t="str">
            <v>$</v>
          </cell>
          <cell r="X391">
            <v>0</v>
          </cell>
        </row>
        <row r="392">
          <cell r="C392">
            <v>6271.07</v>
          </cell>
          <cell r="O392">
            <v>2180.09</v>
          </cell>
          <cell r="U392" t="str">
            <v>Service</v>
          </cell>
          <cell r="V392" t="str">
            <v>Réparation équipement</v>
          </cell>
          <cell r="W392" t="str">
            <v>$</v>
          </cell>
          <cell r="X392">
            <v>0</v>
          </cell>
        </row>
        <row r="393">
          <cell r="C393">
            <v>3675.64</v>
          </cell>
          <cell r="O393">
            <v>778.3</v>
          </cell>
          <cell r="U393" t="str">
            <v>Service</v>
          </cell>
          <cell r="V393" t="str">
            <v>Chauffage, éclairage</v>
          </cell>
          <cell r="W393" t="str">
            <v>$</v>
          </cell>
          <cell r="X393">
            <v>0</v>
          </cell>
        </row>
        <row r="394">
          <cell r="C394">
            <v>43680</v>
          </cell>
          <cell r="O394">
            <v>6240</v>
          </cell>
          <cell r="U394" t="str">
            <v>Service</v>
          </cell>
          <cell r="V394" t="str">
            <v>Loyer</v>
          </cell>
          <cell r="W394" t="str">
            <v>$</v>
          </cell>
          <cell r="X394">
            <v>0</v>
          </cell>
        </row>
        <row r="395">
          <cell r="C395">
            <v>6229.65</v>
          </cell>
          <cell r="O395">
            <v>889.95</v>
          </cell>
          <cell r="U395" t="str">
            <v>Service</v>
          </cell>
          <cell r="V395" t="str">
            <v>Assurances</v>
          </cell>
          <cell r="W395" t="str">
            <v>$</v>
          </cell>
          <cell r="X395">
            <v>0</v>
          </cell>
        </row>
        <row r="396">
          <cell r="C396">
            <v>8080.8</v>
          </cell>
          <cell r="O396">
            <v>1154.4000000000001</v>
          </cell>
          <cell r="U396" t="str">
            <v>Service</v>
          </cell>
          <cell r="V396" t="str">
            <v>Taxes foncières</v>
          </cell>
          <cell r="W396" t="str">
            <v>$</v>
          </cell>
          <cell r="X396">
            <v>0</v>
          </cell>
        </row>
        <row r="397">
          <cell r="C397">
            <v>5376</v>
          </cell>
          <cell r="O397">
            <v>768</v>
          </cell>
          <cell r="U397" t="str">
            <v>Service</v>
          </cell>
          <cell r="V397" t="str">
            <v>Taxes d`affaires</v>
          </cell>
          <cell r="W397" t="str">
            <v>$</v>
          </cell>
          <cell r="X397">
            <v>0</v>
          </cell>
        </row>
        <row r="398">
          <cell r="C398">
            <v>11445.84</v>
          </cell>
          <cell r="O398">
            <v>1492.1</v>
          </cell>
          <cell r="U398" t="str">
            <v>Service</v>
          </cell>
          <cell r="V398" t="str">
            <v>Honoraires</v>
          </cell>
          <cell r="W398" t="str">
            <v>$</v>
          </cell>
          <cell r="X398">
            <v>0</v>
          </cell>
        </row>
        <row r="399">
          <cell r="C399">
            <v>341.97</v>
          </cell>
          <cell r="O399">
            <v>82.18</v>
          </cell>
          <cell r="U399" t="str">
            <v>Carrosserie</v>
          </cell>
          <cell r="V399" t="str">
            <v>Service gratuit 2</v>
          </cell>
          <cell r="W399" t="str">
            <v>$</v>
          </cell>
          <cell r="X399">
            <v>0</v>
          </cell>
        </row>
        <row r="400">
          <cell r="C400">
            <v>100.65</v>
          </cell>
          <cell r="O400">
            <v>4.16</v>
          </cell>
          <cell r="U400" t="str">
            <v>Carrosserie</v>
          </cell>
          <cell r="V400" t="str">
            <v>Publicité 2</v>
          </cell>
          <cell r="W400" t="str">
            <v>$</v>
          </cell>
          <cell r="X400">
            <v>0</v>
          </cell>
        </row>
        <row r="401">
          <cell r="C401">
            <v>1307.3</v>
          </cell>
          <cell r="O401">
            <v>163.54</v>
          </cell>
          <cell r="U401" t="str">
            <v>Carrosserie</v>
          </cell>
          <cell r="V401" t="str">
            <v>Salaires propriétaire</v>
          </cell>
          <cell r="W401" t="str">
            <v>$</v>
          </cell>
          <cell r="X401">
            <v>0</v>
          </cell>
        </row>
        <row r="402">
          <cell r="C402">
            <v>5663.84</v>
          </cell>
          <cell r="O402">
            <v>1209.1199999999999</v>
          </cell>
          <cell r="U402" t="str">
            <v>Carrosserie</v>
          </cell>
          <cell r="V402" t="str">
            <v>Salaires cadres</v>
          </cell>
          <cell r="W402" t="str">
            <v>$</v>
          </cell>
          <cell r="X402">
            <v>0</v>
          </cell>
        </row>
        <row r="403">
          <cell r="C403">
            <v>4209.87</v>
          </cell>
          <cell r="O403">
            <v>512.35</v>
          </cell>
          <cell r="U403" t="str">
            <v>Carrosserie</v>
          </cell>
          <cell r="V403" t="str">
            <v>Salaires commis</v>
          </cell>
          <cell r="W403" t="str">
            <v>$</v>
          </cell>
          <cell r="X403">
            <v>0</v>
          </cell>
        </row>
        <row r="404">
          <cell r="C404">
            <v>24641.17</v>
          </cell>
          <cell r="O404">
            <v>3739.26</v>
          </cell>
          <cell r="U404" t="str">
            <v>Carrosserie</v>
          </cell>
          <cell r="V404" t="str">
            <v>Salaires autres</v>
          </cell>
          <cell r="W404" t="str">
            <v>$</v>
          </cell>
          <cell r="X404">
            <v>0</v>
          </cell>
        </row>
        <row r="405">
          <cell r="C405">
            <v>17573.29</v>
          </cell>
          <cell r="O405">
            <v>1384.63</v>
          </cell>
          <cell r="U405" t="str">
            <v>Carrosserie</v>
          </cell>
          <cell r="V405" t="str">
            <v>Salaires spécialistes</v>
          </cell>
          <cell r="W405" t="str">
            <v>$</v>
          </cell>
          <cell r="X405">
            <v>0</v>
          </cell>
        </row>
        <row r="406">
          <cell r="C406">
            <v>3341.47</v>
          </cell>
          <cell r="O406">
            <v>163.69</v>
          </cell>
          <cell r="U406" t="str">
            <v>Carrosserie</v>
          </cell>
          <cell r="V406" t="str">
            <v>Salaires en absences</v>
          </cell>
          <cell r="W406" t="str">
            <v>$</v>
          </cell>
          <cell r="X406">
            <v>0</v>
          </cell>
        </row>
        <row r="407">
          <cell r="C407">
            <v>1013.62</v>
          </cell>
          <cell r="O407">
            <v>123.03</v>
          </cell>
          <cell r="U407" t="str">
            <v>Carrosserie</v>
          </cell>
          <cell r="V407" t="str">
            <v>Csst</v>
          </cell>
          <cell r="W407" t="str">
            <v>$</v>
          </cell>
          <cell r="X407">
            <v>0</v>
          </cell>
        </row>
        <row r="408">
          <cell r="C408">
            <v>6081.7</v>
          </cell>
          <cell r="O408">
            <v>738.17</v>
          </cell>
          <cell r="U408" t="str">
            <v>Carrosserie</v>
          </cell>
          <cell r="V408" t="str">
            <v>Déduction à la source</v>
          </cell>
          <cell r="W408" t="str">
            <v>$</v>
          </cell>
          <cell r="X408">
            <v>0</v>
          </cell>
        </row>
        <row r="409">
          <cell r="C409">
            <v>4358.55</v>
          </cell>
          <cell r="O409">
            <v>529.02</v>
          </cell>
          <cell r="U409" t="str">
            <v>Carrosserie</v>
          </cell>
          <cell r="V409" t="str">
            <v>Bénéfices marginaux</v>
          </cell>
          <cell r="W409" t="str">
            <v>$</v>
          </cell>
          <cell r="X409">
            <v>0</v>
          </cell>
        </row>
        <row r="410">
          <cell r="C410">
            <v>122.69</v>
          </cell>
          <cell r="O410">
            <v>1.63</v>
          </cell>
          <cell r="U410" t="str">
            <v>Carrosserie</v>
          </cell>
          <cell r="V410" t="str">
            <v>Fournitures autres</v>
          </cell>
          <cell r="W410" t="str">
            <v>$</v>
          </cell>
          <cell r="X410">
            <v>0</v>
          </cell>
        </row>
        <row r="411">
          <cell r="C411">
            <v>113.4</v>
          </cell>
          <cell r="O411">
            <v>6.2</v>
          </cell>
          <cell r="U411" t="str">
            <v>Carrosserie</v>
          </cell>
          <cell r="V411" t="str">
            <v>Formation</v>
          </cell>
          <cell r="W411" t="str">
            <v>$</v>
          </cell>
          <cell r="X411">
            <v>0</v>
          </cell>
        </row>
        <row r="412">
          <cell r="C412">
            <v>4487.74</v>
          </cell>
          <cell r="O412">
            <v>-1.64</v>
          </cell>
          <cell r="U412" t="str">
            <v>Carrosserie</v>
          </cell>
          <cell r="V412" t="str">
            <v>Frais véhicules de cie</v>
          </cell>
          <cell r="W412" t="str">
            <v>$</v>
          </cell>
          <cell r="X412">
            <v>0</v>
          </cell>
        </row>
        <row r="413">
          <cell r="C413">
            <v>219.09</v>
          </cell>
          <cell r="O413">
            <v>53.2</v>
          </cell>
          <cell r="U413" t="str">
            <v>Carrosserie</v>
          </cell>
          <cell r="V413" t="str">
            <v>Frais postaux</v>
          </cell>
          <cell r="W413" t="str">
            <v>$</v>
          </cell>
          <cell r="X413">
            <v>0</v>
          </cell>
        </row>
        <row r="414">
          <cell r="C414">
            <v>9510</v>
          </cell>
          <cell r="O414">
            <v>1315.13</v>
          </cell>
          <cell r="U414" t="str">
            <v>Carrosserie</v>
          </cell>
          <cell r="V414" t="str">
            <v>Informatique</v>
          </cell>
          <cell r="W414" t="str">
            <v>$</v>
          </cell>
          <cell r="X414">
            <v>0</v>
          </cell>
        </row>
        <row r="415">
          <cell r="C415">
            <v>739.37</v>
          </cell>
          <cell r="O415">
            <v>167.04</v>
          </cell>
          <cell r="U415" t="str">
            <v>Carrosserie</v>
          </cell>
          <cell r="V415" t="str">
            <v>Papeterie</v>
          </cell>
          <cell r="W415" t="str">
            <v>$</v>
          </cell>
          <cell r="X415">
            <v>0</v>
          </cell>
        </row>
        <row r="416">
          <cell r="C416">
            <v>499.81</v>
          </cell>
          <cell r="O416">
            <v>19.71</v>
          </cell>
          <cell r="U416" t="str">
            <v>Carrosserie</v>
          </cell>
          <cell r="V416" t="str">
            <v>Téléphone</v>
          </cell>
          <cell r="W416" t="str">
            <v>$</v>
          </cell>
          <cell r="X416">
            <v>0</v>
          </cell>
        </row>
        <row r="417">
          <cell r="C417">
            <v>1167.9000000000001</v>
          </cell>
          <cell r="O417">
            <v>34.700000000000003</v>
          </cell>
          <cell r="U417" t="str">
            <v>Carrosserie</v>
          </cell>
          <cell r="V417" t="str">
            <v>Divers</v>
          </cell>
          <cell r="W417" t="str">
            <v>$</v>
          </cell>
          <cell r="X417">
            <v>0</v>
          </cell>
        </row>
        <row r="418">
          <cell r="C418">
            <v>748.07</v>
          </cell>
          <cell r="O418">
            <v>47.63</v>
          </cell>
          <cell r="U418" t="str">
            <v>Carrosserie</v>
          </cell>
          <cell r="V418" t="str">
            <v>Frais de déplacement</v>
          </cell>
          <cell r="W418" t="str">
            <v>$</v>
          </cell>
          <cell r="X418">
            <v>0</v>
          </cell>
        </row>
        <row r="419">
          <cell r="C419">
            <v>3747.55</v>
          </cell>
          <cell r="O419">
            <v>524.6</v>
          </cell>
          <cell r="U419" t="str">
            <v>Carrosserie</v>
          </cell>
          <cell r="V419" t="str">
            <v>Services extérieurs</v>
          </cell>
          <cell r="W419" t="str">
            <v>$</v>
          </cell>
          <cell r="X419">
            <v>0</v>
          </cell>
        </row>
        <row r="420">
          <cell r="C420">
            <v>2169.73</v>
          </cell>
          <cell r="O420">
            <v>302.02</v>
          </cell>
          <cell r="U420" t="str">
            <v>Carrosserie</v>
          </cell>
          <cell r="V420" t="str">
            <v>Amortissement</v>
          </cell>
          <cell r="W420" t="str">
            <v>$</v>
          </cell>
          <cell r="X420">
            <v>0</v>
          </cell>
        </row>
        <row r="421">
          <cell r="C421">
            <v>1072.05</v>
          </cell>
          <cell r="O421">
            <v>227.01</v>
          </cell>
          <cell r="U421" t="str">
            <v>Carrosserie</v>
          </cell>
          <cell r="V421" t="str">
            <v>Chauffage, éclairage</v>
          </cell>
          <cell r="W421" t="str">
            <v>$</v>
          </cell>
          <cell r="X421">
            <v>0</v>
          </cell>
        </row>
        <row r="422">
          <cell r="C422">
            <v>12740</v>
          </cell>
          <cell r="O422">
            <v>1820</v>
          </cell>
          <cell r="U422" t="str">
            <v>Carrosserie</v>
          </cell>
          <cell r="V422" t="str">
            <v>Loyer</v>
          </cell>
          <cell r="W422" t="str">
            <v>$</v>
          </cell>
          <cell r="X422">
            <v>0</v>
          </cell>
        </row>
        <row r="423">
          <cell r="C423">
            <v>1816.99</v>
          </cell>
          <cell r="O423">
            <v>259.57</v>
          </cell>
          <cell r="U423" t="str">
            <v>Carrosserie</v>
          </cell>
          <cell r="V423" t="str">
            <v>Assurances</v>
          </cell>
          <cell r="W423" t="str">
            <v>$</v>
          </cell>
          <cell r="X423">
            <v>0</v>
          </cell>
        </row>
        <row r="424">
          <cell r="C424">
            <v>2356.9</v>
          </cell>
          <cell r="O424">
            <v>336.7</v>
          </cell>
          <cell r="U424" t="str">
            <v>Carrosserie</v>
          </cell>
          <cell r="V424" t="str">
            <v>Taxes foncières</v>
          </cell>
          <cell r="W424" t="str">
            <v>$</v>
          </cell>
          <cell r="X424">
            <v>0</v>
          </cell>
        </row>
        <row r="425">
          <cell r="C425">
            <v>1568</v>
          </cell>
          <cell r="O425">
            <v>224</v>
          </cell>
          <cell r="U425" t="str">
            <v>Carrosserie</v>
          </cell>
          <cell r="V425" t="str">
            <v>Taxes d`affaires</v>
          </cell>
          <cell r="W425" t="str">
            <v>$</v>
          </cell>
          <cell r="X425">
            <v>0</v>
          </cell>
        </row>
        <row r="426">
          <cell r="C426">
            <v>3171.72</v>
          </cell>
          <cell r="O426">
            <v>435.2</v>
          </cell>
          <cell r="U426" t="str">
            <v>Carrosserie</v>
          </cell>
          <cell r="V426" t="str">
            <v>Honoraires</v>
          </cell>
          <cell r="W426" t="str">
            <v>$</v>
          </cell>
          <cell r="X426">
            <v>0</v>
          </cell>
        </row>
        <row r="427">
          <cell r="C427">
            <v>2148.2800000000002</v>
          </cell>
          <cell r="O427">
            <v>0</v>
          </cell>
          <cell r="U427" t="str">
            <v>Pièces</v>
          </cell>
          <cell r="V427" t="str">
            <v>Service gratuit 2</v>
          </cell>
          <cell r="W427" t="str">
            <v>$</v>
          </cell>
          <cell r="X427">
            <v>0</v>
          </cell>
        </row>
        <row r="428">
          <cell r="C428">
            <v>23718.1</v>
          </cell>
          <cell r="O428">
            <v>3808.41</v>
          </cell>
          <cell r="U428" t="str">
            <v>Pièces</v>
          </cell>
          <cell r="V428" t="str">
            <v>Publicité 2</v>
          </cell>
          <cell r="W428" t="str">
            <v>$</v>
          </cell>
          <cell r="X428">
            <v>0</v>
          </cell>
        </row>
        <row r="429">
          <cell r="C429">
            <v>4668.8599999999997</v>
          </cell>
          <cell r="O429">
            <v>584.05999999999995</v>
          </cell>
          <cell r="U429" t="str">
            <v>Pièces</v>
          </cell>
          <cell r="V429" t="str">
            <v>Salaires propriétaire</v>
          </cell>
          <cell r="W429" t="str">
            <v>$</v>
          </cell>
          <cell r="X429">
            <v>0</v>
          </cell>
        </row>
        <row r="430">
          <cell r="C430">
            <v>40775.26</v>
          </cell>
          <cell r="O430">
            <v>4912.57</v>
          </cell>
          <cell r="U430" t="str">
            <v>Pièces</v>
          </cell>
          <cell r="V430" t="str">
            <v>Salaires cadres</v>
          </cell>
          <cell r="W430" t="str">
            <v>$</v>
          </cell>
          <cell r="X430">
            <v>0</v>
          </cell>
        </row>
        <row r="431">
          <cell r="C431">
            <v>28263.99</v>
          </cell>
          <cell r="O431">
            <v>4098.92</v>
          </cell>
          <cell r="U431" t="str">
            <v>Pièces</v>
          </cell>
          <cell r="V431" t="str">
            <v>Salaires commis</v>
          </cell>
          <cell r="W431" t="str">
            <v>$</v>
          </cell>
          <cell r="X431">
            <v>0</v>
          </cell>
        </row>
        <row r="432">
          <cell r="C432">
            <v>143465.71</v>
          </cell>
          <cell r="O432">
            <v>14183.78</v>
          </cell>
          <cell r="U432" t="str">
            <v>Pièces</v>
          </cell>
          <cell r="V432" t="str">
            <v>Salaires autres</v>
          </cell>
          <cell r="W432" t="str">
            <v>$</v>
          </cell>
          <cell r="X432">
            <v>0</v>
          </cell>
        </row>
        <row r="433">
          <cell r="C433">
            <v>22025.65</v>
          </cell>
          <cell r="O433">
            <v>1948.5</v>
          </cell>
          <cell r="U433" t="str">
            <v>Pièces</v>
          </cell>
          <cell r="V433" t="str">
            <v>Salaires en absences</v>
          </cell>
          <cell r="W433" t="str">
            <v>$</v>
          </cell>
          <cell r="X433">
            <v>0</v>
          </cell>
        </row>
        <row r="434">
          <cell r="C434">
            <v>-31261</v>
          </cell>
          <cell r="O434">
            <v>-2010.5</v>
          </cell>
          <cell r="U434" t="str">
            <v>Pièces</v>
          </cell>
          <cell r="V434" t="str">
            <v>Csst</v>
          </cell>
          <cell r="W434" t="str">
            <v>$</v>
          </cell>
          <cell r="X434">
            <v>0</v>
          </cell>
        </row>
        <row r="435">
          <cell r="C435">
            <v>61554.32</v>
          </cell>
          <cell r="O435">
            <v>5071.4799999999996</v>
          </cell>
          <cell r="U435" t="str">
            <v>Pièces</v>
          </cell>
          <cell r="V435" t="str">
            <v>Csst</v>
          </cell>
          <cell r="W435" t="str">
            <v>$</v>
          </cell>
          <cell r="X435">
            <v>0</v>
          </cell>
        </row>
        <row r="436">
          <cell r="C436">
            <v>309.12</v>
          </cell>
          <cell r="O436">
            <v>45.32</v>
          </cell>
          <cell r="U436" t="str">
            <v>Pièces</v>
          </cell>
          <cell r="V436" t="str">
            <v>Déduction à la source</v>
          </cell>
          <cell r="W436" t="str">
            <v>$</v>
          </cell>
          <cell r="X436">
            <v>0</v>
          </cell>
        </row>
        <row r="437">
          <cell r="C437">
            <v>17830.16</v>
          </cell>
          <cell r="O437">
            <v>1908.16</v>
          </cell>
          <cell r="U437" t="str">
            <v>Pièces</v>
          </cell>
          <cell r="V437" t="str">
            <v>Bénéfices marginaux</v>
          </cell>
          <cell r="W437" t="str">
            <v>$</v>
          </cell>
          <cell r="X437">
            <v>0</v>
          </cell>
        </row>
        <row r="438">
          <cell r="C438">
            <v>1064.22</v>
          </cell>
          <cell r="O438">
            <v>5.8</v>
          </cell>
          <cell r="U438" t="str">
            <v>Pièces</v>
          </cell>
          <cell r="V438" t="str">
            <v>Fournitures autres</v>
          </cell>
          <cell r="W438" t="str">
            <v>$</v>
          </cell>
          <cell r="X438">
            <v>0</v>
          </cell>
        </row>
        <row r="439">
          <cell r="C439">
            <v>404.98</v>
          </cell>
          <cell r="O439">
            <v>22.14</v>
          </cell>
          <cell r="U439" t="str">
            <v>Pièces</v>
          </cell>
          <cell r="V439" t="str">
            <v>Formation</v>
          </cell>
          <cell r="W439" t="str">
            <v>$</v>
          </cell>
          <cell r="X439">
            <v>0</v>
          </cell>
        </row>
        <row r="440">
          <cell r="C440">
            <v>2155.38</v>
          </cell>
          <cell r="O440">
            <v>290.89</v>
          </cell>
          <cell r="U440" t="str">
            <v>Pièces</v>
          </cell>
          <cell r="V440" t="str">
            <v>Frais véhicules de cie</v>
          </cell>
          <cell r="W440" t="str">
            <v>$</v>
          </cell>
          <cell r="X440">
            <v>0</v>
          </cell>
        </row>
        <row r="441">
          <cell r="C441">
            <v>161.97</v>
          </cell>
          <cell r="O441">
            <v>85.87</v>
          </cell>
          <cell r="U441" t="str">
            <v>Pièces</v>
          </cell>
          <cell r="V441" t="str">
            <v>Frais postaux</v>
          </cell>
          <cell r="W441" t="str">
            <v>$</v>
          </cell>
          <cell r="X441">
            <v>0</v>
          </cell>
        </row>
        <row r="442">
          <cell r="C442">
            <v>26258.69</v>
          </cell>
          <cell r="O442">
            <v>3597.64</v>
          </cell>
          <cell r="U442" t="str">
            <v>Pièces</v>
          </cell>
          <cell r="V442" t="str">
            <v>Informatique</v>
          </cell>
          <cell r="W442" t="str">
            <v>$</v>
          </cell>
          <cell r="X442">
            <v>0</v>
          </cell>
        </row>
        <row r="443">
          <cell r="C443">
            <v>3404.74</v>
          </cell>
          <cell r="O443">
            <v>596.52</v>
          </cell>
          <cell r="U443" t="str">
            <v>Pièces</v>
          </cell>
          <cell r="V443" t="str">
            <v>Papeterie</v>
          </cell>
          <cell r="W443" t="str">
            <v>$</v>
          </cell>
          <cell r="X443">
            <v>0</v>
          </cell>
        </row>
        <row r="444">
          <cell r="C444">
            <v>1055.26</v>
          </cell>
          <cell r="O444">
            <v>70.400000000000006</v>
          </cell>
          <cell r="U444" t="str">
            <v>Pièces</v>
          </cell>
          <cell r="V444" t="str">
            <v>Téléphone</v>
          </cell>
          <cell r="W444" t="str">
            <v>$</v>
          </cell>
          <cell r="X444">
            <v>0</v>
          </cell>
        </row>
        <row r="445">
          <cell r="C445">
            <v>3789.66</v>
          </cell>
          <cell r="O445">
            <v>123.96</v>
          </cell>
          <cell r="U445" t="str">
            <v>Pièces</v>
          </cell>
          <cell r="V445" t="str">
            <v>Divers</v>
          </cell>
          <cell r="W445" t="str">
            <v>$</v>
          </cell>
          <cell r="X445">
            <v>0</v>
          </cell>
        </row>
        <row r="446">
          <cell r="C446">
            <v>2671.58</v>
          </cell>
          <cell r="O446">
            <v>170.1</v>
          </cell>
          <cell r="U446" t="str">
            <v>Pièces</v>
          </cell>
          <cell r="V446" t="str">
            <v>Frais de déplacement</v>
          </cell>
          <cell r="W446" t="str">
            <v>$</v>
          </cell>
          <cell r="X446">
            <v>0</v>
          </cell>
        </row>
        <row r="447">
          <cell r="C447">
            <v>40968.74</v>
          </cell>
          <cell r="O447">
            <v>5773.32</v>
          </cell>
          <cell r="U447" t="str">
            <v>Pièces</v>
          </cell>
          <cell r="V447" t="str">
            <v>Services extérieurs</v>
          </cell>
          <cell r="W447" t="str">
            <v>$</v>
          </cell>
          <cell r="X447">
            <v>0</v>
          </cell>
        </row>
        <row r="448">
          <cell r="C448">
            <v>7748.99</v>
          </cell>
          <cell r="O448">
            <v>1078.6199999999999</v>
          </cell>
          <cell r="U448" t="str">
            <v>Pièces</v>
          </cell>
          <cell r="V448" t="str">
            <v>Amortissement</v>
          </cell>
          <cell r="W448" t="str">
            <v>$</v>
          </cell>
          <cell r="X448">
            <v>0</v>
          </cell>
        </row>
        <row r="449">
          <cell r="C449">
            <v>3828.79</v>
          </cell>
          <cell r="O449">
            <v>810.73</v>
          </cell>
          <cell r="U449" t="str">
            <v>Pièces</v>
          </cell>
          <cell r="V449" t="str">
            <v>Chauffage, éclairage</v>
          </cell>
          <cell r="W449" t="str">
            <v>$</v>
          </cell>
          <cell r="X449">
            <v>0</v>
          </cell>
        </row>
        <row r="450">
          <cell r="C450">
            <v>45500</v>
          </cell>
          <cell r="O450">
            <v>6500</v>
          </cell>
          <cell r="U450" t="str">
            <v>Pièces</v>
          </cell>
          <cell r="V450" t="str">
            <v>Loyer</v>
          </cell>
          <cell r="W450" t="str">
            <v>$</v>
          </cell>
          <cell r="X450">
            <v>0</v>
          </cell>
        </row>
        <row r="451">
          <cell r="C451">
            <v>6489.14</v>
          </cell>
          <cell r="O451">
            <v>927.02</v>
          </cell>
          <cell r="U451" t="str">
            <v>Pièces</v>
          </cell>
          <cell r="V451" t="str">
            <v>Assurances</v>
          </cell>
          <cell r="W451" t="str">
            <v>$</v>
          </cell>
          <cell r="X451">
            <v>0</v>
          </cell>
        </row>
        <row r="452">
          <cell r="C452">
            <v>8417.5</v>
          </cell>
          <cell r="O452">
            <v>1202.5</v>
          </cell>
          <cell r="U452" t="str">
            <v>Pièces</v>
          </cell>
          <cell r="V452" t="str">
            <v>Taxes foncières</v>
          </cell>
          <cell r="W452" t="str">
            <v>$</v>
          </cell>
          <cell r="X452">
            <v>0</v>
          </cell>
        </row>
        <row r="453">
          <cell r="C453">
            <v>5600</v>
          </cell>
          <cell r="O453">
            <v>800</v>
          </cell>
          <cell r="U453" t="str">
            <v>Pièces</v>
          </cell>
          <cell r="V453" t="str">
            <v>Taxes d`affaires</v>
          </cell>
          <cell r="W453" t="str">
            <v>$</v>
          </cell>
          <cell r="X453">
            <v>0</v>
          </cell>
        </row>
        <row r="454">
          <cell r="C454">
            <v>11327.38</v>
          </cell>
          <cell r="O454">
            <v>1554.26</v>
          </cell>
          <cell r="U454" t="str">
            <v>Pièces</v>
          </cell>
          <cell r="V454" t="str">
            <v>Honoraires</v>
          </cell>
          <cell r="W454" t="str">
            <v>$</v>
          </cell>
          <cell r="X454">
            <v>0</v>
          </cell>
        </row>
        <row r="455">
          <cell r="C455">
            <v>-480818</v>
          </cell>
          <cell r="O455">
            <v>-94670.15</v>
          </cell>
          <cell r="U455" t="str">
            <v>Véhicules neufs</v>
          </cell>
          <cell r="V455" t="str">
            <v>Holdbacks</v>
          </cell>
          <cell r="W455" t="str">
            <v>$</v>
          </cell>
          <cell r="X455">
            <v>0</v>
          </cell>
        </row>
        <row r="456">
          <cell r="C456">
            <v>-44559.1</v>
          </cell>
          <cell r="O456">
            <v>-6027.33</v>
          </cell>
          <cell r="U456" t="str">
            <v>Pièces</v>
          </cell>
          <cell r="V456" t="str">
            <v>Escomptes</v>
          </cell>
          <cell r="W456" t="str">
            <v>$</v>
          </cell>
          <cell r="X456">
            <v>0</v>
          </cell>
        </row>
        <row r="457">
          <cell r="C457">
            <v>-113776.52</v>
          </cell>
          <cell r="O457">
            <v>0</v>
          </cell>
          <cell r="U457" t="str">
            <v>Véhicules neufs</v>
          </cell>
          <cell r="V457" t="str">
            <v>Programme neuf 1</v>
          </cell>
          <cell r="W457" t="str">
            <v>$</v>
          </cell>
          <cell r="X457">
            <v>0</v>
          </cell>
        </row>
        <row r="458">
          <cell r="C458">
            <v>-6786.2</v>
          </cell>
          <cell r="O458">
            <v>0</v>
          </cell>
          <cell r="U458" t="str">
            <v>Véhicules neufs</v>
          </cell>
          <cell r="V458" t="str">
            <v>Rev. Finances</v>
          </cell>
          <cell r="W458" t="str">
            <v>$</v>
          </cell>
          <cell r="X458" t="str">
            <v>Oui</v>
          </cell>
        </row>
        <row r="459">
          <cell r="C459">
            <v>-175811.32</v>
          </cell>
          <cell r="O459">
            <v>-23178.75</v>
          </cell>
          <cell r="U459" t="str">
            <v>Véhicules usagés</v>
          </cell>
          <cell r="V459" t="str">
            <v>Rev. Finances</v>
          </cell>
          <cell r="W459" t="str">
            <v>$</v>
          </cell>
          <cell r="X459" t="str">
            <v>Oui</v>
          </cell>
        </row>
        <row r="460">
          <cell r="C460">
            <v>-10205.41</v>
          </cell>
          <cell r="O460">
            <v>-1308.47</v>
          </cell>
          <cell r="U460" t="str">
            <v>Véhicules neufs</v>
          </cell>
          <cell r="V460" t="str">
            <v>Rev. Autres</v>
          </cell>
          <cell r="W460" t="str">
            <v>$</v>
          </cell>
          <cell r="X460" t="str">
            <v>Oui</v>
          </cell>
        </row>
        <row r="461">
          <cell r="C461">
            <v>-13588.18</v>
          </cell>
          <cell r="O461">
            <v>-383.98</v>
          </cell>
          <cell r="U461" t="str">
            <v>Véhicules usagés</v>
          </cell>
          <cell r="V461" t="str">
            <v>Rev. Autres</v>
          </cell>
          <cell r="W461" t="str">
            <v>$</v>
          </cell>
          <cell r="X461" t="str">
            <v>Oui</v>
          </cell>
        </row>
        <row r="462">
          <cell r="C462">
            <v>-59649</v>
          </cell>
          <cell r="O462">
            <v>-22239</v>
          </cell>
          <cell r="U462" t="str">
            <v>Véhicules neufs</v>
          </cell>
          <cell r="V462" t="str">
            <v>Rev. Protections</v>
          </cell>
          <cell r="W462" t="str">
            <v>$</v>
          </cell>
          <cell r="X462" t="str">
            <v>Oui</v>
          </cell>
        </row>
        <row r="463">
          <cell r="C463">
            <v>-270356.09999999998</v>
          </cell>
          <cell r="O463">
            <v>-49141.91</v>
          </cell>
          <cell r="U463" t="str">
            <v>Véhicules neufs</v>
          </cell>
          <cell r="V463" t="str">
            <v>Rev. Protections</v>
          </cell>
          <cell r="W463" t="str">
            <v>$</v>
          </cell>
          <cell r="X463" t="str">
            <v>Oui</v>
          </cell>
        </row>
        <row r="464">
          <cell r="C464">
            <v>-192138.92</v>
          </cell>
          <cell r="O464">
            <v>-29517.33</v>
          </cell>
          <cell r="U464" t="str">
            <v>Véhicules usagés</v>
          </cell>
          <cell r="V464" t="str">
            <v>Rev. Protections</v>
          </cell>
          <cell r="W464" t="str">
            <v>$</v>
          </cell>
          <cell r="X464" t="str">
            <v>Oui</v>
          </cell>
        </row>
        <row r="465">
          <cell r="C465">
            <v>-94569.8</v>
          </cell>
          <cell r="O465">
            <v>-13265.49</v>
          </cell>
          <cell r="U465" t="str">
            <v>Véhicules usagés</v>
          </cell>
          <cell r="V465" t="str">
            <v>Rev. Protections</v>
          </cell>
          <cell r="W465" t="str">
            <v>$</v>
          </cell>
          <cell r="X465" t="str">
            <v>Oui</v>
          </cell>
        </row>
        <row r="466">
          <cell r="C466">
            <v>-211499.7</v>
          </cell>
          <cell r="O466">
            <v>-34298.99</v>
          </cell>
          <cell r="U466" t="str">
            <v>Véhicules neufs</v>
          </cell>
          <cell r="V466" t="str">
            <v>Frais administration</v>
          </cell>
          <cell r="W466" t="str">
            <v>$</v>
          </cell>
          <cell r="X466">
            <v>0</v>
          </cell>
        </row>
        <row r="467">
          <cell r="C467">
            <v>-167215.39000000001</v>
          </cell>
          <cell r="O467">
            <v>-26221.98</v>
          </cell>
          <cell r="U467" t="str">
            <v>TOTAL  DES  REVENUS  ET  DÉPENSES</v>
          </cell>
          <cell r="V467" t="str">
            <v>Revenus autres</v>
          </cell>
          <cell r="W467" t="str">
            <v>$</v>
          </cell>
          <cell r="X467">
            <v>0</v>
          </cell>
        </row>
        <row r="468">
          <cell r="C468">
            <v>2788.38</v>
          </cell>
          <cell r="O468">
            <v>398.34</v>
          </cell>
          <cell r="U468" t="str">
            <v>TOTAL  DES  REVENUS  ET  DÉPENSES</v>
          </cell>
          <cell r="V468" t="str">
            <v>Intérêts sur prêt</v>
          </cell>
          <cell r="W468" t="str">
            <v>$</v>
          </cell>
          <cell r="X468">
            <v>0</v>
          </cell>
        </row>
        <row r="469">
          <cell r="C469">
            <v>-4637.7299999999996</v>
          </cell>
          <cell r="O469">
            <v>179.62</v>
          </cell>
          <cell r="U469" t="str">
            <v>TOTAL  DES  REVENUS  ET  DÉPENSES</v>
          </cell>
          <cell r="V469" t="str">
            <v>Intérêts sur marge</v>
          </cell>
          <cell r="W469" t="str">
            <v>$</v>
          </cell>
          <cell r="X469">
            <v>0</v>
          </cell>
        </row>
        <row r="470">
          <cell r="C470">
            <v>1205.75</v>
          </cell>
          <cell r="O470">
            <v>172.25</v>
          </cell>
          <cell r="U470" t="str">
            <v>TOTAL  DES  REVENUS  ET  DÉPENSES</v>
          </cell>
          <cell r="V470" t="str">
            <v>Intérêts sur prêt</v>
          </cell>
          <cell r="W470" t="str">
            <v>$</v>
          </cell>
          <cell r="X470">
            <v>0</v>
          </cell>
        </row>
        <row r="471">
          <cell r="C471">
            <v>45091.78</v>
          </cell>
          <cell r="O471">
            <v>6282.45</v>
          </cell>
          <cell r="U471" t="str">
            <v>Véhicules neufs</v>
          </cell>
          <cell r="V471" t="str">
            <v>Frais bancaires</v>
          </cell>
          <cell r="W471" t="str">
            <v>$</v>
          </cell>
          <cell r="X471">
            <v>0</v>
          </cell>
        </row>
        <row r="473">
          <cell r="O473">
            <v>0</v>
          </cell>
          <cell r="U473" t="e">
            <v>#N/A</v>
          </cell>
          <cell r="V473" t="e">
            <v>#N/A</v>
          </cell>
          <cell r="W473" t="e">
            <v>#N/A</v>
          </cell>
          <cell r="X473" t="e">
            <v>#N/A</v>
          </cell>
        </row>
        <row r="474">
          <cell r="O474">
            <v>0</v>
          </cell>
          <cell r="U474" t="e">
            <v>#N/A</v>
          </cell>
          <cell r="V474" t="e">
            <v>#N/A</v>
          </cell>
          <cell r="W474" t="e">
            <v>#N/A</v>
          </cell>
          <cell r="X474" t="e">
            <v>#N/A</v>
          </cell>
        </row>
        <row r="475">
          <cell r="O475">
            <v>0</v>
          </cell>
          <cell r="U475" t="e">
            <v>#N/A</v>
          </cell>
          <cell r="V475" t="e">
            <v>#N/A</v>
          </cell>
          <cell r="W475" t="e">
            <v>#N/A</v>
          </cell>
          <cell r="X475" t="e">
            <v>#N/A</v>
          </cell>
        </row>
        <row r="476">
          <cell r="O476">
            <v>0</v>
          </cell>
          <cell r="U476" t="e">
            <v>#N/A</v>
          </cell>
          <cell r="V476" t="e">
            <v>#N/A</v>
          </cell>
          <cell r="W476" t="e">
            <v>#N/A</v>
          </cell>
          <cell r="X476" t="e">
            <v>#N/A</v>
          </cell>
        </row>
        <row r="477">
          <cell r="O477">
            <v>0</v>
          </cell>
          <cell r="U477" t="e">
            <v>#N/A</v>
          </cell>
          <cell r="V477" t="e">
            <v>#N/A</v>
          </cell>
          <cell r="W477" t="e">
            <v>#N/A</v>
          </cell>
          <cell r="X477" t="e">
            <v>#N/A</v>
          </cell>
        </row>
        <row r="478">
          <cell r="O478">
            <v>0</v>
          </cell>
          <cell r="U478" t="e">
            <v>#N/A</v>
          </cell>
          <cell r="V478" t="e">
            <v>#N/A</v>
          </cell>
          <cell r="W478" t="e">
            <v>#N/A</v>
          </cell>
          <cell r="X478" t="e">
            <v>#N/A</v>
          </cell>
        </row>
        <row r="479">
          <cell r="O479">
            <v>0</v>
          </cell>
          <cell r="U479" t="e">
            <v>#N/A</v>
          </cell>
          <cell r="V479" t="e">
            <v>#N/A</v>
          </cell>
          <cell r="W479" t="e">
            <v>#N/A</v>
          </cell>
          <cell r="X479" t="e">
            <v>#N/A</v>
          </cell>
        </row>
        <row r="480">
          <cell r="O480">
            <v>0</v>
          </cell>
          <cell r="U480" t="e">
            <v>#N/A</v>
          </cell>
          <cell r="V480" t="e">
            <v>#N/A</v>
          </cell>
          <cell r="W480" t="e">
            <v>#N/A</v>
          </cell>
          <cell r="X480" t="e">
            <v>#N/A</v>
          </cell>
        </row>
        <row r="481">
          <cell r="O481">
            <v>0</v>
          </cell>
          <cell r="U481" t="e">
            <v>#N/A</v>
          </cell>
          <cell r="V481" t="e">
            <v>#N/A</v>
          </cell>
          <cell r="W481" t="e">
            <v>#N/A</v>
          </cell>
          <cell r="X481" t="e">
            <v>#N/A</v>
          </cell>
        </row>
        <row r="482">
          <cell r="O482">
            <v>0</v>
          </cell>
          <cell r="U482" t="e">
            <v>#N/A</v>
          </cell>
          <cell r="V482" t="e">
            <v>#N/A</v>
          </cell>
          <cell r="W482" t="e">
            <v>#N/A</v>
          </cell>
          <cell r="X482" t="e">
            <v>#N/A</v>
          </cell>
        </row>
        <row r="483">
          <cell r="O483">
            <v>0</v>
          </cell>
          <cell r="U483" t="e">
            <v>#N/A</v>
          </cell>
          <cell r="V483" t="e">
            <v>#N/A</v>
          </cell>
          <cell r="W483" t="e">
            <v>#N/A</v>
          </cell>
          <cell r="X483" t="e">
            <v>#N/A</v>
          </cell>
        </row>
        <row r="484">
          <cell r="O484">
            <v>0</v>
          </cell>
          <cell r="U484" t="e">
            <v>#N/A</v>
          </cell>
          <cell r="V484" t="e">
            <v>#N/A</v>
          </cell>
          <cell r="W484" t="e">
            <v>#N/A</v>
          </cell>
          <cell r="X484" t="e">
            <v>#N/A</v>
          </cell>
        </row>
        <row r="485">
          <cell r="O485">
            <v>0</v>
          </cell>
          <cell r="U485" t="e">
            <v>#N/A</v>
          </cell>
          <cell r="V485" t="e">
            <v>#N/A</v>
          </cell>
          <cell r="W485" t="e">
            <v>#N/A</v>
          </cell>
          <cell r="X485" t="e">
            <v>#N/A</v>
          </cell>
        </row>
        <row r="486">
          <cell r="O486">
            <v>0</v>
          </cell>
          <cell r="U486" t="e">
            <v>#N/A</v>
          </cell>
          <cell r="V486" t="e">
            <v>#N/A</v>
          </cell>
          <cell r="W486" t="e">
            <v>#N/A</v>
          </cell>
          <cell r="X486" t="e">
            <v>#N/A</v>
          </cell>
        </row>
        <row r="487">
          <cell r="O487">
            <v>0</v>
          </cell>
          <cell r="U487" t="e">
            <v>#N/A</v>
          </cell>
          <cell r="V487" t="e">
            <v>#N/A</v>
          </cell>
          <cell r="W487" t="e">
            <v>#N/A</v>
          </cell>
          <cell r="X487" t="e">
            <v>#N/A</v>
          </cell>
        </row>
        <row r="488">
          <cell r="O488">
            <v>0</v>
          </cell>
          <cell r="U488" t="e">
            <v>#N/A</v>
          </cell>
          <cell r="V488" t="e">
            <v>#N/A</v>
          </cell>
          <cell r="W488" t="e">
            <v>#N/A</v>
          </cell>
          <cell r="X488" t="e">
            <v>#N/A</v>
          </cell>
        </row>
        <row r="489">
          <cell r="O489">
            <v>0</v>
          </cell>
          <cell r="U489" t="e">
            <v>#N/A</v>
          </cell>
          <cell r="V489" t="e">
            <v>#N/A</v>
          </cell>
          <cell r="W489" t="e">
            <v>#N/A</v>
          </cell>
          <cell r="X489" t="e">
            <v>#N/A</v>
          </cell>
        </row>
        <row r="490">
          <cell r="O490">
            <v>0</v>
          </cell>
          <cell r="U490" t="e">
            <v>#N/A</v>
          </cell>
          <cell r="V490" t="e">
            <v>#N/A</v>
          </cell>
          <cell r="W490" t="e">
            <v>#N/A</v>
          </cell>
          <cell r="X490" t="e">
            <v>#N/A</v>
          </cell>
        </row>
        <row r="491">
          <cell r="O491">
            <v>0</v>
          </cell>
          <cell r="U491" t="e">
            <v>#N/A</v>
          </cell>
          <cell r="V491" t="e">
            <v>#N/A</v>
          </cell>
          <cell r="W491" t="e">
            <v>#N/A</v>
          </cell>
          <cell r="X491" t="e">
            <v>#N/A</v>
          </cell>
        </row>
        <row r="492">
          <cell r="O492">
            <v>0</v>
          </cell>
          <cell r="U492" t="e">
            <v>#N/A</v>
          </cell>
          <cell r="V492" t="e">
            <v>#N/A</v>
          </cell>
          <cell r="W492" t="e">
            <v>#N/A</v>
          </cell>
          <cell r="X492" t="e">
            <v>#N/A</v>
          </cell>
        </row>
        <row r="493">
          <cell r="O493">
            <v>0</v>
          </cell>
          <cell r="U493" t="e">
            <v>#N/A</v>
          </cell>
          <cell r="V493" t="e">
            <v>#N/A</v>
          </cell>
          <cell r="W493" t="e">
            <v>#N/A</v>
          </cell>
          <cell r="X493" t="e">
            <v>#N/A</v>
          </cell>
        </row>
        <row r="494">
          <cell r="O494">
            <v>0</v>
          </cell>
          <cell r="U494" t="e">
            <v>#N/A</v>
          </cell>
          <cell r="V494" t="e">
            <v>#N/A</v>
          </cell>
          <cell r="W494" t="e">
            <v>#N/A</v>
          </cell>
          <cell r="X494" t="e">
            <v>#N/A</v>
          </cell>
        </row>
        <row r="495">
          <cell r="O495">
            <v>0</v>
          </cell>
          <cell r="U495" t="e">
            <v>#N/A</v>
          </cell>
          <cell r="V495" t="e">
            <v>#N/A</v>
          </cell>
          <cell r="W495" t="e">
            <v>#N/A</v>
          </cell>
          <cell r="X495" t="e">
            <v>#N/A</v>
          </cell>
        </row>
        <row r="496">
          <cell r="O496">
            <v>0</v>
          </cell>
          <cell r="U496" t="e">
            <v>#N/A</v>
          </cell>
          <cell r="V496" t="e">
            <v>#N/A</v>
          </cell>
          <cell r="W496" t="e">
            <v>#N/A</v>
          </cell>
          <cell r="X496" t="e">
            <v>#N/A</v>
          </cell>
        </row>
        <row r="497">
          <cell r="O497">
            <v>0</v>
          </cell>
          <cell r="U497" t="e">
            <v>#N/A</v>
          </cell>
          <cell r="V497" t="e">
            <v>#N/A</v>
          </cell>
          <cell r="W497" t="e">
            <v>#N/A</v>
          </cell>
          <cell r="X497" t="e">
            <v>#N/A</v>
          </cell>
        </row>
        <row r="498">
          <cell r="O498">
            <v>0</v>
          </cell>
          <cell r="U498" t="e">
            <v>#N/A</v>
          </cell>
          <cell r="V498" t="e">
            <v>#N/A</v>
          </cell>
          <cell r="W498" t="e">
            <v>#N/A</v>
          </cell>
          <cell r="X498" t="e">
            <v>#N/A</v>
          </cell>
        </row>
        <row r="499">
          <cell r="O499">
            <v>0</v>
          </cell>
          <cell r="U499" t="e">
            <v>#N/A</v>
          </cell>
          <cell r="V499" t="e">
            <v>#N/A</v>
          </cell>
          <cell r="W499" t="e">
            <v>#N/A</v>
          </cell>
          <cell r="X499" t="e">
            <v>#N/A</v>
          </cell>
        </row>
        <row r="500">
          <cell r="O500">
            <v>0</v>
          </cell>
          <cell r="U500" t="e">
            <v>#N/A</v>
          </cell>
          <cell r="V500" t="e">
            <v>#N/A</v>
          </cell>
          <cell r="W500" t="e">
            <v>#N/A</v>
          </cell>
          <cell r="X500" t="e">
            <v>#N/A</v>
          </cell>
        </row>
        <row r="501">
          <cell r="O501">
            <v>0</v>
          </cell>
          <cell r="U501" t="e">
            <v>#N/A</v>
          </cell>
          <cell r="V501" t="e">
            <v>#N/A</v>
          </cell>
          <cell r="W501" t="e">
            <v>#N/A</v>
          </cell>
          <cell r="X501" t="e">
            <v>#N/A</v>
          </cell>
        </row>
        <row r="502">
          <cell r="O502">
            <v>0</v>
          </cell>
          <cell r="U502" t="e">
            <v>#N/A</v>
          </cell>
          <cell r="V502" t="e">
            <v>#N/A</v>
          </cell>
          <cell r="W502" t="e">
            <v>#N/A</v>
          </cell>
          <cell r="X502" t="e">
            <v>#N/A</v>
          </cell>
        </row>
        <row r="503">
          <cell r="O503">
            <v>0</v>
          </cell>
          <cell r="U503" t="e">
            <v>#N/A</v>
          </cell>
          <cell r="V503" t="e">
            <v>#N/A</v>
          </cell>
          <cell r="W503" t="e">
            <v>#N/A</v>
          </cell>
          <cell r="X503" t="e">
            <v>#N/A</v>
          </cell>
        </row>
        <row r="504">
          <cell r="O504">
            <v>0</v>
          </cell>
          <cell r="U504" t="e">
            <v>#N/A</v>
          </cell>
          <cell r="V504" t="e">
            <v>#N/A</v>
          </cell>
          <cell r="W504" t="e">
            <v>#N/A</v>
          </cell>
          <cell r="X504" t="e">
            <v>#N/A</v>
          </cell>
        </row>
        <row r="505">
          <cell r="O505">
            <v>0</v>
          </cell>
          <cell r="U505" t="e">
            <v>#N/A</v>
          </cell>
          <cell r="V505" t="e">
            <v>#N/A</v>
          </cell>
          <cell r="W505" t="e">
            <v>#N/A</v>
          </cell>
          <cell r="X505" t="e">
            <v>#N/A</v>
          </cell>
        </row>
        <row r="506">
          <cell r="O506">
            <v>0</v>
          </cell>
          <cell r="U506" t="e">
            <v>#N/A</v>
          </cell>
          <cell r="V506" t="e">
            <v>#N/A</v>
          </cell>
          <cell r="W506" t="e">
            <v>#N/A</v>
          </cell>
          <cell r="X506" t="e">
            <v>#N/A</v>
          </cell>
        </row>
        <row r="507">
          <cell r="O507">
            <v>0</v>
          </cell>
          <cell r="U507" t="e">
            <v>#N/A</v>
          </cell>
          <cell r="V507" t="e">
            <v>#N/A</v>
          </cell>
          <cell r="W507" t="e">
            <v>#N/A</v>
          </cell>
          <cell r="X507" t="e">
            <v>#N/A</v>
          </cell>
        </row>
        <row r="508">
          <cell r="O508">
            <v>0</v>
          </cell>
          <cell r="U508" t="e">
            <v>#N/A</v>
          </cell>
          <cell r="V508" t="e">
            <v>#N/A</v>
          </cell>
          <cell r="W508" t="e">
            <v>#N/A</v>
          </cell>
          <cell r="X508" t="e">
            <v>#N/A</v>
          </cell>
        </row>
        <row r="509">
          <cell r="O509">
            <v>0</v>
          </cell>
          <cell r="U509" t="e">
            <v>#N/A</v>
          </cell>
          <cell r="V509" t="e">
            <v>#N/A</v>
          </cell>
          <cell r="W509" t="e">
            <v>#N/A</v>
          </cell>
          <cell r="X509" t="e">
            <v>#N/A</v>
          </cell>
        </row>
        <row r="510">
          <cell r="O510">
            <v>0</v>
          </cell>
          <cell r="U510" t="e">
            <v>#N/A</v>
          </cell>
          <cell r="V510" t="e">
            <v>#N/A</v>
          </cell>
          <cell r="W510" t="e">
            <v>#N/A</v>
          </cell>
          <cell r="X510" t="e">
            <v>#N/A</v>
          </cell>
        </row>
        <row r="511">
          <cell r="O511">
            <v>0</v>
          </cell>
          <cell r="U511" t="e">
            <v>#N/A</v>
          </cell>
          <cell r="V511" t="e">
            <v>#N/A</v>
          </cell>
          <cell r="W511" t="e">
            <v>#N/A</v>
          </cell>
          <cell r="X511" t="e">
            <v>#N/A</v>
          </cell>
        </row>
        <row r="512">
          <cell r="O512">
            <v>0</v>
          </cell>
          <cell r="U512" t="e">
            <v>#N/A</v>
          </cell>
          <cell r="V512" t="e">
            <v>#N/A</v>
          </cell>
          <cell r="W512" t="e">
            <v>#N/A</v>
          </cell>
          <cell r="X512" t="e">
            <v>#N/A</v>
          </cell>
        </row>
        <row r="513">
          <cell r="O513">
            <v>0</v>
          </cell>
          <cell r="U513" t="e">
            <v>#N/A</v>
          </cell>
          <cell r="V513" t="e">
            <v>#N/A</v>
          </cell>
          <cell r="W513" t="e">
            <v>#N/A</v>
          </cell>
          <cell r="X513" t="e">
            <v>#N/A</v>
          </cell>
        </row>
        <row r="514">
          <cell r="O514">
            <v>0</v>
          </cell>
          <cell r="U514" t="e">
            <v>#N/A</v>
          </cell>
          <cell r="V514" t="e">
            <v>#N/A</v>
          </cell>
          <cell r="W514" t="e">
            <v>#N/A</v>
          </cell>
          <cell r="X514" t="e">
            <v>#N/A</v>
          </cell>
        </row>
        <row r="515">
          <cell r="O515">
            <v>0</v>
          </cell>
          <cell r="U515" t="e">
            <v>#N/A</v>
          </cell>
          <cell r="V515" t="e">
            <v>#N/A</v>
          </cell>
          <cell r="W515" t="e">
            <v>#N/A</v>
          </cell>
          <cell r="X515" t="e">
            <v>#N/A</v>
          </cell>
        </row>
        <row r="516">
          <cell r="O516">
            <v>0</v>
          </cell>
          <cell r="U516" t="e">
            <v>#N/A</v>
          </cell>
          <cell r="V516" t="e">
            <v>#N/A</v>
          </cell>
          <cell r="W516" t="e">
            <v>#N/A</v>
          </cell>
          <cell r="X516" t="e">
            <v>#N/A</v>
          </cell>
        </row>
        <row r="517">
          <cell r="O517">
            <v>0</v>
          </cell>
          <cell r="U517" t="e">
            <v>#N/A</v>
          </cell>
          <cell r="V517" t="e">
            <v>#N/A</v>
          </cell>
          <cell r="W517" t="e">
            <v>#N/A</v>
          </cell>
          <cell r="X517" t="e">
            <v>#N/A</v>
          </cell>
        </row>
        <row r="518">
          <cell r="O518">
            <v>0</v>
          </cell>
          <cell r="U518" t="e">
            <v>#N/A</v>
          </cell>
          <cell r="V518" t="e">
            <v>#N/A</v>
          </cell>
          <cell r="W518" t="e">
            <v>#N/A</v>
          </cell>
          <cell r="X518" t="e">
            <v>#N/A</v>
          </cell>
        </row>
        <row r="519">
          <cell r="O519">
            <v>0</v>
          </cell>
          <cell r="U519" t="e">
            <v>#N/A</v>
          </cell>
          <cell r="V519" t="e">
            <v>#N/A</v>
          </cell>
          <cell r="W519" t="e">
            <v>#N/A</v>
          </cell>
          <cell r="X519" t="e">
            <v>#N/A</v>
          </cell>
        </row>
        <row r="520">
          <cell r="O520">
            <v>0</v>
          </cell>
          <cell r="U520" t="e">
            <v>#N/A</v>
          </cell>
          <cell r="V520" t="e">
            <v>#N/A</v>
          </cell>
          <cell r="W520" t="e">
            <v>#N/A</v>
          </cell>
          <cell r="X520" t="e">
            <v>#N/A</v>
          </cell>
        </row>
        <row r="521">
          <cell r="O521">
            <v>0</v>
          </cell>
          <cell r="U521" t="e">
            <v>#N/A</v>
          </cell>
          <cell r="V521" t="e">
            <v>#N/A</v>
          </cell>
          <cell r="W521" t="e">
            <v>#N/A</v>
          </cell>
          <cell r="X521" t="e">
            <v>#N/A</v>
          </cell>
        </row>
        <row r="522">
          <cell r="O522">
            <v>0</v>
          </cell>
          <cell r="U522" t="e">
            <v>#N/A</v>
          </cell>
          <cell r="V522" t="e">
            <v>#N/A</v>
          </cell>
          <cell r="W522" t="e">
            <v>#N/A</v>
          </cell>
          <cell r="X522" t="e">
            <v>#N/A</v>
          </cell>
        </row>
        <row r="523">
          <cell r="O523">
            <v>0</v>
          </cell>
          <cell r="U523" t="e">
            <v>#N/A</v>
          </cell>
          <cell r="V523" t="e">
            <v>#N/A</v>
          </cell>
          <cell r="W523" t="e">
            <v>#N/A</v>
          </cell>
          <cell r="X523" t="e">
            <v>#N/A</v>
          </cell>
        </row>
        <row r="524">
          <cell r="O524">
            <v>0</v>
          </cell>
          <cell r="U524" t="e">
            <v>#N/A</v>
          </cell>
          <cell r="V524" t="e">
            <v>#N/A</v>
          </cell>
          <cell r="W524" t="e">
            <v>#N/A</v>
          </cell>
          <cell r="X524" t="e">
            <v>#N/A</v>
          </cell>
        </row>
        <row r="525">
          <cell r="O525">
            <v>0</v>
          </cell>
          <cell r="U525" t="e">
            <v>#N/A</v>
          </cell>
          <cell r="V525" t="e">
            <v>#N/A</v>
          </cell>
          <cell r="W525" t="e">
            <v>#N/A</v>
          </cell>
          <cell r="X525" t="e">
            <v>#N/A</v>
          </cell>
        </row>
        <row r="526">
          <cell r="O526">
            <v>0</v>
          </cell>
          <cell r="U526" t="e">
            <v>#N/A</v>
          </cell>
          <cell r="V526" t="e">
            <v>#N/A</v>
          </cell>
          <cell r="W526" t="e">
            <v>#N/A</v>
          </cell>
          <cell r="X526" t="e">
            <v>#N/A</v>
          </cell>
        </row>
        <row r="527">
          <cell r="O527">
            <v>0</v>
          </cell>
          <cell r="U527" t="e">
            <v>#N/A</v>
          </cell>
          <cell r="V527" t="e">
            <v>#N/A</v>
          </cell>
          <cell r="W527" t="e">
            <v>#N/A</v>
          </cell>
          <cell r="X527" t="e">
            <v>#N/A</v>
          </cell>
        </row>
        <row r="528">
          <cell r="O528">
            <v>0</v>
          </cell>
          <cell r="U528" t="e">
            <v>#N/A</v>
          </cell>
          <cell r="V528" t="e">
            <v>#N/A</v>
          </cell>
          <cell r="W528" t="e">
            <v>#N/A</v>
          </cell>
          <cell r="X528" t="e">
            <v>#N/A</v>
          </cell>
        </row>
        <row r="529">
          <cell r="O529">
            <v>0</v>
          </cell>
          <cell r="U529" t="e">
            <v>#N/A</v>
          </cell>
          <cell r="V529" t="e">
            <v>#N/A</v>
          </cell>
          <cell r="W529" t="e">
            <v>#N/A</v>
          </cell>
          <cell r="X529" t="e">
            <v>#N/A</v>
          </cell>
        </row>
        <row r="530">
          <cell r="O530">
            <v>0</v>
          </cell>
          <cell r="U530" t="e">
            <v>#N/A</v>
          </cell>
          <cell r="V530" t="e">
            <v>#N/A</v>
          </cell>
          <cell r="W530" t="e">
            <v>#N/A</v>
          </cell>
          <cell r="X530" t="e">
            <v>#N/A</v>
          </cell>
        </row>
        <row r="531">
          <cell r="O531">
            <v>0</v>
          </cell>
          <cell r="U531" t="e">
            <v>#N/A</v>
          </cell>
          <cell r="V531" t="e">
            <v>#N/A</v>
          </cell>
          <cell r="W531" t="e">
            <v>#N/A</v>
          </cell>
          <cell r="X531" t="e">
            <v>#N/A</v>
          </cell>
        </row>
        <row r="532">
          <cell r="O532">
            <v>0</v>
          </cell>
          <cell r="U532" t="e">
            <v>#N/A</v>
          </cell>
          <cell r="V532" t="e">
            <v>#N/A</v>
          </cell>
          <cell r="W532" t="e">
            <v>#N/A</v>
          </cell>
          <cell r="X532" t="e">
            <v>#N/A</v>
          </cell>
        </row>
        <row r="533">
          <cell r="O533">
            <v>0</v>
          </cell>
          <cell r="U533" t="e">
            <v>#N/A</v>
          </cell>
          <cell r="V533" t="e">
            <v>#N/A</v>
          </cell>
          <cell r="W533" t="e">
            <v>#N/A</v>
          </cell>
          <cell r="X533" t="e">
            <v>#N/A</v>
          </cell>
        </row>
        <row r="534">
          <cell r="O534">
            <v>0</v>
          </cell>
          <cell r="U534" t="e">
            <v>#N/A</v>
          </cell>
          <cell r="V534" t="e">
            <v>#N/A</v>
          </cell>
          <cell r="W534" t="e">
            <v>#N/A</v>
          </cell>
          <cell r="X534" t="e">
            <v>#N/A</v>
          </cell>
        </row>
        <row r="535">
          <cell r="O535">
            <v>0</v>
          </cell>
          <cell r="U535" t="e">
            <v>#N/A</v>
          </cell>
          <cell r="V535" t="e">
            <v>#N/A</v>
          </cell>
          <cell r="W535" t="e">
            <v>#N/A</v>
          </cell>
          <cell r="X535" t="e">
            <v>#N/A</v>
          </cell>
        </row>
        <row r="536">
          <cell r="O536">
            <v>0</v>
          </cell>
          <cell r="U536" t="e">
            <v>#N/A</v>
          </cell>
          <cell r="V536" t="e">
            <v>#N/A</v>
          </cell>
          <cell r="W536" t="e">
            <v>#N/A</v>
          </cell>
          <cell r="X536" t="e">
            <v>#N/A</v>
          </cell>
        </row>
        <row r="537">
          <cell r="O537">
            <v>0</v>
          </cell>
          <cell r="U537" t="e">
            <v>#N/A</v>
          </cell>
          <cell r="V537" t="e">
            <v>#N/A</v>
          </cell>
          <cell r="W537" t="e">
            <v>#N/A</v>
          </cell>
          <cell r="X537" t="e">
            <v>#N/A</v>
          </cell>
        </row>
        <row r="538">
          <cell r="O538">
            <v>0</v>
          </cell>
          <cell r="U538" t="e">
            <v>#N/A</v>
          </cell>
          <cell r="V538" t="e">
            <v>#N/A</v>
          </cell>
          <cell r="W538" t="e">
            <v>#N/A</v>
          </cell>
          <cell r="X538" t="e">
            <v>#N/A</v>
          </cell>
        </row>
        <row r="539">
          <cell r="O539">
            <v>0</v>
          </cell>
          <cell r="U539" t="e">
            <v>#N/A</v>
          </cell>
          <cell r="V539" t="e">
            <v>#N/A</v>
          </cell>
          <cell r="W539" t="e">
            <v>#N/A</v>
          </cell>
          <cell r="X539" t="e">
            <v>#N/A</v>
          </cell>
        </row>
        <row r="540">
          <cell r="O540">
            <v>0</v>
          </cell>
          <cell r="U540" t="e">
            <v>#N/A</v>
          </cell>
          <cell r="V540" t="e">
            <v>#N/A</v>
          </cell>
          <cell r="W540" t="e">
            <v>#N/A</v>
          </cell>
          <cell r="X540" t="e">
            <v>#N/A</v>
          </cell>
        </row>
        <row r="541">
          <cell r="O541">
            <v>0</v>
          </cell>
          <cell r="U541" t="e">
            <v>#N/A</v>
          </cell>
          <cell r="V541" t="e">
            <v>#N/A</v>
          </cell>
          <cell r="W541" t="e">
            <v>#N/A</v>
          </cell>
          <cell r="X541" t="e">
            <v>#N/A</v>
          </cell>
        </row>
        <row r="542">
          <cell r="O542">
            <v>0</v>
          </cell>
          <cell r="U542" t="e">
            <v>#N/A</v>
          </cell>
          <cell r="V542" t="e">
            <v>#N/A</v>
          </cell>
          <cell r="W542" t="e">
            <v>#N/A</v>
          </cell>
          <cell r="X542" t="e">
            <v>#N/A</v>
          </cell>
        </row>
        <row r="543">
          <cell r="O543">
            <v>0</v>
          </cell>
          <cell r="U543" t="e">
            <v>#N/A</v>
          </cell>
          <cell r="V543" t="e">
            <v>#N/A</v>
          </cell>
          <cell r="W543" t="e">
            <v>#N/A</v>
          </cell>
          <cell r="X543" t="e">
            <v>#N/A</v>
          </cell>
        </row>
        <row r="544">
          <cell r="O544">
            <v>0</v>
          </cell>
          <cell r="U544" t="e">
            <v>#N/A</v>
          </cell>
          <cell r="V544" t="e">
            <v>#N/A</v>
          </cell>
          <cell r="W544" t="e">
            <v>#N/A</v>
          </cell>
          <cell r="X544" t="e">
            <v>#N/A</v>
          </cell>
        </row>
        <row r="545">
          <cell r="O545">
            <v>0</v>
          </cell>
          <cell r="U545" t="e">
            <v>#N/A</v>
          </cell>
          <cell r="V545" t="e">
            <v>#N/A</v>
          </cell>
          <cell r="W545" t="e">
            <v>#N/A</v>
          </cell>
          <cell r="X545" t="e">
            <v>#N/A</v>
          </cell>
        </row>
        <row r="546">
          <cell r="O546">
            <v>0</v>
          </cell>
          <cell r="U546" t="e">
            <v>#N/A</v>
          </cell>
          <cell r="V546" t="e">
            <v>#N/A</v>
          </cell>
          <cell r="W546" t="e">
            <v>#N/A</v>
          </cell>
          <cell r="X546" t="e">
            <v>#N/A</v>
          </cell>
        </row>
        <row r="547">
          <cell r="O547">
            <v>0</v>
          </cell>
          <cell r="U547" t="e">
            <v>#N/A</v>
          </cell>
          <cell r="V547" t="e">
            <v>#N/A</v>
          </cell>
          <cell r="W547" t="e">
            <v>#N/A</v>
          </cell>
          <cell r="X547" t="e">
            <v>#N/A</v>
          </cell>
        </row>
        <row r="548">
          <cell r="O548">
            <v>0</v>
          </cell>
          <cell r="U548" t="e">
            <v>#N/A</v>
          </cell>
          <cell r="V548" t="e">
            <v>#N/A</v>
          </cell>
          <cell r="W548" t="e">
            <v>#N/A</v>
          </cell>
          <cell r="X548" t="e">
            <v>#N/A</v>
          </cell>
        </row>
        <row r="549">
          <cell r="O549">
            <v>0</v>
          </cell>
          <cell r="U549" t="e">
            <v>#N/A</v>
          </cell>
          <cell r="V549" t="e">
            <v>#N/A</v>
          </cell>
          <cell r="W549" t="e">
            <v>#N/A</v>
          </cell>
          <cell r="X549" t="e">
            <v>#N/A</v>
          </cell>
        </row>
        <row r="550">
          <cell r="O550">
            <v>0</v>
          </cell>
          <cell r="U550" t="e">
            <v>#N/A</v>
          </cell>
          <cell r="V550" t="e">
            <v>#N/A</v>
          </cell>
          <cell r="W550" t="e">
            <v>#N/A</v>
          </cell>
          <cell r="X550" t="e">
            <v>#N/A</v>
          </cell>
        </row>
        <row r="551">
          <cell r="O551">
            <v>0</v>
          </cell>
          <cell r="U551" t="e">
            <v>#N/A</v>
          </cell>
          <cell r="V551" t="e">
            <v>#N/A</v>
          </cell>
          <cell r="W551" t="e">
            <v>#N/A</v>
          </cell>
          <cell r="X551" t="e">
            <v>#N/A</v>
          </cell>
        </row>
        <row r="552">
          <cell r="O552">
            <v>0</v>
          </cell>
          <cell r="U552" t="e">
            <v>#N/A</v>
          </cell>
          <cell r="V552" t="e">
            <v>#N/A</v>
          </cell>
          <cell r="W552" t="e">
            <v>#N/A</v>
          </cell>
          <cell r="X552" t="e">
            <v>#N/A</v>
          </cell>
        </row>
        <row r="553">
          <cell r="O553">
            <v>0</v>
          </cell>
          <cell r="U553" t="e">
            <v>#N/A</v>
          </cell>
          <cell r="V553" t="e">
            <v>#N/A</v>
          </cell>
          <cell r="W553" t="e">
            <v>#N/A</v>
          </cell>
          <cell r="X553" t="e">
            <v>#N/A</v>
          </cell>
        </row>
        <row r="554">
          <cell r="O554">
            <v>0</v>
          </cell>
          <cell r="U554" t="e">
            <v>#N/A</v>
          </cell>
          <cell r="V554" t="e">
            <v>#N/A</v>
          </cell>
          <cell r="W554" t="e">
            <v>#N/A</v>
          </cell>
          <cell r="X554" t="e">
            <v>#N/A</v>
          </cell>
        </row>
        <row r="555">
          <cell r="O555">
            <v>0</v>
          </cell>
          <cell r="U555" t="e">
            <v>#N/A</v>
          </cell>
          <cell r="V555" t="e">
            <v>#N/A</v>
          </cell>
          <cell r="W555" t="e">
            <v>#N/A</v>
          </cell>
          <cell r="X555" t="e">
            <v>#N/A</v>
          </cell>
        </row>
        <row r="556">
          <cell r="O556">
            <v>0</v>
          </cell>
          <cell r="U556" t="e">
            <v>#N/A</v>
          </cell>
          <cell r="V556" t="e">
            <v>#N/A</v>
          </cell>
          <cell r="W556" t="e">
            <v>#N/A</v>
          </cell>
          <cell r="X556" t="e">
            <v>#N/A</v>
          </cell>
        </row>
        <row r="557">
          <cell r="O557">
            <v>0</v>
          </cell>
          <cell r="U557" t="e">
            <v>#N/A</v>
          </cell>
          <cell r="V557" t="e">
            <v>#N/A</v>
          </cell>
          <cell r="W557" t="e">
            <v>#N/A</v>
          </cell>
          <cell r="X557" t="e">
            <v>#N/A</v>
          </cell>
        </row>
        <row r="558">
          <cell r="O558">
            <v>0</v>
          </cell>
          <cell r="U558" t="e">
            <v>#N/A</v>
          </cell>
          <cell r="V558" t="e">
            <v>#N/A</v>
          </cell>
          <cell r="W558" t="e">
            <v>#N/A</v>
          </cell>
          <cell r="X558" t="e">
            <v>#N/A</v>
          </cell>
        </row>
        <row r="559">
          <cell r="O559">
            <v>0</v>
          </cell>
          <cell r="U559" t="e">
            <v>#N/A</v>
          </cell>
          <cell r="V559" t="e">
            <v>#N/A</v>
          </cell>
          <cell r="W559" t="e">
            <v>#N/A</v>
          </cell>
          <cell r="X559" t="e">
            <v>#N/A</v>
          </cell>
        </row>
        <row r="560">
          <cell r="O560">
            <v>0</v>
          </cell>
          <cell r="U560" t="e">
            <v>#N/A</v>
          </cell>
          <cell r="V560" t="e">
            <v>#N/A</v>
          </cell>
          <cell r="W560" t="e">
            <v>#N/A</v>
          </cell>
          <cell r="X560" t="e">
            <v>#N/A</v>
          </cell>
        </row>
        <row r="561">
          <cell r="O561">
            <v>0</v>
          </cell>
          <cell r="U561" t="e">
            <v>#N/A</v>
          </cell>
          <cell r="V561" t="e">
            <v>#N/A</v>
          </cell>
          <cell r="W561" t="e">
            <v>#N/A</v>
          </cell>
          <cell r="X561" t="e">
            <v>#N/A</v>
          </cell>
        </row>
        <row r="562">
          <cell r="O562">
            <v>0</v>
          </cell>
          <cell r="U562" t="e">
            <v>#N/A</v>
          </cell>
          <cell r="V562" t="e">
            <v>#N/A</v>
          </cell>
          <cell r="W562" t="e">
            <v>#N/A</v>
          </cell>
          <cell r="X562" t="e">
            <v>#N/A</v>
          </cell>
        </row>
        <row r="563">
          <cell r="O563">
            <v>0</v>
          </cell>
          <cell r="U563" t="e">
            <v>#N/A</v>
          </cell>
          <cell r="V563" t="e">
            <v>#N/A</v>
          </cell>
          <cell r="W563" t="e">
            <v>#N/A</v>
          </cell>
          <cell r="X563" t="e">
            <v>#N/A</v>
          </cell>
        </row>
        <row r="564">
          <cell r="O564">
            <v>0</v>
          </cell>
          <cell r="U564" t="e">
            <v>#N/A</v>
          </cell>
          <cell r="V564" t="e">
            <v>#N/A</v>
          </cell>
          <cell r="W564" t="e">
            <v>#N/A</v>
          </cell>
          <cell r="X564" t="e">
            <v>#N/A</v>
          </cell>
        </row>
        <row r="565">
          <cell r="O565">
            <v>0</v>
          </cell>
          <cell r="U565" t="e">
            <v>#N/A</v>
          </cell>
          <cell r="V565" t="e">
            <v>#N/A</v>
          </cell>
          <cell r="W565" t="e">
            <v>#N/A</v>
          </cell>
          <cell r="X565" t="e">
            <v>#N/A</v>
          </cell>
        </row>
        <row r="566">
          <cell r="O566">
            <v>0</v>
          </cell>
          <cell r="U566" t="e">
            <v>#N/A</v>
          </cell>
          <cell r="V566" t="e">
            <v>#N/A</v>
          </cell>
          <cell r="W566" t="e">
            <v>#N/A</v>
          </cell>
          <cell r="X566" t="e">
            <v>#N/A</v>
          </cell>
        </row>
        <row r="567">
          <cell r="O567">
            <v>0</v>
          </cell>
          <cell r="U567" t="e">
            <v>#N/A</v>
          </cell>
          <cell r="V567" t="e">
            <v>#N/A</v>
          </cell>
          <cell r="W567" t="e">
            <v>#N/A</v>
          </cell>
          <cell r="X567" t="e">
            <v>#N/A</v>
          </cell>
        </row>
        <row r="568">
          <cell r="O568">
            <v>0</v>
          </cell>
          <cell r="U568" t="e">
            <v>#N/A</v>
          </cell>
          <cell r="V568" t="e">
            <v>#N/A</v>
          </cell>
          <cell r="W568" t="e">
            <v>#N/A</v>
          </cell>
          <cell r="X568" t="e">
            <v>#N/A</v>
          </cell>
        </row>
        <row r="569">
          <cell r="O569">
            <v>0</v>
          </cell>
          <cell r="U569" t="e">
            <v>#N/A</v>
          </cell>
          <cell r="V569" t="e">
            <v>#N/A</v>
          </cell>
          <cell r="W569" t="e">
            <v>#N/A</v>
          </cell>
          <cell r="X569" t="e">
            <v>#N/A</v>
          </cell>
        </row>
        <row r="570">
          <cell r="O570">
            <v>0</v>
          </cell>
          <cell r="U570" t="e">
            <v>#N/A</v>
          </cell>
          <cell r="V570" t="e">
            <v>#N/A</v>
          </cell>
          <cell r="W570" t="e">
            <v>#N/A</v>
          </cell>
          <cell r="X570" t="e">
            <v>#N/A</v>
          </cell>
        </row>
        <row r="571">
          <cell r="O571">
            <v>0</v>
          </cell>
          <cell r="U571" t="e">
            <v>#N/A</v>
          </cell>
          <cell r="V571" t="e">
            <v>#N/A</v>
          </cell>
          <cell r="W571" t="e">
            <v>#N/A</v>
          </cell>
          <cell r="X571" t="e">
            <v>#N/A</v>
          </cell>
        </row>
        <row r="572">
          <cell r="O572">
            <v>0</v>
          </cell>
          <cell r="U572" t="e">
            <v>#N/A</v>
          </cell>
          <cell r="V572" t="e">
            <v>#N/A</v>
          </cell>
          <cell r="W572" t="e">
            <v>#N/A</v>
          </cell>
          <cell r="X572" t="e">
            <v>#N/A</v>
          </cell>
        </row>
        <row r="573">
          <cell r="O573">
            <v>0</v>
          </cell>
          <cell r="U573" t="e">
            <v>#N/A</v>
          </cell>
          <cell r="V573" t="e">
            <v>#N/A</v>
          </cell>
          <cell r="W573" t="e">
            <v>#N/A</v>
          </cell>
          <cell r="X573" t="e">
            <v>#N/A</v>
          </cell>
        </row>
        <row r="574">
          <cell r="O574">
            <v>0</v>
          </cell>
          <cell r="U574" t="e">
            <v>#N/A</v>
          </cell>
          <cell r="V574" t="e">
            <v>#N/A</v>
          </cell>
          <cell r="W574" t="e">
            <v>#N/A</v>
          </cell>
          <cell r="X574" t="e">
            <v>#N/A</v>
          </cell>
        </row>
        <row r="575">
          <cell r="O575">
            <v>0</v>
          </cell>
          <cell r="U575" t="e">
            <v>#N/A</v>
          </cell>
          <cell r="V575" t="e">
            <v>#N/A</v>
          </cell>
          <cell r="W575" t="e">
            <v>#N/A</v>
          </cell>
          <cell r="X575" t="e">
            <v>#N/A</v>
          </cell>
        </row>
        <row r="576">
          <cell r="O576">
            <v>0</v>
          </cell>
          <cell r="U576" t="e">
            <v>#N/A</v>
          </cell>
          <cell r="V576" t="e">
            <v>#N/A</v>
          </cell>
          <cell r="W576" t="e">
            <v>#N/A</v>
          </cell>
          <cell r="X576" t="e">
            <v>#N/A</v>
          </cell>
        </row>
        <row r="577">
          <cell r="O577">
            <v>0</v>
          </cell>
          <cell r="U577" t="e">
            <v>#N/A</v>
          </cell>
          <cell r="V577" t="e">
            <v>#N/A</v>
          </cell>
          <cell r="W577" t="e">
            <v>#N/A</v>
          </cell>
          <cell r="X577" t="e">
            <v>#N/A</v>
          </cell>
        </row>
        <row r="578">
          <cell r="O578">
            <v>0</v>
          </cell>
          <cell r="U578" t="e">
            <v>#N/A</v>
          </cell>
          <cell r="V578" t="e">
            <v>#N/A</v>
          </cell>
          <cell r="W578" t="e">
            <v>#N/A</v>
          </cell>
          <cell r="X578" t="e">
            <v>#N/A</v>
          </cell>
        </row>
        <row r="579">
          <cell r="O579">
            <v>0</v>
          </cell>
          <cell r="U579" t="e">
            <v>#N/A</v>
          </cell>
          <cell r="V579" t="e">
            <v>#N/A</v>
          </cell>
          <cell r="W579" t="e">
            <v>#N/A</v>
          </cell>
          <cell r="X579" t="e">
            <v>#N/A</v>
          </cell>
        </row>
        <row r="580">
          <cell r="O580">
            <v>0</v>
          </cell>
          <cell r="U580" t="e">
            <v>#N/A</v>
          </cell>
          <cell r="V580" t="e">
            <v>#N/A</v>
          </cell>
          <cell r="W580" t="e">
            <v>#N/A</v>
          </cell>
          <cell r="X580" t="e">
            <v>#N/A</v>
          </cell>
        </row>
        <row r="581">
          <cell r="O581">
            <v>0</v>
          </cell>
          <cell r="U581" t="e">
            <v>#N/A</v>
          </cell>
          <cell r="V581" t="e">
            <v>#N/A</v>
          </cell>
          <cell r="W581" t="e">
            <v>#N/A</v>
          </cell>
          <cell r="X581" t="e">
            <v>#N/A</v>
          </cell>
        </row>
        <row r="582">
          <cell r="O582">
            <v>0</v>
          </cell>
          <cell r="U582" t="e">
            <v>#N/A</v>
          </cell>
          <cell r="V582" t="e">
            <v>#N/A</v>
          </cell>
          <cell r="W582" t="e">
            <v>#N/A</v>
          </cell>
          <cell r="X582" t="e">
            <v>#N/A</v>
          </cell>
        </row>
        <row r="583">
          <cell r="O583">
            <v>0</v>
          </cell>
          <cell r="U583" t="e">
            <v>#N/A</v>
          </cell>
          <cell r="V583" t="e">
            <v>#N/A</v>
          </cell>
          <cell r="W583" t="e">
            <v>#N/A</v>
          </cell>
          <cell r="X583" t="e">
            <v>#N/A</v>
          </cell>
        </row>
        <row r="584">
          <cell r="O584">
            <v>0</v>
          </cell>
          <cell r="U584" t="e">
            <v>#N/A</v>
          </cell>
          <cell r="V584" t="e">
            <v>#N/A</v>
          </cell>
          <cell r="W584" t="e">
            <v>#N/A</v>
          </cell>
          <cell r="X584" t="e">
            <v>#N/A</v>
          </cell>
        </row>
        <row r="585">
          <cell r="O585">
            <v>0</v>
          </cell>
          <cell r="U585" t="e">
            <v>#N/A</v>
          </cell>
          <cell r="V585" t="e">
            <v>#N/A</v>
          </cell>
          <cell r="W585" t="e">
            <v>#N/A</v>
          </cell>
          <cell r="X585" t="e">
            <v>#N/A</v>
          </cell>
        </row>
        <row r="586">
          <cell r="O586">
            <v>0</v>
          </cell>
          <cell r="U586" t="e">
            <v>#N/A</v>
          </cell>
          <cell r="V586" t="e">
            <v>#N/A</v>
          </cell>
          <cell r="W586" t="e">
            <v>#N/A</v>
          </cell>
          <cell r="X586" t="e">
            <v>#N/A</v>
          </cell>
        </row>
        <row r="587">
          <cell r="O587">
            <v>0</v>
          </cell>
          <cell r="U587" t="e">
            <v>#N/A</v>
          </cell>
          <cell r="V587" t="e">
            <v>#N/A</v>
          </cell>
          <cell r="W587" t="e">
            <v>#N/A</v>
          </cell>
          <cell r="X587" t="e">
            <v>#N/A</v>
          </cell>
        </row>
        <row r="588">
          <cell r="O588">
            <v>0</v>
          </cell>
          <cell r="U588" t="e">
            <v>#N/A</v>
          </cell>
          <cell r="V588" t="e">
            <v>#N/A</v>
          </cell>
          <cell r="W588" t="e">
            <v>#N/A</v>
          </cell>
          <cell r="X588" t="e">
            <v>#N/A</v>
          </cell>
        </row>
        <row r="589">
          <cell r="O589">
            <v>0</v>
          </cell>
          <cell r="U589" t="e">
            <v>#N/A</v>
          </cell>
          <cell r="V589" t="e">
            <v>#N/A</v>
          </cell>
          <cell r="W589" t="e">
            <v>#N/A</v>
          </cell>
          <cell r="X589" t="e">
            <v>#N/A</v>
          </cell>
        </row>
        <row r="590">
          <cell r="O590">
            <v>0</v>
          </cell>
          <cell r="U590" t="e">
            <v>#N/A</v>
          </cell>
          <cell r="V590" t="e">
            <v>#N/A</v>
          </cell>
          <cell r="W590" t="e">
            <v>#N/A</v>
          </cell>
          <cell r="X590" t="e">
            <v>#N/A</v>
          </cell>
        </row>
        <row r="591">
          <cell r="O591">
            <v>0</v>
          </cell>
          <cell r="U591" t="e">
            <v>#N/A</v>
          </cell>
          <cell r="V591" t="e">
            <v>#N/A</v>
          </cell>
          <cell r="W591" t="e">
            <v>#N/A</v>
          </cell>
          <cell r="X591" t="e">
            <v>#N/A</v>
          </cell>
        </row>
        <row r="592">
          <cell r="O592">
            <v>0</v>
          </cell>
          <cell r="U592" t="e">
            <v>#N/A</v>
          </cell>
          <cell r="V592" t="e">
            <v>#N/A</v>
          </cell>
          <cell r="W592" t="e">
            <v>#N/A</v>
          </cell>
          <cell r="X592" t="e">
            <v>#N/A</v>
          </cell>
        </row>
        <row r="593">
          <cell r="O593">
            <v>0</v>
          </cell>
          <cell r="U593" t="e">
            <v>#N/A</v>
          </cell>
          <cell r="V593" t="e">
            <v>#N/A</v>
          </cell>
          <cell r="W593" t="e">
            <v>#N/A</v>
          </cell>
          <cell r="X593" t="e">
            <v>#N/A</v>
          </cell>
        </row>
        <row r="594">
          <cell r="O594">
            <v>0</v>
          </cell>
          <cell r="U594" t="e">
            <v>#N/A</v>
          </cell>
          <cell r="V594" t="e">
            <v>#N/A</v>
          </cell>
          <cell r="W594" t="e">
            <v>#N/A</v>
          </cell>
          <cell r="X594" t="e">
            <v>#N/A</v>
          </cell>
        </row>
        <row r="595">
          <cell r="O595">
            <v>0</v>
          </cell>
          <cell r="U595" t="e">
            <v>#N/A</v>
          </cell>
          <cell r="V595" t="e">
            <v>#N/A</v>
          </cell>
          <cell r="W595" t="e">
            <v>#N/A</v>
          </cell>
          <cell r="X595" t="e">
            <v>#N/A</v>
          </cell>
        </row>
        <row r="596">
          <cell r="O596">
            <v>0</v>
          </cell>
          <cell r="U596" t="e">
            <v>#N/A</v>
          </cell>
          <cell r="V596" t="e">
            <v>#N/A</v>
          </cell>
          <cell r="W596" t="e">
            <v>#N/A</v>
          </cell>
          <cell r="X596" t="e">
            <v>#N/A</v>
          </cell>
        </row>
        <row r="597">
          <cell r="O597">
            <v>0</v>
          </cell>
          <cell r="U597" t="e">
            <v>#N/A</v>
          </cell>
          <cell r="V597" t="e">
            <v>#N/A</v>
          </cell>
          <cell r="W597" t="e">
            <v>#N/A</v>
          </cell>
          <cell r="X597" t="e">
            <v>#N/A</v>
          </cell>
        </row>
        <row r="598">
          <cell r="O598">
            <v>0</v>
          </cell>
          <cell r="U598" t="e">
            <v>#N/A</v>
          </cell>
          <cell r="V598" t="e">
            <v>#N/A</v>
          </cell>
          <cell r="W598" t="e">
            <v>#N/A</v>
          </cell>
          <cell r="X598" t="e">
            <v>#N/A</v>
          </cell>
        </row>
        <row r="599">
          <cell r="O599">
            <v>0</v>
          </cell>
          <cell r="U599" t="e">
            <v>#N/A</v>
          </cell>
          <cell r="V599" t="e">
            <v>#N/A</v>
          </cell>
          <cell r="W599" t="e">
            <v>#N/A</v>
          </cell>
          <cell r="X599" t="e">
            <v>#N/A</v>
          </cell>
        </row>
        <row r="600">
          <cell r="O600">
            <v>0</v>
          </cell>
          <cell r="U600" t="e">
            <v>#N/A</v>
          </cell>
          <cell r="V600" t="e">
            <v>#N/A</v>
          </cell>
          <cell r="W600" t="e">
            <v>#N/A</v>
          </cell>
          <cell r="X600" t="e">
            <v>#N/A</v>
          </cell>
        </row>
        <row r="601">
          <cell r="O601">
            <v>0</v>
          </cell>
          <cell r="U601" t="e">
            <v>#N/A</v>
          </cell>
          <cell r="V601" t="e">
            <v>#N/A</v>
          </cell>
          <cell r="W601" t="e">
            <v>#N/A</v>
          </cell>
          <cell r="X601" t="e">
            <v>#N/A</v>
          </cell>
        </row>
        <row r="602">
          <cell r="O602">
            <v>0</v>
          </cell>
          <cell r="U602" t="e">
            <v>#N/A</v>
          </cell>
          <cell r="V602" t="e">
            <v>#N/A</v>
          </cell>
          <cell r="W602" t="e">
            <v>#N/A</v>
          </cell>
          <cell r="X602" t="e">
            <v>#N/A</v>
          </cell>
        </row>
        <row r="603">
          <cell r="O603">
            <v>0</v>
          </cell>
          <cell r="U603" t="e">
            <v>#N/A</v>
          </cell>
          <cell r="V603" t="e">
            <v>#N/A</v>
          </cell>
          <cell r="W603" t="e">
            <v>#N/A</v>
          </cell>
          <cell r="X603" t="e">
            <v>#N/A</v>
          </cell>
        </row>
        <row r="604">
          <cell r="O604">
            <v>0</v>
          </cell>
          <cell r="U604" t="e">
            <v>#N/A</v>
          </cell>
          <cell r="V604" t="e">
            <v>#N/A</v>
          </cell>
          <cell r="W604" t="e">
            <v>#N/A</v>
          </cell>
          <cell r="X604" t="e">
            <v>#N/A</v>
          </cell>
        </row>
        <row r="605">
          <cell r="O605">
            <v>0</v>
          </cell>
          <cell r="U605" t="e">
            <v>#N/A</v>
          </cell>
          <cell r="V605" t="e">
            <v>#N/A</v>
          </cell>
          <cell r="W605" t="e">
            <v>#N/A</v>
          </cell>
          <cell r="X605" t="e">
            <v>#N/A</v>
          </cell>
        </row>
        <row r="606">
          <cell r="O606">
            <v>0</v>
          </cell>
          <cell r="U606" t="e">
            <v>#N/A</v>
          </cell>
          <cell r="V606" t="e">
            <v>#N/A</v>
          </cell>
          <cell r="W606" t="e">
            <v>#N/A</v>
          </cell>
          <cell r="X606" t="e">
            <v>#N/A</v>
          </cell>
        </row>
        <row r="607">
          <cell r="O607">
            <v>0</v>
          </cell>
          <cell r="U607" t="e">
            <v>#N/A</v>
          </cell>
          <cell r="V607" t="e">
            <v>#N/A</v>
          </cell>
          <cell r="W607" t="e">
            <v>#N/A</v>
          </cell>
          <cell r="X607" t="e">
            <v>#N/A</v>
          </cell>
        </row>
        <row r="608">
          <cell r="O608">
            <v>0</v>
          </cell>
          <cell r="U608" t="e">
            <v>#N/A</v>
          </cell>
          <cell r="V608" t="e">
            <v>#N/A</v>
          </cell>
          <cell r="W608" t="e">
            <v>#N/A</v>
          </cell>
          <cell r="X608" t="e">
            <v>#N/A</v>
          </cell>
        </row>
        <row r="609">
          <cell r="O609">
            <v>0</v>
          </cell>
          <cell r="U609" t="e">
            <v>#N/A</v>
          </cell>
          <cell r="V609" t="e">
            <v>#N/A</v>
          </cell>
          <cell r="W609" t="e">
            <v>#N/A</v>
          </cell>
          <cell r="X609" t="e">
            <v>#N/A</v>
          </cell>
        </row>
        <row r="610">
          <cell r="O610">
            <v>0</v>
          </cell>
          <cell r="U610" t="e">
            <v>#N/A</v>
          </cell>
          <cell r="V610" t="e">
            <v>#N/A</v>
          </cell>
          <cell r="W610" t="e">
            <v>#N/A</v>
          </cell>
          <cell r="X610" t="e">
            <v>#N/A</v>
          </cell>
        </row>
        <row r="611">
          <cell r="O611">
            <v>0</v>
          </cell>
          <cell r="U611" t="e">
            <v>#N/A</v>
          </cell>
          <cell r="V611" t="e">
            <v>#N/A</v>
          </cell>
          <cell r="W611" t="e">
            <v>#N/A</v>
          </cell>
          <cell r="X611" t="e">
            <v>#N/A</v>
          </cell>
        </row>
        <row r="612">
          <cell r="O612">
            <v>0</v>
          </cell>
          <cell r="U612" t="e">
            <v>#N/A</v>
          </cell>
          <cell r="V612" t="e">
            <v>#N/A</v>
          </cell>
          <cell r="W612" t="e">
            <v>#N/A</v>
          </cell>
          <cell r="X612" t="e">
            <v>#N/A</v>
          </cell>
        </row>
        <row r="613">
          <cell r="O613">
            <v>0</v>
          </cell>
          <cell r="U613" t="e">
            <v>#N/A</v>
          </cell>
          <cell r="V613" t="e">
            <v>#N/A</v>
          </cell>
          <cell r="W613" t="e">
            <v>#N/A</v>
          </cell>
          <cell r="X613" t="e">
            <v>#N/A</v>
          </cell>
        </row>
        <row r="614">
          <cell r="O614">
            <v>0</v>
          </cell>
          <cell r="U614" t="e">
            <v>#N/A</v>
          </cell>
          <cell r="V614" t="e">
            <v>#N/A</v>
          </cell>
          <cell r="W614" t="e">
            <v>#N/A</v>
          </cell>
          <cell r="X614" t="e">
            <v>#N/A</v>
          </cell>
        </row>
        <row r="615">
          <cell r="O615">
            <v>0</v>
          </cell>
          <cell r="U615" t="e">
            <v>#N/A</v>
          </cell>
          <cell r="V615" t="e">
            <v>#N/A</v>
          </cell>
          <cell r="W615" t="e">
            <v>#N/A</v>
          </cell>
          <cell r="X615" t="e">
            <v>#N/A</v>
          </cell>
        </row>
        <row r="616">
          <cell r="O616">
            <v>0</v>
          </cell>
          <cell r="U616" t="e">
            <v>#N/A</v>
          </cell>
          <cell r="V616" t="e">
            <v>#N/A</v>
          </cell>
          <cell r="W616" t="e">
            <v>#N/A</v>
          </cell>
          <cell r="X616" t="e">
            <v>#N/A</v>
          </cell>
        </row>
        <row r="617">
          <cell r="O617">
            <v>0</v>
          </cell>
          <cell r="U617" t="e">
            <v>#N/A</v>
          </cell>
          <cell r="V617" t="e">
            <v>#N/A</v>
          </cell>
          <cell r="W617" t="e">
            <v>#N/A</v>
          </cell>
          <cell r="X617" t="e">
            <v>#N/A</v>
          </cell>
        </row>
        <row r="618">
          <cell r="O618">
            <v>0</v>
          </cell>
          <cell r="U618" t="e">
            <v>#N/A</v>
          </cell>
          <cell r="V618" t="e">
            <v>#N/A</v>
          </cell>
          <cell r="W618" t="e">
            <v>#N/A</v>
          </cell>
          <cell r="X618" t="e">
            <v>#N/A</v>
          </cell>
        </row>
        <row r="619">
          <cell r="O619">
            <v>0</v>
          </cell>
          <cell r="U619" t="e">
            <v>#N/A</v>
          </cell>
          <cell r="V619" t="e">
            <v>#N/A</v>
          </cell>
          <cell r="W619" t="e">
            <v>#N/A</v>
          </cell>
          <cell r="X619" t="e">
            <v>#N/A</v>
          </cell>
        </row>
        <row r="620">
          <cell r="O620">
            <v>0</v>
          </cell>
          <cell r="U620" t="e">
            <v>#N/A</v>
          </cell>
          <cell r="V620" t="e">
            <v>#N/A</v>
          </cell>
          <cell r="W620" t="e">
            <v>#N/A</v>
          </cell>
          <cell r="X620" t="e">
            <v>#N/A</v>
          </cell>
        </row>
        <row r="621">
          <cell r="O621">
            <v>0</v>
          </cell>
          <cell r="U621" t="e">
            <v>#N/A</v>
          </cell>
          <cell r="V621" t="e">
            <v>#N/A</v>
          </cell>
          <cell r="W621" t="e">
            <v>#N/A</v>
          </cell>
          <cell r="X621" t="e">
            <v>#N/A</v>
          </cell>
        </row>
        <row r="622">
          <cell r="O622">
            <v>0</v>
          </cell>
          <cell r="U622" t="e">
            <v>#N/A</v>
          </cell>
          <cell r="V622" t="e">
            <v>#N/A</v>
          </cell>
          <cell r="W622" t="e">
            <v>#N/A</v>
          </cell>
          <cell r="X622" t="e">
            <v>#N/A</v>
          </cell>
        </row>
        <row r="623">
          <cell r="O623">
            <v>0</v>
          </cell>
          <cell r="U623" t="e">
            <v>#N/A</v>
          </cell>
          <cell r="V623" t="e">
            <v>#N/A</v>
          </cell>
          <cell r="W623" t="e">
            <v>#N/A</v>
          </cell>
          <cell r="X623" t="e">
            <v>#N/A</v>
          </cell>
        </row>
        <row r="624">
          <cell r="O624">
            <v>0</v>
          </cell>
          <cell r="U624" t="e">
            <v>#N/A</v>
          </cell>
          <cell r="V624" t="e">
            <v>#N/A</v>
          </cell>
          <cell r="W624" t="e">
            <v>#N/A</v>
          </cell>
          <cell r="X624" t="e">
            <v>#N/A</v>
          </cell>
        </row>
        <row r="625">
          <cell r="O625">
            <v>0</v>
          </cell>
          <cell r="U625" t="e">
            <v>#N/A</v>
          </cell>
          <cell r="V625" t="e">
            <v>#N/A</v>
          </cell>
          <cell r="W625" t="e">
            <v>#N/A</v>
          </cell>
          <cell r="X625" t="e">
            <v>#N/A</v>
          </cell>
        </row>
        <row r="626">
          <cell r="O626">
            <v>0</v>
          </cell>
          <cell r="U626" t="e">
            <v>#N/A</v>
          </cell>
          <cell r="V626" t="e">
            <v>#N/A</v>
          </cell>
          <cell r="W626" t="e">
            <v>#N/A</v>
          </cell>
          <cell r="X626" t="e">
            <v>#N/A</v>
          </cell>
        </row>
        <row r="627">
          <cell r="O627">
            <v>0</v>
          </cell>
          <cell r="U627" t="e">
            <v>#N/A</v>
          </cell>
          <cell r="V627" t="e">
            <v>#N/A</v>
          </cell>
          <cell r="W627" t="e">
            <v>#N/A</v>
          </cell>
          <cell r="X627" t="e">
            <v>#N/A</v>
          </cell>
        </row>
        <row r="628">
          <cell r="O628">
            <v>0</v>
          </cell>
          <cell r="U628" t="e">
            <v>#N/A</v>
          </cell>
          <cell r="V628" t="e">
            <v>#N/A</v>
          </cell>
          <cell r="W628" t="e">
            <v>#N/A</v>
          </cell>
          <cell r="X628" t="e">
            <v>#N/A</v>
          </cell>
        </row>
        <row r="629">
          <cell r="O629">
            <v>0</v>
          </cell>
          <cell r="U629" t="e">
            <v>#N/A</v>
          </cell>
          <cell r="V629" t="e">
            <v>#N/A</v>
          </cell>
          <cell r="W629" t="e">
            <v>#N/A</v>
          </cell>
          <cell r="X629" t="e">
            <v>#N/A</v>
          </cell>
        </row>
        <row r="630">
          <cell r="O630">
            <v>0</v>
          </cell>
          <cell r="U630" t="e">
            <v>#N/A</v>
          </cell>
          <cell r="V630" t="e">
            <v>#N/A</v>
          </cell>
          <cell r="W630" t="e">
            <v>#N/A</v>
          </cell>
          <cell r="X630" t="e">
            <v>#N/A</v>
          </cell>
        </row>
        <row r="631">
          <cell r="O631">
            <v>0</v>
          </cell>
          <cell r="U631" t="e">
            <v>#N/A</v>
          </cell>
          <cell r="V631" t="e">
            <v>#N/A</v>
          </cell>
          <cell r="W631" t="e">
            <v>#N/A</v>
          </cell>
          <cell r="X631" t="e">
            <v>#N/A</v>
          </cell>
        </row>
        <row r="632">
          <cell r="O632">
            <v>0</v>
          </cell>
          <cell r="U632" t="e">
            <v>#N/A</v>
          </cell>
          <cell r="V632" t="e">
            <v>#N/A</v>
          </cell>
          <cell r="W632" t="e">
            <v>#N/A</v>
          </cell>
          <cell r="X632" t="e">
            <v>#N/A</v>
          </cell>
        </row>
        <row r="633">
          <cell r="O633">
            <v>0</v>
          </cell>
          <cell r="U633" t="e">
            <v>#N/A</v>
          </cell>
          <cell r="V633" t="e">
            <v>#N/A</v>
          </cell>
          <cell r="W633" t="e">
            <v>#N/A</v>
          </cell>
          <cell r="X633" t="e">
            <v>#N/A</v>
          </cell>
        </row>
        <row r="634">
          <cell r="O634">
            <v>0</v>
          </cell>
          <cell r="U634" t="e">
            <v>#N/A</v>
          </cell>
          <cell r="V634" t="e">
            <v>#N/A</v>
          </cell>
          <cell r="W634" t="e">
            <v>#N/A</v>
          </cell>
          <cell r="X634" t="e">
            <v>#N/A</v>
          </cell>
        </row>
        <row r="635">
          <cell r="O635">
            <v>0</v>
          </cell>
          <cell r="U635" t="e">
            <v>#N/A</v>
          </cell>
          <cell r="V635" t="e">
            <v>#N/A</v>
          </cell>
          <cell r="W635" t="e">
            <v>#N/A</v>
          </cell>
          <cell r="X635" t="e">
            <v>#N/A</v>
          </cell>
        </row>
        <row r="636">
          <cell r="O636">
            <v>0</v>
          </cell>
          <cell r="U636" t="e">
            <v>#N/A</v>
          </cell>
          <cell r="V636" t="e">
            <v>#N/A</v>
          </cell>
          <cell r="W636" t="e">
            <v>#N/A</v>
          </cell>
          <cell r="X636" t="e">
            <v>#N/A</v>
          </cell>
        </row>
        <row r="637">
          <cell r="O637">
            <v>0</v>
          </cell>
          <cell r="U637" t="e">
            <v>#N/A</v>
          </cell>
          <cell r="V637" t="e">
            <v>#N/A</v>
          </cell>
          <cell r="W637" t="e">
            <v>#N/A</v>
          </cell>
          <cell r="X637" t="e">
            <v>#N/A</v>
          </cell>
        </row>
        <row r="638">
          <cell r="O638">
            <v>0</v>
          </cell>
          <cell r="U638" t="e">
            <v>#N/A</v>
          </cell>
          <cell r="V638" t="e">
            <v>#N/A</v>
          </cell>
          <cell r="W638" t="e">
            <v>#N/A</v>
          </cell>
          <cell r="X638" t="e">
            <v>#N/A</v>
          </cell>
        </row>
        <row r="639">
          <cell r="O639">
            <v>0</v>
          </cell>
          <cell r="U639" t="e">
            <v>#N/A</v>
          </cell>
          <cell r="V639" t="e">
            <v>#N/A</v>
          </cell>
          <cell r="W639" t="e">
            <v>#N/A</v>
          </cell>
          <cell r="X639" t="e">
            <v>#N/A</v>
          </cell>
        </row>
        <row r="640">
          <cell r="O640">
            <v>0</v>
          </cell>
          <cell r="U640" t="e">
            <v>#N/A</v>
          </cell>
          <cell r="V640" t="e">
            <v>#N/A</v>
          </cell>
          <cell r="W640" t="e">
            <v>#N/A</v>
          </cell>
          <cell r="X640" t="e">
            <v>#N/A</v>
          </cell>
        </row>
        <row r="641">
          <cell r="O641">
            <v>0</v>
          </cell>
          <cell r="U641" t="e">
            <v>#N/A</v>
          </cell>
          <cell r="V641" t="e">
            <v>#N/A</v>
          </cell>
          <cell r="W641" t="e">
            <v>#N/A</v>
          </cell>
          <cell r="X641" t="e">
            <v>#N/A</v>
          </cell>
        </row>
        <row r="642">
          <cell r="O642">
            <v>0</v>
          </cell>
          <cell r="U642" t="e">
            <v>#N/A</v>
          </cell>
          <cell r="V642" t="e">
            <v>#N/A</v>
          </cell>
          <cell r="W642" t="e">
            <v>#N/A</v>
          </cell>
          <cell r="X642" t="e">
            <v>#N/A</v>
          </cell>
        </row>
        <row r="643">
          <cell r="O643">
            <v>0</v>
          </cell>
          <cell r="U643" t="e">
            <v>#N/A</v>
          </cell>
          <cell r="V643" t="e">
            <v>#N/A</v>
          </cell>
          <cell r="W643" t="e">
            <v>#N/A</v>
          </cell>
          <cell r="X643" t="e">
            <v>#N/A</v>
          </cell>
        </row>
        <row r="644">
          <cell r="O644">
            <v>0</v>
          </cell>
          <cell r="U644" t="e">
            <v>#N/A</v>
          </cell>
          <cell r="V644" t="e">
            <v>#N/A</v>
          </cell>
          <cell r="W644" t="e">
            <v>#N/A</v>
          </cell>
          <cell r="X644" t="e">
            <v>#N/A</v>
          </cell>
        </row>
        <row r="645">
          <cell r="O645">
            <v>0</v>
          </cell>
          <cell r="U645" t="e">
            <v>#N/A</v>
          </cell>
          <cell r="V645" t="e">
            <v>#N/A</v>
          </cell>
          <cell r="W645" t="e">
            <v>#N/A</v>
          </cell>
          <cell r="X645" t="e">
            <v>#N/A</v>
          </cell>
        </row>
        <row r="646">
          <cell r="O646">
            <v>0</v>
          </cell>
          <cell r="U646" t="e">
            <v>#N/A</v>
          </cell>
          <cell r="V646" t="e">
            <v>#N/A</v>
          </cell>
          <cell r="W646" t="e">
            <v>#N/A</v>
          </cell>
          <cell r="X646" t="e">
            <v>#N/A</v>
          </cell>
        </row>
        <row r="647">
          <cell r="O647">
            <v>0</v>
          </cell>
          <cell r="U647" t="e">
            <v>#N/A</v>
          </cell>
          <cell r="V647" t="e">
            <v>#N/A</v>
          </cell>
          <cell r="W647" t="e">
            <v>#N/A</v>
          </cell>
          <cell r="X647" t="e">
            <v>#N/A</v>
          </cell>
        </row>
        <row r="648">
          <cell r="O648">
            <v>0</v>
          </cell>
          <cell r="U648" t="e">
            <v>#N/A</v>
          </cell>
          <cell r="V648" t="e">
            <v>#N/A</v>
          </cell>
          <cell r="W648" t="e">
            <v>#N/A</v>
          </cell>
          <cell r="X648" t="e">
            <v>#N/A</v>
          </cell>
        </row>
        <row r="649">
          <cell r="O649">
            <v>0</v>
          </cell>
          <cell r="U649" t="e">
            <v>#N/A</v>
          </cell>
          <cell r="V649" t="e">
            <v>#N/A</v>
          </cell>
          <cell r="W649" t="e">
            <v>#N/A</v>
          </cell>
          <cell r="X649" t="e">
            <v>#N/A</v>
          </cell>
        </row>
        <row r="650">
          <cell r="O650">
            <v>0</v>
          </cell>
          <cell r="U650" t="e">
            <v>#N/A</v>
          </cell>
          <cell r="V650" t="e">
            <v>#N/A</v>
          </cell>
          <cell r="W650" t="e">
            <v>#N/A</v>
          </cell>
          <cell r="X650" t="e">
            <v>#N/A</v>
          </cell>
        </row>
        <row r="651">
          <cell r="O651">
            <v>0</v>
          </cell>
          <cell r="U651" t="e">
            <v>#N/A</v>
          </cell>
          <cell r="V651" t="e">
            <v>#N/A</v>
          </cell>
          <cell r="W651" t="e">
            <v>#N/A</v>
          </cell>
          <cell r="X651" t="e">
            <v>#N/A</v>
          </cell>
        </row>
        <row r="652">
          <cell r="O652">
            <v>0</v>
          </cell>
          <cell r="U652" t="e">
            <v>#N/A</v>
          </cell>
          <cell r="V652" t="e">
            <v>#N/A</v>
          </cell>
          <cell r="W652" t="e">
            <v>#N/A</v>
          </cell>
          <cell r="X652" t="e">
            <v>#N/A</v>
          </cell>
        </row>
        <row r="653">
          <cell r="O653">
            <v>0</v>
          </cell>
          <cell r="U653" t="e">
            <v>#N/A</v>
          </cell>
          <cell r="V653" t="e">
            <v>#N/A</v>
          </cell>
          <cell r="W653" t="e">
            <v>#N/A</v>
          </cell>
          <cell r="X653" t="e">
            <v>#N/A</v>
          </cell>
        </row>
        <row r="654">
          <cell r="O654">
            <v>0</v>
          </cell>
          <cell r="U654" t="e">
            <v>#N/A</v>
          </cell>
          <cell r="V654" t="e">
            <v>#N/A</v>
          </cell>
          <cell r="W654" t="e">
            <v>#N/A</v>
          </cell>
          <cell r="X654" t="e">
            <v>#N/A</v>
          </cell>
        </row>
        <row r="655">
          <cell r="O655">
            <v>0</v>
          </cell>
          <cell r="U655" t="e">
            <v>#N/A</v>
          </cell>
          <cell r="V655" t="e">
            <v>#N/A</v>
          </cell>
          <cell r="W655" t="e">
            <v>#N/A</v>
          </cell>
          <cell r="X655" t="e">
            <v>#N/A</v>
          </cell>
        </row>
        <row r="656">
          <cell r="O656">
            <v>0</v>
          </cell>
          <cell r="U656" t="e">
            <v>#N/A</v>
          </cell>
          <cell r="V656" t="e">
            <v>#N/A</v>
          </cell>
          <cell r="W656" t="e">
            <v>#N/A</v>
          </cell>
          <cell r="X656" t="e">
            <v>#N/A</v>
          </cell>
        </row>
        <row r="657">
          <cell r="O657">
            <v>0</v>
          </cell>
          <cell r="U657" t="e">
            <v>#N/A</v>
          </cell>
          <cell r="V657" t="e">
            <v>#N/A</v>
          </cell>
          <cell r="W657" t="e">
            <v>#N/A</v>
          </cell>
          <cell r="X657" t="e">
            <v>#N/A</v>
          </cell>
        </row>
        <row r="658">
          <cell r="O658">
            <v>0</v>
          </cell>
          <cell r="U658" t="e">
            <v>#N/A</v>
          </cell>
          <cell r="V658" t="e">
            <v>#N/A</v>
          </cell>
          <cell r="W658" t="e">
            <v>#N/A</v>
          </cell>
          <cell r="X658" t="e">
            <v>#N/A</v>
          </cell>
        </row>
        <row r="659">
          <cell r="O659">
            <v>0</v>
          </cell>
          <cell r="U659" t="e">
            <v>#N/A</v>
          </cell>
          <cell r="V659" t="e">
            <v>#N/A</v>
          </cell>
          <cell r="W659" t="e">
            <v>#N/A</v>
          </cell>
          <cell r="X659" t="e">
            <v>#N/A</v>
          </cell>
        </row>
        <row r="660">
          <cell r="O660">
            <v>0</v>
          </cell>
          <cell r="U660" t="e">
            <v>#N/A</v>
          </cell>
          <cell r="V660" t="e">
            <v>#N/A</v>
          </cell>
          <cell r="W660" t="e">
            <v>#N/A</v>
          </cell>
          <cell r="X660" t="e">
            <v>#N/A</v>
          </cell>
        </row>
        <row r="661">
          <cell r="O661">
            <v>0</v>
          </cell>
          <cell r="U661" t="e">
            <v>#N/A</v>
          </cell>
          <cell r="V661" t="e">
            <v>#N/A</v>
          </cell>
          <cell r="W661" t="e">
            <v>#N/A</v>
          </cell>
          <cell r="X661" t="e">
            <v>#N/A</v>
          </cell>
        </row>
        <row r="662">
          <cell r="O662">
            <v>0</v>
          </cell>
          <cell r="U662" t="e">
            <v>#N/A</v>
          </cell>
          <cell r="V662" t="e">
            <v>#N/A</v>
          </cell>
          <cell r="W662" t="e">
            <v>#N/A</v>
          </cell>
          <cell r="X662" t="e">
            <v>#N/A</v>
          </cell>
        </row>
        <row r="663">
          <cell r="O663">
            <v>0</v>
          </cell>
          <cell r="U663" t="e">
            <v>#N/A</v>
          </cell>
          <cell r="V663" t="e">
            <v>#N/A</v>
          </cell>
          <cell r="W663" t="e">
            <v>#N/A</v>
          </cell>
          <cell r="X663" t="e">
            <v>#N/A</v>
          </cell>
        </row>
        <row r="664">
          <cell r="O664">
            <v>0</v>
          </cell>
          <cell r="U664" t="e">
            <v>#N/A</v>
          </cell>
          <cell r="V664" t="e">
            <v>#N/A</v>
          </cell>
          <cell r="W664" t="e">
            <v>#N/A</v>
          </cell>
          <cell r="X664" t="e">
            <v>#N/A</v>
          </cell>
        </row>
        <row r="665">
          <cell r="O665">
            <v>0</v>
          </cell>
          <cell r="U665" t="e">
            <v>#N/A</v>
          </cell>
          <cell r="V665" t="e">
            <v>#N/A</v>
          </cell>
          <cell r="W665" t="e">
            <v>#N/A</v>
          </cell>
          <cell r="X665" t="e">
            <v>#N/A</v>
          </cell>
        </row>
        <row r="666">
          <cell r="O666">
            <v>0</v>
          </cell>
          <cell r="U666" t="e">
            <v>#N/A</v>
          </cell>
          <cell r="V666" t="e">
            <v>#N/A</v>
          </cell>
          <cell r="W666" t="e">
            <v>#N/A</v>
          </cell>
          <cell r="X666" t="e">
            <v>#N/A</v>
          </cell>
        </row>
        <row r="667">
          <cell r="O667">
            <v>0</v>
          </cell>
          <cell r="U667" t="e">
            <v>#N/A</v>
          </cell>
          <cell r="V667" t="e">
            <v>#N/A</v>
          </cell>
          <cell r="W667" t="e">
            <v>#N/A</v>
          </cell>
          <cell r="X667" t="e">
            <v>#N/A</v>
          </cell>
        </row>
        <row r="668">
          <cell r="O668">
            <v>0</v>
          </cell>
          <cell r="U668" t="e">
            <v>#N/A</v>
          </cell>
          <cell r="V668" t="e">
            <v>#N/A</v>
          </cell>
          <cell r="W668" t="e">
            <v>#N/A</v>
          </cell>
          <cell r="X668" t="e">
            <v>#N/A</v>
          </cell>
        </row>
        <row r="669">
          <cell r="O669">
            <v>0</v>
          </cell>
          <cell r="U669" t="e">
            <v>#N/A</v>
          </cell>
          <cell r="V669" t="e">
            <v>#N/A</v>
          </cell>
          <cell r="W669" t="e">
            <v>#N/A</v>
          </cell>
          <cell r="X669" t="e">
            <v>#N/A</v>
          </cell>
        </row>
        <row r="670">
          <cell r="O670">
            <v>0</v>
          </cell>
          <cell r="U670" t="e">
            <v>#N/A</v>
          </cell>
          <cell r="V670" t="e">
            <v>#N/A</v>
          </cell>
          <cell r="W670" t="e">
            <v>#N/A</v>
          </cell>
          <cell r="X670" t="e">
            <v>#N/A</v>
          </cell>
        </row>
        <row r="671">
          <cell r="O671">
            <v>0</v>
          </cell>
          <cell r="U671" t="e">
            <v>#N/A</v>
          </cell>
          <cell r="V671" t="e">
            <v>#N/A</v>
          </cell>
          <cell r="W671" t="e">
            <v>#N/A</v>
          </cell>
          <cell r="X671" t="e">
            <v>#N/A</v>
          </cell>
        </row>
        <row r="672">
          <cell r="O672">
            <v>0</v>
          </cell>
          <cell r="U672" t="e">
            <v>#N/A</v>
          </cell>
          <cell r="V672" t="e">
            <v>#N/A</v>
          </cell>
          <cell r="W672" t="e">
            <v>#N/A</v>
          </cell>
          <cell r="X672" t="e">
            <v>#N/A</v>
          </cell>
        </row>
        <row r="673">
          <cell r="O673">
            <v>0</v>
          </cell>
          <cell r="U673" t="e">
            <v>#N/A</v>
          </cell>
          <cell r="V673" t="e">
            <v>#N/A</v>
          </cell>
          <cell r="W673" t="e">
            <v>#N/A</v>
          </cell>
          <cell r="X673" t="e">
            <v>#N/A</v>
          </cell>
        </row>
        <row r="674">
          <cell r="O674">
            <v>0</v>
          </cell>
          <cell r="U674" t="e">
            <v>#N/A</v>
          </cell>
          <cell r="V674" t="e">
            <v>#N/A</v>
          </cell>
          <cell r="W674" t="e">
            <v>#N/A</v>
          </cell>
          <cell r="X674" t="e">
            <v>#N/A</v>
          </cell>
        </row>
        <row r="675">
          <cell r="O675">
            <v>0</v>
          </cell>
          <cell r="U675" t="e">
            <v>#N/A</v>
          </cell>
          <cell r="V675" t="e">
            <v>#N/A</v>
          </cell>
          <cell r="W675" t="e">
            <v>#N/A</v>
          </cell>
          <cell r="X675" t="e">
            <v>#N/A</v>
          </cell>
        </row>
        <row r="676">
          <cell r="O676">
            <v>0</v>
          </cell>
          <cell r="U676" t="e">
            <v>#N/A</v>
          </cell>
          <cell r="V676" t="e">
            <v>#N/A</v>
          </cell>
          <cell r="W676" t="e">
            <v>#N/A</v>
          </cell>
          <cell r="X676" t="e">
            <v>#N/A</v>
          </cell>
        </row>
        <row r="677">
          <cell r="O677">
            <v>0</v>
          </cell>
          <cell r="U677" t="e">
            <v>#N/A</v>
          </cell>
          <cell r="V677" t="e">
            <v>#N/A</v>
          </cell>
          <cell r="W677" t="e">
            <v>#N/A</v>
          </cell>
          <cell r="X677" t="e">
            <v>#N/A</v>
          </cell>
        </row>
        <row r="678">
          <cell r="O678">
            <v>0</v>
          </cell>
          <cell r="U678" t="e">
            <v>#N/A</v>
          </cell>
          <cell r="V678" t="e">
            <v>#N/A</v>
          </cell>
          <cell r="W678" t="e">
            <v>#N/A</v>
          </cell>
          <cell r="X678" t="e">
            <v>#N/A</v>
          </cell>
        </row>
        <row r="679">
          <cell r="O679">
            <v>0</v>
          </cell>
          <cell r="U679" t="e">
            <v>#N/A</v>
          </cell>
          <cell r="V679" t="e">
            <v>#N/A</v>
          </cell>
          <cell r="W679" t="e">
            <v>#N/A</v>
          </cell>
          <cell r="X679" t="e">
            <v>#N/A</v>
          </cell>
        </row>
        <row r="680">
          <cell r="O680">
            <v>0</v>
          </cell>
          <cell r="U680" t="e">
            <v>#N/A</v>
          </cell>
          <cell r="V680" t="e">
            <v>#N/A</v>
          </cell>
          <cell r="W680" t="e">
            <v>#N/A</v>
          </cell>
          <cell r="X680" t="e">
            <v>#N/A</v>
          </cell>
        </row>
        <row r="681">
          <cell r="O681">
            <v>0</v>
          </cell>
          <cell r="U681" t="e">
            <v>#N/A</v>
          </cell>
          <cell r="V681" t="e">
            <v>#N/A</v>
          </cell>
          <cell r="W681" t="e">
            <v>#N/A</v>
          </cell>
          <cell r="X681" t="e">
            <v>#N/A</v>
          </cell>
        </row>
        <row r="682">
          <cell r="O682">
            <v>0</v>
          </cell>
          <cell r="U682" t="e">
            <v>#N/A</v>
          </cell>
          <cell r="V682" t="e">
            <v>#N/A</v>
          </cell>
          <cell r="W682" t="e">
            <v>#N/A</v>
          </cell>
          <cell r="X682" t="e">
            <v>#N/A</v>
          </cell>
        </row>
        <row r="683">
          <cell r="O683">
            <v>0</v>
          </cell>
          <cell r="U683" t="e">
            <v>#N/A</v>
          </cell>
          <cell r="V683" t="e">
            <v>#N/A</v>
          </cell>
          <cell r="W683" t="e">
            <v>#N/A</v>
          </cell>
          <cell r="X683" t="e">
            <v>#N/A</v>
          </cell>
        </row>
        <row r="684">
          <cell r="O684">
            <v>0</v>
          </cell>
          <cell r="U684" t="e">
            <v>#N/A</v>
          </cell>
          <cell r="V684" t="e">
            <v>#N/A</v>
          </cell>
          <cell r="W684" t="e">
            <v>#N/A</v>
          </cell>
          <cell r="X684" t="e">
            <v>#N/A</v>
          </cell>
        </row>
        <row r="685">
          <cell r="O685">
            <v>0</v>
          </cell>
          <cell r="U685" t="e">
            <v>#N/A</v>
          </cell>
          <cell r="V685" t="e">
            <v>#N/A</v>
          </cell>
          <cell r="W685" t="e">
            <v>#N/A</v>
          </cell>
          <cell r="X685" t="e">
            <v>#N/A</v>
          </cell>
        </row>
        <row r="686">
          <cell r="O686">
            <v>0</v>
          </cell>
          <cell r="U686" t="e">
            <v>#N/A</v>
          </cell>
          <cell r="V686" t="e">
            <v>#N/A</v>
          </cell>
          <cell r="W686" t="e">
            <v>#N/A</v>
          </cell>
          <cell r="X686" t="e">
            <v>#N/A</v>
          </cell>
        </row>
        <row r="687">
          <cell r="O687">
            <v>0</v>
          </cell>
          <cell r="U687" t="e">
            <v>#N/A</v>
          </cell>
          <cell r="V687" t="e">
            <v>#N/A</v>
          </cell>
          <cell r="W687" t="e">
            <v>#N/A</v>
          </cell>
          <cell r="X687" t="e">
            <v>#N/A</v>
          </cell>
        </row>
        <row r="688">
          <cell r="O688">
            <v>0</v>
          </cell>
          <cell r="U688" t="e">
            <v>#N/A</v>
          </cell>
          <cell r="V688" t="e">
            <v>#N/A</v>
          </cell>
          <cell r="W688" t="e">
            <v>#N/A</v>
          </cell>
          <cell r="X688" t="e">
            <v>#N/A</v>
          </cell>
        </row>
        <row r="689">
          <cell r="O689">
            <v>0</v>
          </cell>
          <cell r="U689" t="e">
            <v>#N/A</v>
          </cell>
          <cell r="V689" t="e">
            <v>#N/A</v>
          </cell>
          <cell r="W689" t="e">
            <v>#N/A</v>
          </cell>
          <cell r="X689" t="e">
            <v>#N/A</v>
          </cell>
        </row>
        <row r="690">
          <cell r="O690">
            <v>0</v>
          </cell>
          <cell r="U690" t="e">
            <v>#N/A</v>
          </cell>
          <cell r="V690" t="e">
            <v>#N/A</v>
          </cell>
          <cell r="W690" t="e">
            <v>#N/A</v>
          </cell>
          <cell r="X690" t="e">
            <v>#N/A</v>
          </cell>
        </row>
        <row r="691">
          <cell r="O691">
            <v>0</v>
          </cell>
          <cell r="U691" t="e">
            <v>#N/A</v>
          </cell>
          <cell r="V691" t="e">
            <v>#N/A</v>
          </cell>
          <cell r="W691" t="e">
            <v>#N/A</v>
          </cell>
          <cell r="X691" t="e">
            <v>#N/A</v>
          </cell>
        </row>
        <row r="692">
          <cell r="O692">
            <v>0</v>
          </cell>
          <cell r="U692" t="e">
            <v>#N/A</v>
          </cell>
          <cell r="V692" t="e">
            <v>#N/A</v>
          </cell>
          <cell r="W692" t="e">
            <v>#N/A</v>
          </cell>
          <cell r="X692" t="e">
            <v>#N/A</v>
          </cell>
        </row>
        <row r="693">
          <cell r="O693">
            <v>0</v>
          </cell>
          <cell r="U693" t="e">
            <v>#N/A</v>
          </cell>
          <cell r="V693" t="e">
            <v>#N/A</v>
          </cell>
          <cell r="W693" t="e">
            <v>#N/A</v>
          </cell>
          <cell r="X693" t="e">
            <v>#N/A</v>
          </cell>
        </row>
        <row r="694">
          <cell r="O694">
            <v>0</v>
          </cell>
          <cell r="U694" t="e">
            <v>#N/A</v>
          </cell>
          <cell r="V694" t="e">
            <v>#N/A</v>
          </cell>
          <cell r="W694" t="e">
            <v>#N/A</v>
          </cell>
          <cell r="X694" t="e">
            <v>#N/A</v>
          </cell>
        </row>
        <row r="695">
          <cell r="O695">
            <v>0</v>
          </cell>
          <cell r="U695" t="e">
            <v>#N/A</v>
          </cell>
          <cell r="V695" t="e">
            <v>#N/A</v>
          </cell>
          <cell r="W695" t="e">
            <v>#N/A</v>
          </cell>
          <cell r="X695" t="e">
            <v>#N/A</v>
          </cell>
        </row>
        <row r="696">
          <cell r="O696">
            <v>0</v>
          </cell>
          <cell r="U696" t="e">
            <v>#N/A</v>
          </cell>
          <cell r="V696" t="e">
            <v>#N/A</v>
          </cell>
          <cell r="W696" t="e">
            <v>#N/A</v>
          </cell>
          <cell r="X696" t="e">
            <v>#N/A</v>
          </cell>
        </row>
        <row r="697">
          <cell r="O697">
            <v>0</v>
          </cell>
          <cell r="U697" t="e">
            <v>#N/A</v>
          </cell>
          <cell r="V697" t="e">
            <v>#N/A</v>
          </cell>
          <cell r="W697" t="e">
            <v>#N/A</v>
          </cell>
          <cell r="X697" t="e">
            <v>#N/A</v>
          </cell>
        </row>
        <row r="698">
          <cell r="O698">
            <v>0</v>
          </cell>
          <cell r="U698" t="e">
            <v>#N/A</v>
          </cell>
          <cell r="V698" t="e">
            <v>#N/A</v>
          </cell>
          <cell r="W698" t="e">
            <v>#N/A</v>
          </cell>
          <cell r="X698" t="e">
            <v>#N/A</v>
          </cell>
        </row>
        <row r="699">
          <cell r="O699">
            <v>0</v>
          </cell>
          <cell r="U699" t="e">
            <v>#N/A</v>
          </cell>
          <cell r="V699" t="e">
            <v>#N/A</v>
          </cell>
          <cell r="W699" t="e">
            <v>#N/A</v>
          </cell>
          <cell r="X699" t="e">
            <v>#N/A</v>
          </cell>
        </row>
        <row r="700">
          <cell r="O700">
            <v>0</v>
          </cell>
          <cell r="U700" t="e">
            <v>#N/A</v>
          </cell>
          <cell r="V700" t="e">
            <v>#N/A</v>
          </cell>
          <cell r="W700" t="e">
            <v>#N/A</v>
          </cell>
          <cell r="X700" t="e">
            <v>#N/A</v>
          </cell>
        </row>
        <row r="701">
          <cell r="O701">
            <v>0</v>
          </cell>
          <cell r="U701" t="e">
            <v>#N/A</v>
          </cell>
          <cell r="V701" t="e">
            <v>#N/A</v>
          </cell>
          <cell r="W701" t="e">
            <v>#N/A</v>
          </cell>
          <cell r="X701" t="e">
            <v>#N/A</v>
          </cell>
        </row>
        <row r="702">
          <cell r="O702">
            <v>0</v>
          </cell>
          <cell r="U702" t="e">
            <v>#N/A</v>
          </cell>
          <cell r="V702" t="e">
            <v>#N/A</v>
          </cell>
          <cell r="W702" t="e">
            <v>#N/A</v>
          </cell>
          <cell r="X702" t="e">
            <v>#N/A</v>
          </cell>
        </row>
        <row r="703">
          <cell r="O703">
            <v>0</v>
          </cell>
          <cell r="U703" t="e">
            <v>#N/A</v>
          </cell>
          <cell r="V703" t="e">
            <v>#N/A</v>
          </cell>
          <cell r="W703" t="e">
            <v>#N/A</v>
          </cell>
          <cell r="X703" t="e">
            <v>#N/A</v>
          </cell>
        </row>
        <row r="704">
          <cell r="O704">
            <v>0</v>
          </cell>
          <cell r="U704" t="e">
            <v>#N/A</v>
          </cell>
          <cell r="V704" t="e">
            <v>#N/A</v>
          </cell>
          <cell r="W704" t="e">
            <v>#N/A</v>
          </cell>
          <cell r="X704" t="e">
            <v>#N/A</v>
          </cell>
        </row>
        <row r="705">
          <cell r="O705">
            <v>0</v>
          </cell>
          <cell r="U705" t="e">
            <v>#N/A</v>
          </cell>
          <cell r="V705" t="e">
            <v>#N/A</v>
          </cell>
          <cell r="W705" t="e">
            <v>#N/A</v>
          </cell>
          <cell r="X705" t="e">
            <v>#N/A</v>
          </cell>
        </row>
        <row r="706">
          <cell r="O706">
            <v>0</v>
          </cell>
          <cell r="U706" t="e">
            <v>#N/A</v>
          </cell>
          <cell r="V706" t="e">
            <v>#N/A</v>
          </cell>
          <cell r="W706" t="e">
            <v>#N/A</v>
          </cell>
          <cell r="X706" t="e">
            <v>#N/A</v>
          </cell>
        </row>
        <row r="707">
          <cell r="O707">
            <v>0</v>
          </cell>
          <cell r="U707" t="e">
            <v>#N/A</v>
          </cell>
          <cell r="V707" t="e">
            <v>#N/A</v>
          </cell>
          <cell r="W707" t="e">
            <v>#N/A</v>
          </cell>
          <cell r="X707" t="e">
            <v>#N/A</v>
          </cell>
        </row>
        <row r="708">
          <cell r="O708">
            <v>0</v>
          </cell>
          <cell r="U708" t="e">
            <v>#N/A</v>
          </cell>
          <cell r="V708" t="e">
            <v>#N/A</v>
          </cell>
          <cell r="W708" t="e">
            <v>#N/A</v>
          </cell>
          <cell r="X708" t="e">
            <v>#N/A</v>
          </cell>
        </row>
        <row r="709">
          <cell r="O709">
            <v>0</v>
          </cell>
          <cell r="U709" t="e">
            <v>#N/A</v>
          </cell>
          <cell r="V709" t="e">
            <v>#N/A</v>
          </cell>
          <cell r="W709" t="e">
            <v>#N/A</v>
          </cell>
          <cell r="X709" t="e">
            <v>#N/A</v>
          </cell>
        </row>
        <row r="710">
          <cell r="O710">
            <v>0</v>
          </cell>
          <cell r="U710" t="e">
            <v>#N/A</v>
          </cell>
          <cell r="V710" t="e">
            <v>#N/A</v>
          </cell>
          <cell r="W710" t="e">
            <v>#N/A</v>
          </cell>
          <cell r="X710" t="e">
            <v>#N/A</v>
          </cell>
        </row>
        <row r="711">
          <cell r="O711">
            <v>0</v>
          </cell>
          <cell r="U711" t="e">
            <v>#N/A</v>
          </cell>
          <cell r="V711" t="e">
            <v>#N/A</v>
          </cell>
          <cell r="W711" t="e">
            <v>#N/A</v>
          </cell>
          <cell r="X711" t="e">
            <v>#N/A</v>
          </cell>
        </row>
        <row r="712">
          <cell r="O712">
            <v>0</v>
          </cell>
          <cell r="U712" t="e">
            <v>#N/A</v>
          </cell>
          <cell r="V712" t="e">
            <v>#N/A</v>
          </cell>
          <cell r="W712" t="e">
            <v>#N/A</v>
          </cell>
          <cell r="X712" t="e">
            <v>#N/A</v>
          </cell>
        </row>
        <row r="713">
          <cell r="O713">
            <v>0</v>
          </cell>
          <cell r="U713" t="e">
            <v>#N/A</v>
          </cell>
          <cell r="V713" t="e">
            <v>#N/A</v>
          </cell>
          <cell r="W713" t="e">
            <v>#N/A</v>
          </cell>
          <cell r="X713" t="e">
            <v>#N/A</v>
          </cell>
        </row>
        <row r="714">
          <cell r="O714">
            <v>0</v>
          </cell>
          <cell r="U714" t="e">
            <v>#N/A</v>
          </cell>
          <cell r="V714" t="e">
            <v>#N/A</v>
          </cell>
          <cell r="W714" t="e">
            <v>#N/A</v>
          </cell>
          <cell r="X714" t="e">
            <v>#N/A</v>
          </cell>
        </row>
        <row r="715">
          <cell r="O715">
            <v>0</v>
          </cell>
          <cell r="U715" t="e">
            <v>#N/A</v>
          </cell>
          <cell r="V715" t="e">
            <v>#N/A</v>
          </cell>
          <cell r="W715" t="e">
            <v>#N/A</v>
          </cell>
          <cell r="X715" t="e">
            <v>#N/A</v>
          </cell>
        </row>
        <row r="716">
          <cell r="O716">
            <v>0</v>
          </cell>
          <cell r="U716" t="e">
            <v>#N/A</v>
          </cell>
          <cell r="V716" t="e">
            <v>#N/A</v>
          </cell>
          <cell r="W716" t="e">
            <v>#N/A</v>
          </cell>
          <cell r="X716" t="e">
            <v>#N/A</v>
          </cell>
        </row>
        <row r="717">
          <cell r="O717">
            <v>0</v>
          </cell>
          <cell r="U717" t="e">
            <v>#N/A</v>
          </cell>
          <cell r="V717" t="e">
            <v>#N/A</v>
          </cell>
          <cell r="W717" t="e">
            <v>#N/A</v>
          </cell>
          <cell r="X717" t="e">
            <v>#N/A</v>
          </cell>
        </row>
        <row r="718">
          <cell r="O718">
            <v>0</v>
          </cell>
          <cell r="U718" t="e">
            <v>#N/A</v>
          </cell>
          <cell r="V718" t="e">
            <v>#N/A</v>
          </cell>
          <cell r="W718" t="e">
            <v>#N/A</v>
          </cell>
          <cell r="X718" t="e">
            <v>#N/A</v>
          </cell>
        </row>
        <row r="719">
          <cell r="O719">
            <v>0</v>
          </cell>
          <cell r="U719" t="e">
            <v>#N/A</v>
          </cell>
          <cell r="V719" t="e">
            <v>#N/A</v>
          </cell>
          <cell r="W719" t="e">
            <v>#N/A</v>
          </cell>
          <cell r="X719" t="e">
            <v>#N/A</v>
          </cell>
        </row>
        <row r="720">
          <cell r="O720">
            <v>0</v>
          </cell>
          <cell r="U720" t="e">
            <v>#N/A</v>
          </cell>
          <cell r="V720" t="e">
            <v>#N/A</v>
          </cell>
          <cell r="W720" t="e">
            <v>#N/A</v>
          </cell>
          <cell r="X720" t="e">
            <v>#N/A</v>
          </cell>
        </row>
        <row r="721">
          <cell r="O721">
            <v>0</v>
          </cell>
          <cell r="U721" t="e">
            <v>#N/A</v>
          </cell>
          <cell r="V721" t="e">
            <v>#N/A</v>
          </cell>
          <cell r="W721" t="e">
            <v>#N/A</v>
          </cell>
          <cell r="X721" t="e">
            <v>#N/A</v>
          </cell>
        </row>
        <row r="722">
          <cell r="O722">
            <v>0</v>
          </cell>
          <cell r="U722" t="e">
            <v>#N/A</v>
          </cell>
          <cell r="V722" t="e">
            <v>#N/A</v>
          </cell>
          <cell r="W722" t="e">
            <v>#N/A</v>
          </cell>
          <cell r="X722" t="e">
            <v>#N/A</v>
          </cell>
        </row>
        <row r="723">
          <cell r="O723">
            <v>0</v>
          </cell>
          <cell r="U723" t="e">
            <v>#N/A</v>
          </cell>
          <cell r="V723" t="e">
            <v>#N/A</v>
          </cell>
          <cell r="W723" t="e">
            <v>#N/A</v>
          </cell>
          <cell r="X723" t="e">
            <v>#N/A</v>
          </cell>
        </row>
        <row r="724">
          <cell r="O724">
            <v>0</v>
          </cell>
          <cell r="U724" t="e">
            <v>#N/A</v>
          </cell>
          <cell r="V724" t="e">
            <v>#N/A</v>
          </cell>
          <cell r="W724" t="e">
            <v>#N/A</v>
          </cell>
          <cell r="X724" t="e">
            <v>#N/A</v>
          </cell>
        </row>
        <row r="725">
          <cell r="O725">
            <v>0</v>
          </cell>
          <cell r="U725" t="e">
            <v>#N/A</v>
          </cell>
          <cell r="V725" t="e">
            <v>#N/A</v>
          </cell>
          <cell r="W725" t="e">
            <v>#N/A</v>
          </cell>
          <cell r="X725" t="e">
            <v>#N/A</v>
          </cell>
        </row>
        <row r="726">
          <cell r="O726">
            <v>0</v>
          </cell>
          <cell r="U726" t="e">
            <v>#N/A</v>
          </cell>
          <cell r="V726" t="e">
            <v>#N/A</v>
          </cell>
          <cell r="W726" t="e">
            <v>#N/A</v>
          </cell>
          <cell r="X726" t="e">
            <v>#N/A</v>
          </cell>
        </row>
        <row r="727">
          <cell r="O727">
            <v>0</v>
          </cell>
          <cell r="U727" t="e">
            <v>#N/A</v>
          </cell>
          <cell r="V727" t="e">
            <v>#N/A</v>
          </cell>
          <cell r="W727" t="e">
            <v>#N/A</v>
          </cell>
          <cell r="X727" t="e">
            <v>#N/A</v>
          </cell>
        </row>
        <row r="728">
          <cell r="O728">
            <v>0</v>
          </cell>
          <cell r="U728" t="e">
            <v>#N/A</v>
          </cell>
          <cell r="V728" t="e">
            <v>#N/A</v>
          </cell>
          <cell r="W728" t="e">
            <v>#N/A</v>
          </cell>
          <cell r="X728" t="e">
            <v>#N/A</v>
          </cell>
        </row>
        <row r="729">
          <cell r="O729">
            <v>0</v>
          </cell>
          <cell r="U729" t="e">
            <v>#N/A</v>
          </cell>
          <cell r="V729" t="e">
            <v>#N/A</v>
          </cell>
          <cell r="W729" t="e">
            <v>#N/A</v>
          </cell>
          <cell r="X729" t="e">
            <v>#N/A</v>
          </cell>
        </row>
        <row r="730">
          <cell r="O730">
            <v>0</v>
          </cell>
          <cell r="U730" t="e">
            <v>#N/A</v>
          </cell>
          <cell r="V730" t="e">
            <v>#N/A</v>
          </cell>
          <cell r="W730" t="e">
            <v>#N/A</v>
          </cell>
          <cell r="X730" t="e">
            <v>#N/A</v>
          </cell>
        </row>
        <row r="731">
          <cell r="O731">
            <v>0</v>
          </cell>
          <cell r="U731" t="e">
            <v>#N/A</v>
          </cell>
          <cell r="V731" t="e">
            <v>#N/A</v>
          </cell>
          <cell r="W731" t="e">
            <v>#N/A</v>
          </cell>
          <cell r="X731" t="e">
            <v>#N/A</v>
          </cell>
        </row>
        <row r="732">
          <cell r="O732">
            <v>0</v>
          </cell>
          <cell r="U732" t="e">
            <v>#N/A</v>
          </cell>
          <cell r="V732" t="e">
            <v>#N/A</v>
          </cell>
          <cell r="W732" t="e">
            <v>#N/A</v>
          </cell>
          <cell r="X732" t="e">
            <v>#N/A</v>
          </cell>
        </row>
        <row r="733">
          <cell r="O733">
            <v>0</v>
          </cell>
          <cell r="U733" t="e">
            <v>#N/A</v>
          </cell>
          <cell r="V733" t="e">
            <v>#N/A</v>
          </cell>
          <cell r="W733" t="e">
            <v>#N/A</v>
          </cell>
          <cell r="X733" t="e">
            <v>#N/A</v>
          </cell>
        </row>
        <row r="734">
          <cell r="O734">
            <v>0</v>
          </cell>
          <cell r="U734" t="e">
            <v>#N/A</v>
          </cell>
          <cell r="V734" t="e">
            <v>#N/A</v>
          </cell>
          <cell r="W734" t="e">
            <v>#N/A</v>
          </cell>
          <cell r="X734" t="e">
            <v>#N/A</v>
          </cell>
        </row>
        <row r="735">
          <cell r="O735">
            <v>0</v>
          </cell>
          <cell r="U735" t="e">
            <v>#N/A</v>
          </cell>
          <cell r="V735" t="e">
            <v>#N/A</v>
          </cell>
          <cell r="W735" t="e">
            <v>#N/A</v>
          </cell>
          <cell r="X735" t="e">
            <v>#N/A</v>
          </cell>
        </row>
        <row r="736">
          <cell r="O736">
            <v>0</v>
          </cell>
          <cell r="U736" t="e">
            <v>#N/A</v>
          </cell>
          <cell r="V736" t="e">
            <v>#N/A</v>
          </cell>
          <cell r="W736" t="e">
            <v>#N/A</v>
          </cell>
          <cell r="X736" t="e">
            <v>#N/A</v>
          </cell>
        </row>
        <row r="737">
          <cell r="O737">
            <v>0</v>
          </cell>
          <cell r="U737" t="e">
            <v>#N/A</v>
          </cell>
          <cell r="V737" t="e">
            <v>#N/A</v>
          </cell>
          <cell r="W737" t="e">
            <v>#N/A</v>
          </cell>
          <cell r="X737" t="e">
            <v>#N/A</v>
          </cell>
        </row>
        <row r="738">
          <cell r="O738">
            <v>0</v>
          </cell>
          <cell r="U738" t="e">
            <v>#N/A</v>
          </cell>
          <cell r="V738" t="e">
            <v>#N/A</v>
          </cell>
          <cell r="W738" t="e">
            <v>#N/A</v>
          </cell>
          <cell r="X738" t="e">
            <v>#N/A</v>
          </cell>
        </row>
        <row r="739">
          <cell r="O739">
            <v>0</v>
          </cell>
          <cell r="U739" t="e">
            <v>#N/A</v>
          </cell>
          <cell r="V739" t="e">
            <v>#N/A</v>
          </cell>
          <cell r="W739" t="e">
            <v>#N/A</v>
          </cell>
          <cell r="X739" t="e">
            <v>#N/A</v>
          </cell>
        </row>
        <row r="740">
          <cell r="O740">
            <v>0</v>
          </cell>
          <cell r="U740" t="e">
            <v>#N/A</v>
          </cell>
          <cell r="V740" t="e">
            <v>#N/A</v>
          </cell>
          <cell r="W740" t="e">
            <v>#N/A</v>
          </cell>
          <cell r="X740" t="e">
            <v>#N/A</v>
          </cell>
        </row>
        <row r="741">
          <cell r="O741">
            <v>0</v>
          </cell>
          <cell r="U741" t="e">
            <v>#N/A</v>
          </cell>
          <cell r="V741" t="e">
            <v>#N/A</v>
          </cell>
          <cell r="W741" t="e">
            <v>#N/A</v>
          </cell>
          <cell r="X741" t="e">
            <v>#N/A</v>
          </cell>
        </row>
        <row r="742">
          <cell r="O742">
            <v>0</v>
          </cell>
          <cell r="U742" t="e">
            <v>#N/A</v>
          </cell>
          <cell r="V742" t="e">
            <v>#N/A</v>
          </cell>
          <cell r="W742" t="e">
            <v>#N/A</v>
          </cell>
          <cell r="X742" t="e">
            <v>#N/A</v>
          </cell>
        </row>
        <row r="743">
          <cell r="O743">
            <v>0</v>
          </cell>
          <cell r="U743" t="e">
            <v>#N/A</v>
          </cell>
          <cell r="V743" t="e">
            <v>#N/A</v>
          </cell>
          <cell r="W743" t="e">
            <v>#N/A</v>
          </cell>
          <cell r="X743" t="e">
            <v>#N/A</v>
          </cell>
        </row>
        <row r="744">
          <cell r="O744">
            <v>0</v>
          </cell>
          <cell r="U744" t="e">
            <v>#N/A</v>
          </cell>
          <cell r="V744" t="e">
            <v>#N/A</v>
          </cell>
          <cell r="W744" t="e">
            <v>#N/A</v>
          </cell>
          <cell r="X744" t="e">
            <v>#N/A</v>
          </cell>
        </row>
        <row r="745">
          <cell r="O745">
            <v>0</v>
          </cell>
          <cell r="U745" t="e">
            <v>#N/A</v>
          </cell>
          <cell r="V745" t="e">
            <v>#N/A</v>
          </cell>
          <cell r="W745" t="e">
            <v>#N/A</v>
          </cell>
          <cell r="X745" t="e">
            <v>#N/A</v>
          </cell>
        </row>
        <row r="746">
          <cell r="O746">
            <v>0</v>
          </cell>
          <cell r="U746" t="e">
            <v>#N/A</v>
          </cell>
          <cell r="V746" t="e">
            <v>#N/A</v>
          </cell>
          <cell r="W746" t="e">
            <v>#N/A</v>
          </cell>
          <cell r="X746" t="e">
            <v>#N/A</v>
          </cell>
        </row>
        <row r="747">
          <cell r="O747">
            <v>0</v>
          </cell>
          <cell r="U747" t="e">
            <v>#N/A</v>
          </cell>
          <cell r="V747" t="e">
            <v>#N/A</v>
          </cell>
          <cell r="W747" t="e">
            <v>#N/A</v>
          </cell>
          <cell r="X747" t="e">
            <v>#N/A</v>
          </cell>
        </row>
        <row r="748">
          <cell r="O748">
            <v>0</v>
          </cell>
          <cell r="U748" t="e">
            <v>#N/A</v>
          </cell>
          <cell r="V748" t="e">
            <v>#N/A</v>
          </cell>
          <cell r="W748" t="e">
            <v>#N/A</v>
          </cell>
          <cell r="X748" t="e">
            <v>#N/A</v>
          </cell>
        </row>
        <row r="749">
          <cell r="O749">
            <v>0</v>
          </cell>
          <cell r="U749" t="e">
            <v>#N/A</v>
          </cell>
          <cell r="V749" t="e">
            <v>#N/A</v>
          </cell>
          <cell r="W749" t="e">
            <v>#N/A</v>
          </cell>
          <cell r="X749" t="e">
            <v>#N/A</v>
          </cell>
        </row>
        <row r="750">
          <cell r="O750">
            <v>0</v>
          </cell>
          <cell r="U750" t="e">
            <v>#N/A</v>
          </cell>
          <cell r="V750" t="e">
            <v>#N/A</v>
          </cell>
          <cell r="W750" t="e">
            <v>#N/A</v>
          </cell>
          <cell r="X750" t="e">
            <v>#N/A</v>
          </cell>
        </row>
        <row r="751">
          <cell r="O751">
            <v>0</v>
          </cell>
          <cell r="U751" t="e">
            <v>#N/A</v>
          </cell>
          <cell r="V751" t="e">
            <v>#N/A</v>
          </cell>
          <cell r="W751" t="e">
            <v>#N/A</v>
          </cell>
          <cell r="X751" t="e">
            <v>#N/A</v>
          </cell>
        </row>
        <row r="752">
          <cell r="O752">
            <v>0</v>
          </cell>
          <cell r="U752" t="e">
            <v>#N/A</v>
          </cell>
          <cell r="V752" t="e">
            <v>#N/A</v>
          </cell>
          <cell r="W752" t="e">
            <v>#N/A</v>
          </cell>
          <cell r="X752" t="e">
            <v>#N/A</v>
          </cell>
        </row>
        <row r="753">
          <cell r="O753">
            <v>0</v>
          </cell>
          <cell r="U753" t="e">
            <v>#N/A</v>
          </cell>
          <cell r="V753" t="e">
            <v>#N/A</v>
          </cell>
          <cell r="W753" t="e">
            <v>#N/A</v>
          </cell>
          <cell r="X753" t="e">
            <v>#N/A</v>
          </cell>
        </row>
        <row r="754">
          <cell r="O754">
            <v>0</v>
          </cell>
          <cell r="U754" t="e">
            <v>#N/A</v>
          </cell>
          <cell r="V754" t="e">
            <v>#N/A</v>
          </cell>
          <cell r="W754" t="e">
            <v>#N/A</v>
          </cell>
          <cell r="X754" t="e">
            <v>#N/A</v>
          </cell>
        </row>
        <row r="755">
          <cell r="O755">
            <v>0</v>
          </cell>
          <cell r="U755" t="e">
            <v>#N/A</v>
          </cell>
          <cell r="V755" t="e">
            <v>#N/A</v>
          </cell>
          <cell r="W755" t="e">
            <v>#N/A</v>
          </cell>
          <cell r="X755" t="e">
            <v>#N/A</v>
          </cell>
        </row>
        <row r="756">
          <cell r="O756">
            <v>0</v>
          </cell>
          <cell r="U756" t="e">
            <v>#N/A</v>
          </cell>
          <cell r="V756" t="e">
            <v>#N/A</v>
          </cell>
          <cell r="W756" t="e">
            <v>#N/A</v>
          </cell>
          <cell r="X756" t="e">
            <v>#N/A</v>
          </cell>
        </row>
        <row r="757">
          <cell r="O757">
            <v>0</v>
          </cell>
          <cell r="U757" t="e">
            <v>#N/A</v>
          </cell>
          <cell r="V757" t="e">
            <v>#N/A</v>
          </cell>
          <cell r="W757" t="e">
            <v>#N/A</v>
          </cell>
          <cell r="X757" t="e">
            <v>#N/A</v>
          </cell>
        </row>
        <row r="758">
          <cell r="O758">
            <v>0</v>
          </cell>
          <cell r="U758" t="e">
            <v>#N/A</v>
          </cell>
          <cell r="V758" t="e">
            <v>#N/A</v>
          </cell>
          <cell r="W758" t="e">
            <v>#N/A</v>
          </cell>
          <cell r="X758" t="e">
            <v>#N/A</v>
          </cell>
        </row>
        <row r="759">
          <cell r="O759">
            <v>0</v>
          </cell>
          <cell r="U759" t="e">
            <v>#N/A</v>
          </cell>
          <cell r="V759" t="e">
            <v>#N/A</v>
          </cell>
          <cell r="W759" t="e">
            <v>#N/A</v>
          </cell>
          <cell r="X759" t="e">
            <v>#N/A</v>
          </cell>
        </row>
        <row r="760">
          <cell r="O760">
            <v>0</v>
          </cell>
          <cell r="U760" t="e">
            <v>#N/A</v>
          </cell>
          <cell r="V760" t="e">
            <v>#N/A</v>
          </cell>
          <cell r="W760" t="e">
            <v>#N/A</v>
          </cell>
          <cell r="X760" t="e">
            <v>#N/A</v>
          </cell>
        </row>
        <row r="761">
          <cell r="O761">
            <v>0</v>
          </cell>
          <cell r="U761" t="e">
            <v>#N/A</v>
          </cell>
          <cell r="V761" t="e">
            <v>#N/A</v>
          </cell>
          <cell r="W761" t="e">
            <v>#N/A</v>
          </cell>
          <cell r="X761" t="e">
            <v>#N/A</v>
          </cell>
        </row>
        <row r="762">
          <cell r="O762">
            <v>0</v>
          </cell>
          <cell r="U762" t="e">
            <v>#N/A</v>
          </cell>
          <cell r="V762" t="e">
            <v>#N/A</v>
          </cell>
          <cell r="W762" t="e">
            <v>#N/A</v>
          </cell>
          <cell r="X762" t="e">
            <v>#N/A</v>
          </cell>
        </row>
        <row r="763">
          <cell r="O763">
            <v>0</v>
          </cell>
          <cell r="U763" t="e">
            <v>#N/A</v>
          </cell>
          <cell r="V763" t="e">
            <v>#N/A</v>
          </cell>
          <cell r="W763" t="e">
            <v>#N/A</v>
          </cell>
          <cell r="X763" t="e">
            <v>#N/A</v>
          </cell>
        </row>
        <row r="764">
          <cell r="O764">
            <v>0</v>
          </cell>
          <cell r="U764" t="e">
            <v>#N/A</v>
          </cell>
          <cell r="V764" t="e">
            <v>#N/A</v>
          </cell>
          <cell r="W764" t="e">
            <v>#N/A</v>
          </cell>
          <cell r="X764" t="e">
            <v>#N/A</v>
          </cell>
        </row>
        <row r="765">
          <cell r="O765">
            <v>0</v>
          </cell>
          <cell r="U765" t="e">
            <v>#N/A</v>
          </cell>
          <cell r="V765" t="e">
            <v>#N/A</v>
          </cell>
          <cell r="W765" t="e">
            <v>#N/A</v>
          </cell>
          <cell r="X765" t="e">
            <v>#N/A</v>
          </cell>
        </row>
        <row r="766">
          <cell r="O766">
            <v>0</v>
          </cell>
          <cell r="U766" t="e">
            <v>#N/A</v>
          </cell>
          <cell r="V766" t="e">
            <v>#N/A</v>
          </cell>
          <cell r="W766" t="e">
            <v>#N/A</v>
          </cell>
          <cell r="X766" t="e">
            <v>#N/A</v>
          </cell>
        </row>
        <row r="767">
          <cell r="O767">
            <v>0</v>
          </cell>
          <cell r="U767" t="e">
            <v>#N/A</v>
          </cell>
          <cell r="V767" t="e">
            <v>#N/A</v>
          </cell>
          <cell r="W767" t="e">
            <v>#N/A</v>
          </cell>
          <cell r="X767" t="e">
            <v>#N/A</v>
          </cell>
        </row>
        <row r="768">
          <cell r="O768">
            <v>0</v>
          </cell>
          <cell r="U768" t="e">
            <v>#N/A</v>
          </cell>
          <cell r="V768" t="e">
            <v>#N/A</v>
          </cell>
          <cell r="W768" t="e">
            <v>#N/A</v>
          </cell>
          <cell r="X768" t="e">
            <v>#N/A</v>
          </cell>
        </row>
        <row r="769">
          <cell r="O769">
            <v>0</v>
          </cell>
          <cell r="U769" t="e">
            <v>#N/A</v>
          </cell>
          <cell r="V769" t="e">
            <v>#N/A</v>
          </cell>
          <cell r="W769" t="e">
            <v>#N/A</v>
          </cell>
          <cell r="X769" t="e">
            <v>#N/A</v>
          </cell>
        </row>
        <row r="770">
          <cell r="O770">
            <v>0</v>
          </cell>
          <cell r="U770" t="e">
            <v>#N/A</v>
          </cell>
          <cell r="V770" t="e">
            <v>#N/A</v>
          </cell>
          <cell r="W770" t="e">
            <v>#N/A</v>
          </cell>
          <cell r="X770" t="e">
            <v>#N/A</v>
          </cell>
        </row>
        <row r="771">
          <cell r="O771">
            <v>0</v>
          </cell>
          <cell r="U771" t="e">
            <v>#N/A</v>
          </cell>
          <cell r="V771" t="e">
            <v>#N/A</v>
          </cell>
          <cell r="W771" t="e">
            <v>#N/A</v>
          </cell>
          <cell r="X771" t="e">
            <v>#N/A</v>
          </cell>
        </row>
        <row r="772">
          <cell r="O772">
            <v>0</v>
          </cell>
          <cell r="U772" t="e">
            <v>#N/A</v>
          </cell>
          <cell r="V772" t="e">
            <v>#N/A</v>
          </cell>
          <cell r="W772" t="e">
            <v>#N/A</v>
          </cell>
          <cell r="X772" t="e">
            <v>#N/A</v>
          </cell>
        </row>
        <row r="773">
          <cell r="O773">
            <v>0</v>
          </cell>
          <cell r="U773" t="e">
            <v>#N/A</v>
          </cell>
          <cell r="V773" t="e">
            <v>#N/A</v>
          </cell>
          <cell r="W773" t="e">
            <v>#N/A</v>
          </cell>
          <cell r="X773" t="e">
            <v>#N/A</v>
          </cell>
        </row>
        <row r="774">
          <cell r="O774">
            <v>0</v>
          </cell>
          <cell r="U774" t="e">
            <v>#N/A</v>
          </cell>
          <cell r="V774" t="e">
            <v>#N/A</v>
          </cell>
          <cell r="W774" t="e">
            <v>#N/A</v>
          </cell>
          <cell r="X774" t="e">
            <v>#N/A</v>
          </cell>
        </row>
        <row r="775">
          <cell r="O775">
            <v>0</v>
          </cell>
          <cell r="U775" t="e">
            <v>#N/A</v>
          </cell>
          <cell r="V775" t="e">
            <v>#N/A</v>
          </cell>
          <cell r="W775" t="e">
            <v>#N/A</v>
          </cell>
          <cell r="X775" t="e">
            <v>#N/A</v>
          </cell>
        </row>
        <row r="776">
          <cell r="O776">
            <v>0</v>
          </cell>
          <cell r="U776" t="e">
            <v>#N/A</v>
          </cell>
          <cell r="V776" t="e">
            <v>#N/A</v>
          </cell>
          <cell r="W776" t="e">
            <v>#N/A</v>
          </cell>
          <cell r="X776" t="e">
            <v>#N/A</v>
          </cell>
        </row>
        <row r="777">
          <cell r="O777">
            <v>0</v>
          </cell>
          <cell r="U777" t="e">
            <v>#N/A</v>
          </cell>
          <cell r="V777" t="e">
            <v>#N/A</v>
          </cell>
          <cell r="W777" t="e">
            <v>#N/A</v>
          </cell>
          <cell r="X777" t="e">
            <v>#N/A</v>
          </cell>
        </row>
        <row r="778">
          <cell r="O778">
            <v>0</v>
          </cell>
          <cell r="U778" t="e">
            <v>#N/A</v>
          </cell>
          <cell r="V778" t="e">
            <v>#N/A</v>
          </cell>
          <cell r="W778" t="e">
            <v>#N/A</v>
          </cell>
          <cell r="X778" t="e">
            <v>#N/A</v>
          </cell>
        </row>
        <row r="779">
          <cell r="O779">
            <v>0</v>
          </cell>
          <cell r="U779" t="e">
            <v>#N/A</v>
          </cell>
          <cell r="V779" t="e">
            <v>#N/A</v>
          </cell>
          <cell r="W779" t="e">
            <v>#N/A</v>
          </cell>
          <cell r="X779" t="e">
            <v>#N/A</v>
          </cell>
        </row>
        <row r="780">
          <cell r="O780">
            <v>0</v>
          </cell>
          <cell r="U780" t="e">
            <v>#N/A</v>
          </cell>
          <cell r="V780" t="e">
            <v>#N/A</v>
          </cell>
          <cell r="W780" t="e">
            <v>#N/A</v>
          </cell>
          <cell r="X780" t="e">
            <v>#N/A</v>
          </cell>
        </row>
        <row r="781">
          <cell r="O781">
            <v>0</v>
          </cell>
          <cell r="U781" t="e">
            <v>#N/A</v>
          </cell>
          <cell r="V781" t="e">
            <v>#N/A</v>
          </cell>
          <cell r="W781" t="e">
            <v>#N/A</v>
          </cell>
          <cell r="X781" t="e">
            <v>#N/A</v>
          </cell>
        </row>
        <row r="782">
          <cell r="O782">
            <v>0</v>
          </cell>
          <cell r="U782" t="e">
            <v>#N/A</v>
          </cell>
          <cell r="V782" t="e">
            <v>#N/A</v>
          </cell>
          <cell r="W782" t="e">
            <v>#N/A</v>
          </cell>
          <cell r="X782" t="e">
            <v>#N/A</v>
          </cell>
        </row>
        <row r="783">
          <cell r="O783">
            <v>0</v>
          </cell>
          <cell r="U783" t="e">
            <v>#N/A</v>
          </cell>
          <cell r="V783" t="e">
            <v>#N/A</v>
          </cell>
          <cell r="W783" t="e">
            <v>#N/A</v>
          </cell>
          <cell r="X783" t="e">
            <v>#N/A</v>
          </cell>
        </row>
        <row r="784">
          <cell r="O784">
            <v>0</v>
          </cell>
          <cell r="U784" t="e">
            <v>#N/A</v>
          </cell>
          <cell r="V784" t="e">
            <v>#N/A</v>
          </cell>
          <cell r="W784" t="e">
            <v>#N/A</v>
          </cell>
          <cell r="X784" t="e">
            <v>#N/A</v>
          </cell>
        </row>
        <row r="785">
          <cell r="O785">
            <v>0</v>
          </cell>
          <cell r="U785" t="e">
            <v>#N/A</v>
          </cell>
          <cell r="V785" t="e">
            <v>#N/A</v>
          </cell>
          <cell r="W785" t="e">
            <v>#N/A</v>
          </cell>
          <cell r="X785" t="e">
            <v>#N/A</v>
          </cell>
        </row>
        <row r="786">
          <cell r="O786">
            <v>0</v>
          </cell>
          <cell r="U786" t="e">
            <v>#N/A</v>
          </cell>
          <cell r="V786" t="e">
            <v>#N/A</v>
          </cell>
          <cell r="W786" t="e">
            <v>#N/A</v>
          </cell>
          <cell r="X786" t="e">
            <v>#N/A</v>
          </cell>
        </row>
        <row r="787">
          <cell r="O787">
            <v>0</v>
          </cell>
          <cell r="U787" t="e">
            <v>#N/A</v>
          </cell>
          <cell r="V787" t="e">
            <v>#N/A</v>
          </cell>
          <cell r="W787" t="e">
            <v>#N/A</v>
          </cell>
          <cell r="X787" t="e">
            <v>#N/A</v>
          </cell>
        </row>
        <row r="788">
          <cell r="O788">
            <v>0</v>
          </cell>
          <cell r="U788" t="e">
            <v>#N/A</v>
          </cell>
          <cell r="V788" t="e">
            <v>#N/A</v>
          </cell>
          <cell r="W788" t="e">
            <v>#N/A</v>
          </cell>
          <cell r="X788" t="e">
            <v>#N/A</v>
          </cell>
        </row>
        <row r="789">
          <cell r="O789">
            <v>0</v>
          </cell>
          <cell r="U789" t="e">
            <v>#N/A</v>
          </cell>
          <cell r="V789" t="e">
            <v>#N/A</v>
          </cell>
          <cell r="W789" t="e">
            <v>#N/A</v>
          </cell>
          <cell r="X789" t="e">
            <v>#N/A</v>
          </cell>
        </row>
        <row r="790">
          <cell r="O790">
            <v>0</v>
          </cell>
          <cell r="U790" t="e">
            <v>#N/A</v>
          </cell>
          <cell r="V790" t="e">
            <v>#N/A</v>
          </cell>
          <cell r="W790" t="e">
            <v>#N/A</v>
          </cell>
          <cell r="X790" t="e">
            <v>#N/A</v>
          </cell>
        </row>
        <row r="791">
          <cell r="O791">
            <v>0</v>
          </cell>
          <cell r="U791" t="e">
            <v>#N/A</v>
          </cell>
          <cell r="V791" t="e">
            <v>#N/A</v>
          </cell>
          <cell r="W791" t="e">
            <v>#N/A</v>
          </cell>
          <cell r="X791" t="e">
            <v>#N/A</v>
          </cell>
        </row>
        <row r="792">
          <cell r="O792">
            <v>0</v>
          </cell>
          <cell r="U792" t="e">
            <v>#N/A</v>
          </cell>
          <cell r="V792" t="e">
            <v>#N/A</v>
          </cell>
          <cell r="W792" t="e">
            <v>#N/A</v>
          </cell>
          <cell r="X792" t="e">
            <v>#N/A</v>
          </cell>
        </row>
        <row r="793">
          <cell r="O793">
            <v>0</v>
          </cell>
          <cell r="U793" t="e">
            <v>#N/A</v>
          </cell>
          <cell r="V793" t="e">
            <v>#N/A</v>
          </cell>
          <cell r="W793" t="e">
            <v>#N/A</v>
          </cell>
          <cell r="X793" t="e">
            <v>#N/A</v>
          </cell>
        </row>
        <row r="794">
          <cell r="O794">
            <v>0</v>
          </cell>
          <cell r="U794" t="e">
            <v>#N/A</v>
          </cell>
          <cell r="V794" t="e">
            <v>#N/A</v>
          </cell>
          <cell r="W794" t="e">
            <v>#N/A</v>
          </cell>
          <cell r="X794" t="e">
            <v>#N/A</v>
          </cell>
        </row>
        <row r="795">
          <cell r="O795">
            <v>0</v>
          </cell>
          <cell r="U795" t="e">
            <v>#N/A</v>
          </cell>
          <cell r="V795" t="e">
            <v>#N/A</v>
          </cell>
          <cell r="W795" t="e">
            <v>#N/A</v>
          </cell>
          <cell r="X795" t="e">
            <v>#N/A</v>
          </cell>
        </row>
        <row r="796">
          <cell r="O796">
            <v>0</v>
          </cell>
          <cell r="U796" t="e">
            <v>#N/A</v>
          </cell>
          <cell r="V796" t="e">
            <v>#N/A</v>
          </cell>
          <cell r="W796" t="e">
            <v>#N/A</v>
          </cell>
          <cell r="X796" t="e">
            <v>#N/A</v>
          </cell>
        </row>
        <row r="797">
          <cell r="O797">
            <v>0</v>
          </cell>
          <cell r="U797" t="e">
            <v>#N/A</v>
          </cell>
          <cell r="V797" t="e">
            <v>#N/A</v>
          </cell>
          <cell r="W797" t="e">
            <v>#N/A</v>
          </cell>
          <cell r="X797" t="e">
            <v>#N/A</v>
          </cell>
        </row>
        <row r="798">
          <cell r="O798">
            <v>0</v>
          </cell>
          <cell r="U798" t="e">
            <v>#N/A</v>
          </cell>
          <cell r="V798" t="e">
            <v>#N/A</v>
          </cell>
          <cell r="W798" t="e">
            <v>#N/A</v>
          </cell>
          <cell r="X798" t="e">
            <v>#N/A</v>
          </cell>
        </row>
        <row r="799">
          <cell r="O799">
            <v>0</v>
          </cell>
          <cell r="U799" t="e">
            <v>#N/A</v>
          </cell>
          <cell r="V799" t="e">
            <v>#N/A</v>
          </cell>
          <cell r="W799" t="e">
            <v>#N/A</v>
          </cell>
          <cell r="X799" t="e">
            <v>#N/A</v>
          </cell>
        </row>
        <row r="800">
          <cell r="O800">
            <v>0</v>
          </cell>
          <cell r="U800" t="e">
            <v>#N/A</v>
          </cell>
          <cell r="V800" t="e">
            <v>#N/A</v>
          </cell>
          <cell r="W800" t="e">
            <v>#N/A</v>
          </cell>
          <cell r="X800" t="e">
            <v>#N/A</v>
          </cell>
        </row>
        <row r="801">
          <cell r="O801">
            <v>0</v>
          </cell>
          <cell r="U801" t="e">
            <v>#N/A</v>
          </cell>
          <cell r="V801" t="e">
            <v>#N/A</v>
          </cell>
          <cell r="W801" t="e">
            <v>#N/A</v>
          </cell>
          <cell r="X801" t="e">
            <v>#N/A</v>
          </cell>
        </row>
        <row r="802">
          <cell r="O802">
            <v>0</v>
          </cell>
          <cell r="U802" t="e">
            <v>#N/A</v>
          </cell>
          <cell r="V802" t="e">
            <v>#N/A</v>
          </cell>
          <cell r="W802" t="e">
            <v>#N/A</v>
          </cell>
          <cell r="X802" t="e">
            <v>#N/A</v>
          </cell>
        </row>
        <row r="803">
          <cell r="O803">
            <v>0</v>
          </cell>
          <cell r="U803" t="e">
            <v>#N/A</v>
          </cell>
          <cell r="V803" t="e">
            <v>#N/A</v>
          </cell>
          <cell r="W803" t="e">
            <v>#N/A</v>
          </cell>
          <cell r="X803" t="e">
            <v>#N/A</v>
          </cell>
        </row>
        <row r="804">
          <cell r="O804">
            <v>0</v>
          </cell>
          <cell r="U804" t="e">
            <v>#N/A</v>
          </cell>
          <cell r="V804" t="e">
            <v>#N/A</v>
          </cell>
          <cell r="W804" t="e">
            <v>#N/A</v>
          </cell>
          <cell r="X804" t="e">
            <v>#N/A</v>
          </cell>
        </row>
        <row r="805">
          <cell r="O805">
            <v>0</v>
          </cell>
          <cell r="U805" t="e">
            <v>#N/A</v>
          </cell>
          <cell r="V805" t="e">
            <v>#N/A</v>
          </cell>
          <cell r="W805" t="e">
            <v>#N/A</v>
          </cell>
          <cell r="X805" t="e">
            <v>#N/A</v>
          </cell>
        </row>
        <row r="806">
          <cell r="O806">
            <v>0</v>
          </cell>
          <cell r="U806" t="e">
            <v>#N/A</v>
          </cell>
          <cell r="V806" t="e">
            <v>#N/A</v>
          </cell>
          <cell r="W806" t="e">
            <v>#N/A</v>
          </cell>
          <cell r="X806" t="e">
            <v>#N/A</v>
          </cell>
        </row>
        <row r="807">
          <cell r="O807">
            <v>0</v>
          </cell>
          <cell r="U807" t="e">
            <v>#N/A</v>
          </cell>
          <cell r="V807" t="e">
            <v>#N/A</v>
          </cell>
          <cell r="W807" t="e">
            <v>#N/A</v>
          </cell>
          <cell r="X807" t="e">
            <v>#N/A</v>
          </cell>
        </row>
        <row r="808">
          <cell r="O808">
            <v>0</v>
          </cell>
          <cell r="U808" t="e">
            <v>#N/A</v>
          </cell>
          <cell r="V808" t="e">
            <v>#N/A</v>
          </cell>
          <cell r="W808" t="e">
            <v>#N/A</v>
          </cell>
          <cell r="X808" t="e">
            <v>#N/A</v>
          </cell>
        </row>
        <row r="809">
          <cell r="O809">
            <v>0</v>
          </cell>
          <cell r="U809" t="e">
            <v>#N/A</v>
          </cell>
          <cell r="V809" t="e">
            <v>#N/A</v>
          </cell>
          <cell r="W809" t="e">
            <v>#N/A</v>
          </cell>
          <cell r="X809" t="e">
            <v>#N/A</v>
          </cell>
        </row>
        <row r="810">
          <cell r="O810">
            <v>0</v>
          </cell>
          <cell r="U810" t="e">
            <v>#N/A</v>
          </cell>
          <cell r="V810" t="e">
            <v>#N/A</v>
          </cell>
          <cell r="W810" t="e">
            <v>#N/A</v>
          </cell>
          <cell r="X810" t="e">
            <v>#N/A</v>
          </cell>
        </row>
        <row r="811">
          <cell r="O811">
            <v>0</v>
          </cell>
          <cell r="U811" t="e">
            <v>#N/A</v>
          </cell>
          <cell r="V811" t="e">
            <v>#N/A</v>
          </cell>
          <cell r="W811" t="e">
            <v>#N/A</v>
          </cell>
          <cell r="X811" t="e">
            <v>#N/A</v>
          </cell>
        </row>
        <row r="812">
          <cell r="O812">
            <v>0</v>
          </cell>
          <cell r="U812" t="e">
            <v>#N/A</v>
          </cell>
          <cell r="V812" t="e">
            <v>#N/A</v>
          </cell>
          <cell r="W812" t="e">
            <v>#N/A</v>
          </cell>
          <cell r="X812" t="e">
            <v>#N/A</v>
          </cell>
        </row>
        <row r="813">
          <cell r="O813">
            <v>0</v>
          </cell>
          <cell r="U813" t="e">
            <v>#N/A</v>
          </cell>
          <cell r="V813" t="e">
            <v>#N/A</v>
          </cell>
          <cell r="W813" t="e">
            <v>#N/A</v>
          </cell>
          <cell r="X813" t="e">
            <v>#N/A</v>
          </cell>
        </row>
        <row r="814">
          <cell r="O814">
            <v>0</v>
          </cell>
          <cell r="U814" t="e">
            <v>#N/A</v>
          </cell>
          <cell r="V814" t="e">
            <v>#N/A</v>
          </cell>
          <cell r="W814" t="e">
            <v>#N/A</v>
          </cell>
          <cell r="X814" t="e">
            <v>#N/A</v>
          </cell>
        </row>
        <row r="815">
          <cell r="O815">
            <v>0</v>
          </cell>
          <cell r="U815" t="e">
            <v>#N/A</v>
          </cell>
          <cell r="V815" t="e">
            <v>#N/A</v>
          </cell>
          <cell r="W815" t="e">
            <v>#N/A</v>
          </cell>
          <cell r="X815" t="e">
            <v>#N/A</v>
          </cell>
        </row>
        <row r="816">
          <cell r="O816">
            <v>0</v>
          </cell>
          <cell r="U816" t="e">
            <v>#N/A</v>
          </cell>
          <cell r="V816" t="e">
            <v>#N/A</v>
          </cell>
          <cell r="W816" t="e">
            <v>#N/A</v>
          </cell>
          <cell r="X816" t="e">
            <v>#N/A</v>
          </cell>
        </row>
        <row r="817">
          <cell r="O817">
            <v>0</v>
          </cell>
          <cell r="U817" t="e">
            <v>#N/A</v>
          </cell>
          <cell r="V817" t="e">
            <v>#N/A</v>
          </cell>
          <cell r="W817" t="e">
            <v>#N/A</v>
          </cell>
          <cell r="X817" t="e">
            <v>#N/A</v>
          </cell>
        </row>
        <row r="818">
          <cell r="O818">
            <v>0</v>
          </cell>
          <cell r="U818" t="e">
            <v>#N/A</v>
          </cell>
          <cell r="V818" t="e">
            <v>#N/A</v>
          </cell>
          <cell r="W818" t="e">
            <v>#N/A</v>
          </cell>
          <cell r="X818" t="e">
            <v>#N/A</v>
          </cell>
        </row>
        <row r="819">
          <cell r="O819">
            <v>0</v>
          </cell>
          <cell r="U819" t="e">
            <v>#N/A</v>
          </cell>
          <cell r="V819" t="e">
            <v>#N/A</v>
          </cell>
          <cell r="W819" t="e">
            <v>#N/A</v>
          </cell>
          <cell r="X819" t="e">
            <v>#N/A</v>
          </cell>
        </row>
        <row r="820">
          <cell r="O820">
            <v>0</v>
          </cell>
          <cell r="U820" t="e">
            <v>#N/A</v>
          </cell>
          <cell r="V820" t="e">
            <v>#N/A</v>
          </cell>
          <cell r="W820" t="e">
            <v>#N/A</v>
          </cell>
          <cell r="X820" t="e">
            <v>#N/A</v>
          </cell>
        </row>
        <row r="821">
          <cell r="O821">
            <v>0</v>
          </cell>
          <cell r="U821" t="e">
            <v>#N/A</v>
          </cell>
          <cell r="V821" t="e">
            <v>#N/A</v>
          </cell>
          <cell r="W821" t="e">
            <v>#N/A</v>
          </cell>
          <cell r="X821" t="e">
            <v>#N/A</v>
          </cell>
        </row>
        <row r="822">
          <cell r="O822">
            <v>0</v>
          </cell>
          <cell r="U822" t="e">
            <v>#N/A</v>
          </cell>
          <cell r="V822" t="e">
            <v>#N/A</v>
          </cell>
          <cell r="W822" t="e">
            <v>#N/A</v>
          </cell>
          <cell r="X822" t="e">
            <v>#N/A</v>
          </cell>
        </row>
        <row r="823">
          <cell r="O823">
            <v>0</v>
          </cell>
          <cell r="U823" t="e">
            <v>#N/A</v>
          </cell>
          <cell r="V823" t="e">
            <v>#N/A</v>
          </cell>
          <cell r="W823" t="e">
            <v>#N/A</v>
          </cell>
          <cell r="X823" t="e">
            <v>#N/A</v>
          </cell>
        </row>
        <row r="824">
          <cell r="O824">
            <v>0</v>
          </cell>
          <cell r="U824" t="e">
            <v>#N/A</v>
          </cell>
          <cell r="V824" t="e">
            <v>#N/A</v>
          </cell>
          <cell r="W824" t="e">
            <v>#N/A</v>
          </cell>
          <cell r="X824" t="e">
            <v>#N/A</v>
          </cell>
        </row>
        <row r="825">
          <cell r="O825">
            <v>0</v>
          </cell>
          <cell r="U825" t="e">
            <v>#N/A</v>
          </cell>
          <cell r="V825" t="e">
            <v>#N/A</v>
          </cell>
          <cell r="W825" t="e">
            <v>#N/A</v>
          </cell>
          <cell r="X825" t="e">
            <v>#N/A</v>
          </cell>
        </row>
        <row r="826">
          <cell r="O826">
            <v>0</v>
          </cell>
          <cell r="U826" t="e">
            <v>#N/A</v>
          </cell>
          <cell r="V826" t="e">
            <v>#N/A</v>
          </cell>
          <cell r="W826" t="e">
            <v>#N/A</v>
          </cell>
          <cell r="X826" t="e">
            <v>#N/A</v>
          </cell>
        </row>
        <row r="827">
          <cell r="O827">
            <v>0</v>
          </cell>
          <cell r="U827" t="e">
            <v>#N/A</v>
          </cell>
          <cell r="V827" t="e">
            <v>#N/A</v>
          </cell>
          <cell r="W827" t="e">
            <v>#N/A</v>
          </cell>
          <cell r="X827" t="e">
            <v>#N/A</v>
          </cell>
        </row>
        <row r="828">
          <cell r="O828">
            <v>0</v>
          </cell>
          <cell r="U828" t="e">
            <v>#N/A</v>
          </cell>
          <cell r="V828" t="e">
            <v>#N/A</v>
          </cell>
          <cell r="W828" t="e">
            <v>#N/A</v>
          </cell>
          <cell r="X828" t="e">
            <v>#N/A</v>
          </cell>
        </row>
        <row r="829">
          <cell r="O829">
            <v>0</v>
          </cell>
          <cell r="U829" t="e">
            <v>#N/A</v>
          </cell>
          <cell r="V829" t="e">
            <v>#N/A</v>
          </cell>
          <cell r="W829" t="e">
            <v>#N/A</v>
          </cell>
          <cell r="X829" t="e">
            <v>#N/A</v>
          </cell>
        </row>
        <row r="830">
          <cell r="O830">
            <v>0</v>
          </cell>
          <cell r="U830" t="e">
            <v>#N/A</v>
          </cell>
          <cell r="V830" t="e">
            <v>#N/A</v>
          </cell>
          <cell r="W830" t="e">
            <v>#N/A</v>
          </cell>
          <cell r="X830" t="e">
            <v>#N/A</v>
          </cell>
        </row>
        <row r="831">
          <cell r="O831">
            <v>0</v>
          </cell>
          <cell r="U831" t="e">
            <v>#N/A</v>
          </cell>
          <cell r="V831" t="e">
            <v>#N/A</v>
          </cell>
          <cell r="W831" t="e">
            <v>#N/A</v>
          </cell>
          <cell r="X831" t="e">
            <v>#N/A</v>
          </cell>
        </row>
        <row r="832">
          <cell r="O832">
            <v>0</v>
          </cell>
          <cell r="U832" t="e">
            <v>#N/A</v>
          </cell>
          <cell r="V832" t="e">
            <v>#N/A</v>
          </cell>
          <cell r="W832" t="e">
            <v>#N/A</v>
          </cell>
          <cell r="X832" t="e">
            <v>#N/A</v>
          </cell>
        </row>
        <row r="833">
          <cell r="O833">
            <v>0</v>
          </cell>
          <cell r="U833" t="e">
            <v>#N/A</v>
          </cell>
          <cell r="V833" t="e">
            <v>#N/A</v>
          </cell>
          <cell r="W833" t="e">
            <v>#N/A</v>
          </cell>
          <cell r="X833" t="e">
            <v>#N/A</v>
          </cell>
        </row>
        <row r="834">
          <cell r="O834">
            <v>0</v>
          </cell>
          <cell r="U834" t="e">
            <v>#N/A</v>
          </cell>
          <cell r="V834" t="e">
            <v>#N/A</v>
          </cell>
          <cell r="W834" t="e">
            <v>#N/A</v>
          </cell>
          <cell r="X834" t="e">
            <v>#N/A</v>
          </cell>
        </row>
        <row r="835">
          <cell r="O835">
            <v>0</v>
          </cell>
          <cell r="U835" t="e">
            <v>#N/A</v>
          </cell>
          <cell r="V835" t="e">
            <v>#N/A</v>
          </cell>
          <cell r="W835" t="e">
            <v>#N/A</v>
          </cell>
          <cell r="X835" t="e">
            <v>#N/A</v>
          </cell>
        </row>
        <row r="836">
          <cell r="O836">
            <v>0</v>
          </cell>
          <cell r="U836" t="e">
            <v>#N/A</v>
          </cell>
          <cell r="V836" t="e">
            <v>#N/A</v>
          </cell>
          <cell r="W836" t="e">
            <v>#N/A</v>
          </cell>
          <cell r="X836" t="e">
            <v>#N/A</v>
          </cell>
        </row>
        <row r="837">
          <cell r="O837">
            <v>0</v>
          </cell>
          <cell r="U837" t="e">
            <v>#N/A</v>
          </cell>
          <cell r="V837" t="e">
            <v>#N/A</v>
          </cell>
          <cell r="W837" t="e">
            <v>#N/A</v>
          </cell>
          <cell r="X837" t="e">
            <v>#N/A</v>
          </cell>
        </row>
        <row r="838">
          <cell r="O838">
            <v>0</v>
          </cell>
          <cell r="U838" t="e">
            <v>#N/A</v>
          </cell>
          <cell r="V838" t="e">
            <v>#N/A</v>
          </cell>
          <cell r="W838" t="e">
            <v>#N/A</v>
          </cell>
          <cell r="X838" t="e">
            <v>#N/A</v>
          </cell>
        </row>
        <row r="839">
          <cell r="O839">
            <v>0</v>
          </cell>
          <cell r="U839" t="e">
            <v>#N/A</v>
          </cell>
          <cell r="V839" t="e">
            <v>#N/A</v>
          </cell>
          <cell r="W839" t="e">
            <v>#N/A</v>
          </cell>
          <cell r="X839" t="e">
            <v>#N/A</v>
          </cell>
        </row>
        <row r="840">
          <cell r="O840">
            <v>0</v>
          </cell>
          <cell r="U840" t="e">
            <v>#N/A</v>
          </cell>
          <cell r="V840" t="e">
            <v>#N/A</v>
          </cell>
          <cell r="W840" t="e">
            <v>#N/A</v>
          </cell>
          <cell r="X840" t="e">
            <v>#N/A</v>
          </cell>
        </row>
        <row r="841">
          <cell r="O841">
            <v>0</v>
          </cell>
          <cell r="U841" t="e">
            <v>#N/A</v>
          </cell>
          <cell r="V841" t="e">
            <v>#N/A</v>
          </cell>
          <cell r="W841" t="e">
            <v>#N/A</v>
          </cell>
          <cell r="X841" t="e">
            <v>#N/A</v>
          </cell>
        </row>
        <row r="842">
          <cell r="O842">
            <v>0</v>
          </cell>
          <cell r="U842" t="e">
            <v>#N/A</v>
          </cell>
          <cell r="V842" t="e">
            <v>#N/A</v>
          </cell>
          <cell r="W842" t="e">
            <v>#N/A</v>
          </cell>
          <cell r="X842" t="e">
            <v>#N/A</v>
          </cell>
        </row>
        <row r="843">
          <cell r="O843">
            <v>0</v>
          </cell>
          <cell r="U843" t="e">
            <v>#N/A</v>
          </cell>
          <cell r="V843" t="e">
            <v>#N/A</v>
          </cell>
          <cell r="W843" t="e">
            <v>#N/A</v>
          </cell>
          <cell r="X843" t="e">
            <v>#N/A</v>
          </cell>
        </row>
        <row r="844">
          <cell r="O844">
            <v>0</v>
          </cell>
          <cell r="U844" t="e">
            <v>#N/A</v>
          </cell>
          <cell r="V844" t="e">
            <v>#N/A</v>
          </cell>
          <cell r="W844" t="e">
            <v>#N/A</v>
          </cell>
          <cell r="X844" t="e">
            <v>#N/A</v>
          </cell>
        </row>
        <row r="845">
          <cell r="O845">
            <v>0</v>
          </cell>
          <cell r="U845" t="e">
            <v>#N/A</v>
          </cell>
          <cell r="V845" t="e">
            <v>#N/A</v>
          </cell>
          <cell r="W845" t="e">
            <v>#N/A</v>
          </cell>
          <cell r="X845" t="e">
            <v>#N/A</v>
          </cell>
        </row>
        <row r="846">
          <cell r="O846">
            <v>0</v>
          </cell>
          <cell r="U846" t="e">
            <v>#N/A</v>
          </cell>
          <cell r="V846" t="e">
            <v>#N/A</v>
          </cell>
          <cell r="W846" t="e">
            <v>#N/A</v>
          </cell>
          <cell r="X846" t="e">
            <v>#N/A</v>
          </cell>
        </row>
        <row r="847">
          <cell r="O847">
            <v>0</v>
          </cell>
          <cell r="U847" t="e">
            <v>#N/A</v>
          </cell>
          <cell r="V847" t="e">
            <v>#N/A</v>
          </cell>
          <cell r="W847" t="e">
            <v>#N/A</v>
          </cell>
          <cell r="X847" t="e">
            <v>#N/A</v>
          </cell>
        </row>
        <row r="848">
          <cell r="O848">
            <v>0</v>
          </cell>
          <cell r="U848" t="e">
            <v>#N/A</v>
          </cell>
          <cell r="V848" t="e">
            <v>#N/A</v>
          </cell>
          <cell r="W848" t="e">
            <v>#N/A</v>
          </cell>
          <cell r="X848" t="e">
            <v>#N/A</v>
          </cell>
        </row>
        <row r="849">
          <cell r="O849">
            <v>0</v>
          </cell>
          <cell r="U849" t="e">
            <v>#N/A</v>
          </cell>
          <cell r="V849" t="e">
            <v>#N/A</v>
          </cell>
          <cell r="W849" t="e">
            <v>#N/A</v>
          </cell>
          <cell r="X849" t="e">
            <v>#N/A</v>
          </cell>
        </row>
        <row r="850">
          <cell r="O850">
            <v>0</v>
          </cell>
          <cell r="U850" t="e">
            <v>#N/A</v>
          </cell>
          <cell r="V850" t="e">
            <v>#N/A</v>
          </cell>
          <cell r="W850" t="e">
            <v>#N/A</v>
          </cell>
          <cell r="X850" t="e">
            <v>#N/A</v>
          </cell>
        </row>
        <row r="851">
          <cell r="O851">
            <v>0</v>
          </cell>
          <cell r="U851" t="e">
            <v>#N/A</v>
          </cell>
          <cell r="V851" t="e">
            <v>#N/A</v>
          </cell>
          <cell r="W851" t="e">
            <v>#N/A</v>
          </cell>
          <cell r="X851" t="e">
            <v>#N/A</v>
          </cell>
        </row>
        <row r="852">
          <cell r="O852">
            <v>0</v>
          </cell>
          <cell r="U852" t="e">
            <v>#N/A</v>
          </cell>
          <cell r="V852" t="e">
            <v>#N/A</v>
          </cell>
          <cell r="W852" t="e">
            <v>#N/A</v>
          </cell>
          <cell r="X852" t="e">
            <v>#N/A</v>
          </cell>
        </row>
        <row r="853">
          <cell r="O853">
            <v>0</v>
          </cell>
          <cell r="U853" t="e">
            <v>#N/A</v>
          </cell>
          <cell r="V853" t="e">
            <v>#N/A</v>
          </cell>
          <cell r="W853" t="e">
            <v>#N/A</v>
          </cell>
          <cell r="X853" t="e">
            <v>#N/A</v>
          </cell>
        </row>
        <row r="854">
          <cell r="O854">
            <v>0</v>
          </cell>
          <cell r="U854" t="e">
            <v>#N/A</v>
          </cell>
          <cell r="V854" t="e">
            <v>#N/A</v>
          </cell>
          <cell r="W854" t="e">
            <v>#N/A</v>
          </cell>
          <cell r="X854" t="e">
            <v>#N/A</v>
          </cell>
        </row>
        <row r="855">
          <cell r="O855">
            <v>0</v>
          </cell>
          <cell r="U855" t="e">
            <v>#N/A</v>
          </cell>
          <cell r="V855" t="e">
            <v>#N/A</v>
          </cell>
          <cell r="W855" t="e">
            <v>#N/A</v>
          </cell>
          <cell r="X855" t="e">
            <v>#N/A</v>
          </cell>
        </row>
        <row r="856">
          <cell r="O856">
            <v>0</v>
          </cell>
          <cell r="U856" t="e">
            <v>#N/A</v>
          </cell>
          <cell r="V856" t="e">
            <v>#N/A</v>
          </cell>
          <cell r="W856" t="e">
            <v>#N/A</v>
          </cell>
          <cell r="X856" t="e">
            <v>#N/A</v>
          </cell>
        </row>
        <row r="857">
          <cell r="O857">
            <v>0</v>
          </cell>
          <cell r="U857" t="e">
            <v>#N/A</v>
          </cell>
          <cell r="V857" t="e">
            <v>#N/A</v>
          </cell>
          <cell r="W857" t="e">
            <v>#N/A</v>
          </cell>
          <cell r="X857" t="e">
            <v>#N/A</v>
          </cell>
        </row>
        <row r="858">
          <cell r="O858">
            <v>0</v>
          </cell>
          <cell r="U858" t="e">
            <v>#N/A</v>
          </cell>
          <cell r="V858" t="e">
            <v>#N/A</v>
          </cell>
          <cell r="W858" t="e">
            <v>#N/A</v>
          </cell>
          <cell r="X858" t="e">
            <v>#N/A</v>
          </cell>
        </row>
        <row r="859">
          <cell r="O859">
            <v>0</v>
          </cell>
          <cell r="U859" t="e">
            <v>#N/A</v>
          </cell>
          <cell r="V859" t="e">
            <v>#N/A</v>
          </cell>
          <cell r="W859" t="e">
            <v>#N/A</v>
          </cell>
          <cell r="X859" t="e">
            <v>#N/A</v>
          </cell>
        </row>
        <row r="860">
          <cell r="O860">
            <v>0</v>
          </cell>
          <cell r="U860" t="e">
            <v>#N/A</v>
          </cell>
          <cell r="V860" t="e">
            <v>#N/A</v>
          </cell>
          <cell r="W860" t="e">
            <v>#N/A</v>
          </cell>
          <cell r="X860" t="e">
            <v>#N/A</v>
          </cell>
        </row>
        <row r="861">
          <cell r="O861">
            <v>0</v>
          </cell>
          <cell r="U861" t="e">
            <v>#N/A</v>
          </cell>
          <cell r="V861" t="e">
            <v>#N/A</v>
          </cell>
          <cell r="W861" t="e">
            <v>#N/A</v>
          </cell>
          <cell r="X861" t="e">
            <v>#N/A</v>
          </cell>
        </row>
        <row r="862">
          <cell r="O862">
            <v>0</v>
          </cell>
          <cell r="U862" t="e">
            <v>#N/A</v>
          </cell>
          <cell r="V862" t="e">
            <v>#N/A</v>
          </cell>
          <cell r="W862" t="e">
            <v>#N/A</v>
          </cell>
          <cell r="X862" t="e">
            <v>#N/A</v>
          </cell>
        </row>
        <row r="863">
          <cell r="O863">
            <v>0</v>
          </cell>
          <cell r="U863" t="e">
            <v>#N/A</v>
          </cell>
          <cell r="V863" t="e">
            <v>#N/A</v>
          </cell>
          <cell r="W863" t="e">
            <v>#N/A</v>
          </cell>
          <cell r="X863" t="e">
            <v>#N/A</v>
          </cell>
        </row>
        <row r="864">
          <cell r="O864">
            <v>0</v>
          </cell>
          <cell r="U864" t="e">
            <v>#N/A</v>
          </cell>
          <cell r="V864" t="e">
            <v>#N/A</v>
          </cell>
          <cell r="W864" t="e">
            <v>#N/A</v>
          </cell>
          <cell r="X864" t="e">
            <v>#N/A</v>
          </cell>
        </row>
        <row r="865">
          <cell r="O865">
            <v>0</v>
          </cell>
          <cell r="U865" t="e">
            <v>#N/A</v>
          </cell>
          <cell r="V865" t="e">
            <v>#N/A</v>
          </cell>
          <cell r="W865" t="e">
            <v>#N/A</v>
          </cell>
          <cell r="X865" t="e">
            <v>#N/A</v>
          </cell>
        </row>
        <row r="866">
          <cell r="O866">
            <v>0</v>
          </cell>
          <cell r="U866" t="e">
            <v>#N/A</v>
          </cell>
          <cell r="V866" t="e">
            <v>#N/A</v>
          </cell>
          <cell r="W866" t="e">
            <v>#N/A</v>
          </cell>
          <cell r="X866" t="e">
            <v>#N/A</v>
          </cell>
        </row>
        <row r="867">
          <cell r="O867">
            <v>0</v>
          </cell>
          <cell r="U867" t="e">
            <v>#N/A</v>
          </cell>
          <cell r="V867" t="e">
            <v>#N/A</v>
          </cell>
          <cell r="W867" t="e">
            <v>#N/A</v>
          </cell>
          <cell r="X867" t="e">
            <v>#N/A</v>
          </cell>
        </row>
        <row r="868">
          <cell r="O868">
            <v>0</v>
          </cell>
          <cell r="U868" t="e">
            <v>#N/A</v>
          </cell>
          <cell r="V868" t="e">
            <v>#N/A</v>
          </cell>
          <cell r="W868" t="e">
            <v>#N/A</v>
          </cell>
          <cell r="X868" t="e">
            <v>#N/A</v>
          </cell>
        </row>
        <row r="869">
          <cell r="O869">
            <v>0</v>
          </cell>
          <cell r="U869" t="e">
            <v>#N/A</v>
          </cell>
          <cell r="V869" t="e">
            <v>#N/A</v>
          </cell>
          <cell r="W869" t="e">
            <v>#N/A</v>
          </cell>
          <cell r="X869" t="e">
            <v>#N/A</v>
          </cell>
        </row>
        <row r="870">
          <cell r="O870">
            <v>0</v>
          </cell>
          <cell r="U870" t="e">
            <v>#N/A</v>
          </cell>
          <cell r="V870" t="e">
            <v>#N/A</v>
          </cell>
          <cell r="W870" t="e">
            <v>#N/A</v>
          </cell>
          <cell r="X870" t="e">
            <v>#N/A</v>
          </cell>
        </row>
        <row r="871">
          <cell r="O871">
            <v>0</v>
          </cell>
          <cell r="U871" t="e">
            <v>#N/A</v>
          </cell>
          <cell r="V871" t="e">
            <v>#N/A</v>
          </cell>
          <cell r="W871" t="e">
            <v>#N/A</v>
          </cell>
          <cell r="X871" t="e">
            <v>#N/A</v>
          </cell>
        </row>
        <row r="872">
          <cell r="O872">
            <v>0</v>
          </cell>
          <cell r="U872" t="e">
            <v>#N/A</v>
          </cell>
          <cell r="V872" t="e">
            <v>#N/A</v>
          </cell>
          <cell r="W872" t="e">
            <v>#N/A</v>
          </cell>
          <cell r="X872" t="e">
            <v>#N/A</v>
          </cell>
        </row>
        <row r="873">
          <cell r="O873">
            <v>0</v>
          </cell>
          <cell r="U873" t="e">
            <v>#N/A</v>
          </cell>
          <cell r="V873" t="e">
            <v>#N/A</v>
          </cell>
          <cell r="W873" t="e">
            <v>#N/A</v>
          </cell>
          <cell r="X873" t="e">
            <v>#N/A</v>
          </cell>
        </row>
        <row r="874">
          <cell r="O874">
            <v>0</v>
          </cell>
          <cell r="U874" t="e">
            <v>#N/A</v>
          </cell>
          <cell r="V874" t="e">
            <v>#N/A</v>
          </cell>
          <cell r="W874" t="e">
            <v>#N/A</v>
          </cell>
          <cell r="X874" t="e">
            <v>#N/A</v>
          </cell>
        </row>
        <row r="875">
          <cell r="O875">
            <v>0</v>
          </cell>
          <cell r="U875" t="e">
            <v>#N/A</v>
          </cell>
          <cell r="V875" t="e">
            <v>#N/A</v>
          </cell>
          <cell r="W875" t="e">
            <v>#N/A</v>
          </cell>
          <cell r="X875" t="e">
            <v>#N/A</v>
          </cell>
        </row>
        <row r="876">
          <cell r="O876">
            <v>0</v>
          </cell>
          <cell r="U876" t="e">
            <v>#N/A</v>
          </cell>
          <cell r="V876" t="e">
            <v>#N/A</v>
          </cell>
          <cell r="W876" t="e">
            <v>#N/A</v>
          </cell>
          <cell r="X876" t="e">
            <v>#N/A</v>
          </cell>
        </row>
        <row r="877">
          <cell r="O877">
            <v>0</v>
          </cell>
          <cell r="U877" t="e">
            <v>#N/A</v>
          </cell>
          <cell r="V877" t="e">
            <v>#N/A</v>
          </cell>
          <cell r="W877" t="e">
            <v>#N/A</v>
          </cell>
          <cell r="X877" t="e">
            <v>#N/A</v>
          </cell>
        </row>
        <row r="878">
          <cell r="O878">
            <v>0</v>
          </cell>
          <cell r="U878" t="e">
            <v>#N/A</v>
          </cell>
          <cell r="V878" t="e">
            <v>#N/A</v>
          </cell>
          <cell r="W878" t="e">
            <v>#N/A</v>
          </cell>
          <cell r="X878" t="e">
            <v>#N/A</v>
          </cell>
        </row>
        <row r="879">
          <cell r="O879">
            <v>0</v>
          </cell>
          <cell r="U879" t="e">
            <v>#N/A</v>
          </cell>
          <cell r="V879" t="e">
            <v>#N/A</v>
          </cell>
          <cell r="W879" t="e">
            <v>#N/A</v>
          </cell>
          <cell r="X879" t="e">
            <v>#N/A</v>
          </cell>
        </row>
        <row r="880">
          <cell r="O880">
            <v>0</v>
          </cell>
          <cell r="U880" t="e">
            <v>#N/A</v>
          </cell>
          <cell r="V880" t="e">
            <v>#N/A</v>
          </cell>
          <cell r="W880" t="e">
            <v>#N/A</v>
          </cell>
          <cell r="X880" t="e">
            <v>#N/A</v>
          </cell>
        </row>
        <row r="881">
          <cell r="O881">
            <v>0</v>
          </cell>
          <cell r="U881" t="e">
            <v>#N/A</v>
          </cell>
          <cell r="V881" t="e">
            <v>#N/A</v>
          </cell>
          <cell r="W881" t="e">
            <v>#N/A</v>
          </cell>
          <cell r="X881" t="e">
            <v>#N/A</v>
          </cell>
        </row>
        <row r="882">
          <cell r="O882">
            <v>0</v>
          </cell>
          <cell r="U882" t="e">
            <v>#N/A</v>
          </cell>
          <cell r="V882" t="e">
            <v>#N/A</v>
          </cell>
          <cell r="W882" t="e">
            <v>#N/A</v>
          </cell>
          <cell r="X882" t="e">
            <v>#N/A</v>
          </cell>
        </row>
        <row r="883">
          <cell r="O883">
            <v>0</v>
          </cell>
          <cell r="U883" t="e">
            <v>#N/A</v>
          </cell>
          <cell r="V883" t="e">
            <v>#N/A</v>
          </cell>
          <cell r="W883" t="e">
            <v>#N/A</v>
          </cell>
          <cell r="X883" t="e">
            <v>#N/A</v>
          </cell>
        </row>
        <row r="884">
          <cell r="O884">
            <v>0</v>
          </cell>
          <cell r="U884" t="e">
            <v>#N/A</v>
          </cell>
          <cell r="V884" t="e">
            <v>#N/A</v>
          </cell>
          <cell r="W884" t="e">
            <v>#N/A</v>
          </cell>
          <cell r="X884" t="e">
            <v>#N/A</v>
          </cell>
        </row>
        <row r="885">
          <cell r="O885">
            <v>0</v>
          </cell>
          <cell r="U885" t="e">
            <v>#N/A</v>
          </cell>
          <cell r="V885" t="e">
            <v>#N/A</v>
          </cell>
          <cell r="W885" t="e">
            <v>#N/A</v>
          </cell>
          <cell r="X885" t="e">
            <v>#N/A</v>
          </cell>
        </row>
        <row r="886">
          <cell r="O886">
            <v>0</v>
          </cell>
          <cell r="U886" t="e">
            <v>#N/A</v>
          </cell>
          <cell r="V886" t="e">
            <v>#N/A</v>
          </cell>
          <cell r="W886" t="e">
            <v>#N/A</v>
          </cell>
          <cell r="X886" t="e">
            <v>#N/A</v>
          </cell>
        </row>
        <row r="887">
          <cell r="O887">
            <v>0</v>
          </cell>
          <cell r="U887" t="e">
            <v>#N/A</v>
          </cell>
          <cell r="V887" t="e">
            <v>#N/A</v>
          </cell>
          <cell r="W887" t="e">
            <v>#N/A</v>
          </cell>
          <cell r="X887" t="e">
            <v>#N/A</v>
          </cell>
        </row>
        <row r="888">
          <cell r="O888">
            <v>0</v>
          </cell>
          <cell r="U888" t="e">
            <v>#N/A</v>
          </cell>
          <cell r="V888" t="e">
            <v>#N/A</v>
          </cell>
          <cell r="W888" t="e">
            <v>#N/A</v>
          </cell>
          <cell r="X888" t="e">
            <v>#N/A</v>
          </cell>
        </row>
        <row r="889">
          <cell r="O889">
            <v>0</v>
          </cell>
          <cell r="U889" t="e">
            <v>#N/A</v>
          </cell>
          <cell r="V889" t="e">
            <v>#N/A</v>
          </cell>
          <cell r="W889" t="e">
            <v>#N/A</v>
          </cell>
          <cell r="X889" t="e">
            <v>#N/A</v>
          </cell>
        </row>
        <row r="890">
          <cell r="O890">
            <v>0</v>
          </cell>
          <cell r="U890" t="e">
            <v>#N/A</v>
          </cell>
          <cell r="V890" t="e">
            <v>#N/A</v>
          </cell>
          <cell r="W890" t="e">
            <v>#N/A</v>
          </cell>
          <cell r="X890" t="e">
            <v>#N/A</v>
          </cell>
        </row>
        <row r="891">
          <cell r="O891">
            <v>0</v>
          </cell>
          <cell r="U891" t="e">
            <v>#N/A</v>
          </cell>
          <cell r="V891" t="e">
            <v>#N/A</v>
          </cell>
          <cell r="W891" t="e">
            <v>#N/A</v>
          </cell>
          <cell r="X891" t="e">
            <v>#N/A</v>
          </cell>
        </row>
        <row r="892">
          <cell r="O892">
            <v>0</v>
          </cell>
          <cell r="U892" t="e">
            <v>#N/A</v>
          </cell>
          <cell r="V892" t="e">
            <v>#N/A</v>
          </cell>
          <cell r="W892" t="e">
            <v>#N/A</v>
          </cell>
          <cell r="X892" t="e">
            <v>#N/A</v>
          </cell>
        </row>
        <row r="893">
          <cell r="O893">
            <v>0</v>
          </cell>
          <cell r="U893" t="e">
            <v>#N/A</v>
          </cell>
          <cell r="V893" t="e">
            <v>#N/A</v>
          </cell>
          <cell r="W893" t="e">
            <v>#N/A</v>
          </cell>
          <cell r="X893" t="e">
            <v>#N/A</v>
          </cell>
        </row>
        <row r="894">
          <cell r="O894">
            <v>0</v>
          </cell>
          <cell r="U894" t="e">
            <v>#N/A</v>
          </cell>
          <cell r="V894" t="e">
            <v>#N/A</v>
          </cell>
          <cell r="W894" t="e">
            <v>#N/A</v>
          </cell>
          <cell r="X894" t="e">
            <v>#N/A</v>
          </cell>
        </row>
        <row r="895">
          <cell r="O895">
            <v>0</v>
          </cell>
          <cell r="U895" t="e">
            <v>#N/A</v>
          </cell>
          <cell r="V895" t="e">
            <v>#N/A</v>
          </cell>
          <cell r="W895" t="e">
            <v>#N/A</v>
          </cell>
          <cell r="X895" t="e">
            <v>#N/A</v>
          </cell>
        </row>
        <row r="896">
          <cell r="O896">
            <v>0</v>
          </cell>
          <cell r="U896" t="e">
            <v>#N/A</v>
          </cell>
          <cell r="V896" t="e">
            <v>#N/A</v>
          </cell>
          <cell r="W896" t="e">
            <v>#N/A</v>
          </cell>
          <cell r="X896" t="e">
            <v>#N/A</v>
          </cell>
        </row>
        <row r="897">
          <cell r="O897">
            <v>0</v>
          </cell>
          <cell r="U897" t="e">
            <v>#N/A</v>
          </cell>
          <cell r="V897" t="e">
            <v>#N/A</v>
          </cell>
          <cell r="W897" t="e">
            <v>#N/A</v>
          </cell>
          <cell r="X897" t="e">
            <v>#N/A</v>
          </cell>
        </row>
        <row r="898">
          <cell r="O898">
            <v>0</v>
          </cell>
          <cell r="U898" t="e">
            <v>#N/A</v>
          </cell>
          <cell r="V898" t="e">
            <v>#N/A</v>
          </cell>
          <cell r="W898" t="e">
            <v>#N/A</v>
          </cell>
          <cell r="X898" t="e">
            <v>#N/A</v>
          </cell>
        </row>
        <row r="899">
          <cell r="O899">
            <v>0</v>
          </cell>
          <cell r="U899" t="e">
            <v>#N/A</v>
          </cell>
          <cell r="V899" t="e">
            <v>#N/A</v>
          </cell>
          <cell r="W899" t="e">
            <v>#N/A</v>
          </cell>
          <cell r="X899" t="e">
            <v>#N/A</v>
          </cell>
        </row>
        <row r="900">
          <cell r="O900">
            <v>0</v>
          </cell>
          <cell r="U900" t="e">
            <v>#N/A</v>
          </cell>
          <cell r="V900" t="e">
            <v>#N/A</v>
          </cell>
          <cell r="W900" t="e">
            <v>#N/A</v>
          </cell>
          <cell r="X900" t="e">
            <v>#N/A</v>
          </cell>
        </row>
        <row r="901">
          <cell r="O901">
            <v>0</v>
          </cell>
          <cell r="U901" t="e">
            <v>#N/A</v>
          </cell>
          <cell r="V901" t="e">
            <v>#N/A</v>
          </cell>
          <cell r="W901" t="e">
            <v>#N/A</v>
          </cell>
          <cell r="X901" t="e">
            <v>#N/A</v>
          </cell>
        </row>
        <row r="902">
          <cell r="O902">
            <v>0</v>
          </cell>
          <cell r="U902" t="e">
            <v>#N/A</v>
          </cell>
          <cell r="V902" t="e">
            <v>#N/A</v>
          </cell>
          <cell r="W902" t="e">
            <v>#N/A</v>
          </cell>
          <cell r="X902" t="e">
            <v>#N/A</v>
          </cell>
        </row>
        <row r="903">
          <cell r="O903">
            <v>0</v>
          </cell>
          <cell r="U903" t="e">
            <v>#N/A</v>
          </cell>
          <cell r="V903" t="e">
            <v>#N/A</v>
          </cell>
          <cell r="W903" t="e">
            <v>#N/A</v>
          </cell>
          <cell r="X903" t="e">
            <v>#N/A</v>
          </cell>
        </row>
        <row r="904">
          <cell r="O904">
            <v>0</v>
          </cell>
          <cell r="U904" t="e">
            <v>#N/A</v>
          </cell>
          <cell r="V904" t="e">
            <v>#N/A</v>
          </cell>
          <cell r="W904" t="e">
            <v>#N/A</v>
          </cell>
          <cell r="X904" t="e">
            <v>#N/A</v>
          </cell>
        </row>
        <row r="905">
          <cell r="O905">
            <v>0</v>
          </cell>
          <cell r="U905" t="e">
            <v>#N/A</v>
          </cell>
          <cell r="V905" t="e">
            <v>#N/A</v>
          </cell>
          <cell r="W905" t="e">
            <v>#N/A</v>
          </cell>
          <cell r="X905" t="e">
            <v>#N/A</v>
          </cell>
        </row>
        <row r="906">
          <cell r="O906">
            <v>0</v>
          </cell>
          <cell r="U906" t="e">
            <v>#N/A</v>
          </cell>
          <cell r="V906" t="e">
            <v>#N/A</v>
          </cell>
          <cell r="W906" t="e">
            <v>#N/A</v>
          </cell>
          <cell r="X906" t="e">
            <v>#N/A</v>
          </cell>
        </row>
        <row r="907">
          <cell r="O907">
            <v>0</v>
          </cell>
          <cell r="U907" t="e">
            <v>#N/A</v>
          </cell>
          <cell r="V907" t="e">
            <v>#N/A</v>
          </cell>
          <cell r="W907" t="e">
            <v>#N/A</v>
          </cell>
          <cell r="X907" t="e">
            <v>#N/A</v>
          </cell>
        </row>
        <row r="908">
          <cell r="O908">
            <v>0</v>
          </cell>
          <cell r="U908" t="e">
            <v>#N/A</v>
          </cell>
          <cell r="V908" t="e">
            <v>#N/A</v>
          </cell>
          <cell r="W908" t="e">
            <v>#N/A</v>
          </cell>
          <cell r="X908" t="e">
            <v>#N/A</v>
          </cell>
        </row>
        <row r="909">
          <cell r="O909">
            <v>0</v>
          </cell>
          <cell r="U909" t="e">
            <v>#N/A</v>
          </cell>
          <cell r="V909" t="e">
            <v>#N/A</v>
          </cell>
          <cell r="W909" t="e">
            <v>#N/A</v>
          </cell>
          <cell r="X909" t="e">
            <v>#N/A</v>
          </cell>
        </row>
        <row r="910">
          <cell r="O910">
            <v>0</v>
          </cell>
          <cell r="U910" t="e">
            <v>#N/A</v>
          </cell>
          <cell r="V910" t="e">
            <v>#N/A</v>
          </cell>
          <cell r="W910" t="e">
            <v>#N/A</v>
          </cell>
          <cell r="X910" t="e">
            <v>#N/A</v>
          </cell>
        </row>
        <row r="911">
          <cell r="O911">
            <v>0</v>
          </cell>
          <cell r="U911" t="e">
            <v>#N/A</v>
          </cell>
          <cell r="V911" t="e">
            <v>#N/A</v>
          </cell>
          <cell r="W911" t="e">
            <v>#N/A</v>
          </cell>
          <cell r="X911" t="e">
            <v>#N/A</v>
          </cell>
        </row>
        <row r="912">
          <cell r="O912">
            <v>0</v>
          </cell>
          <cell r="U912" t="e">
            <v>#N/A</v>
          </cell>
          <cell r="V912" t="e">
            <v>#N/A</v>
          </cell>
          <cell r="W912" t="e">
            <v>#N/A</v>
          </cell>
          <cell r="X912" t="e">
            <v>#N/A</v>
          </cell>
        </row>
        <row r="913">
          <cell r="O913">
            <v>0</v>
          </cell>
          <cell r="U913" t="e">
            <v>#N/A</v>
          </cell>
          <cell r="V913" t="e">
            <v>#N/A</v>
          </cell>
          <cell r="W913" t="e">
            <v>#N/A</v>
          </cell>
          <cell r="X913" t="e">
            <v>#N/A</v>
          </cell>
        </row>
        <row r="914">
          <cell r="O914">
            <v>0</v>
          </cell>
          <cell r="U914" t="e">
            <v>#N/A</v>
          </cell>
          <cell r="V914" t="e">
            <v>#N/A</v>
          </cell>
          <cell r="W914" t="e">
            <v>#N/A</v>
          </cell>
          <cell r="X914" t="e">
            <v>#N/A</v>
          </cell>
        </row>
        <row r="915">
          <cell r="O915">
            <v>0</v>
          </cell>
          <cell r="U915" t="e">
            <v>#N/A</v>
          </cell>
          <cell r="V915" t="e">
            <v>#N/A</v>
          </cell>
          <cell r="W915" t="e">
            <v>#N/A</v>
          </cell>
          <cell r="X915" t="e">
            <v>#N/A</v>
          </cell>
        </row>
        <row r="916">
          <cell r="O916">
            <v>0</v>
          </cell>
          <cell r="U916" t="e">
            <v>#N/A</v>
          </cell>
          <cell r="V916" t="e">
            <v>#N/A</v>
          </cell>
          <cell r="W916" t="e">
            <v>#N/A</v>
          </cell>
          <cell r="X916" t="e">
            <v>#N/A</v>
          </cell>
        </row>
        <row r="917">
          <cell r="O917">
            <v>0</v>
          </cell>
          <cell r="U917" t="e">
            <v>#N/A</v>
          </cell>
          <cell r="V917" t="e">
            <v>#N/A</v>
          </cell>
          <cell r="W917" t="e">
            <v>#N/A</v>
          </cell>
          <cell r="X917" t="e">
            <v>#N/A</v>
          </cell>
        </row>
        <row r="918">
          <cell r="O918">
            <v>0</v>
          </cell>
          <cell r="U918" t="e">
            <v>#N/A</v>
          </cell>
          <cell r="V918" t="e">
            <v>#N/A</v>
          </cell>
          <cell r="W918" t="e">
            <v>#N/A</v>
          </cell>
          <cell r="X918" t="e">
            <v>#N/A</v>
          </cell>
        </row>
        <row r="919">
          <cell r="O919">
            <v>0</v>
          </cell>
          <cell r="U919" t="e">
            <v>#N/A</v>
          </cell>
          <cell r="V919" t="e">
            <v>#N/A</v>
          </cell>
          <cell r="W919" t="e">
            <v>#N/A</v>
          </cell>
          <cell r="X919" t="e">
            <v>#N/A</v>
          </cell>
        </row>
        <row r="920">
          <cell r="O920">
            <v>0</v>
          </cell>
          <cell r="U920" t="e">
            <v>#N/A</v>
          </cell>
          <cell r="V920" t="e">
            <v>#N/A</v>
          </cell>
          <cell r="W920" t="e">
            <v>#N/A</v>
          </cell>
          <cell r="X920" t="e">
            <v>#N/A</v>
          </cell>
        </row>
        <row r="921">
          <cell r="O921">
            <v>0</v>
          </cell>
          <cell r="U921" t="e">
            <v>#N/A</v>
          </cell>
          <cell r="V921" t="e">
            <v>#N/A</v>
          </cell>
          <cell r="W921" t="e">
            <v>#N/A</v>
          </cell>
          <cell r="X921" t="e">
            <v>#N/A</v>
          </cell>
        </row>
        <row r="922">
          <cell r="O922">
            <v>0</v>
          </cell>
          <cell r="U922" t="e">
            <v>#N/A</v>
          </cell>
          <cell r="V922" t="e">
            <v>#N/A</v>
          </cell>
          <cell r="W922" t="e">
            <v>#N/A</v>
          </cell>
          <cell r="X922" t="e">
            <v>#N/A</v>
          </cell>
        </row>
        <row r="923">
          <cell r="O923">
            <v>0</v>
          </cell>
          <cell r="U923" t="e">
            <v>#N/A</v>
          </cell>
          <cell r="V923" t="e">
            <v>#N/A</v>
          </cell>
          <cell r="W923" t="e">
            <v>#N/A</v>
          </cell>
          <cell r="X923" t="e">
            <v>#N/A</v>
          </cell>
        </row>
        <row r="924">
          <cell r="O924">
            <v>0</v>
          </cell>
          <cell r="U924" t="e">
            <v>#N/A</v>
          </cell>
          <cell r="V924" t="e">
            <v>#N/A</v>
          </cell>
          <cell r="W924" t="e">
            <v>#N/A</v>
          </cell>
          <cell r="X924" t="e">
            <v>#N/A</v>
          </cell>
        </row>
        <row r="925">
          <cell r="O925">
            <v>0</v>
          </cell>
          <cell r="U925" t="e">
            <v>#N/A</v>
          </cell>
          <cell r="V925" t="e">
            <v>#N/A</v>
          </cell>
          <cell r="W925" t="e">
            <v>#N/A</v>
          </cell>
          <cell r="X925" t="e">
            <v>#N/A</v>
          </cell>
        </row>
        <row r="926">
          <cell r="O926">
            <v>0</v>
          </cell>
          <cell r="U926" t="e">
            <v>#N/A</v>
          </cell>
          <cell r="V926" t="e">
            <v>#N/A</v>
          </cell>
          <cell r="W926" t="e">
            <v>#N/A</v>
          </cell>
          <cell r="X926" t="e">
            <v>#N/A</v>
          </cell>
        </row>
        <row r="927">
          <cell r="O927">
            <v>0</v>
          </cell>
          <cell r="U927" t="e">
            <v>#N/A</v>
          </cell>
          <cell r="V927" t="e">
            <v>#N/A</v>
          </cell>
          <cell r="W927" t="e">
            <v>#N/A</v>
          </cell>
          <cell r="X927" t="e">
            <v>#N/A</v>
          </cell>
        </row>
        <row r="928">
          <cell r="O928">
            <v>0</v>
          </cell>
          <cell r="U928" t="e">
            <v>#N/A</v>
          </cell>
          <cell r="V928" t="e">
            <v>#N/A</v>
          </cell>
          <cell r="W928" t="e">
            <v>#N/A</v>
          </cell>
          <cell r="X928" t="e">
            <v>#N/A</v>
          </cell>
        </row>
        <row r="929">
          <cell r="O929">
            <v>0</v>
          </cell>
          <cell r="U929" t="e">
            <v>#N/A</v>
          </cell>
          <cell r="V929" t="e">
            <v>#N/A</v>
          </cell>
          <cell r="W929" t="e">
            <v>#N/A</v>
          </cell>
          <cell r="X929" t="e">
            <v>#N/A</v>
          </cell>
        </row>
        <row r="930">
          <cell r="O930">
            <v>0</v>
          </cell>
          <cell r="U930" t="e">
            <v>#N/A</v>
          </cell>
          <cell r="V930" t="e">
            <v>#N/A</v>
          </cell>
          <cell r="W930" t="e">
            <v>#N/A</v>
          </cell>
          <cell r="X930" t="e">
            <v>#N/A</v>
          </cell>
        </row>
        <row r="931">
          <cell r="O931">
            <v>0</v>
          </cell>
          <cell r="U931" t="e">
            <v>#N/A</v>
          </cell>
          <cell r="V931" t="e">
            <v>#N/A</v>
          </cell>
          <cell r="W931" t="e">
            <v>#N/A</v>
          </cell>
          <cell r="X931" t="e">
            <v>#N/A</v>
          </cell>
        </row>
        <row r="932">
          <cell r="O932">
            <v>0</v>
          </cell>
          <cell r="U932" t="e">
            <v>#N/A</v>
          </cell>
          <cell r="V932" t="e">
            <v>#N/A</v>
          </cell>
          <cell r="W932" t="e">
            <v>#N/A</v>
          </cell>
          <cell r="X932" t="e">
            <v>#N/A</v>
          </cell>
        </row>
        <row r="933">
          <cell r="O933">
            <v>0</v>
          </cell>
          <cell r="U933" t="e">
            <v>#N/A</v>
          </cell>
          <cell r="V933" t="e">
            <v>#N/A</v>
          </cell>
          <cell r="W933" t="e">
            <v>#N/A</v>
          </cell>
          <cell r="X933" t="e">
            <v>#N/A</v>
          </cell>
        </row>
        <row r="934">
          <cell r="O934">
            <v>0</v>
          </cell>
          <cell r="U934" t="e">
            <v>#N/A</v>
          </cell>
          <cell r="V934" t="e">
            <v>#N/A</v>
          </cell>
          <cell r="W934" t="e">
            <v>#N/A</v>
          </cell>
          <cell r="X934" t="e">
            <v>#N/A</v>
          </cell>
        </row>
        <row r="935">
          <cell r="O935">
            <v>0</v>
          </cell>
          <cell r="U935" t="e">
            <v>#N/A</v>
          </cell>
          <cell r="V935" t="e">
            <v>#N/A</v>
          </cell>
          <cell r="W935" t="e">
            <v>#N/A</v>
          </cell>
          <cell r="X935" t="e">
            <v>#N/A</v>
          </cell>
        </row>
        <row r="936">
          <cell r="O936">
            <v>0</v>
          </cell>
          <cell r="U936" t="e">
            <v>#N/A</v>
          </cell>
          <cell r="V936" t="e">
            <v>#N/A</v>
          </cell>
          <cell r="W936" t="e">
            <v>#N/A</v>
          </cell>
          <cell r="X936" t="e">
            <v>#N/A</v>
          </cell>
        </row>
        <row r="937">
          <cell r="O937">
            <v>0</v>
          </cell>
          <cell r="U937" t="e">
            <v>#N/A</v>
          </cell>
          <cell r="V937" t="e">
            <v>#N/A</v>
          </cell>
          <cell r="W937" t="e">
            <v>#N/A</v>
          </cell>
          <cell r="X937" t="e">
            <v>#N/A</v>
          </cell>
        </row>
        <row r="938">
          <cell r="O938">
            <v>0</v>
          </cell>
          <cell r="U938" t="e">
            <v>#N/A</v>
          </cell>
          <cell r="V938" t="e">
            <v>#N/A</v>
          </cell>
          <cell r="W938" t="e">
            <v>#N/A</v>
          </cell>
          <cell r="X938" t="e">
            <v>#N/A</v>
          </cell>
        </row>
        <row r="939">
          <cell r="O939">
            <v>0</v>
          </cell>
          <cell r="U939" t="e">
            <v>#N/A</v>
          </cell>
          <cell r="V939" t="e">
            <v>#N/A</v>
          </cell>
          <cell r="W939" t="e">
            <v>#N/A</v>
          </cell>
          <cell r="X939" t="e">
            <v>#N/A</v>
          </cell>
        </row>
        <row r="940">
          <cell r="O940">
            <v>0</v>
          </cell>
          <cell r="U940" t="e">
            <v>#N/A</v>
          </cell>
          <cell r="V940" t="e">
            <v>#N/A</v>
          </cell>
          <cell r="W940" t="e">
            <v>#N/A</v>
          </cell>
          <cell r="X940" t="e">
            <v>#N/A</v>
          </cell>
        </row>
        <row r="941">
          <cell r="O941">
            <v>0</v>
          </cell>
          <cell r="U941" t="e">
            <v>#N/A</v>
          </cell>
          <cell r="V941" t="e">
            <v>#N/A</v>
          </cell>
          <cell r="W941" t="e">
            <v>#N/A</v>
          </cell>
          <cell r="X941" t="e">
            <v>#N/A</v>
          </cell>
        </row>
        <row r="942">
          <cell r="O942">
            <v>0</v>
          </cell>
          <cell r="U942" t="e">
            <v>#N/A</v>
          </cell>
          <cell r="V942" t="e">
            <v>#N/A</v>
          </cell>
          <cell r="W942" t="e">
            <v>#N/A</v>
          </cell>
          <cell r="X942" t="e">
            <v>#N/A</v>
          </cell>
        </row>
        <row r="943">
          <cell r="O943">
            <v>0</v>
          </cell>
          <cell r="U943" t="e">
            <v>#N/A</v>
          </cell>
          <cell r="V943" t="e">
            <v>#N/A</v>
          </cell>
          <cell r="W943" t="e">
            <v>#N/A</v>
          </cell>
          <cell r="X943" t="e">
            <v>#N/A</v>
          </cell>
        </row>
        <row r="944">
          <cell r="O944">
            <v>0</v>
          </cell>
          <cell r="U944" t="e">
            <v>#N/A</v>
          </cell>
          <cell r="V944" t="e">
            <v>#N/A</v>
          </cell>
          <cell r="W944" t="e">
            <v>#N/A</v>
          </cell>
          <cell r="X944" t="e">
            <v>#N/A</v>
          </cell>
        </row>
        <row r="945">
          <cell r="O945">
            <v>0</v>
          </cell>
          <cell r="U945" t="e">
            <v>#N/A</v>
          </cell>
          <cell r="V945" t="e">
            <v>#N/A</v>
          </cell>
          <cell r="W945" t="e">
            <v>#N/A</v>
          </cell>
          <cell r="X945" t="e">
            <v>#N/A</v>
          </cell>
        </row>
        <row r="946">
          <cell r="O946">
            <v>0</v>
          </cell>
          <cell r="U946" t="e">
            <v>#N/A</v>
          </cell>
          <cell r="V946" t="e">
            <v>#N/A</v>
          </cell>
          <cell r="W946" t="e">
            <v>#N/A</v>
          </cell>
          <cell r="X946" t="e">
            <v>#N/A</v>
          </cell>
        </row>
        <row r="947">
          <cell r="O947">
            <v>0</v>
          </cell>
          <cell r="U947" t="e">
            <v>#N/A</v>
          </cell>
          <cell r="V947" t="e">
            <v>#N/A</v>
          </cell>
          <cell r="W947" t="e">
            <v>#N/A</v>
          </cell>
          <cell r="X947" t="e">
            <v>#N/A</v>
          </cell>
        </row>
        <row r="948">
          <cell r="O948">
            <v>0</v>
          </cell>
          <cell r="U948" t="e">
            <v>#N/A</v>
          </cell>
          <cell r="V948" t="e">
            <v>#N/A</v>
          </cell>
          <cell r="W948" t="e">
            <v>#N/A</v>
          </cell>
          <cell r="X948" t="e">
            <v>#N/A</v>
          </cell>
        </row>
        <row r="949">
          <cell r="O949">
            <v>0</v>
          </cell>
          <cell r="U949" t="e">
            <v>#N/A</v>
          </cell>
          <cell r="V949" t="e">
            <v>#N/A</v>
          </cell>
          <cell r="W949" t="e">
            <v>#N/A</v>
          </cell>
          <cell r="X949" t="e">
            <v>#N/A</v>
          </cell>
        </row>
        <row r="950">
          <cell r="O950">
            <v>0</v>
          </cell>
          <cell r="U950" t="e">
            <v>#N/A</v>
          </cell>
          <cell r="V950" t="e">
            <v>#N/A</v>
          </cell>
          <cell r="W950" t="e">
            <v>#N/A</v>
          </cell>
          <cell r="X950" t="e">
            <v>#N/A</v>
          </cell>
        </row>
        <row r="951">
          <cell r="O951">
            <v>0</v>
          </cell>
          <cell r="U951" t="e">
            <v>#N/A</v>
          </cell>
          <cell r="V951" t="e">
            <v>#N/A</v>
          </cell>
          <cell r="W951" t="e">
            <v>#N/A</v>
          </cell>
          <cell r="X951" t="e">
            <v>#N/A</v>
          </cell>
        </row>
        <row r="952">
          <cell r="O952">
            <v>0</v>
          </cell>
          <cell r="U952" t="e">
            <v>#N/A</v>
          </cell>
          <cell r="V952" t="e">
            <v>#N/A</v>
          </cell>
          <cell r="W952" t="e">
            <v>#N/A</v>
          </cell>
          <cell r="X952" t="e">
            <v>#N/A</v>
          </cell>
        </row>
        <row r="953">
          <cell r="O953">
            <v>0</v>
          </cell>
          <cell r="U953" t="e">
            <v>#N/A</v>
          </cell>
          <cell r="V953" t="e">
            <v>#N/A</v>
          </cell>
          <cell r="W953" t="e">
            <v>#N/A</v>
          </cell>
          <cell r="X953" t="e">
            <v>#N/A</v>
          </cell>
        </row>
        <row r="954">
          <cell r="O954">
            <v>0</v>
          </cell>
          <cell r="U954" t="e">
            <v>#N/A</v>
          </cell>
          <cell r="V954" t="e">
            <v>#N/A</v>
          </cell>
          <cell r="W954" t="e">
            <v>#N/A</v>
          </cell>
          <cell r="X954" t="e">
            <v>#N/A</v>
          </cell>
        </row>
        <row r="955">
          <cell r="O955">
            <v>0</v>
          </cell>
          <cell r="U955" t="e">
            <v>#N/A</v>
          </cell>
          <cell r="V955" t="e">
            <v>#N/A</v>
          </cell>
          <cell r="W955" t="e">
            <v>#N/A</v>
          </cell>
          <cell r="X955" t="e">
            <v>#N/A</v>
          </cell>
        </row>
        <row r="956">
          <cell r="O956">
            <v>0</v>
          </cell>
          <cell r="U956" t="e">
            <v>#N/A</v>
          </cell>
          <cell r="V956" t="e">
            <v>#N/A</v>
          </cell>
          <cell r="W956" t="e">
            <v>#N/A</v>
          </cell>
          <cell r="X956" t="e">
            <v>#N/A</v>
          </cell>
        </row>
        <row r="957">
          <cell r="O957">
            <v>0</v>
          </cell>
          <cell r="U957" t="e">
            <v>#N/A</v>
          </cell>
          <cell r="V957" t="e">
            <v>#N/A</v>
          </cell>
          <cell r="W957" t="e">
            <v>#N/A</v>
          </cell>
          <cell r="X957" t="e">
            <v>#N/A</v>
          </cell>
        </row>
        <row r="958">
          <cell r="O958">
            <v>0</v>
          </cell>
          <cell r="U958" t="e">
            <v>#N/A</v>
          </cell>
          <cell r="V958" t="e">
            <v>#N/A</v>
          </cell>
          <cell r="W958" t="e">
            <v>#N/A</v>
          </cell>
          <cell r="X958" t="e">
            <v>#N/A</v>
          </cell>
        </row>
        <row r="959">
          <cell r="O959">
            <v>0</v>
          </cell>
          <cell r="U959" t="e">
            <v>#N/A</v>
          </cell>
          <cell r="V959" t="e">
            <v>#N/A</v>
          </cell>
          <cell r="W959" t="e">
            <v>#N/A</v>
          </cell>
          <cell r="X959" t="e">
            <v>#N/A</v>
          </cell>
        </row>
        <row r="960">
          <cell r="O960">
            <v>0</v>
          </cell>
          <cell r="U960" t="e">
            <v>#N/A</v>
          </cell>
          <cell r="V960" t="e">
            <v>#N/A</v>
          </cell>
          <cell r="W960" t="e">
            <v>#N/A</v>
          </cell>
          <cell r="X960" t="e">
            <v>#N/A</v>
          </cell>
        </row>
        <row r="961">
          <cell r="O961">
            <v>0</v>
          </cell>
          <cell r="U961" t="e">
            <v>#N/A</v>
          </cell>
          <cell r="V961" t="e">
            <v>#N/A</v>
          </cell>
          <cell r="W961" t="e">
            <v>#N/A</v>
          </cell>
          <cell r="X961" t="e">
            <v>#N/A</v>
          </cell>
        </row>
        <row r="962">
          <cell r="O962">
            <v>0</v>
          </cell>
          <cell r="U962" t="e">
            <v>#N/A</v>
          </cell>
          <cell r="V962" t="e">
            <v>#N/A</v>
          </cell>
          <cell r="W962" t="e">
            <v>#N/A</v>
          </cell>
          <cell r="X962" t="e">
            <v>#N/A</v>
          </cell>
        </row>
        <row r="963">
          <cell r="O963">
            <v>0</v>
          </cell>
          <cell r="U963" t="e">
            <v>#N/A</v>
          </cell>
          <cell r="V963" t="e">
            <v>#N/A</v>
          </cell>
          <cell r="W963" t="e">
            <v>#N/A</v>
          </cell>
          <cell r="X963" t="e">
            <v>#N/A</v>
          </cell>
        </row>
        <row r="964">
          <cell r="O964">
            <v>0</v>
          </cell>
          <cell r="U964" t="e">
            <v>#N/A</v>
          </cell>
          <cell r="V964" t="e">
            <v>#N/A</v>
          </cell>
          <cell r="W964" t="e">
            <v>#N/A</v>
          </cell>
          <cell r="X964" t="e">
            <v>#N/A</v>
          </cell>
        </row>
        <row r="965">
          <cell r="O965">
            <v>0</v>
          </cell>
          <cell r="U965" t="e">
            <v>#N/A</v>
          </cell>
          <cell r="V965" t="e">
            <v>#N/A</v>
          </cell>
          <cell r="W965" t="e">
            <v>#N/A</v>
          </cell>
          <cell r="X965" t="e">
            <v>#N/A</v>
          </cell>
        </row>
        <row r="966">
          <cell r="O966">
            <v>0</v>
          </cell>
          <cell r="U966" t="e">
            <v>#N/A</v>
          </cell>
          <cell r="V966" t="e">
            <v>#N/A</v>
          </cell>
          <cell r="W966" t="e">
            <v>#N/A</v>
          </cell>
          <cell r="X966" t="e">
            <v>#N/A</v>
          </cell>
        </row>
        <row r="967">
          <cell r="O967">
            <v>0</v>
          </cell>
          <cell r="U967" t="e">
            <v>#N/A</v>
          </cell>
          <cell r="V967" t="e">
            <v>#N/A</v>
          </cell>
          <cell r="W967" t="e">
            <v>#N/A</v>
          </cell>
          <cell r="X967" t="e">
            <v>#N/A</v>
          </cell>
        </row>
        <row r="968">
          <cell r="O968">
            <v>0</v>
          </cell>
          <cell r="U968" t="e">
            <v>#N/A</v>
          </cell>
          <cell r="V968" t="e">
            <v>#N/A</v>
          </cell>
          <cell r="W968" t="e">
            <v>#N/A</v>
          </cell>
          <cell r="X968" t="e">
            <v>#N/A</v>
          </cell>
        </row>
        <row r="969">
          <cell r="O969">
            <v>0</v>
          </cell>
          <cell r="U969" t="e">
            <v>#N/A</v>
          </cell>
          <cell r="V969" t="e">
            <v>#N/A</v>
          </cell>
          <cell r="W969" t="e">
            <v>#N/A</v>
          </cell>
          <cell r="X969" t="e">
            <v>#N/A</v>
          </cell>
        </row>
        <row r="970">
          <cell r="O970">
            <v>0</v>
          </cell>
          <cell r="U970" t="e">
            <v>#N/A</v>
          </cell>
          <cell r="V970" t="e">
            <v>#N/A</v>
          </cell>
          <cell r="W970" t="e">
            <v>#N/A</v>
          </cell>
          <cell r="X970" t="e">
            <v>#N/A</v>
          </cell>
        </row>
        <row r="971">
          <cell r="O971">
            <v>0</v>
          </cell>
          <cell r="U971" t="e">
            <v>#N/A</v>
          </cell>
          <cell r="V971" t="e">
            <v>#N/A</v>
          </cell>
          <cell r="W971" t="e">
            <v>#N/A</v>
          </cell>
          <cell r="X971" t="e">
            <v>#N/A</v>
          </cell>
        </row>
        <row r="972">
          <cell r="O972">
            <v>0</v>
          </cell>
          <cell r="U972" t="e">
            <v>#N/A</v>
          </cell>
          <cell r="V972" t="e">
            <v>#N/A</v>
          </cell>
          <cell r="W972" t="e">
            <v>#N/A</v>
          </cell>
          <cell r="X972" t="e">
            <v>#N/A</v>
          </cell>
        </row>
        <row r="973">
          <cell r="O973">
            <v>0</v>
          </cell>
          <cell r="U973" t="e">
            <v>#N/A</v>
          </cell>
          <cell r="V973" t="e">
            <v>#N/A</v>
          </cell>
          <cell r="W973" t="e">
            <v>#N/A</v>
          </cell>
          <cell r="X973" t="e">
            <v>#N/A</v>
          </cell>
        </row>
        <row r="974">
          <cell r="O974">
            <v>0</v>
          </cell>
          <cell r="U974" t="e">
            <v>#N/A</v>
          </cell>
          <cell r="V974" t="e">
            <v>#N/A</v>
          </cell>
          <cell r="W974" t="e">
            <v>#N/A</v>
          </cell>
          <cell r="X974" t="e">
            <v>#N/A</v>
          </cell>
        </row>
        <row r="975">
          <cell r="O975">
            <v>0</v>
          </cell>
          <cell r="U975" t="e">
            <v>#N/A</v>
          </cell>
          <cell r="V975" t="e">
            <v>#N/A</v>
          </cell>
          <cell r="W975" t="e">
            <v>#N/A</v>
          </cell>
          <cell r="X975" t="e">
            <v>#N/A</v>
          </cell>
        </row>
        <row r="976">
          <cell r="O976">
            <v>0</v>
          </cell>
          <cell r="U976" t="e">
            <v>#N/A</v>
          </cell>
          <cell r="V976" t="e">
            <v>#N/A</v>
          </cell>
          <cell r="W976" t="e">
            <v>#N/A</v>
          </cell>
          <cell r="X976" t="e">
            <v>#N/A</v>
          </cell>
        </row>
        <row r="977">
          <cell r="O977">
            <v>0</v>
          </cell>
          <cell r="U977" t="e">
            <v>#N/A</v>
          </cell>
          <cell r="V977" t="e">
            <v>#N/A</v>
          </cell>
          <cell r="W977" t="e">
            <v>#N/A</v>
          </cell>
          <cell r="X977" t="e">
            <v>#N/A</v>
          </cell>
        </row>
        <row r="978">
          <cell r="O978">
            <v>0</v>
          </cell>
          <cell r="U978" t="e">
            <v>#N/A</v>
          </cell>
          <cell r="V978" t="e">
            <v>#N/A</v>
          </cell>
          <cell r="W978" t="e">
            <v>#N/A</v>
          </cell>
          <cell r="X978" t="e">
            <v>#N/A</v>
          </cell>
        </row>
        <row r="979">
          <cell r="O979">
            <v>0</v>
          </cell>
          <cell r="U979" t="e">
            <v>#N/A</v>
          </cell>
          <cell r="V979" t="e">
            <v>#N/A</v>
          </cell>
          <cell r="W979" t="e">
            <v>#N/A</v>
          </cell>
          <cell r="X979" t="e">
            <v>#N/A</v>
          </cell>
        </row>
        <row r="980">
          <cell r="O980">
            <v>0</v>
          </cell>
          <cell r="U980" t="e">
            <v>#N/A</v>
          </cell>
          <cell r="V980" t="e">
            <v>#N/A</v>
          </cell>
          <cell r="W980" t="e">
            <v>#N/A</v>
          </cell>
          <cell r="X980" t="e">
            <v>#N/A</v>
          </cell>
        </row>
        <row r="981">
          <cell r="O981">
            <v>0</v>
          </cell>
          <cell r="U981" t="e">
            <v>#N/A</v>
          </cell>
          <cell r="V981" t="e">
            <v>#N/A</v>
          </cell>
          <cell r="W981" t="e">
            <v>#N/A</v>
          </cell>
          <cell r="X981" t="e">
            <v>#N/A</v>
          </cell>
        </row>
        <row r="982">
          <cell r="O982">
            <v>0</v>
          </cell>
          <cell r="U982" t="e">
            <v>#N/A</v>
          </cell>
          <cell r="V982" t="e">
            <v>#N/A</v>
          </cell>
          <cell r="W982" t="e">
            <v>#N/A</v>
          </cell>
          <cell r="X982" t="e">
            <v>#N/A</v>
          </cell>
        </row>
        <row r="983">
          <cell r="O983">
            <v>0</v>
          </cell>
          <cell r="U983" t="e">
            <v>#N/A</v>
          </cell>
          <cell r="V983" t="e">
            <v>#N/A</v>
          </cell>
          <cell r="W983" t="e">
            <v>#N/A</v>
          </cell>
          <cell r="X983" t="e">
            <v>#N/A</v>
          </cell>
        </row>
        <row r="984">
          <cell r="O984">
            <v>0</v>
          </cell>
          <cell r="U984" t="e">
            <v>#N/A</v>
          </cell>
          <cell r="V984" t="e">
            <v>#N/A</v>
          </cell>
          <cell r="W984" t="e">
            <v>#N/A</v>
          </cell>
          <cell r="X984" t="e">
            <v>#N/A</v>
          </cell>
        </row>
        <row r="985">
          <cell r="O985">
            <v>0</v>
          </cell>
          <cell r="U985" t="e">
            <v>#N/A</v>
          </cell>
          <cell r="V985" t="e">
            <v>#N/A</v>
          </cell>
          <cell r="W985" t="e">
            <v>#N/A</v>
          </cell>
          <cell r="X985" t="e">
            <v>#N/A</v>
          </cell>
        </row>
        <row r="986">
          <cell r="O986">
            <v>0</v>
          </cell>
          <cell r="U986" t="e">
            <v>#N/A</v>
          </cell>
          <cell r="V986" t="e">
            <v>#N/A</v>
          </cell>
          <cell r="W986" t="e">
            <v>#N/A</v>
          </cell>
          <cell r="X986" t="e">
            <v>#N/A</v>
          </cell>
        </row>
        <row r="987">
          <cell r="O987">
            <v>0</v>
          </cell>
          <cell r="U987" t="e">
            <v>#N/A</v>
          </cell>
          <cell r="V987" t="e">
            <v>#N/A</v>
          </cell>
          <cell r="W987" t="e">
            <v>#N/A</v>
          </cell>
          <cell r="X987" t="e">
            <v>#N/A</v>
          </cell>
        </row>
        <row r="988">
          <cell r="O988">
            <v>0</v>
          </cell>
          <cell r="U988" t="e">
            <v>#N/A</v>
          </cell>
          <cell r="V988" t="e">
            <v>#N/A</v>
          </cell>
          <cell r="W988" t="e">
            <v>#N/A</v>
          </cell>
          <cell r="X988" t="e">
            <v>#N/A</v>
          </cell>
        </row>
        <row r="989">
          <cell r="O989">
            <v>0</v>
          </cell>
          <cell r="U989" t="e">
            <v>#N/A</v>
          </cell>
          <cell r="V989" t="e">
            <v>#N/A</v>
          </cell>
          <cell r="W989" t="e">
            <v>#N/A</v>
          </cell>
          <cell r="X989" t="e">
            <v>#N/A</v>
          </cell>
        </row>
        <row r="990">
          <cell r="O990">
            <v>0</v>
          </cell>
          <cell r="U990" t="e">
            <v>#N/A</v>
          </cell>
          <cell r="V990" t="e">
            <v>#N/A</v>
          </cell>
          <cell r="W990" t="e">
            <v>#N/A</v>
          </cell>
          <cell r="X990" t="e">
            <v>#N/A</v>
          </cell>
        </row>
        <row r="991">
          <cell r="O991">
            <v>0</v>
          </cell>
          <cell r="U991" t="e">
            <v>#N/A</v>
          </cell>
          <cell r="V991" t="e">
            <v>#N/A</v>
          </cell>
          <cell r="W991" t="e">
            <v>#N/A</v>
          </cell>
          <cell r="X991" t="e">
            <v>#N/A</v>
          </cell>
        </row>
        <row r="992">
          <cell r="O992">
            <v>0</v>
          </cell>
          <cell r="U992" t="e">
            <v>#N/A</v>
          </cell>
          <cell r="V992" t="e">
            <v>#N/A</v>
          </cell>
          <cell r="W992" t="e">
            <v>#N/A</v>
          </cell>
          <cell r="X992" t="e">
            <v>#N/A</v>
          </cell>
        </row>
        <row r="993">
          <cell r="O993">
            <v>0</v>
          </cell>
          <cell r="U993" t="e">
            <v>#N/A</v>
          </cell>
          <cell r="V993" t="e">
            <v>#N/A</v>
          </cell>
          <cell r="W993" t="e">
            <v>#N/A</v>
          </cell>
          <cell r="X993" t="e">
            <v>#N/A</v>
          </cell>
        </row>
        <row r="994">
          <cell r="O994">
            <v>0</v>
          </cell>
          <cell r="U994" t="e">
            <v>#N/A</v>
          </cell>
          <cell r="V994" t="e">
            <v>#N/A</v>
          </cell>
          <cell r="W994" t="e">
            <v>#N/A</v>
          </cell>
          <cell r="X994" t="e">
            <v>#N/A</v>
          </cell>
        </row>
        <row r="995">
          <cell r="O995">
            <v>0</v>
          </cell>
          <cell r="U995" t="e">
            <v>#N/A</v>
          </cell>
          <cell r="V995" t="e">
            <v>#N/A</v>
          </cell>
          <cell r="W995" t="e">
            <v>#N/A</v>
          </cell>
          <cell r="X995" t="e">
            <v>#N/A</v>
          </cell>
        </row>
        <row r="996">
          <cell r="O996">
            <v>0</v>
          </cell>
          <cell r="U996" t="e">
            <v>#N/A</v>
          </cell>
          <cell r="V996" t="e">
            <v>#N/A</v>
          </cell>
          <cell r="W996" t="e">
            <v>#N/A</v>
          </cell>
          <cell r="X996" t="e">
            <v>#N/A</v>
          </cell>
        </row>
        <row r="997">
          <cell r="O997">
            <v>0</v>
          </cell>
          <cell r="U997" t="e">
            <v>#N/A</v>
          </cell>
          <cell r="V997" t="e">
            <v>#N/A</v>
          </cell>
          <cell r="W997" t="e">
            <v>#N/A</v>
          </cell>
          <cell r="X997" t="e">
            <v>#N/A</v>
          </cell>
        </row>
        <row r="998">
          <cell r="O998">
            <v>0</v>
          </cell>
          <cell r="U998" t="e">
            <v>#N/A</v>
          </cell>
          <cell r="V998" t="e">
            <v>#N/A</v>
          </cell>
          <cell r="W998" t="e">
            <v>#N/A</v>
          </cell>
          <cell r="X998" t="e">
            <v>#N/A</v>
          </cell>
        </row>
        <row r="999">
          <cell r="O999">
            <v>0</v>
          </cell>
          <cell r="U999" t="e">
            <v>#N/A</v>
          </cell>
          <cell r="V999" t="e">
            <v>#N/A</v>
          </cell>
          <cell r="W999" t="e">
            <v>#N/A</v>
          </cell>
          <cell r="X999" t="e">
            <v>#N/A</v>
          </cell>
        </row>
        <row r="1000">
          <cell r="O1000">
            <v>0</v>
          </cell>
          <cell r="U1000" t="e">
            <v>#N/A</v>
          </cell>
          <cell r="V1000" t="e">
            <v>#N/A</v>
          </cell>
          <cell r="W1000" t="e">
            <v>#N/A</v>
          </cell>
          <cell r="X1000" t="e">
            <v>#N/A</v>
          </cell>
        </row>
        <row r="1001">
          <cell r="O1001">
            <v>0</v>
          </cell>
          <cell r="U1001" t="e">
            <v>#N/A</v>
          </cell>
          <cell r="V1001" t="e">
            <v>#N/A</v>
          </cell>
          <cell r="W1001" t="e">
            <v>#N/A</v>
          </cell>
          <cell r="X1001" t="e">
            <v>#N/A</v>
          </cell>
        </row>
        <row r="1002">
          <cell r="O1002">
            <v>0</v>
          </cell>
          <cell r="U1002" t="e">
            <v>#N/A</v>
          </cell>
          <cell r="V1002" t="e">
            <v>#N/A</v>
          </cell>
          <cell r="W1002" t="e">
            <v>#N/A</v>
          </cell>
          <cell r="X1002" t="e">
            <v>#N/A</v>
          </cell>
        </row>
        <row r="1003">
          <cell r="O1003">
            <v>0</v>
          </cell>
          <cell r="U1003" t="e">
            <v>#N/A</v>
          </cell>
          <cell r="V1003" t="e">
            <v>#N/A</v>
          </cell>
          <cell r="W1003" t="e">
            <v>#N/A</v>
          </cell>
          <cell r="X1003" t="e">
            <v>#N/A</v>
          </cell>
        </row>
        <row r="1004">
          <cell r="O1004">
            <v>0</v>
          </cell>
          <cell r="U1004" t="e">
            <v>#N/A</v>
          </cell>
          <cell r="V1004" t="e">
            <v>#N/A</v>
          </cell>
          <cell r="W1004" t="e">
            <v>#N/A</v>
          </cell>
          <cell r="X1004" t="e">
            <v>#N/A</v>
          </cell>
        </row>
        <row r="1005">
          <cell r="O1005">
            <v>0</v>
          </cell>
          <cell r="U1005" t="e">
            <v>#N/A</v>
          </cell>
          <cell r="V1005" t="e">
            <v>#N/A</v>
          </cell>
          <cell r="W1005" t="e">
            <v>#N/A</v>
          </cell>
          <cell r="X1005" t="e">
            <v>#N/A</v>
          </cell>
        </row>
        <row r="1006">
          <cell r="O1006">
            <v>0</v>
          </cell>
          <cell r="U1006" t="e">
            <v>#N/A</v>
          </cell>
          <cell r="V1006" t="e">
            <v>#N/A</v>
          </cell>
          <cell r="W1006" t="e">
            <v>#N/A</v>
          </cell>
          <cell r="X1006" t="e">
            <v>#N/A</v>
          </cell>
        </row>
        <row r="1007">
          <cell r="O1007">
            <v>0</v>
          </cell>
          <cell r="U1007" t="e">
            <v>#N/A</v>
          </cell>
          <cell r="V1007" t="e">
            <v>#N/A</v>
          </cell>
          <cell r="W1007" t="e">
            <v>#N/A</v>
          </cell>
          <cell r="X1007" t="e">
            <v>#N/A</v>
          </cell>
        </row>
        <row r="1008">
          <cell r="O1008">
            <v>0</v>
          </cell>
          <cell r="U1008" t="e">
            <v>#N/A</v>
          </cell>
          <cell r="V1008" t="e">
            <v>#N/A</v>
          </cell>
          <cell r="W1008" t="e">
            <v>#N/A</v>
          </cell>
          <cell r="X1008" t="e">
            <v>#N/A</v>
          </cell>
        </row>
        <row r="1009">
          <cell r="O1009">
            <v>0</v>
          </cell>
          <cell r="U1009" t="e">
            <v>#N/A</v>
          </cell>
          <cell r="V1009" t="e">
            <v>#N/A</v>
          </cell>
          <cell r="W1009" t="e">
            <v>#N/A</v>
          </cell>
          <cell r="X1009" t="e">
            <v>#N/A</v>
          </cell>
        </row>
        <row r="1010">
          <cell r="O1010">
            <v>0</v>
          </cell>
          <cell r="U1010" t="e">
            <v>#N/A</v>
          </cell>
          <cell r="V1010" t="e">
            <v>#N/A</v>
          </cell>
          <cell r="W1010" t="e">
            <v>#N/A</v>
          </cell>
          <cell r="X1010" t="e">
            <v>#N/A</v>
          </cell>
        </row>
        <row r="1011">
          <cell r="O1011">
            <v>0</v>
          </cell>
          <cell r="U1011" t="e">
            <v>#N/A</v>
          </cell>
          <cell r="V1011" t="e">
            <v>#N/A</v>
          </cell>
          <cell r="W1011" t="e">
            <v>#N/A</v>
          </cell>
          <cell r="X1011" t="e">
            <v>#N/A</v>
          </cell>
        </row>
        <row r="1012">
          <cell r="O1012">
            <v>0</v>
          </cell>
          <cell r="U1012" t="e">
            <v>#N/A</v>
          </cell>
          <cell r="V1012" t="e">
            <v>#N/A</v>
          </cell>
          <cell r="W1012" t="e">
            <v>#N/A</v>
          </cell>
          <cell r="X1012" t="e">
            <v>#N/A</v>
          </cell>
        </row>
        <row r="1013">
          <cell r="O1013">
            <v>0</v>
          </cell>
          <cell r="U1013" t="e">
            <v>#N/A</v>
          </cell>
          <cell r="V1013" t="e">
            <v>#N/A</v>
          </cell>
          <cell r="W1013" t="e">
            <v>#N/A</v>
          </cell>
          <cell r="X1013" t="e">
            <v>#N/A</v>
          </cell>
        </row>
        <row r="1014">
          <cell r="O1014">
            <v>0</v>
          </cell>
          <cell r="U1014" t="e">
            <v>#N/A</v>
          </cell>
          <cell r="V1014" t="e">
            <v>#N/A</v>
          </cell>
          <cell r="W1014" t="e">
            <v>#N/A</v>
          </cell>
          <cell r="X1014" t="e">
            <v>#N/A</v>
          </cell>
        </row>
        <row r="1015">
          <cell r="O1015">
            <v>0</v>
          </cell>
          <cell r="U1015" t="e">
            <v>#N/A</v>
          </cell>
          <cell r="V1015" t="e">
            <v>#N/A</v>
          </cell>
          <cell r="W1015" t="e">
            <v>#N/A</v>
          </cell>
          <cell r="X1015" t="e">
            <v>#N/A</v>
          </cell>
        </row>
        <row r="1016">
          <cell r="O1016">
            <v>0</v>
          </cell>
          <cell r="U1016" t="e">
            <v>#N/A</v>
          </cell>
          <cell r="V1016" t="e">
            <v>#N/A</v>
          </cell>
          <cell r="W1016" t="e">
            <v>#N/A</v>
          </cell>
          <cell r="X1016" t="e">
            <v>#N/A</v>
          </cell>
        </row>
        <row r="1017">
          <cell r="O1017">
            <v>0</v>
          </cell>
          <cell r="U1017" t="e">
            <v>#N/A</v>
          </cell>
          <cell r="V1017" t="e">
            <v>#N/A</v>
          </cell>
          <cell r="W1017" t="e">
            <v>#N/A</v>
          </cell>
          <cell r="X1017" t="e">
            <v>#N/A</v>
          </cell>
        </row>
        <row r="1018">
          <cell r="O1018">
            <v>0</v>
          </cell>
          <cell r="U1018" t="e">
            <v>#N/A</v>
          </cell>
          <cell r="V1018" t="e">
            <v>#N/A</v>
          </cell>
          <cell r="W1018" t="e">
            <v>#N/A</v>
          </cell>
          <cell r="X1018" t="e">
            <v>#N/A</v>
          </cell>
        </row>
        <row r="1019">
          <cell r="O1019">
            <v>0</v>
          </cell>
          <cell r="U1019" t="e">
            <v>#N/A</v>
          </cell>
          <cell r="V1019" t="e">
            <v>#N/A</v>
          </cell>
          <cell r="W1019" t="e">
            <v>#N/A</v>
          </cell>
          <cell r="X1019" t="e">
            <v>#N/A</v>
          </cell>
        </row>
        <row r="1020">
          <cell r="O1020">
            <v>0</v>
          </cell>
          <cell r="U1020" t="e">
            <v>#N/A</v>
          </cell>
          <cell r="V1020" t="e">
            <v>#N/A</v>
          </cell>
          <cell r="W1020" t="e">
            <v>#N/A</v>
          </cell>
          <cell r="X1020" t="e">
            <v>#N/A</v>
          </cell>
        </row>
        <row r="1021">
          <cell r="O1021">
            <v>0</v>
          </cell>
          <cell r="U1021" t="e">
            <v>#N/A</v>
          </cell>
          <cell r="V1021" t="e">
            <v>#N/A</v>
          </cell>
          <cell r="W1021" t="e">
            <v>#N/A</v>
          </cell>
          <cell r="X1021" t="e">
            <v>#N/A</v>
          </cell>
        </row>
        <row r="1022">
          <cell r="O1022">
            <v>0</v>
          </cell>
          <cell r="U1022" t="e">
            <v>#N/A</v>
          </cell>
          <cell r="V1022" t="e">
            <v>#N/A</v>
          </cell>
          <cell r="W1022" t="e">
            <v>#N/A</v>
          </cell>
          <cell r="X1022" t="e">
            <v>#N/A</v>
          </cell>
        </row>
        <row r="1023">
          <cell r="O1023">
            <v>0</v>
          </cell>
          <cell r="U1023" t="e">
            <v>#N/A</v>
          </cell>
          <cell r="V1023" t="e">
            <v>#N/A</v>
          </cell>
          <cell r="W1023" t="e">
            <v>#N/A</v>
          </cell>
          <cell r="X1023" t="e">
            <v>#N/A</v>
          </cell>
        </row>
        <row r="1024">
          <cell r="O1024">
            <v>0</v>
          </cell>
          <cell r="U1024" t="e">
            <v>#N/A</v>
          </cell>
          <cell r="V1024" t="e">
            <v>#N/A</v>
          </cell>
          <cell r="W1024" t="e">
            <v>#N/A</v>
          </cell>
          <cell r="X1024" t="e">
            <v>#N/A</v>
          </cell>
        </row>
        <row r="1025">
          <cell r="O1025">
            <v>0</v>
          </cell>
          <cell r="U1025" t="e">
            <v>#N/A</v>
          </cell>
          <cell r="V1025" t="e">
            <v>#N/A</v>
          </cell>
          <cell r="W1025" t="e">
            <v>#N/A</v>
          </cell>
          <cell r="X1025" t="e">
            <v>#N/A</v>
          </cell>
        </row>
        <row r="1026">
          <cell r="O1026">
            <v>0</v>
          </cell>
          <cell r="U1026" t="e">
            <v>#N/A</v>
          </cell>
          <cell r="V1026" t="e">
            <v>#N/A</v>
          </cell>
          <cell r="W1026" t="e">
            <v>#N/A</v>
          </cell>
          <cell r="X1026" t="e">
            <v>#N/A</v>
          </cell>
        </row>
        <row r="1027">
          <cell r="O1027">
            <v>0</v>
          </cell>
          <cell r="U1027" t="e">
            <v>#N/A</v>
          </cell>
          <cell r="V1027" t="e">
            <v>#N/A</v>
          </cell>
          <cell r="W1027" t="e">
            <v>#N/A</v>
          </cell>
          <cell r="X1027" t="e">
            <v>#N/A</v>
          </cell>
        </row>
        <row r="1028">
          <cell r="O1028">
            <v>0</v>
          </cell>
          <cell r="U1028" t="e">
            <v>#N/A</v>
          </cell>
          <cell r="V1028" t="e">
            <v>#N/A</v>
          </cell>
          <cell r="W1028" t="e">
            <v>#N/A</v>
          </cell>
          <cell r="X1028" t="e">
            <v>#N/A</v>
          </cell>
        </row>
        <row r="1029">
          <cell r="O1029">
            <v>0</v>
          </cell>
          <cell r="U1029" t="e">
            <v>#N/A</v>
          </cell>
          <cell r="V1029" t="e">
            <v>#N/A</v>
          </cell>
          <cell r="W1029" t="e">
            <v>#N/A</v>
          </cell>
          <cell r="X1029" t="e">
            <v>#N/A</v>
          </cell>
        </row>
        <row r="1030">
          <cell r="O1030">
            <v>0</v>
          </cell>
          <cell r="U1030" t="e">
            <v>#N/A</v>
          </cell>
          <cell r="V1030" t="e">
            <v>#N/A</v>
          </cell>
          <cell r="W1030" t="e">
            <v>#N/A</v>
          </cell>
          <cell r="X1030" t="e">
            <v>#N/A</v>
          </cell>
        </row>
        <row r="1031">
          <cell r="O1031">
            <v>0</v>
          </cell>
          <cell r="U1031" t="e">
            <v>#N/A</v>
          </cell>
          <cell r="V1031" t="e">
            <v>#N/A</v>
          </cell>
          <cell r="W1031" t="e">
            <v>#N/A</v>
          </cell>
          <cell r="X1031" t="e">
            <v>#N/A</v>
          </cell>
        </row>
        <row r="1032">
          <cell r="O1032">
            <v>0</v>
          </cell>
          <cell r="U1032" t="e">
            <v>#N/A</v>
          </cell>
          <cell r="V1032" t="e">
            <v>#N/A</v>
          </cell>
          <cell r="W1032" t="e">
            <v>#N/A</v>
          </cell>
          <cell r="X1032" t="e">
            <v>#N/A</v>
          </cell>
        </row>
        <row r="1033">
          <cell r="O1033">
            <v>0</v>
          </cell>
          <cell r="U1033" t="e">
            <v>#N/A</v>
          </cell>
          <cell r="V1033" t="e">
            <v>#N/A</v>
          </cell>
          <cell r="W1033" t="e">
            <v>#N/A</v>
          </cell>
          <cell r="X1033" t="e">
            <v>#N/A</v>
          </cell>
        </row>
        <row r="1034">
          <cell r="O1034">
            <v>0</v>
          </cell>
          <cell r="U1034" t="e">
            <v>#N/A</v>
          </cell>
          <cell r="V1034" t="e">
            <v>#N/A</v>
          </cell>
          <cell r="W1034" t="e">
            <v>#N/A</v>
          </cell>
          <cell r="X1034" t="e">
            <v>#N/A</v>
          </cell>
        </row>
        <row r="1035">
          <cell r="O1035">
            <v>0</v>
          </cell>
          <cell r="U1035" t="e">
            <v>#N/A</v>
          </cell>
          <cell r="V1035" t="e">
            <v>#N/A</v>
          </cell>
          <cell r="W1035" t="e">
            <v>#N/A</v>
          </cell>
          <cell r="X1035" t="e">
            <v>#N/A</v>
          </cell>
        </row>
        <row r="1036">
          <cell r="O1036">
            <v>0</v>
          </cell>
          <cell r="U1036" t="e">
            <v>#N/A</v>
          </cell>
          <cell r="V1036" t="e">
            <v>#N/A</v>
          </cell>
          <cell r="W1036" t="e">
            <v>#N/A</v>
          </cell>
          <cell r="X1036" t="e">
            <v>#N/A</v>
          </cell>
        </row>
        <row r="1037">
          <cell r="O1037">
            <v>0</v>
          </cell>
          <cell r="U1037" t="e">
            <v>#N/A</v>
          </cell>
          <cell r="V1037" t="e">
            <v>#N/A</v>
          </cell>
          <cell r="W1037" t="e">
            <v>#N/A</v>
          </cell>
          <cell r="X1037" t="e">
            <v>#N/A</v>
          </cell>
        </row>
        <row r="1038">
          <cell r="O1038">
            <v>0</v>
          </cell>
          <cell r="U1038" t="e">
            <v>#N/A</v>
          </cell>
          <cell r="V1038" t="e">
            <v>#N/A</v>
          </cell>
          <cell r="W1038" t="e">
            <v>#N/A</v>
          </cell>
          <cell r="X1038" t="e">
            <v>#N/A</v>
          </cell>
        </row>
        <row r="1039">
          <cell r="O1039">
            <v>0</v>
          </cell>
          <cell r="U1039" t="e">
            <v>#N/A</v>
          </cell>
          <cell r="V1039" t="e">
            <v>#N/A</v>
          </cell>
          <cell r="W1039" t="e">
            <v>#N/A</v>
          </cell>
          <cell r="X1039" t="e">
            <v>#N/A</v>
          </cell>
        </row>
        <row r="1040">
          <cell r="O1040">
            <v>0</v>
          </cell>
          <cell r="U1040" t="e">
            <v>#N/A</v>
          </cell>
          <cell r="V1040" t="e">
            <v>#N/A</v>
          </cell>
          <cell r="W1040" t="e">
            <v>#N/A</v>
          </cell>
          <cell r="X1040" t="e">
            <v>#N/A</v>
          </cell>
        </row>
        <row r="1041">
          <cell r="O1041">
            <v>0</v>
          </cell>
          <cell r="U1041" t="e">
            <v>#N/A</v>
          </cell>
          <cell r="V1041" t="e">
            <v>#N/A</v>
          </cell>
          <cell r="W1041" t="e">
            <v>#N/A</v>
          </cell>
          <cell r="X1041" t="e">
            <v>#N/A</v>
          </cell>
        </row>
        <row r="1042">
          <cell r="O1042">
            <v>0</v>
          </cell>
          <cell r="U1042" t="e">
            <v>#N/A</v>
          </cell>
          <cell r="V1042" t="e">
            <v>#N/A</v>
          </cell>
          <cell r="W1042" t="e">
            <v>#N/A</v>
          </cell>
          <cell r="X1042" t="e">
            <v>#N/A</v>
          </cell>
        </row>
        <row r="1043">
          <cell r="O1043">
            <v>0</v>
          </cell>
          <cell r="U1043" t="e">
            <v>#N/A</v>
          </cell>
          <cell r="V1043" t="e">
            <v>#N/A</v>
          </cell>
          <cell r="W1043" t="e">
            <v>#N/A</v>
          </cell>
          <cell r="X1043" t="e">
            <v>#N/A</v>
          </cell>
        </row>
        <row r="1044">
          <cell r="O1044">
            <v>0</v>
          </cell>
          <cell r="U1044" t="e">
            <v>#N/A</v>
          </cell>
          <cell r="V1044" t="e">
            <v>#N/A</v>
          </cell>
          <cell r="W1044" t="e">
            <v>#N/A</v>
          </cell>
          <cell r="X1044" t="e">
            <v>#N/A</v>
          </cell>
        </row>
        <row r="1045">
          <cell r="O1045">
            <v>0</v>
          </cell>
          <cell r="U1045" t="e">
            <v>#N/A</v>
          </cell>
          <cell r="V1045" t="e">
            <v>#N/A</v>
          </cell>
          <cell r="W1045" t="e">
            <v>#N/A</v>
          </cell>
          <cell r="X1045" t="e">
            <v>#N/A</v>
          </cell>
        </row>
        <row r="1046">
          <cell r="O1046">
            <v>0</v>
          </cell>
          <cell r="U1046" t="e">
            <v>#N/A</v>
          </cell>
          <cell r="V1046" t="e">
            <v>#N/A</v>
          </cell>
          <cell r="W1046" t="e">
            <v>#N/A</v>
          </cell>
          <cell r="X1046" t="e">
            <v>#N/A</v>
          </cell>
        </row>
        <row r="1047">
          <cell r="O1047">
            <v>0</v>
          </cell>
          <cell r="U1047" t="e">
            <v>#N/A</v>
          </cell>
          <cell r="V1047" t="e">
            <v>#N/A</v>
          </cell>
          <cell r="W1047" t="e">
            <v>#N/A</v>
          </cell>
          <cell r="X1047" t="e">
            <v>#N/A</v>
          </cell>
        </row>
        <row r="1048">
          <cell r="O1048">
            <v>0</v>
          </cell>
          <cell r="U1048" t="e">
            <v>#N/A</v>
          </cell>
          <cell r="V1048" t="e">
            <v>#N/A</v>
          </cell>
          <cell r="W1048" t="e">
            <v>#N/A</v>
          </cell>
          <cell r="X1048" t="e">
            <v>#N/A</v>
          </cell>
        </row>
        <row r="1049">
          <cell r="O1049">
            <v>0</v>
          </cell>
          <cell r="U1049" t="e">
            <v>#N/A</v>
          </cell>
          <cell r="V1049" t="e">
            <v>#N/A</v>
          </cell>
          <cell r="W1049" t="e">
            <v>#N/A</v>
          </cell>
          <cell r="X1049" t="e">
            <v>#N/A</v>
          </cell>
        </row>
        <row r="1050">
          <cell r="O1050">
            <v>0</v>
          </cell>
          <cell r="U1050" t="e">
            <v>#N/A</v>
          </cell>
          <cell r="V1050" t="e">
            <v>#N/A</v>
          </cell>
          <cell r="W1050" t="e">
            <v>#N/A</v>
          </cell>
          <cell r="X1050" t="e">
            <v>#N/A</v>
          </cell>
        </row>
        <row r="1051">
          <cell r="O1051">
            <v>0</v>
          </cell>
          <cell r="U1051" t="e">
            <v>#N/A</v>
          </cell>
          <cell r="V1051" t="e">
            <v>#N/A</v>
          </cell>
          <cell r="W1051" t="e">
            <v>#N/A</v>
          </cell>
          <cell r="X1051" t="e">
            <v>#N/A</v>
          </cell>
        </row>
        <row r="1052">
          <cell r="O1052">
            <v>0</v>
          </cell>
          <cell r="U1052" t="e">
            <v>#N/A</v>
          </cell>
          <cell r="V1052" t="e">
            <v>#N/A</v>
          </cell>
          <cell r="W1052" t="e">
            <v>#N/A</v>
          </cell>
          <cell r="X1052" t="e">
            <v>#N/A</v>
          </cell>
        </row>
        <row r="1053">
          <cell r="O1053">
            <v>0</v>
          </cell>
          <cell r="U1053" t="e">
            <v>#N/A</v>
          </cell>
          <cell r="V1053" t="e">
            <v>#N/A</v>
          </cell>
          <cell r="W1053" t="e">
            <v>#N/A</v>
          </cell>
          <cell r="X1053" t="e">
            <v>#N/A</v>
          </cell>
        </row>
        <row r="1054">
          <cell r="O1054">
            <v>0</v>
          </cell>
          <cell r="U1054" t="e">
            <v>#N/A</v>
          </cell>
          <cell r="V1054" t="e">
            <v>#N/A</v>
          </cell>
          <cell r="W1054" t="e">
            <v>#N/A</v>
          </cell>
          <cell r="X1054" t="e">
            <v>#N/A</v>
          </cell>
        </row>
        <row r="1056">
          <cell r="O1056">
            <v>0</v>
          </cell>
        </row>
        <row r="1057">
          <cell r="O1057">
            <v>-15</v>
          </cell>
        </row>
        <row r="1058">
          <cell r="O1058">
            <v>-8</v>
          </cell>
        </row>
        <row r="1059">
          <cell r="O1059">
            <v>-10</v>
          </cell>
        </row>
      </sheetData>
      <sheetData sheetId="8">
        <row r="1">
          <cell r="C1" t="str">
            <v>Solde d'ouverture</v>
          </cell>
          <cell r="O1" t="str">
            <v>Solde courant</v>
          </cell>
          <cell r="U1" t="str">
            <v>Debits</v>
          </cell>
          <cell r="V1" t="str">
            <v>Classification</v>
          </cell>
          <cell r="W1" t="str">
            <v>$ / NB</v>
          </cell>
          <cell r="X1" t="str">
            <v>Ventes</v>
          </cell>
        </row>
        <row r="2">
          <cell r="O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O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</row>
        <row r="4">
          <cell r="O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O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</row>
        <row r="6">
          <cell r="O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</row>
        <row r="7">
          <cell r="O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</row>
        <row r="8">
          <cell r="O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</row>
        <row r="9">
          <cell r="O9">
            <v>87907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0">
          <cell r="O10">
            <v>6.96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</row>
        <row r="11">
          <cell r="O11">
            <v>80.56</v>
          </cell>
          <cell r="U11">
            <v>0</v>
          </cell>
          <cell r="V11">
            <v>0</v>
          </cell>
          <cell r="W11" t="str">
            <v>$</v>
          </cell>
          <cell r="X11">
            <v>0</v>
          </cell>
        </row>
        <row r="12">
          <cell r="O12">
            <v>22.44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O13">
            <v>17.75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O14">
            <v>26.4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O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O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O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O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O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O20">
            <v>660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O21">
            <v>662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O22">
            <v>452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O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O24">
            <v>49145.04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O25">
            <v>58668.2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  <row r="26">
          <cell r="O26">
            <v>36315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</row>
        <row r="27">
          <cell r="O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8">
          <cell r="O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</row>
        <row r="29">
          <cell r="O29">
            <v>32968.18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</row>
        <row r="30">
          <cell r="O30">
            <v>40941.81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</row>
        <row r="31">
          <cell r="O31">
            <v>0</v>
          </cell>
          <cell r="U31" t="e">
            <v>#N/A</v>
          </cell>
          <cell r="V31" t="e">
            <v>#N/A</v>
          </cell>
          <cell r="W31" t="e">
            <v>#N/A</v>
          </cell>
          <cell r="X31" t="e">
            <v>#N/A</v>
          </cell>
        </row>
        <row r="32">
          <cell r="O32">
            <v>0</v>
          </cell>
          <cell r="U32" t="e">
            <v>#N/A</v>
          </cell>
          <cell r="V32" t="e">
            <v>#N/A</v>
          </cell>
          <cell r="W32" t="e">
            <v>#N/A</v>
          </cell>
          <cell r="X32" t="e">
            <v>#N/A</v>
          </cell>
        </row>
        <row r="33">
          <cell r="O33">
            <v>0.1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</row>
        <row r="34">
          <cell r="O34">
            <v>226127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</row>
        <row r="35">
          <cell r="O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</row>
        <row r="36">
          <cell r="O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O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O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O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</row>
        <row r="40">
          <cell r="O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</row>
        <row r="41">
          <cell r="O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</row>
        <row r="42">
          <cell r="O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</row>
        <row r="43">
          <cell r="O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</row>
        <row r="44">
          <cell r="O44">
            <v>0.59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O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O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</row>
        <row r="47">
          <cell r="O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48">
          <cell r="O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</row>
        <row r="49">
          <cell r="O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</row>
        <row r="50">
          <cell r="O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</row>
        <row r="51">
          <cell r="O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</row>
        <row r="52">
          <cell r="O52">
            <v>0.3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</row>
        <row r="53">
          <cell r="O53">
            <v>0</v>
          </cell>
          <cell r="U53">
            <v>0</v>
          </cell>
          <cell r="V53">
            <v>0</v>
          </cell>
          <cell r="W53" t="str">
            <v>$</v>
          </cell>
          <cell r="X53">
            <v>0</v>
          </cell>
        </row>
        <row r="54">
          <cell r="O54">
            <v>0</v>
          </cell>
          <cell r="U54">
            <v>0</v>
          </cell>
          <cell r="V54">
            <v>0</v>
          </cell>
          <cell r="W54" t="str">
            <v>$</v>
          </cell>
          <cell r="X54">
            <v>0</v>
          </cell>
        </row>
        <row r="55">
          <cell r="O55">
            <v>0</v>
          </cell>
          <cell r="U55">
            <v>0</v>
          </cell>
          <cell r="V55">
            <v>0</v>
          </cell>
          <cell r="W55" t="str">
            <v>$</v>
          </cell>
          <cell r="X55">
            <v>0</v>
          </cell>
        </row>
        <row r="56">
          <cell r="O56">
            <v>0</v>
          </cell>
          <cell r="U56">
            <v>0</v>
          </cell>
          <cell r="V56">
            <v>0</v>
          </cell>
          <cell r="W56" t="str">
            <v>$</v>
          </cell>
          <cell r="X56">
            <v>0</v>
          </cell>
        </row>
        <row r="57">
          <cell r="O57">
            <v>0</v>
          </cell>
          <cell r="U57">
            <v>0</v>
          </cell>
          <cell r="V57">
            <v>0</v>
          </cell>
          <cell r="W57" t="str">
            <v>$</v>
          </cell>
          <cell r="X57">
            <v>0</v>
          </cell>
        </row>
        <row r="58">
          <cell r="O58">
            <v>0</v>
          </cell>
          <cell r="U58">
            <v>0</v>
          </cell>
          <cell r="V58">
            <v>0</v>
          </cell>
          <cell r="W58" t="str">
            <v>$</v>
          </cell>
          <cell r="X58">
            <v>0</v>
          </cell>
        </row>
        <row r="59">
          <cell r="O59">
            <v>0</v>
          </cell>
          <cell r="U59">
            <v>0</v>
          </cell>
          <cell r="V59">
            <v>0</v>
          </cell>
          <cell r="W59" t="str">
            <v>$</v>
          </cell>
          <cell r="X59">
            <v>0</v>
          </cell>
        </row>
        <row r="60">
          <cell r="O60">
            <v>0</v>
          </cell>
          <cell r="U60">
            <v>0</v>
          </cell>
          <cell r="V60">
            <v>0</v>
          </cell>
          <cell r="W60" t="str">
            <v>$</v>
          </cell>
          <cell r="X60">
            <v>0</v>
          </cell>
        </row>
        <row r="61">
          <cell r="O61">
            <v>0</v>
          </cell>
          <cell r="U61">
            <v>0</v>
          </cell>
          <cell r="V61">
            <v>0</v>
          </cell>
          <cell r="W61" t="str">
            <v>$</v>
          </cell>
          <cell r="X61">
            <v>0</v>
          </cell>
        </row>
        <row r="62">
          <cell r="O62">
            <v>0</v>
          </cell>
          <cell r="U62">
            <v>0</v>
          </cell>
          <cell r="V62">
            <v>0</v>
          </cell>
          <cell r="W62" t="str">
            <v>$</v>
          </cell>
          <cell r="X62">
            <v>0</v>
          </cell>
        </row>
        <row r="63">
          <cell r="O63">
            <v>0</v>
          </cell>
          <cell r="U63">
            <v>0</v>
          </cell>
          <cell r="V63">
            <v>0</v>
          </cell>
          <cell r="W63" t="str">
            <v>$</v>
          </cell>
          <cell r="X63">
            <v>0</v>
          </cell>
        </row>
        <row r="64">
          <cell r="O64">
            <v>0</v>
          </cell>
          <cell r="U64">
            <v>0</v>
          </cell>
          <cell r="V64">
            <v>0</v>
          </cell>
          <cell r="W64" t="str">
            <v>$</v>
          </cell>
          <cell r="X64">
            <v>0</v>
          </cell>
        </row>
        <row r="65">
          <cell r="O65">
            <v>0</v>
          </cell>
          <cell r="U65">
            <v>0</v>
          </cell>
          <cell r="V65">
            <v>0</v>
          </cell>
          <cell r="W65" t="str">
            <v>$</v>
          </cell>
          <cell r="X65">
            <v>0</v>
          </cell>
        </row>
        <row r="66">
          <cell r="O66">
            <v>0</v>
          </cell>
          <cell r="U66">
            <v>0</v>
          </cell>
          <cell r="V66">
            <v>0</v>
          </cell>
          <cell r="W66" t="str">
            <v>$</v>
          </cell>
          <cell r="X66">
            <v>0</v>
          </cell>
        </row>
        <row r="67">
          <cell r="O67">
            <v>0</v>
          </cell>
          <cell r="U67">
            <v>0</v>
          </cell>
          <cell r="V67">
            <v>0</v>
          </cell>
          <cell r="W67" t="str">
            <v>$</v>
          </cell>
          <cell r="X67">
            <v>0</v>
          </cell>
        </row>
        <row r="68">
          <cell r="O68">
            <v>0</v>
          </cell>
          <cell r="U68">
            <v>0</v>
          </cell>
          <cell r="V68">
            <v>0</v>
          </cell>
          <cell r="W68" t="str">
            <v>$</v>
          </cell>
          <cell r="X68">
            <v>0</v>
          </cell>
        </row>
        <row r="69">
          <cell r="O69">
            <v>0</v>
          </cell>
          <cell r="U69">
            <v>0</v>
          </cell>
          <cell r="V69">
            <v>0</v>
          </cell>
          <cell r="W69" t="str">
            <v>$</v>
          </cell>
          <cell r="X69">
            <v>0</v>
          </cell>
        </row>
        <row r="70">
          <cell r="O70">
            <v>0</v>
          </cell>
          <cell r="U70">
            <v>0</v>
          </cell>
          <cell r="V70">
            <v>0</v>
          </cell>
          <cell r="W70" t="str">
            <v>$</v>
          </cell>
          <cell r="X70">
            <v>0</v>
          </cell>
        </row>
        <row r="71">
          <cell r="O71">
            <v>0</v>
          </cell>
          <cell r="U71">
            <v>0</v>
          </cell>
          <cell r="V71">
            <v>0</v>
          </cell>
          <cell r="W71" t="str">
            <v>$</v>
          </cell>
          <cell r="X71">
            <v>0</v>
          </cell>
        </row>
        <row r="72">
          <cell r="O72">
            <v>0</v>
          </cell>
          <cell r="U72">
            <v>0</v>
          </cell>
          <cell r="V72">
            <v>0</v>
          </cell>
          <cell r="W72" t="str">
            <v>$</v>
          </cell>
          <cell r="X72">
            <v>0</v>
          </cell>
        </row>
        <row r="73">
          <cell r="O73">
            <v>0</v>
          </cell>
          <cell r="U73">
            <v>0</v>
          </cell>
          <cell r="V73">
            <v>0</v>
          </cell>
          <cell r="W73" t="str">
            <v>$</v>
          </cell>
          <cell r="X73">
            <v>0</v>
          </cell>
        </row>
        <row r="74">
          <cell r="O74">
            <v>0</v>
          </cell>
          <cell r="U74">
            <v>0</v>
          </cell>
          <cell r="V74">
            <v>0</v>
          </cell>
          <cell r="W74" t="str">
            <v>$</v>
          </cell>
          <cell r="X74">
            <v>0</v>
          </cell>
        </row>
        <row r="75">
          <cell r="O75">
            <v>0</v>
          </cell>
          <cell r="U75">
            <v>0</v>
          </cell>
          <cell r="V75">
            <v>0</v>
          </cell>
          <cell r="W75" t="str">
            <v>$</v>
          </cell>
          <cell r="X75">
            <v>0</v>
          </cell>
        </row>
        <row r="76">
          <cell r="O76">
            <v>0</v>
          </cell>
          <cell r="U76">
            <v>0</v>
          </cell>
          <cell r="V76">
            <v>0</v>
          </cell>
          <cell r="W76" t="str">
            <v>$</v>
          </cell>
          <cell r="X76">
            <v>0</v>
          </cell>
        </row>
        <row r="77">
          <cell r="O77">
            <v>0</v>
          </cell>
          <cell r="U77">
            <v>0</v>
          </cell>
          <cell r="V77">
            <v>0</v>
          </cell>
          <cell r="W77" t="str">
            <v>$</v>
          </cell>
          <cell r="X77">
            <v>0</v>
          </cell>
        </row>
        <row r="78">
          <cell r="O78">
            <v>0</v>
          </cell>
          <cell r="U78">
            <v>0</v>
          </cell>
          <cell r="V78">
            <v>0</v>
          </cell>
          <cell r="W78" t="str">
            <v>$</v>
          </cell>
          <cell r="X78">
            <v>0</v>
          </cell>
        </row>
        <row r="79">
          <cell r="O79">
            <v>0</v>
          </cell>
          <cell r="U79">
            <v>0</v>
          </cell>
          <cell r="V79">
            <v>0</v>
          </cell>
          <cell r="W79" t="str">
            <v>$</v>
          </cell>
          <cell r="X79">
            <v>0</v>
          </cell>
        </row>
        <row r="80">
          <cell r="O80">
            <v>0</v>
          </cell>
          <cell r="U80">
            <v>0</v>
          </cell>
          <cell r="V80">
            <v>0</v>
          </cell>
          <cell r="W80" t="str">
            <v>$</v>
          </cell>
          <cell r="X80">
            <v>0</v>
          </cell>
        </row>
        <row r="81">
          <cell r="O81">
            <v>0</v>
          </cell>
          <cell r="U81">
            <v>0</v>
          </cell>
          <cell r="V81">
            <v>0</v>
          </cell>
          <cell r="W81" t="str">
            <v>$</v>
          </cell>
          <cell r="X81">
            <v>0</v>
          </cell>
        </row>
        <row r="82">
          <cell r="O82">
            <v>0</v>
          </cell>
          <cell r="U82">
            <v>0</v>
          </cell>
          <cell r="V82">
            <v>0</v>
          </cell>
          <cell r="W82" t="str">
            <v>$</v>
          </cell>
          <cell r="X82">
            <v>0</v>
          </cell>
        </row>
        <row r="83">
          <cell r="C83">
            <v>1269864.04</v>
          </cell>
          <cell r="O83">
            <v>399998.93</v>
          </cell>
          <cell r="U83" t="str">
            <v>Bilan</v>
          </cell>
          <cell r="V83" t="str">
            <v>Encaisse</v>
          </cell>
          <cell r="W83" t="str">
            <v>$</v>
          </cell>
          <cell r="X83">
            <v>0</v>
          </cell>
        </row>
        <row r="84">
          <cell r="C84">
            <v>150</v>
          </cell>
          <cell r="O84">
            <v>0</v>
          </cell>
          <cell r="U84" t="str">
            <v>Bilan</v>
          </cell>
          <cell r="V84" t="str">
            <v>Encaisse</v>
          </cell>
          <cell r="W84" t="str">
            <v>$</v>
          </cell>
          <cell r="X84">
            <v>0</v>
          </cell>
        </row>
        <row r="85">
          <cell r="C85">
            <v>1124627.06</v>
          </cell>
          <cell r="O85">
            <v>56298.81</v>
          </cell>
          <cell r="U85" t="str">
            <v>Bilan</v>
          </cell>
          <cell r="V85" t="str">
            <v>Recevables Contrats en Transit</v>
          </cell>
          <cell r="W85" t="str">
            <v>$</v>
          </cell>
          <cell r="X85">
            <v>0</v>
          </cell>
        </row>
        <row r="86">
          <cell r="C86">
            <v>121042.19</v>
          </cell>
          <cell r="O86">
            <v>-76437.61</v>
          </cell>
          <cell r="U86" t="str">
            <v>Bilan</v>
          </cell>
          <cell r="V86" t="str">
            <v>Recevables Véhicules</v>
          </cell>
          <cell r="W86" t="str">
            <v>$</v>
          </cell>
          <cell r="X86">
            <v>0</v>
          </cell>
        </row>
        <row r="87">
          <cell r="C87">
            <v>250378.88</v>
          </cell>
          <cell r="O87">
            <v>-121684.6</v>
          </cell>
          <cell r="U87" t="str">
            <v>Bilan</v>
          </cell>
          <cell r="V87" t="str">
            <v>Recevables Véhicules</v>
          </cell>
          <cell r="W87" t="str">
            <v>$</v>
          </cell>
          <cell r="X87">
            <v>0</v>
          </cell>
        </row>
        <row r="88">
          <cell r="C88">
            <v>60612.91</v>
          </cell>
          <cell r="O88">
            <v>-6079.29</v>
          </cell>
          <cell r="U88" t="str">
            <v>Bilan</v>
          </cell>
          <cell r="V88" t="str">
            <v>Recevables Pièces et Service</v>
          </cell>
          <cell r="W88" t="str">
            <v>$</v>
          </cell>
          <cell r="X88">
            <v>0</v>
          </cell>
        </row>
        <row r="89">
          <cell r="C89">
            <v>113094.05</v>
          </cell>
          <cell r="O89">
            <v>-31314.86</v>
          </cell>
          <cell r="U89" t="str">
            <v>Bilan</v>
          </cell>
          <cell r="V89" t="str">
            <v>Recevables Carrosserie</v>
          </cell>
          <cell r="W89" t="str">
            <v>$</v>
          </cell>
          <cell r="X89">
            <v>0</v>
          </cell>
        </row>
        <row r="90">
          <cell r="C90">
            <v>269910</v>
          </cell>
          <cell r="O90">
            <v>272932</v>
          </cell>
          <cell r="U90" t="str">
            <v>Bilan</v>
          </cell>
          <cell r="V90" t="str">
            <v>Recevables Manufacturier</v>
          </cell>
          <cell r="W90" t="str">
            <v>$</v>
          </cell>
          <cell r="X90">
            <v>0</v>
          </cell>
        </row>
        <row r="91">
          <cell r="C91">
            <v>316818.08</v>
          </cell>
          <cell r="O91">
            <v>6878.22</v>
          </cell>
          <cell r="U91" t="str">
            <v>Bilan</v>
          </cell>
          <cell r="V91" t="str">
            <v>Recevables Garantie Manufacturier</v>
          </cell>
          <cell r="W91" t="str">
            <v>$</v>
          </cell>
          <cell r="X91">
            <v>0</v>
          </cell>
        </row>
        <row r="92">
          <cell r="C92">
            <v>55459.06</v>
          </cell>
          <cell r="O92">
            <v>-9188.34</v>
          </cell>
          <cell r="U92" t="str">
            <v>Bilan</v>
          </cell>
          <cell r="V92" t="str">
            <v>recevables Autres</v>
          </cell>
          <cell r="W92" t="str">
            <v>$</v>
          </cell>
          <cell r="X92">
            <v>0</v>
          </cell>
        </row>
        <row r="93">
          <cell r="C93">
            <v>114645.96</v>
          </cell>
          <cell r="O93">
            <v>29906.85</v>
          </cell>
          <cell r="U93" t="str">
            <v>Bilan</v>
          </cell>
          <cell r="V93" t="str">
            <v>Recevables Manufacturier</v>
          </cell>
          <cell r="W93" t="str">
            <v>$</v>
          </cell>
          <cell r="X93">
            <v>0</v>
          </cell>
        </row>
        <row r="94">
          <cell r="C94">
            <v>0</v>
          </cell>
          <cell r="O94">
            <v>-10498.64</v>
          </cell>
          <cell r="U94" t="str">
            <v>Bilan</v>
          </cell>
          <cell r="V94" t="str">
            <v>Recevables Autres</v>
          </cell>
          <cell r="W94" t="str">
            <v>$</v>
          </cell>
          <cell r="X94">
            <v>0</v>
          </cell>
        </row>
        <row r="95">
          <cell r="C95">
            <v>1159.28</v>
          </cell>
          <cell r="O95">
            <v>400</v>
          </cell>
          <cell r="U95" t="str">
            <v>Bilan</v>
          </cell>
          <cell r="V95" t="str">
            <v>recevables Autres</v>
          </cell>
          <cell r="W95" t="str">
            <v>$</v>
          </cell>
          <cell r="X95">
            <v>0</v>
          </cell>
        </row>
        <row r="96">
          <cell r="C96">
            <v>0</v>
          </cell>
          <cell r="O96">
            <v>23614.23</v>
          </cell>
          <cell r="U96" t="str">
            <v>Bilan</v>
          </cell>
          <cell r="V96" t="str">
            <v>Taxes de Vente à Payer</v>
          </cell>
          <cell r="W96" t="str">
            <v>$</v>
          </cell>
          <cell r="X96">
            <v>0</v>
          </cell>
        </row>
        <row r="97">
          <cell r="C97">
            <v>12189817.050000001</v>
          </cell>
          <cell r="O97">
            <v>2872600.32</v>
          </cell>
          <cell r="U97" t="str">
            <v>Bilan</v>
          </cell>
          <cell r="V97" t="str">
            <v>Inventaire Véhicules Neufs</v>
          </cell>
          <cell r="W97" t="str">
            <v>$</v>
          </cell>
          <cell r="X97">
            <v>0</v>
          </cell>
        </row>
        <row r="98">
          <cell r="O98">
            <v>76</v>
          </cell>
          <cell r="U98" t="str">
            <v>Bilan</v>
          </cell>
          <cell r="V98">
            <v>0</v>
          </cell>
          <cell r="W98" t="str">
            <v>NB</v>
          </cell>
          <cell r="X98">
            <v>0</v>
          </cell>
        </row>
        <row r="99">
          <cell r="C99">
            <v>-6577.62</v>
          </cell>
          <cell r="O99">
            <v>-8109.82</v>
          </cell>
          <cell r="U99" t="str">
            <v>Bilan</v>
          </cell>
          <cell r="V99" t="str">
            <v>Inventaire Véhicules Neufs</v>
          </cell>
          <cell r="W99" t="str">
            <v>$</v>
          </cell>
          <cell r="X99">
            <v>0</v>
          </cell>
        </row>
        <row r="100">
          <cell r="C100">
            <v>-26695.200000000001</v>
          </cell>
          <cell r="O100">
            <v>3303.6</v>
          </cell>
          <cell r="U100" t="str">
            <v>Bilan</v>
          </cell>
          <cell r="V100" t="str">
            <v>Inventaire Véhicules Usagés</v>
          </cell>
          <cell r="W100" t="str">
            <v>$</v>
          </cell>
          <cell r="X100">
            <v>0</v>
          </cell>
        </row>
        <row r="101">
          <cell r="C101">
            <v>1075377.97</v>
          </cell>
          <cell r="O101">
            <v>-108108.14</v>
          </cell>
          <cell r="U101" t="str">
            <v>Bilan</v>
          </cell>
          <cell r="V101" t="str">
            <v>Inventaire Véhicules Usagés</v>
          </cell>
          <cell r="W101" t="str">
            <v>$</v>
          </cell>
          <cell r="X101">
            <v>0</v>
          </cell>
        </row>
        <row r="102">
          <cell r="O102">
            <v>-10</v>
          </cell>
          <cell r="U102" t="str">
            <v>Bilan</v>
          </cell>
          <cell r="V102">
            <v>0</v>
          </cell>
          <cell r="W102" t="str">
            <v>NB</v>
          </cell>
          <cell r="X102">
            <v>0</v>
          </cell>
        </row>
        <row r="103">
          <cell r="C103">
            <v>171004.13</v>
          </cell>
          <cell r="O103">
            <v>-38826.120000000003</v>
          </cell>
          <cell r="U103" t="str">
            <v>Bilan</v>
          </cell>
          <cell r="V103" t="str">
            <v>Inventaire Pièces, Pneus, Huile</v>
          </cell>
          <cell r="W103" t="str">
            <v>$</v>
          </cell>
          <cell r="X103">
            <v>0</v>
          </cell>
        </row>
        <row r="104">
          <cell r="C104">
            <v>73161.53</v>
          </cell>
          <cell r="O104">
            <v>32239.22</v>
          </cell>
          <cell r="U104" t="str">
            <v>Bilan</v>
          </cell>
          <cell r="V104" t="str">
            <v>Inventaire Pièces, Pneus, Huile</v>
          </cell>
          <cell r="W104" t="str">
            <v>$</v>
          </cell>
          <cell r="X104">
            <v>0</v>
          </cell>
        </row>
        <row r="105">
          <cell r="C105">
            <v>28540.83</v>
          </cell>
          <cell r="O105">
            <v>-1044.6099999999999</v>
          </cell>
          <cell r="U105" t="str">
            <v>Bilan</v>
          </cell>
          <cell r="V105" t="str">
            <v>Inventaire Pièces, Pneus, Huile</v>
          </cell>
          <cell r="W105" t="str">
            <v>$</v>
          </cell>
          <cell r="X105">
            <v>0</v>
          </cell>
        </row>
        <row r="106">
          <cell r="C106">
            <v>11027.8</v>
          </cell>
          <cell r="O106">
            <v>-6824.1</v>
          </cell>
          <cell r="U106" t="str">
            <v>Bilan</v>
          </cell>
          <cell r="V106" t="str">
            <v>Travaux en Cours</v>
          </cell>
          <cell r="W106" t="str">
            <v>$</v>
          </cell>
          <cell r="X106">
            <v>0</v>
          </cell>
        </row>
        <row r="107">
          <cell r="C107">
            <v>4056.92</v>
          </cell>
          <cell r="O107">
            <v>-11915.12</v>
          </cell>
          <cell r="U107" t="str">
            <v>Bilan</v>
          </cell>
          <cell r="V107" t="str">
            <v>Sous-Traitance</v>
          </cell>
          <cell r="W107" t="str">
            <v>$</v>
          </cell>
          <cell r="X107">
            <v>0</v>
          </cell>
        </row>
        <row r="108">
          <cell r="C108">
            <v>24300.959999999999</v>
          </cell>
          <cell r="O108">
            <v>7051.14</v>
          </cell>
          <cell r="U108" t="str">
            <v>Bilan</v>
          </cell>
          <cell r="V108" t="str">
            <v>Inventaire Pièces, Pneus, Huile</v>
          </cell>
          <cell r="W108" t="str">
            <v>$</v>
          </cell>
          <cell r="X108">
            <v>0</v>
          </cell>
        </row>
        <row r="109">
          <cell r="C109">
            <v>63027.88</v>
          </cell>
          <cell r="O109">
            <v>6863.96</v>
          </cell>
          <cell r="U109" t="str">
            <v>Bilan</v>
          </cell>
          <cell r="V109" t="str">
            <v>Inventaire Pièces, Pneus, Huile</v>
          </cell>
          <cell r="W109" t="str">
            <v>$</v>
          </cell>
          <cell r="X109">
            <v>0</v>
          </cell>
        </row>
        <row r="110">
          <cell r="C110">
            <v>-16717.45</v>
          </cell>
          <cell r="O110">
            <v>3579.86</v>
          </cell>
          <cell r="U110" t="str">
            <v>Bilan</v>
          </cell>
          <cell r="V110" t="str">
            <v>Frais Payés d'Avance</v>
          </cell>
          <cell r="W110" t="str">
            <v>$</v>
          </cell>
          <cell r="X110">
            <v>0</v>
          </cell>
        </row>
        <row r="111">
          <cell r="C111">
            <v>-1931.25</v>
          </cell>
          <cell r="O111">
            <v>-1966.22</v>
          </cell>
          <cell r="U111" t="str">
            <v>Bilan</v>
          </cell>
          <cell r="V111" t="str">
            <v>Frais Payés d'Avance</v>
          </cell>
          <cell r="W111" t="str">
            <v>$</v>
          </cell>
          <cell r="X111">
            <v>0</v>
          </cell>
        </row>
        <row r="112">
          <cell r="C112">
            <v>-7326.76</v>
          </cell>
          <cell r="O112">
            <v>2758.13</v>
          </cell>
          <cell r="U112" t="str">
            <v>Bilan</v>
          </cell>
          <cell r="V112" t="str">
            <v>Frais Payés d'Avance</v>
          </cell>
          <cell r="W112" t="str">
            <v>$</v>
          </cell>
          <cell r="X112">
            <v>0</v>
          </cell>
        </row>
        <row r="113">
          <cell r="C113">
            <v>409.18</v>
          </cell>
          <cell r="O113">
            <v>0</v>
          </cell>
          <cell r="U113" t="str">
            <v>Bilan</v>
          </cell>
          <cell r="V113" t="str">
            <v>Frais Payés d'Avance</v>
          </cell>
          <cell r="W113" t="str">
            <v>$</v>
          </cell>
          <cell r="X113">
            <v>0</v>
          </cell>
        </row>
        <row r="114">
          <cell r="C114">
            <v>4889</v>
          </cell>
          <cell r="O114">
            <v>-88</v>
          </cell>
          <cell r="U114" t="str">
            <v>Bilan</v>
          </cell>
          <cell r="V114" t="str">
            <v>Frais Payés d'Avance</v>
          </cell>
          <cell r="W114" t="str">
            <v>$</v>
          </cell>
          <cell r="X114">
            <v>0</v>
          </cell>
        </row>
        <row r="115">
          <cell r="C115">
            <v>8061.27</v>
          </cell>
          <cell r="O115">
            <v>-2422.79</v>
          </cell>
          <cell r="U115" t="str">
            <v>Bilan</v>
          </cell>
          <cell r="V115" t="str">
            <v>Frais Payés d'Avance</v>
          </cell>
          <cell r="W115" t="str">
            <v>$</v>
          </cell>
          <cell r="X115">
            <v>0</v>
          </cell>
        </row>
        <row r="116">
          <cell r="C116">
            <v>1815.88</v>
          </cell>
          <cell r="O116">
            <v>-2310</v>
          </cell>
          <cell r="U116" t="str">
            <v>Bilan</v>
          </cell>
          <cell r="V116" t="str">
            <v>Frais Payés d'Avance</v>
          </cell>
          <cell r="W116" t="str">
            <v>$</v>
          </cell>
          <cell r="X116">
            <v>0</v>
          </cell>
        </row>
        <row r="117">
          <cell r="C117">
            <v>-1</v>
          </cell>
          <cell r="O117">
            <v>-385</v>
          </cell>
          <cell r="U117" t="e">
            <v>#N/A</v>
          </cell>
          <cell r="V117" t="e">
            <v>#N/A</v>
          </cell>
          <cell r="W117" t="e">
            <v>#N/A</v>
          </cell>
          <cell r="X117" t="e">
            <v>#N/A</v>
          </cell>
        </row>
        <row r="118">
          <cell r="C118">
            <v>5734.71</v>
          </cell>
          <cell r="O118">
            <v>-2000</v>
          </cell>
          <cell r="U118" t="str">
            <v>Bilan</v>
          </cell>
          <cell r="V118" t="str">
            <v>Autres Courus</v>
          </cell>
          <cell r="W118" t="str">
            <v>$</v>
          </cell>
          <cell r="X118">
            <v>0</v>
          </cell>
        </row>
        <row r="119">
          <cell r="C119">
            <v>6174.95</v>
          </cell>
          <cell r="O119">
            <v>-1150.79</v>
          </cell>
          <cell r="U119" t="str">
            <v>Bilan</v>
          </cell>
          <cell r="V119" t="str">
            <v>Frais Payés d'Avance</v>
          </cell>
          <cell r="W119" t="str">
            <v>$</v>
          </cell>
          <cell r="X119">
            <v>0</v>
          </cell>
        </row>
        <row r="120">
          <cell r="C120">
            <v>913.95</v>
          </cell>
          <cell r="O120">
            <v>-200</v>
          </cell>
          <cell r="U120" t="str">
            <v>Bilan</v>
          </cell>
          <cell r="V120" t="str">
            <v>Frais Payés d'Avance</v>
          </cell>
          <cell r="W120" t="str">
            <v>$</v>
          </cell>
          <cell r="X120">
            <v>0</v>
          </cell>
        </row>
        <row r="121">
          <cell r="C121">
            <v>-2918.9</v>
          </cell>
          <cell r="O121">
            <v>-3012.63</v>
          </cell>
          <cell r="U121" t="str">
            <v>Bilan</v>
          </cell>
          <cell r="V121" t="str">
            <v>Frais Payés d'Avance</v>
          </cell>
          <cell r="W121" t="str">
            <v>$</v>
          </cell>
          <cell r="X121">
            <v>0</v>
          </cell>
        </row>
        <row r="122">
          <cell r="C122">
            <v>-19147.37</v>
          </cell>
          <cell r="O122">
            <v>-2968</v>
          </cell>
          <cell r="U122" t="str">
            <v>Bilan</v>
          </cell>
          <cell r="V122" t="str">
            <v>Frais Payés d'Avance</v>
          </cell>
          <cell r="W122" t="str">
            <v>$</v>
          </cell>
          <cell r="X122">
            <v>0</v>
          </cell>
        </row>
        <row r="123">
          <cell r="C123">
            <v>-33031.370000000003</v>
          </cell>
          <cell r="O123">
            <v>-1597.46</v>
          </cell>
          <cell r="U123" t="str">
            <v>Bilan</v>
          </cell>
          <cell r="V123" t="str">
            <v>Frais Payés d'Avance</v>
          </cell>
          <cell r="W123" t="str">
            <v>$</v>
          </cell>
          <cell r="X123">
            <v>0</v>
          </cell>
        </row>
        <row r="124">
          <cell r="C124">
            <v>6128.47</v>
          </cell>
          <cell r="O124">
            <v>4257.92</v>
          </cell>
          <cell r="U124" t="str">
            <v>Bilan</v>
          </cell>
          <cell r="V124" t="str">
            <v>Frais Payés d'Avance</v>
          </cell>
          <cell r="W124" t="str">
            <v>$</v>
          </cell>
          <cell r="X124">
            <v>0</v>
          </cell>
        </row>
        <row r="125">
          <cell r="C125">
            <v>2319.89</v>
          </cell>
          <cell r="O125">
            <v>-1170</v>
          </cell>
          <cell r="U125" t="str">
            <v>Bilan</v>
          </cell>
          <cell r="V125" t="str">
            <v>Autres Courus</v>
          </cell>
          <cell r="W125" t="str">
            <v>$</v>
          </cell>
          <cell r="X125">
            <v>0</v>
          </cell>
        </row>
        <row r="126">
          <cell r="C126">
            <v>-3736.65</v>
          </cell>
          <cell r="O126">
            <v>-2500</v>
          </cell>
          <cell r="U126" t="str">
            <v>Bilan</v>
          </cell>
          <cell r="V126" t="str">
            <v>Autres Courus</v>
          </cell>
          <cell r="W126" t="str">
            <v>$</v>
          </cell>
          <cell r="X126">
            <v>0</v>
          </cell>
        </row>
        <row r="127">
          <cell r="C127">
            <v>-11103.2</v>
          </cell>
          <cell r="O127">
            <v>-2267.5100000000002</v>
          </cell>
          <cell r="U127" t="str">
            <v>Bilan</v>
          </cell>
          <cell r="V127" t="str">
            <v>Frais Payés d'Avance</v>
          </cell>
          <cell r="W127" t="str">
            <v>$</v>
          </cell>
          <cell r="X127">
            <v>0</v>
          </cell>
        </row>
        <row r="128">
          <cell r="C128">
            <v>36016.86</v>
          </cell>
          <cell r="O128">
            <v>17705.62</v>
          </cell>
          <cell r="U128" t="str">
            <v>Bilan</v>
          </cell>
          <cell r="V128" t="str">
            <v>Frais Payés d'Avance</v>
          </cell>
          <cell r="W128" t="str">
            <v>$</v>
          </cell>
          <cell r="X128">
            <v>0</v>
          </cell>
        </row>
        <row r="129">
          <cell r="C129">
            <v>-20475</v>
          </cell>
          <cell r="O129">
            <v>-2925</v>
          </cell>
          <cell r="U129" t="str">
            <v>Bilan</v>
          </cell>
          <cell r="V129" t="str">
            <v>Frais Payés d'Avance</v>
          </cell>
          <cell r="W129" t="str">
            <v>$</v>
          </cell>
          <cell r="X129">
            <v>0</v>
          </cell>
        </row>
        <row r="130">
          <cell r="C130">
            <v>-2558.27</v>
          </cell>
          <cell r="O130">
            <v>2004.72</v>
          </cell>
          <cell r="U130" t="str">
            <v>Bilan</v>
          </cell>
          <cell r="V130" t="str">
            <v>Frais Payés d'Avance</v>
          </cell>
          <cell r="W130" t="str">
            <v>$</v>
          </cell>
          <cell r="X130">
            <v>0</v>
          </cell>
        </row>
        <row r="131">
          <cell r="C131">
            <v>103146.33</v>
          </cell>
          <cell r="O131">
            <v>-47653.87</v>
          </cell>
          <cell r="U131" t="str">
            <v>Bilan</v>
          </cell>
          <cell r="V131" t="str">
            <v>Frais Payés d'Avance</v>
          </cell>
          <cell r="W131" t="str">
            <v>$</v>
          </cell>
          <cell r="X131">
            <v>0</v>
          </cell>
        </row>
        <row r="132">
          <cell r="C132">
            <v>-19032.25</v>
          </cell>
          <cell r="O132">
            <v>-4176.91</v>
          </cell>
          <cell r="U132" t="str">
            <v>Bilan</v>
          </cell>
          <cell r="V132" t="str">
            <v>Frais Payés d'Avance</v>
          </cell>
          <cell r="W132" t="str">
            <v>$</v>
          </cell>
          <cell r="X132">
            <v>0</v>
          </cell>
        </row>
        <row r="133">
          <cell r="C133">
            <v>4573.8100000000004</v>
          </cell>
          <cell r="O133">
            <v>606.53</v>
          </cell>
          <cell r="U133" t="str">
            <v>Bilan</v>
          </cell>
          <cell r="V133" t="str">
            <v>Frais Payés d'Avance</v>
          </cell>
          <cell r="W133" t="str">
            <v>$</v>
          </cell>
          <cell r="X133">
            <v>0</v>
          </cell>
        </row>
        <row r="134">
          <cell r="C134">
            <v>1414.02</v>
          </cell>
          <cell r="O134">
            <v>1048.25</v>
          </cell>
          <cell r="U134" t="str">
            <v>Bilan</v>
          </cell>
          <cell r="V134" t="str">
            <v>Frais Payés d'Avance</v>
          </cell>
          <cell r="W134" t="str">
            <v>$</v>
          </cell>
          <cell r="X134">
            <v>0</v>
          </cell>
        </row>
        <row r="135">
          <cell r="C135">
            <v>133189.21</v>
          </cell>
          <cell r="O135">
            <v>0</v>
          </cell>
          <cell r="U135" t="str">
            <v>Bilan</v>
          </cell>
          <cell r="V135" t="str">
            <v>Améliorations Locatives</v>
          </cell>
          <cell r="W135" t="str">
            <v>$</v>
          </cell>
          <cell r="X135">
            <v>0</v>
          </cell>
        </row>
        <row r="136">
          <cell r="C136">
            <v>-78552.87</v>
          </cell>
          <cell r="O136">
            <v>-1730</v>
          </cell>
          <cell r="U136" t="str">
            <v>Bilan</v>
          </cell>
          <cell r="V136" t="str">
            <v>Améliorations Locatives</v>
          </cell>
          <cell r="W136" t="str">
            <v>$</v>
          </cell>
          <cell r="X136">
            <v>0</v>
          </cell>
        </row>
        <row r="137">
          <cell r="C137">
            <v>867202.23</v>
          </cell>
          <cell r="O137">
            <v>0</v>
          </cell>
          <cell r="U137" t="str">
            <v>Bilan</v>
          </cell>
          <cell r="V137" t="str">
            <v>Équipements Service</v>
          </cell>
          <cell r="W137" t="str">
            <v>$</v>
          </cell>
          <cell r="X137">
            <v>0</v>
          </cell>
        </row>
        <row r="138">
          <cell r="C138">
            <v>-699087.53</v>
          </cell>
          <cell r="O138">
            <v>-4067</v>
          </cell>
          <cell r="U138" t="str">
            <v>Bilan</v>
          </cell>
          <cell r="V138" t="str">
            <v>Équipements Service</v>
          </cell>
          <cell r="W138" t="str">
            <v>$</v>
          </cell>
          <cell r="X138">
            <v>0</v>
          </cell>
        </row>
        <row r="139">
          <cell r="C139">
            <v>47461.59</v>
          </cell>
          <cell r="O139">
            <v>0</v>
          </cell>
          <cell r="U139" t="str">
            <v>Bilan</v>
          </cell>
          <cell r="V139" t="str">
            <v>Équipements Service</v>
          </cell>
          <cell r="W139" t="str">
            <v>$</v>
          </cell>
          <cell r="X139">
            <v>0</v>
          </cell>
        </row>
        <row r="140">
          <cell r="C140">
            <v>-46197.66</v>
          </cell>
          <cell r="O140">
            <v>-180</v>
          </cell>
          <cell r="U140" t="str">
            <v>Bilan</v>
          </cell>
          <cell r="V140" t="str">
            <v>Équipements Service</v>
          </cell>
          <cell r="W140" t="str">
            <v>$</v>
          </cell>
          <cell r="X140">
            <v>0</v>
          </cell>
        </row>
        <row r="141">
          <cell r="C141">
            <v>155280.23000000001</v>
          </cell>
          <cell r="O141">
            <v>0</v>
          </cell>
          <cell r="U141" t="str">
            <v>Bilan</v>
          </cell>
          <cell r="V141" t="str">
            <v>Équipements Téléphonique</v>
          </cell>
          <cell r="W141" t="str">
            <v>$</v>
          </cell>
          <cell r="X141">
            <v>0</v>
          </cell>
        </row>
        <row r="142">
          <cell r="C142">
            <v>-149937.57</v>
          </cell>
          <cell r="O142">
            <v>20</v>
          </cell>
          <cell r="U142" t="str">
            <v>Bilan</v>
          </cell>
          <cell r="V142" t="str">
            <v>Équipements Téléphonique</v>
          </cell>
          <cell r="W142" t="str">
            <v>$</v>
          </cell>
          <cell r="X142">
            <v>0</v>
          </cell>
        </row>
        <row r="143">
          <cell r="C143">
            <v>432661.54</v>
          </cell>
          <cell r="O143">
            <v>0</v>
          </cell>
          <cell r="U143" t="str">
            <v>Bilan</v>
          </cell>
          <cell r="V143" t="str">
            <v>Mobilier</v>
          </cell>
          <cell r="W143" t="str">
            <v>$</v>
          </cell>
          <cell r="X143">
            <v>0</v>
          </cell>
        </row>
        <row r="144">
          <cell r="C144">
            <v>-382308.12</v>
          </cell>
          <cell r="O144">
            <v>-1250</v>
          </cell>
          <cell r="U144" t="str">
            <v>Bilan</v>
          </cell>
          <cell r="V144" t="str">
            <v>Mobilier</v>
          </cell>
          <cell r="W144" t="str">
            <v>$</v>
          </cell>
          <cell r="X144">
            <v>0</v>
          </cell>
        </row>
        <row r="145">
          <cell r="C145">
            <v>3987.88</v>
          </cell>
          <cell r="O145">
            <v>0</v>
          </cell>
          <cell r="U145" t="str">
            <v>Bilan</v>
          </cell>
          <cell r="V145" t="str">
            <v>Équipements Service</v>
          </cell>
          <cell r="W145" t="str">
            <v>$</v>
          </cell>
          <cell r="X145">
            <v>0</v>
          </cell>
        </row>
        <row r="146">
          <cell r="C146">
            <v>-3987.88</v>
          </cell>
          <cell r="O146">
            <v>0</v>
          </cell>
          <cell r="U146" t="str">
            <v>Bilan</v>
          </cell>
          <cell r="V146" t="str">
            <v>Équipements Service</v>
          </cell>
          <cell r="W146" t="str">
            <v>$</v>
          </cell>
          <cell r="X146">
            <v>0</v>
          </cell>
        </row>
        <row r="147">
          <cell r="C147">
            <v>260876.49</v>
          </cell>
          <cell r="O147">
            <v>0</v>
          </cell>
          <cell r="U147" t="str">
            <v>Bilan</v>
          </cell>
          <cell r="V147" t="str">
            <v>Équipements Informatique</v>
          </cell>
          <cell r="W147" t="str">
            <v>$</v>
          </cell>
          <cell r="X147">
            <v>0</v>
          </cell>
        </row>
        <row r="148">
          <cell r="C148">
            <v>-220669.73</v>
          </cell>
          <cell r="O148">
            <v>-1870</v>
          </cell>
          <cell r="U148" t="str">
            <v>Bilan</v>
          </cell>
          <cell r="V148" t="str">
            <v>Équipements Informatique</v>
          </cell>
          <cell r="W148" t="str">
            <v>$</v>
          </cell>
          <cell r="X148">
            <v>0</v>
          </cell>
        </row>
        <row r="149">
          <cell r="C149">
            <v>119393.66</v>
          </cell>
          <cell r="O149">
            <v>0</v>
          </cell>
          <cell r="U149" t="str">
            <v>Bilan</v>
          </cell>
          <cell r="V149" t="str">
            <v>Enseigne</v>
          </cell>
          <cell r="W149" t="str">
            <v>$</v>
          </cell>
          <cell r="X149">
            <v>0</v>
          </cell>
        </row>
        <row r="150">
          <cell r="C150">
            <v>-116395.48</v>
          </cell>
          <cell r="O150">
            <v>-185</v>
          </cell>
          <cell r="U150" t="str">
            <v>Bilan</v>
          </cell>
          <cell r="V150" t="str">
            <v>Enseigne</v>
          </cell>
          <cell r="W150" t="str">
            <v>$</v>
          </cell>
          <cell r="X150">
            <v>0</v>
          </cell>
        </row>
        <row r="151">
          <cell r="C151">
            <v>1623600</v>
          </cell>
          <cell r="O151">
            <v>0</v>
          </cell>
          <cell r="U151" t="str">
            <v>Bilan</v>
          </cell>
          <cell r="V151" t="str">
            <v>Avances à Recevoir Long Terme</v>
          </cell>
          <cell r="W151" t="str">
            <v>$</v>
          </cell>
          <cell r="X151">
            <v>0</v>
          </cell>
        </row>
        <row r="152">
          <cell r="C152">
            <v>16392.43</v>
          </cell>
          <cell r="O152">
            <v>-7848.92</v>
          </cell>
          <cell r="U152" t="str">
            <v>Bilan</v>
          </cell>
          <cell r="V152" t="str">
            <v>Recevables Autres</v>
          </cell>
          <cell r="W152" t="str">
            <v>$</v>
          </cell>
          <cell r="X152">
            <v>0</v>
          </cell>
        </row>
        <row r="153">
          <cell r="C153">
            <v>-13439937.57</v>
          </cell>
          <cell r="O153">
            <v>-3426983.59</v>
          </cell>
          <cell r="U153" t="str">
            <v>Bilan</v>
          </cell>
          <cell r="V153" t="str">
            <v>Effet à Payer Véhicules Neufs</v>
          </cell>
          <cell r="W153" t="str">
            <v>$</v>
          </cell>
          <cell r="X153">
            <v>0</v>
          </cell>
        </row>
        <row r="154">
          <cell r="C154">
            <v>-7538.4</v>
          </cell>
          <cell r="O154">
            <v>7538.4</v>
          </cell>
          <cell r="U154" t="str">
            <v>Bilan</v>
          </cell>
          <cell r="V154" t="str">
            <v>Effet à Payer Véhicules Usagés</v>
          </cell>
          <cell r="W154" t="str">
            <v>$</v>
          </cell>
          <cell r="X154">
            <v>0</v>
          </cell>
        </row>
        <row r="155">
          <cell r="C155">
            <v>-15810</v>
          </cell>
          <cell r="O155">
            <v>0</v>
          </cell>
          <cell r="U155" t="str">
            <v>Bilan</v>
          </cell>
          <cell r="V155" t="str">
            <v>Portion Court Terme de la Dette Long Terme</v>
          </cell>
          <cell r="W155" t="str">
            <v>$</v>
          </cell>
          <cell r="X155">
            <v>0</v>
          </cell>
        </row>
        <row r="156">
          <cell r="C156">
            <v>-1186.03</v>
          </cell>
          <cell r="O156">
            <v>371.45</v>
          </cell>
          <cell r="U156" t="str">
            <v>Bilan</v>
          </cell>
          <cell r="V156" t="str">
            <v>Taxes de Vente à Payer</v>
          </cell>
          <cell r="W156" t="str">
            <v>$</v>
          </cell>
          <cell r="X156">
            <v>0</v>
          </cell>
        </row>
        <row r="157">
          <cell r="C157">
            <v>-90204.41</v>
          </cell>
          <cell r="O157">
            <v>15887.63</v>
          </cell>
          <cell r="U157" t="str">
            <v>Bilan</v>
          </cell>
          <cell r="V157" t="str">
            <v>Taxes de Vente à Payer</v>
          </cell>
          <cell r="W157" t="str">
            <v>$</v>
          </cell>
          <cell r="X157">
            <v>0</v>
          </cell>
        </row>
        <row r="158">
          <cell r="C158">
            <v>53851.89</v>
          </cell>
          <cell r="O158">
            <v>-8439.84</v>
          </cell>
          <cell r="U158" t="str">
            <v>Bilan</v>
          </cell>
          <cell r="V158" t="str">
            <v>Taxes de Vente à Payer</v>
          </cell>
          <cell r="W158" t="str">
            <v>$</v>
          </cell>
          <cell r="X158">
            <v>0</v>
          </cell>
        </row>
        <row r="159">
          <cell r="C159">
            <v>-232344.67</v>
          </cell>
          <cell r="O159">
            <v>4433.3900000000003</v>
          </cell>
          <cell r="U159" t="str">
            <v>Bilan</v>
          </cell>
          <cell r="V159" t="str">
            <v>Taxes de Vente à Payer</v>
          </cell>
          <cell r="W159" t="str">
            <v>$</v>
          </cell>
          <cell r="X159">
            <v>0</v>
          </cell>
        </row>
        <row r="160">
          <cell r="C160">
            <v>292311.42</v>
          </cell>
          <cell r="O160">
            <v>63167.14</v>
          </cell>
          <cell r="U160" t="str">
            <v>Bilan</v>
          </cell>
          <cell r="V160" t="str">
            <v>Taxes de Vente à Payer</v>
          </cell>
          <cell r="W160" t="str">
            <v>$</v>
          </cell>
          <cell r="X160">
            <v>0</v>
          </cell>
        </row>
        <row r="161">
          <cell r="C161">
            <v>-1287</v>
          </cell>
          <cell r="O161">
            <v>57</v>
          </cell>
          <cell r="U161" t="str">
            <v>Bilan</v>
          </cell>
          <cell r="V161" t="str">
            <v>Taxes de Vente à Payer</v>
          </cell>
          <cell r="W161" t="str">
            <v>$</v>
          </cell>
          <cell r="X161">
            <v>0</v>
          </cell>
        </row>
        <row r="162">
          <cell r="C162">
            <v>-17119.23</v>
          </cell>
          <cell r="O162">
            <v>-25515.43</v>
          </cell>
          <cell r="U162" t="str">
            <v>Bilan</v>
          </cell>
          <cell r="V162" t="str">
            <v>Autres Comptes à Payer</v>
          </cell>
          <cell r="W162" t="str">
            <v>$</v>
          </cell>
          <cell r="X162">
            <v>0</v>
          </cell>
        </row>
        <row r="163">
          <cell r="C163">
            <v>-6865.25</v>
          </cell>
          <cell r="O163">
            <v>-925</v>
          </cell>
          <cell r="U163" t="str">
            <v>Bilan</v>
          </cell>
          <cell r="V163" t="str">
            <v>Autres Comptes à Payer</v>
          </cell>
          <cell r="W163" t="str">
            <v>$</v>
          </cell>
          <cell r="X163">
            <v>0</v>
          </cell>
        </row>
        <row r="164">
          <cell r="C164">
            <v>-70014.710000000006</v>
          </cell>
          <cell r="O164">
            <v>13033.2</v>
          </cell>
          <cell r="U164" t="str">
            <v>Bilan</v>
          </cell>
          <cell r="V164" t="str">
            <v>Autres Comptes à Payer</v>
          </cell>
          <cell r="W164" t="str">
            <v>$</v>
          </cell>
          <cell r="X164">
            <v>0</v>
          </cell>
        </row>
        <row r="165">
          <cell r="C165">
            <v>-18498.490000000002</v>
          </cell>
          <cell r="O165">
            <v>8965.5499999999993</v>
          </cell>
          <cell r="U165" t="str">
            <v>Bilan</v>
          </cell>
          <cell r="V165" t="str">
            <v>Autres Comptes à Payer</v>
          </cell>
          <cell r="W165" t="str">
            <v>$</v>
          </cell>
          <cell r="X165">
            <v>0</v>
          </cell>
        </row>
        <row r="166">
          <cell r="C166">
            <v>-336622.87</v>
          </cell>
          <cell r="O166">
            <v>174807.89</v>
          </cell>
          <cell r="U166" t="str">
            <v>Bilan</v>
          </cell>
          <cell r="V166" t="str">
            <v>Comptes à Payer Fournisseurs</v>
          </cell>
          <cell r="W166" t="str">
            <v>$</v>
          </cell>
          <cell r="X166">
            <v>0</v>
          </cell>
        </row>
        <row r="167">
          <cell r="C167">
            <v>0</v>
          </cell>
          <cell r="O167">
            <v>-16500</v>
          </cell>
          <cell r="U167" t="str">
            <v>Bilan</v>
          </cell>
          <cell r="V167" t="str">
            <v>Autres Comptes à Payer</v>
          </cell>
          <cell r="W167" t="str">
            <v>$</v>
          </cell>
          <cell r="X167">
            <v>0</v>
          </cell>
        </row>
        <row r="168">
          <cell r="C168">
            <v>-827.15</v>
          </cell>
          <cell r="O168">
            <v>827.15</v>
          </cell>
          <cell r="U168" t="str">
            <v>Bilan</v>
          </cell>
          <cell r="V168" t="str">
            <v>Autres Courus</v>
          </cell>
          <cell r="W168" t="str">
            <v>$</v>
          </cell>
          <cell r="X168">
            <v>0</v>
          </cell>
        </row>
        <row r="169">
          <cell r="C169">
            <v>0</v>
          </cell>
          <cell r="O169">
            <v>-19.88</v>
          </cell>
          <cell r="U169" t="str">
            <v>Bilan</v>
          </cell>
          <cell r="V169" t="str">
            <v>Autres Courus</v>
          </cell>
          <cell r="W169" t="str">
            <v>$</v>
          </cell>
          <cell r="X169">
            <v>0</v>
          </cell>
        </row>
        <row r="170">
          <cell r="C170">
            <v>-33700</v>
          </cell>
          <cell r="O170">
            <v>-6750</v>
          </cell>
          <cell r="U170" t="str">
            <v>Bilan</v>
          </cell>
          <cell r="V170" t="str">
            <v>Autres Courus</v>
          </cell>
          <cell r="W170" t="str">
            <v>$</v>
          </cell>
          <cell r="X170">
            <v>0</v>
          </cell>
        </row>
        <row r="171">
          <cell r="C171">
            <v>5555.91</v>
          </cell>
          <cell r="O171">
            <v>-1388.65</v>
          </cell>
          <cell r="U171" t="str">
            <v>Bilan</v>
          </cell>
          <cell r="V171" t="str">
            <v>DAS à Payer</v>
          </cell>
          <cell r="W171" t="str">
            <v>$</v>
          </cell>
          <cell r="X171">
            <v>0</v>
          </cell>
        </row>
        <row r="172">
          <cell r="C172">
            <v>1652.4</v>
          </cell>
          <cell r="O172">
            <v>224.78</v>
          </cell>
          <cell r="U172" t="str">
            <v>Bilan</v>
          </cell>
          <cell r="V172" t="str">
            <v>DAS à Payer</v>
          </cell>
          <cell r="W172" t="str">
            <v>$</v>
          </cell>
          <cell r="X172">
            <v>0</v>
          </cell>
        </row>
        <row r="173">
          <cell r="C173">
            <v>-23241.55</v>
          </cell>
          <cell r="O173">
            <v>-6437.57</v>
          </cell>
          <cell r="U173" t="str">
            <v>Bilan</v>
          </cell>
          <cell r="V173" t="str">
            <v>DAS à Payer</v>
          </cell>
          <cell r="W173" t="str">
            <v>$</v>
          </cell>
          <cell r="X173">
            <v>0</v>
          </cell>
        </row>
        <row r="174">
          <cell r="C174">
            <v>-731.16</v>
          </cell>
          <cell r="O174">
            <v>-76.56</v>
          </cell>
          <cell r="U174" t="str">
            <v>Bilan</v>
          </cell>
          <cell r="V174" t="str">
            <v>DAS à Payer</v>
          </cell>
          <cell r="W174" t="str">
            <v>$</v>
          </cell>
          <cell r="X174">
            <v>0</v>
          </cell>
        </row>
        <row r="175">
          <cell r="C175">
            <v>-290</v>
          </cell>
          <cell r="O175">
            <v>-353</v>
          </cell>
          <cell r="U175" t="str">
            <v>Bilan</v>
          </cell>
          <cell r="V175" t="str">
            <v>DAS à Payer</v>
          </cell>
          <cell r="W175" t="str">
            <v>$</v>
          </cell>
          <cell r="X175">
            <v>0</v>
          </cell>
        </row>
        <row r="176">
          <cell r="C176">
            <v>-18900</v>
          </cell>
          <cell r="O176">
            <v>3250</v>
          </cell>
          <cell r="U176" t="str">
            <v>Bilan</v>
          </cell>
          <cell r="V176" t="str">
            <v>Dépôts de Client</v>
          </cell>
          <cell r="W176" t="str">
            <v>$</v>
          </cell>
          <cell r="X176">
            <v>0</v>
          </cell>
        </row>
        <row r="177">
          <cell r="C177">
            <v>-13628.3</v>
          </cell>
          <cell r="O177">
            <v>8716.18</v>
          </cell>
          <cell r="U177" t="str">
            <v>Bilan</v>
          </cell>
          <cell r="V177" t="str">
            <v>Salaires à Payer</v>
          </cell>
          <cell r="W177" t="str">
            <v>$</v>
          </cell>
          <cell r="X177">
            <v>0</v>
          </cell>
        </row>
        <row r="178">
          <cell r="C178">
            <v>-89423.54</v>
          </cell>
          <cell r="O178">
            <v>55904.84</v>
          </cell>
          <cell r="U178" t="str">
            <v>Bilan</v>
          </cell>
          <cell r="V178" t="str">
            <v>Salaires à Payer</v>
          </cell>
          <cell r="W178" t="str">
            <v>$</v>
          </cell>
          <cell r="X178">
            <v>0</v>
          </cell>
        </row>
        <row r="179">
          <cell r="C179">
            <v>-68550.31</v>
          </cell>
          <cell r="O179">
            <v>-23209.84</v>
          </cell>
          <cell r="U179" t="str">
            <v>Bilan</v>
          </cell>
          <cell r="V179" t="str">
            <v>Salaires à Payer</v>
          </cell>
          <cell r="W179" t="str">
            <v>$</v>
          </cell>
          <cell r="X179">
            <v>0</v>
          </cell>
        </row>
        <row r="180">
          <cell r="C180">
            <v>-127544.55</v>
          </cell>
          <cell r="O180">
            <v>27015.82</v>
          </cell>
          <cell r="U180" t="str">
            <v>Bilan</v>
          </cell>
          <cell r="V180" t="str">
            <v>Salaires à Payer</v>
          </cell>
          <cell r="W180" t="str">
            <v>$</v>
          </cell>
          <cell r="X180">
            <v>0</v>
          </cell>
        </row>
        <row r="181">
          <cell r="C181">
            <v>15174.89</v>
          </cell>
          <cell r="O181">
            <v>1086.6099999999999</v>
          </cell>
          <cell r="U181" t="str">
            <v>Bilan</v>
          </cell>
          <cell r="V181" t="str">
            <v>Salaires à Payer</v>
          </cell>
          <cell r="W181" t="str">
            <v>$</v>
          </cell>
          <cell r="X181">
            <v>0</v>
          </cell>
        </row>
        <row r="182">
          <cell r="C182">
            <v>-47139.25</v>
          </cell>
          <cell r="O182">
            <v>1317.5</v>
          </cell>
          <cell r="U182" t="str">
            <v>Bilan</v>
          </cell>
          <cell r="V182" t="str">
            <v>Dette à Long Terme</v>
          </cell>
          <cell r="W182" t="str">
            <v>$</v>
          </cell>
          <cell r="X182">
            <v>0</v>
          </cell>
        </row>
        <row r="183">
          <cell r="C183">
            <v>-21855.79</v>
          </cell>
          <cell r="O183">
            <v>-209.83</v>
          </cell>
          <cell r="U183" t="str">
            <v>Bilan</v>
          </cell>
          <cell r="V183" t="str">
            <v>Autres Courus</v>
          </cell>
          <cell r="W183" t="str">
            <v>$</v>
          </cell>
          <cell r="X183">
            <v>0</v>
          </cell>
        </row>
        <row r="184">
          <cell r="C184">
            <v>-2350000</v>
          </cell>
          <cell r="O184">
            <v>0</v>
          </cell>
          <cell r="U184" t="str">
            <v>Bilan</v>
          </cell>
          <cell r="V184" t="str">
            <v>Capital Actions</v>
          </cell>
          <cell r="W184" t="str">
            <v>$</v>
          </cell>
          <cell r="X184">
            <v>0</v>
          </cell>
        </row>
        <row r="185">
          <cell r="C185">
            <v>-1846000</v>
          </cell>
          <cell r="O185">
            <v>0</v>
          </cell>
          <cell r="U185" t="str">
            <v>Bilan</v>
          </cell>
          <cell r="V185" t="str">
            <v>Apport</v>
          </cell>
          <cell r="W185" t="str">
            <v>$</v>
          </cell>
          <cell r="X185">
            <v>0</v>
          </cell>
        </row>
        <row r="186">
          <cell r="C186">
            <v>-347547.5</v>
          </cell>
          <cell r="O186">
            <v>0</v>
          </cell>
          <cell r="U186" t="str">
            <v>Bilan</v>
          </cell>
          <cell r="V186" t="str">
            <v>Capital Actions</v>
          </cell>
          <cell r="W186">
            <v>0</v>
          </cell>
          <cell r="X186">
            <v>0</v>
          </cell>
        </row>
        <row r="187">
          <cell r="C187">
            <v>-231711.86</v>
          </cell>
          <cell r="O187">
            <v>0</v>
          </cell>
          <cell r="U187" t="str">
            <v>Bilan</v>
          </cell>
          <cell r="V187" t="str">
            <v>Bénéfices non répartis</v>
          </cell>
          <cell r="W187" t="str">
            <v>$</v>
          </cell>
          <cell r="X187">
            <v>0</v>
          </cell>
        </row>
        <row r="188">
          <cell r="C188">
            <v>-686334.89</v>
          </cell>
          <cell r="O188">
            <v>-114774.91</v>
          </cell>
          <cell r="U188" t="str">
            <v>Véhicules neufs</v>
          </cell>
          <cell r="V188" t="str">
            <v>Rachat bail</v>
          </cell>
          <cell r="W188" t="str">
            <v>$</v>
          </cell>
          <cell r="X188" t="str">
            <v>Oui</v>
          </cell>
        </row>
        <row r="189">
          <cell r="O189">
            <v>-7</v>
          </cell>
          <cell r="U189" t="str">
            <v>Véhicules neufs</v>
          </cell>
          <cell r="V189" t="str">
            <v>Rachat bail</v>
          </cell>
          <cell r="W189" t="str">
            <v>NB</v>
          </cell>
          <cell r="X189">
            <v>0</v>
          </cell>
        </row>
        <row r="190">
          <cell r="C190">
            <v>-568436.17000000004</v>
          </cell>
          <cell r="O190">
            <v>0</v>
          </cell>
          <cell r="U190" t="str">
            <v>Véhicules neufs</v>
          </cell>
          <cell r="V190" t="str">
            <v>Autos détail</v>
          </cell>
          <cell r="W190" t="str">
            <v>$</v>
          </cell>
          <cell r="X190" t="str">
            <v>Oui</v>
          </cell>
        </row>
        <row r="191">
          <cell r="O191">
            <v>0</v>
          </cell>
          <cell r="U191" t="str">
            <v>Véhicules neufs</v>
          </cell>
          <cell r="V191" t="str">
            <v>Autos détail</v>
          </cell>
          <cell r="W191" t="str">
            <v>NB</v>
          </cell>
          <cell r="X191">
            <v>0</v>
          </cell>
        </row>
        <row r="192">
          <cell r="C192">
            <v>-115489.95</v>
          </cell>
          <cell r="O192">
            <v>0</v>
          </cell>
          <cell r="U192" t="str">
            <v>Véhicules neufs</v>
          </cell>
          <cell r="V192" t="str">
            <v>Autos détail</v>
          </cell>
          <cell r="W192" t="str">
            <v>$</v>
          </cell>
          <cell r="X192" t="str">
            <v>Oui</v>
          </cell>
        </row>
        <row r="193">
          <cell r="O193">
            <v>0</v>
          </cell>
          <cell r="U193" t="str">
            <v>Véhicules neufs</v>
          </cell>
          <cell r="V193" t="str">
            <v>Autos détail</v>
          </cell>
          <cell r="W193" t="str">
            <v>NB</v>
          </cell>
          <cell r="X193">
            <v>0</v>
          </cell>
        </row>
        <row r="194">
          <cell r="C194">
            <v>-1591709.42</v>
          </cell>
          <cell r="O194">
            <v>-134518.51</v>
          </cell>
          <cell r="U194" t="str">
            <v>Véhicules neufs</v>
          </cell>
          <cell r="V194" t="str">
            <v>Autos détail</v>
          </cell>
          <cell r="W194" t="str">
            <v>$</v>
          </cell>
          <cell r="X194" t="str">
            <v>Oui</v>
          </cell>
        </row>
        <row r="195">
          <cell r="O195">
            <v>-5</v>
          </cell>
          <cell r="U195" t="str">
            <v>Véhicules neufs</v>
          </cell>
          <cell r="V195" t="str">
            <v>Autos détail</v>
          </cell>
          <cell r="W195" t="str">
            <v>NB</v>
          </cell>
          <cell r="X195">
            <v>0</v>
          </cell>
        </row>
        <row r="196">
          <cell r="C196">
            <v>-848027.27</v>
          </cell>
          <cell r="O196">
            <v>-45360</v>
          </cell>
          <cell r="U196" t="str">
            <v>Véhicules neufs</v>
          </cell>
          <cell r="V196" t="str">
            <v>Autos détail</v>
          </cell>
          <cell r="W196" t="str">
            <v>$</v>
          </cell>
          <cell r="X196" t="str">
            <v>Oui</v>
          </cell>
        </row>
        <row r="197">
          <cell r="O197">
            <v>-1</v>
          </cell>
          <cell r="U197" t="str">
            <v>Véhicules neufs</v>
          </cell>
          <cell r="V197" t="str">
            <v>Autos détail</v>
          </cell>
          <cell r="W197" t="str">
            <v>NB</v>
          </cell>
          <cell r="X197">
            <v>0</v>
          </cell>
        </row>
        <row r="198">
          <cell r="C198">
            <v>-3266988.16</v>
          </cell>
          <cell r="O198">
            <v>-82860.160000000003</v>
          </cell>
          <cell r="U198" t="str">
            <v>Véhicules neufs</v>
          </cell>
          <cell r="V198" t="str">
            <v>Autos détail</v>
          </cell>
          <cell r="W198" t="str">
            <v>$</v>
          </cell>
          <cell r="X198" t="str">
            <v>Oui</v>
          </cell>
        </row>
        <row r="199">
          <cell r="O199">
            <v>-3</v>
          </cell>
          <cell r="U199" t="str">
            <v>Véhicules neufs</v>
          </cell>
          <cell r="V199" t="str">
            <v>Autos détail</v>
          </cell>
          <cell r="W199" t="str">
            <v>NB</v>
          </cell>
          <cell r="X199">
            <v>0</v>
          </cell>
        </row>
        <row r="200">
          <cell r="C200">
            <v>-1143763.69</v>
          </cell>
          <cell r="O200">
            <v>-153840.19</v>
          </cell>
          <cell r="U200" t="str">
            <v>Véhicules neufs</v>
          </cell>
          <cell r="V200" t="str">
            <v>Autos détail</v>
          </cell>
          <cell r="W200" t="str">
            <v>$</v>
          </cell>
          <cell r="X200" t="str">
            <v>Oui</v>
          </cell>
        </row>
        <row r="201">
          <cell r="O201">
            <v>-5</v>
          </cell>
          <cell r="U201" t="str">
            <v>Véhicules neufs</v>
          </cell>
          <cell r="V201" t="str">
            <v>Autos détail</v>
          </cell>
          <cell r="W201" t="str">
            <v>NB</v>
          </cell>
          <cell r="X201">
            <v>0</v>
          </cell>
        </row>
        <row r="202">
          <cell r="C202">
            <v>-74971.12</v>
          </cell>
          <cell r="O202">
            <v>0</v>
          </cell>
          <cell r="U202" t="str">
            <v>Véhicules neufs</v>
          </cell>
          <cell r="V202" t="str">
            <v>Autos détail</v>
          </cell>
          <cell r="W202" t="str">
            <v>$</v>
          </cell>
          <cell r="X202" t="str">
            <v>Oui</v>
          </cell>
        </row>
        <row r="203">
          <cell r="O203">
            <v>0</v>
          </cell>
          <cell r="U203" t="str">
            <v>Véhicules neufs</v>
          </cell>
          <cell r="V203" t="str">
            <v>Autos détail</v>
          </cell>
          <cell r="W203" t="str">
            <v>NB</v>
          </cell>
          <cell r="X203">
            <v>0</v>
          </cell>
        </row>
        <row r="204">
          <cell r="C204">
            <v>-1741739.35</v>
          </cell>
          <cell r="O204">
            <v>-195431.37</v>
          </cell>
          <cell r="U204" t="str">
            <v>Véhicules neufs</v>
          </cell>
          <cell r="V204" t="str">
            <v>Camions détail</v>
          </cell>
          <cell r="W204" t="str">
            <v>$</v>
          </cell>
          <cell r="X204" t="str">
            <v>Oui</v>
          </cell>
        </row>
        <row r="205">
          <cell r="O205">
            <v>-4</v>
          </cell>
          <cell r="U205" t="str">
            <v>Véhicules neufs</v>
          </cell>
          <cell r="V205" t="str">
            <v>Camions détail</v>
          </cell>
          <cell r="W205" t="str">
            <v>NB</v>
          </cell>
          <cell r="X205">
            <v>0</v>
          </cell>
        </row>
        <row r="206">
          <cell r="C206">
            <v>-652731.93000000005</v>
          </cell>
          <cell r="O206">
            <v>-62475.11</v>
          </cell>
          <cell r="U206" t="str">
            <v>Véhicules neufs</v>
          </cell>
          <cell r="V206" t="str">
            <v>Autos détail</v>
          </cell>
          <cell r="W206" t="str">
            <v>$</v>
          </cell>
          <cell r="X206" t="str">
            <v>Oui</v>
          </cell>
        </row>
        <row r="207">
          <cell r="O207">
            <v>-2</v>
          </cell>
          <cell r="U207" t="str">
            <v>Véhicules neufs</v>
          </cell>
          <cell r="V207" t="str">
            <v>Autos détail</v>
          </cell>
          <cell r="W207" t="str">
            <v>NB</v>
          </cell>
          <cell r="X207">
            <v>0</v>
          </cell>
        </row>
        <row r="208">
          <cell r="C208">
            <v>-5701876.75</v>
          </cell>
          <cell r="O208">
            <v>-847569.08</v>
          </cell>
          <cell r="U208" t="str">
            <v>Véhicules neufs</v>
          </cell>
          <cell r="V208" t="str">
            <v>Camions détail</v>
          </cell>
          <cell r="W208" t="str">
            <v>$</v>
          </cell>
          <cell r="X208" t="str">
            <v>Oui</v>
          </cell>
        </row>
        <row r="209">
          <cell r="O209">
            <v>-22</v>
          </cell>
          <cell r="U209" t="str">
            <v>Véhicules neufs</v>
          </cell>
          <cell r="V209" t="str">
            <v>Camions détail</v>
          </cell>
          <cell r="W209" t="str">
            <v>NB</v>
          </cell>
          <cell r="X209">
            <v>0</v>
          </cell>
        </row>
        <row r="210">
          <cell r="C210">
            <v>-502536.24</v>
          </cell>
          <cell r="O210">
            <v>0</v>
          </cell>
          <cell r="U210" t="str">
            <v>Véhicules neufs</v>
          </cell>
          <cell r="V210" t="str">
            <v>Autos détail</v>
          </cell>
          <cell r="W210" t="str">
            <v>$</v>
          </cell>
          <cell r="X210" t="str">
            <v>Oui</v>
          </cell>
        </row>
        <row r="211">
          <cell r="O211">
            <v>0</v>
          </cell>
          <cell r="U211" t="str">
            <v>Véhicules neufs</v>
          </cell>
          <cell r="V211" t="str">
            <v>Autos détail</v>
          </cell>
          <cell r="W211" t="str">
            <v>NB</v>
          </cell>
          <cell r="X211">
            <v>0</v>
          </cell>
        </row>
        <row r="212">
          <cell r="C212">
            <v>-287920.11</v>
          </cell>
          <cell r="O212">
            <v>-81130</v>
          </cell>
          <cell r="U212" t="str">
            <v>Véhicules neufs</v>
          </cell>
          <cell r="V212" t="str">
            <v>Flottes</v>
          </cell>
          <cell r="W212" t="str">
            <v>$</v>
          </cell>
          <cell r="X212" t="str">
            <v>Oui</v>
          </cell>
        </row>
        <row r="213">
          <cell r="O213">
            <v>-2</v>
          </cell>
          <cell r="U213" t="str">
            <v>Véhicules neufs</v>
          </cell>
          <cell r="V213" t="str">
            <v>Flottes</v>
          </cell>
          <cell r="W213" t="str">
            <v>NB</v>
          </cell>
          <cell r="X213">
            <v>0</v>
          </cell>
        </row>
        <row r="214">
          <cell r="C214">
            <v>-704793.09</v>
          </cell>
          <cell r="O214">
            <v>-503426.32</v>
          </cell>
          <cell r="U214" t="str">
            <v>Véhicules neufs</v>
          </cell>
          <cell r="V214" t="str">
            <v>Ex-Démos et courtoisies</v>
          </cell>
          <cell r="W214" t="str">
            <v>$</v>
          </cell>
          <cell r="X214" t="str">
            <v>Oui</v>
          </cell>
        </row>
        <row r="215">
          <cell r="O215">
            <v>-15</v>
          </cell>
          <cell r="U215" t="str">
            <v>Véhicules neufs</v>
          </cell>
          <cell r="V215" t="str">
            <v>Ex-Démos et courtoisies</v>
          </cell>
          <cell r="W215" t="str">
            <v>NB</v>
          </cell>
          <cell r="X215">
            <v>0</v>
          </cell>
        </row>
        <row r="216">
          <cell r="C216">
            <v>-1159341.47</v>
          </cell>
          <cell r="O216">
            <v>-497397.1</v>
          </cell>
          <cell r="U216" t="str">
            <v>Véhicules usagés</v>
          </cell>
          <cell r="V216" t="str">
            <v>Certifié</v>
          </cell>
          <cell r="W216" t="str">
            <v>$</v>
          </cell>
          <cell r="X216" t="str">
            <v>Oui</v>
          </cell>
        </row>
        <row r="217">
          <cell r="O217">
            <v>-27</v>
          </cell>
          <cell r="U217" t="str">
            <v>Véhicules usagés</v>
          </cell>
          <cell r="V217" t="str">
            <v>Certifié</v>
          </cell>
          <cell r="W217" t="str">
            <v>NB</v>
          </cell>
          <cell r="X217">
            <v>0</v>
          </cell>
        </row>
        <row r="218">
          <cell r="C218">
            <v>-2333441.5099999998</v>
          </cell>
          <cell r="O218">
            <v>0</v>
          </cell>
          <cell r="U218" t="str">
            <v>Véhicules usagés</v>
          </cell>
          <cell r="V218" t="str">
            <v>Non Certifié</v>
          </cell>
          <cell r="W218" t="str">
            <v>$</v>
          </cell>
          <cell r="X218" t="str">
            <v>Oui</v>
          </cell>
        </row>
        <row r="219">
          <cell r="O219">
            <v>0</v>
          </cell>
          <cell r="U219" t="str">
            <v>Véhicules usagés</v>
          </cell>
          <cell r="V219" t="str">
            <v>Non Certifié</v>
          </cell>
          <cell r="W219" t="str">
            <v>NB</v>
          </cell>
          <cell r="X219">
            <v>0</v>
          </cell>
        </row>
        <row r="220">
          <cell r="C220">
            <v>-819314.6</v>
          </cell>
          <cell r="O220">
            <v>-69345.34</v>
          </cell>
          <cell r="U220" t="str">
            <v>Véhicules usagés</v>
          </cell>
          <cell r="V220" t="str">
            <v>Non Certifié</v>
          </cell>
          <cell r="W220" t="str">
            <v>$</v>
          </cell>
          <cell r="X220" t="str">
            <v>Oui</v>
          </cell>
        </row>
        <row r="221">
          <cell r="O221">
            <v>-3</v>
          </cell>
          <cell r="U221" t="str">
            <v>Véhicules usagés</v>
          </cell>
          <cell r="V221" t="str">
            <v>Non Certifié</v>
          </cell>
          <cell r="W221" t="str">
            <v>NB</v>
          </cell>
          <cell r="X221">
            <v>0</v>
          </cell>
        </row>
        <row r="222">
          <cell r="C222">
            <v>-1580445.5</v>
          </cell>
          <cell r="O222">
            <v>-327720.5</v>
          </cell>
          <cell r="U222" t="str">
            <v>Véhicules usagés</v>
          </cell>
          <cell r="V222" t="str">
            <v>Ventes au Gros</v>
          </cell>
          <cell r="W222" t="str">
            <v>$</v>
          </cell>
          <cell r="X222" t="str">
            <v>Oui</v>
          </cell>
        </row>
        <row r="223">
          <cell r="O223">
            <v>-34</v>
          </cell>
          <cell r="U223" t="str">
            <v>Véhicules usagés</v>
          </cell>
          <cell r="V223" t="str">
            <v>Ventes au Gros</v>
          </cell>
          <cell r="W223" t="str">
            <v>NB</v>
          </cell>
          <cell r="X223">
            <v>0</v>
          </cell>
        </row>
        <row r="224">
          <cell r="C224">
            <v>-724216.94</v>
          </cell>
          <cell r="O224">
            <v>-92829.13</v>
          </cell>
          <cell r="U224" t="str">
            <v>Service</v>
          </cell>
          <cell r="V224" t="str">
            <v>M/O Client</v>
          </cell>
          <cell r="W224" t="str">
            <v>$</v>
          </cell>
          <cell r="X224" t="str">
            <v>Oui</v>
          </cell>
        </row>
        <row r="225">
          <cell r="O225">
            <v>-353</v>
          </cell>
          <cell r="U225" t="str">
            <v>Service</v>
          </cell>
          <cell r="V225" t="str">
            <v>M/O Client</v>
          </cell>
          <cell r="W225" t="str">
            <v>NB</v>
          </cell>
          <cell r="X225">
            <v>0</v>
          </cell>
        </row>
        <row r="226">
          <cell r="C226">
            <v>-661.96</v>
          </cell>
          <cell r="O226">
            <v>-53.86</v>
          </cell>
          <cell r="U226" t="str">
            <v>Service</v>
          </cell>
          <cell r="V226" t="str">
            <v>M/O Esthétique</v>
          </cell>
          <cell r="W226" t="str">
            <v>$</v>
          </cell>
          <cell r="X226" t="str">
            <v>Oui</v>
          </cell>
        </row>
        <row r="227">
          <cell r="C227">
            <v>-502846.51</v>
          </cell>
          <cell r="O227">
            <v>-96081.42</v>
          </cell>
          <cell r="U227" t="str">
            <v>Service</v>
          </cell>
          <cell r="V227" t="str">
            <v>M/O Garantie</v>
          </cell>
          <cell r="W227" t="str">
            <v>$</v>
          </cell>
          <cell r="X227" t="str">
            <v>Oui</v>
          </cell>
        </row>
        <row r="228">
          <cell r="O228">
            <v>-407</v>
          </cell>
          <cell r="U228" t="str">
            <v>Service</v>
          </cell>
          <cell r="V228" t="str">
            <v>M/O Garantie</v>
          </cell>
          <cell r="W228" t="str">
            <v>NB</v>
          </cell>
          <cell r="X228">
            <v>0</v>
          </cell>
        </row>
        <row r="229">
          <cell r="C229">
            <v>-304323.55</v>
          </cell>
          <cell r="O229">
            <v>-45657.38</v>
          </cell>
          <cell r="U229" t="str">
            <v>Service</v>
          </cell>
          <cell r="V229" t="str">
            <v>M/O Interne</v>
          </cell>
          <cell r="W229" t="str">
            <v>$</v>
          </cell>
          <cell r="X229" t="str">
            <v>Oui</v>
          </cell>
        </row>
        <row r="230">
          <cell r="O230">
            <v>-217</v>
          </cell>
          <cell r="U230" t="str">
            <v>Service</v>
          </cell>
          <cell r="V230" t="str">
            <v>M/O Interne</v>
          </cell>
          <cell r="W230" t="str">
            <v>NB</v>
          </cell>
          <cell r="X230">
            <v>0</v>
          </cell>
        </row>
        <row r="231">
          <cell r="C231">
            <v>-124066.11</v>
          </cell>
          <cell r="O231">
            <v>-19706.36</v>
          </cell>
          <cell r="U231" t="str">
            <v>Pièces</v>
          </cell>
          <cell r="V231" t="str">
            <v>Huiles et Graisse</v>
          </cell>
          <cell r="W231" t="str">
            <v>$</v>
          </cell>
          <cell r="X231" t="str">
            <v>Oui</v>
          </cell>
        </row>
        <row r="232">
          <cell r="O232">
            <v>-326</v>
          </cell>
          <cell r="U232" t="str">
            <v>Pièces</v>
          </cell>
          <cell r="V232" t="str">
            <v>Huiles et Graisse</v>
          </cell>
          <cell r="W232" t="str">
            <v>NB</v>
          </cell>
          <cell r="X232">
            <v>0</v>
          </cell>
        </row>
        <row r="233">
          <cell r="C233">
            <v>-34250.239999999998</v>
          </cell>
          <cell r="O233">
            <v>-2796.46</v>
          </cell>
          <cell r="U233" t="str">
            <v>Service</v>
          </cell>
          <cell r="V233" t="str">
            <v>Sous-traitement</v>
          </cell>
          <cell r="W233" t="str">
            <v>$</v>
          </cell>
          <cell r="X233" t="str">
            <v>Oui</v>
          </cell>
        </row>
        <row r="234">
          <cell r="O234">
            <v>-16</v>
          </cell>
          <cell r="U234" t="str">
            <v>Service</v>
          </cell>
          <cell r="V234" t="str">
            <v>Sous-traitement</v>
          </cell>
          <cell r="W234" t="str">
            <v>NB</v>
          </cell>
          <cell r="X234">
            <v>0</v>
          </cell>
        </row>
        <row r="235">
          <cell r="C235">
            <v>-3469.56</v>
          </cell>
          <cell r="O235">
            <v>-1838.03</v>
          </cell>
          <cell r="U235" t="str">
            <v>Service</v>
          </cell>
          <cell r="V235" t="str">
            <v>Sous-traitement</v>
          </cell>
          <cell r="W235" t="str">
            <v>$</v>
          </cell>
          <cell r="X235" t="str">
            <v>Oui</v>
          </cell>
        </row>
        <row r="236">
          <cell r="O236">
            <v>-8</v>
          </cell>
          <cell r="U236" t="str">
            <v>Service</v>
          </cell>
          <cell r="V236" t="str">
            <v>Sous-traitement</v>
          </cell>
          <cell r="W236" t="str">
            <v>NB</v>
          </cell>
          <cell r="X236">
            <v>0</v>
          </cell>
        </row>
        <row r="237">
          <cell r="C237">
            <v>-219406.27</v>
          </cell>
          <cell r="O237">
            <v>-24175.279999999999</v>
          </cell>
          <cell r="U237" t="str">
            <v>Service</v>
          </cell>
          <cell r="V237" t="str">
            <v>Sous-traitement</v>
          </cell>
          <cell r="W237" t="str">
            <v>$</v>
          </cell>
          <cell r="X237" t="str">
            <v>Oui</v>
          </cell>
        </row>
        <row r="238">
          <cell r="O238">
            <v>-149</v>
          </cell>
          <cell r="U238" t="str">
            <v>Service</v>
          </cell>
          <cell r="V238" t="str">
            <v>Sous-traitement</v>
          </cell>
          <cell r="W238" t="str">
            <v>NB</v>
          </cell>
          <cell r="X238">
            <v>0</v>
          </cell>
        </row>
        <row r="239">
          <cell r="C239">
            <v>-350490.32</v>
          </cell>
          <cell r="O239">
            <v>-40919.199999999997</v>
          </cell>
          <cell r="U239" t="str">
            <v>Carrosserie</v>
          </cell>
          <cell r="V239" t="str">
            <v>M/O Sous-traitement</v>
          </cell>
          <cell r="W239" t="str">
            <v>$</v>
          </cell>
          <cell r="X239" t="str">
            <v>Oui</v>
          </cell>
        </row>
        <row r="240">
          <cell r="O240">
            <v>-38</v>
          </cell>
          <cell r="U240" t="str">
            <v>Carrosserie</v>
          </cell>
          <cell r="V240" t="str">
            <v>M/O Sous-traitement</v>
          </cell>
          <cell r="W240" t="str">
            <v>NB</v>
          </cell>
          <cell r="X240">
            <v>0</v>
          </cell>
        </row>
        <row r="241">
          <cell r="C241">
            <v>-390921.22</v>
          </cell>
          <cell r="O241">
            <v>-49758.02</v>
          </cell>
          <cell r="U241" t="str">
            <v>Carrosserie</v>
          </cell>
          <cell r="V241" t="str">
            <v>M/O Sous-traitement</v>
          </cell>
          <cell r="W241" t="str">
            <v>$</v>
          </cell>
          <cell r="X241" t="str">
            <v>Oui</v>
          </cell>
        </row>
        <row r="242">
          <cell r="O242">
            <v>-32</v>
          </cell>
          <cell r="U242" t="str">
            <v>Carrosserie</v>
          </cell>
          <cell r="V242" t="str">
            <v>M/O Sous-traitement</v>
          </cell>
          <cell r="W242" t="str">
            <v>NB</v>
          </cell>
          <cell r="X242">
            <v>0</v>
          </cell>
        </row>
        <row r="243">
          <cell r="C243">
            <v>-63559.29</v>
          </cell>
          <cell r="O243">
            <v>-1686.95</v>
          </cell>
          <cell r="U243" t="str">
            <v>Carrosserie</v>
          </cell>
          <cell r="V243" t="str">
            <v>M/O Sous-traitement</v>
          </cell>
          <cell r="W243" t="str">
            <v>$</v>
          </cell>
          <cell r="X243" t="str">
            <v>Oui</v>
          </cell>
        </row>
        <row r="244">
          <cell r="O244">
            <v>-5</v>
          </cell>
          <cell r="U244" t="str">
            <v>Carrosserie</v>
          </cell>
          <cell r="V244" t="str">
            <v>M/O Sous-traitement</v>
          </cell>
          <cell r="W244" t="str">
            <v>NB</v>
          </cell>
          <cell r="X244">
            <v>0</v>
          </cell>
        </row>
        <row r="245">
          <cell r="C245">
            <v>-409235.05</v>
          </cell>
          <cell r="O245">
            <v>-71072.87</v>
          </cell>
          <cell r="U245" t="str">
            <v>Pièces</v>
          </cell>
          <cell r="V245" t="str">
            <v>Pièces Ro Clients</v>
          </cell>
          <cell r="W245" t="str">
            <v>$</v>
          </cell>
          <cell r="X245" t="str">
            <v>Oui</v>
          </cell>
        </row>
        <row r="246">
          <cell r="O246">
            <v>-365</v>
          </cell>
          <cell r="U246" t="str">
            <v>Pièces</v>
          </cell>
          <cell r="V246" t="str">
            <v>Pièces Ro Clients</v>
          </cell>
          <cell r="W246" t="str">
            <v>NB</v>
          </cell>
          <cell r="X246">
            <v>0</v>
          </cell>
        </row>
        <row r="247">
          <cell r="C247">
            <v>-601495.35</v>
          </cell>
          <cell r="O247">
            <v>-172014.61</v>
          </cell>
          <cell r="U247" t="str">
            <v>Pièces</v>
          </cell>
          <cell r="V247" t="str">
            <v>P/A Garantie</v>
          </cell>
          <cell r="W247" t="str">
            <v>$</v>
          </cell>
          <cell r="X247" t="str">
            <v>Oui</v>
          </cell>
        </row>
        <row r="248">
          <cell r="O248">
            <v>-285</v>
          </cell>
          <cell r="U248" t="str">
            <v>Pièces</v>
          </cell>
          <cell r="V248" t="str">
            <v>P/A Garantie</v>
          </cell>
          <cell r="W248" t="str">
            <v>NB</v>
          </cell>
          <cell r="X248">
            <v>0</v>
          </cell>
        </row>
        <row r="249">
          <cell r="C249">
            <v>-305769.39</v>
          </cell>
          <cell r="O249">
            <v>-54310</v>
          </cell>
          <cell r="U249" t="str">
            <v>Pièces</v>
          </cell>
          <cell r="V249" t="str">
            <v>Ventes Internes</v>
          </cell>
          <cell r="W249" t="str">
            <v>$</v>
          </cell>
          <cell r="X249" t="str">
            <v>Oui</v>
          </cell>
        </row>
        <row r="250">
          <cell r="O250">
            <v>-257</v>
          </cell>
          <cell r="U250" t="str">
            <v>Pièces</v>
          </cell>
          <cell r="V250" t="str">
            <v>Ventes Internes</v>
          </cell>
          <cell r="W250" t="str">
            <v>NB</v>
          </cell>
          <cell r="X250">
            <v>0</v>
          </cell>
        </row>
        <row r="251">
          <cell r="C251">
            <v>-22019.03</v>
          </cell>
          <cell r="O251">
            <v>-2619.2199999999998</v>
          </cell>
          <cell r="U251" t="str">
            <v>Pièces</v>
          </cell>
          <cell r="V251" t="str">
            <v>Pièces Ro Clients</v>
          </cell>
          <cell r="W251" t="str">
            <v>$</v>
          </cell>
          <cell r="X251" t="str">
            <v>Oui</v>
          </cell>
        </row>
        <row r="252">
          <cell r="O252">
            <v>-56</v>
          </cell>
          <cell r="U252" t="str">
            <v>Pièces</v>
          </cell>
          <cell r="V252" t="str">
            <v>Pièces Ro Clients</v>
          </cell>
          <cell r="W252" t="str">
            <v>NB</v>
          </cell>
          <cell r="X252">
            <v>0</v>
          </cell>
        </row>
        <row r="253">
          <cell r="C253">
            <v>-61800.959999999999</v>
          </cell>
          <cell r="O253">
            <v>-9208.15</v>
          </cell>
          <cell r="U253" t="str">
            <v>Pièces</v>
          </cell>
          <cell r="V253" t="str">
            <v>Pièces Ro Clients</v>
          </cell>
          <cell r="W253" t="str">
            <v>$</v>
          </cell>
          <cell r="X253" t="str">
            <v>Oui</v>
          </cell>
        </row>
        <row r="254">
          <cell r="O254">
            <v>35</v>
          </cell>
          <cell r="U254" t="str">
            <v>Pièces</v>
          </cell>
          <cell r="V254" t="str">
            <v>Pièces Ro Clients</v>
          </cell>
          <cell r="W254" t="str">
            <v>NB</v>
          </cell>
          <cell r="X254">
            <v>0</v>
          </cell>
        </row>
        <row r="255">
          <cell r="C255">
            <v>-150343.44</v>
          </cell>
          <cell r="O255">
            <v>-9157.66</v>
          </cell>
          <cell r="U255" t="str">
            <v>Pièces</v>
          </cell>
          <cell r="V255" t="str">
            <v>Pièces Ro Carrosserie</v>
          </cell>
          <cell r="W255" t="str">
            <v>$</v>
          </cell>
          <cell r="X255" t="str">
            <v>Oui</v>
          </cell>
        </row>
        <row r="256">
          <cell r="O256">
            <v>-11</v>
          </cell>
          <cell r="U256" t="str">
            <v>Pièces</v>
          </cell>
          <cell r="V256" t="str">
            <v>Pièces Ro Carrosserie</v>
          </cell>
          <cell r="W256" t="str">
            <v>NB</v>
          </cell>
          <cell r="X256">
            <v>0</v>
          </cell>
        </row>
        <row r="257">
          <cell r="C257">
            <v>-295381.49</v>
          </cell>
          <cell r="O257">
            <v>-33684.86</v>
          </cell>
          <cell r="U257" t="str">
            <v>Pièces</v>
          </cell>
          <cell r="V257" t="str">
            <v>Pièces Ro Carrosserie</v>
          </cell>
          <cell r="W257" t="str">
            <v>$</v>
          </cell>
          <cell r="X257" t="str">
            <v>Oui</v>
          </cell>
        </row>
        <row r="258">
          <cell r="O258">
            <v>-27</v>
          </cell>
          <cell r="U258" t="str">
            <v>Pièces</v>
          </cell>
          <cell r="V258" t="str">
            <v>Pièces Ro Carrosserie</v>
          </cell>
          <cell r="W258" t="str">
            <v>NB</v>
          </cell>
          <cell r="X258">
            <v>0</v>
          </cell>
        </row>
        <row r="259">
          <cell r="C259">
            <v>-8815.02</v>
          </cell>
          <cell r="O259">
            <v>-1188.03</v>
          </cell>
          <cell r="U259" t="str">
            <v>Pièces</v>
          </cell>
          <cell r="V259" t="str">
            <v>Pièces Ro Carrosserie</v>
          </cell>
          <cell r="W259" t="str">
            <v>$</v>
          </cell>
          <cell r="X259" t="str">
            <v>Oui</v>
          </cell>
        </row>
        <row r="260">
          <cell r="O260">
            <v>-3</v>
          </cell>
          <cell r="U260" t="str">
            <v>Pièces</v>
          </cell>
          <cell r="V260" t="str">
            <v>Pièces Ro Carrosserie</v>
          </cell>
          <cell r="W260" t="str">
            <v>NB</v>
          </cell>
          <cell r="X260">
            <v>0</v>
          </cell>
        </row>
        <row r="261">
          <cell r="C261">
            <v>-86978.16</v>
          </cell>
          <cell r="O261">
            <v>-13604.12</v>
          </cell>
          <cell r="U261" t="str">
            <v>Pièces</v>
          </cell>
          <cell r="V261" t="str">
            <v>Ventes Détails</v>
          </cell>
          <cell r="W261" t="str">
            <v>$</v>
          </cell>
          <cell r="X261" t="str">
            <v>Oui</v>
          </cell>
        </row>
        <row r="262">
          <cell r="O262">
            <v>-173</v>
          </cell>
          <cell r="U262" t="str">
            <v>Pièces</v>
          </cell>
          <cell r="V262" t="str">
            <v>Ventes Détails</v>
          </cell>
          <cell r="W262" t="str">
            <v>NB</v>
          </cell>
          <cell r="X262">
            <v>0</v>
          </cell>
        </row>
        <row r="263">
          <cell r="C263">
            <v>-346085.93</v>
          </cell>
          <cell r="O263">
            <v>-40205.67</v>
          </cell>
          <cell r="U263" t="str">
            <v>Pièces</v>
          </cell>
          <cell r="V263" t="str">
            <v>Ventes de Gros</v>
          </cell>
          <cell r="W263" t="str">
            <v>$</v>
          </cell>
          <cell r="X263" t="str">
            <v>Oui</v>
          </cell>
        </row>
        <row r="264">
          <cell r="O264">
            <v>-208</v>
          </cell>
          <cell r="U264" t="str">
            <v>Pièces</v>
          </cell>
          <cell r="V264" t="str">
            <v>Ventes de Gros</v>
          </cell>
          <cell r="W264" t="str">
            <v>NB</v>
          </cell>
          <cell r="X264">
            <v>0</v>
          </cell>
        </row>
        <row r="265">
          <cell r="C265">
            <v>-202951.86</v>
          </cell>
          <cell r="O265">
            <v>-20603.18</v>
          </cell>
          <cell r="U265" t="str">
            <v>Pièces</v>
          </cell>
          <cell r="V265" t="str">
            <v>Ventes Pneus</v>
          </cell>
          <cell r="W265" t="str">
            <v>$</v>
          </cell>
          <cell r="X265" t="str">
            <v>Oui</v>
          </cell>
        </row>
        <row r="266">
          <cell r="O266">
            <v>-35</v>
          </cell>
          <cell r="U266" t="str">
            <v>Pièces</v>
          </cell>
          <cell r="V266" t="str">
            <v>Ventes Pneus</v>
          </cell>
          <cell r="W266" t="str">
            <v>NB</v>
          </cell>
          <cell r="X266">
            <v>0</v>
          </cell>
        </row>
        <row r="267">
          <cell r="C267">
            <v>-1862.19</v>
          </cell>
          <cell r="O267">
            <v>-847.5</v>
          </cell>
          <cell r="U267" t="str">
            <v>Pièces</v>
          </cell>
          <cell r="V267" t="str">
            <v>Ventes Pneus</v>
          </cell>
          <cell r="W267" t="str">
            <v>$</v>
          </cell>
          <cell r="X267" t="str">
            <v>Oui</v>
          </cell>
        </row>
        <row r="268">
          <cell r="C268">
            <v>647886.25</v>
          </cell>
          <cell r="O268">
            <v>110175</v>
          </cell>
          <cell r="U268" t="str">
            <v>Véhicules neufs</v>
          </cell>
          <cell r="V268" t="str">
            <v>Rachat bail</v>
          </cell>
          <cell r="W268" t="str">
            <v>$</v>
          </cell>
          <cell r="X268">
            <v>0</v>
          </cell>
        </row>
        <row r="269">
          <cell r="C269">
            <v>559498.13</v>
          </cell>
          <cell r="O269">
            <v>-250</v>
          </cell>
          <cell r="U269" t="str">
            <v>Véhicules neufs</v>
          </cell>
          <cell r="V269" t="str">
            <v>Autos détail</v>
          </cell>
          <cell r="W269" t="str">
            <v>$</v>
          </cell>
          <cell r="X269">
            <v>0</v>
          </cell>
        </row>
        <row r="270">
          <cell r="C270">
            <v>104779.37</v>
          </cell>
          <cell r="O270">
            <v>0</v>
          </cell>
          <cell r="U270" t="str">
            <v>Véhicules neufs</v>
          </cell>
          <cell r="V270" t="str">
            <v>Autos détail</v>
          </cell>
          <cell r="W270" t="str">
            <v>$</v>
          </cell>
          <cell r="X270">
            <v>0</v>
          </cell>
        </row>
        <row r="271">
          <cell r="C271">
            <v>1567970.08</v>
          </cell>
          <cell r="O271">
            <v>132092.37</v>
          </cell>
          <cell r="U271" t="str">
            <v>Véhicules neufs</v>
          </cell>
          <cell r="V271" t="str">
            <v>Autos détail</v>
          </cell>
          <cell r="W271" t="str">
            <v>$</v>
          </cell>
          <cell r="X271">
            <v>0</v>
          </cell>
        </row>
        <row r="272">
          <cell r="C272">
            <v>836075.51</v>
          </cell>
          <cell r="O272">
            <v>44431.31</v>
          </cell>
          <cell r="U272" t="str">
            <v>Véhicules neufs</v>
          </cell>
          <cell r="V272" t="str">
            <v>Autos détail</v>
          </cell>
          <cell r="W272" t="str">
            <v>$</v>
          </cell>
          <cell r="X272">
            <v>0</v>
          </cell>
        </row>
        <row r="273">
          <cell r="C273">
            <v>3204948.86</v>
          </cell>
          <cell r="O273">
            <v>81984.2</v>
          </cell>
          <cell r="U273" t="str">
            <v>Véhicules neufs</v>
          </cell>
          <cell r="V273" t="str">
            <v>Autos détail</v>
          </cell>
          <cell r="W273" t="str">
            <v>$</v>
          </cell>
          <cell r="X273">
            <v>0</v>
          </cell>
        </row>
        <row r="274">
          <cell r="C274">
            <v>1129025.56</v>
          </cell>
          <cell r="O274">
            <v>151670.39000000001</v>
          </cell>
          <cell r="U274" t="str">
            <v>Véhicules neufs</v>
          </cell>
          <cell r="V274" t="str">
            <v>Autos détail</v>
          </cell>
          <cell r="W274" t="str">
            <v>$</v>
          </cell>
          <cell r="X274">
            <v>0</v>
          </cell>
        </row>
        <row r="275">
          <cell r="C275">
            <v>73684.66</v>
          </cell>
          <cell r="O275">
            <v>0</v>
          </cell>
          <cell r="U275" t="str">
            <v>Véhicules neufs</v>
          </cell>
          <cell r="V275" t="str">
            <v>Autos détail</v>
          </cell>
          <cell r="W275" t="str">
            <v>$</v>
          </cell>
          <cell r="X275">
            <v>0</v>
          </cell>
        </row>
        <row r="276">
          <cell r="C276">
            <v>1700172.13</v>
          </cell>
          <cell r="O276">
            <v>192412.74</v>
          </cell>
          <cell r="U276" t="str">
            <v>Véhicules neufs</v>
          </cell>
          <cell r="V276" t="str">
            <v>Camions détail</v>
          </cell>
          <cell r="W276" t="str">
            <v>$</v>
          </cell>
          <cell r="X276">
            <v>0</v>
          </cell>
        </row>
        <row r="277">
          <cell r="C277">
            <v>638706.92000000004</v>
          </cell>
          <cell r="O277">
            <v>63767.09</v>
          </cell>
          <cell r="U277" t="str">
            <v>Véhicules neufs</v>
          </cell>
          <cell r="V277" t="str">
            <v>Autos détail</v>
          </cell>
          <cell r="W277" t="str">
            <v>$</v>
          </cell>
          <cell r="X277">
            <v>0</v>
          </cell>
        </row>
        <row r="278">
          <cell r="C278">
            <v>5607617.4000000004</v>
          </cell>
          <cell r="O278">
            <v>827660.04</v>
          </cell>
          <cell r="U278" t="str">
            <v>Véhicules neufs</v>
          </cell>
          <cell r="V278" t="str">
            <v>Camions détail</v>
          </cell>
          <cell r="W278" t="str">
            <v>$</v>
          </cell>
          <cell r="X278">
            <v>0</v>
          </cell>
        </row>
        <row r="279">
          <cell r="C279">
            <v>477046.84</v>
          </cell>
          <cell r="O279">
            <v>0</v>
          </cell>
          <cell r="U279" t="str">
            <v>Véhicules neufs</v>
          </cell>
          <cell r="V279" t="str">
            <v>Autos détail</v>
          </cell>
          <cell r="W279" t="str">
            <v>$</v>
          </cell>
          <cell r="X279">
            <v>0</v>
          </cell>
        </row>
        <row r="280">
          <cell r="C280">
            <v>280626.65999999997</v>
          </cell>
          <cell r="O280">
            <v>79678.47</v>
          </cell>
          <cell r="U280" t="str">
            <v>Véhicules neufs</v>
          </cell>
          <cell r="V280" t="str">
            <v>Flottes</v>
          </cell>
          <cell r="W280" t="str">
            <v>$</v>
          </cell>
          <cell r="X280">
            <v>0</v>
          </cell>
        </row>
        <row r="281">
          <cell r="C281">
            <v>699059.86</v>
          </cell>
          <cell r="O281">
            <v>499909.55</v>
          </cell>
          <cell r="U281" t="str">
            <v>Véhicules neufs</v>
          </cell>
          <cell r="V281" t="str">
            <v>Ex-Démos et courtoisies</v>
          </cell>
          <cell r="W281" t="str">
            <v>$</v>
          </cell>
          <cell r="X281">
            <v>0</v>
          </cell>
        </row>
        <row r="282">
          <cell r="C282">
            <v>1009494.68</v>
          </cell>
          <cell r="O282">
            <v>448946.49</v>
          </cell>
          <cell r="U282" t="str">
            <v>Véhicules usagés</v>
          </cell>
          <cell r="V282" t="str">
            <v>Certifié</v>
          </cell>
          <cell r="W282" t="str">
            <v>$</v>
          </cell>
          <cell r="X282">
            <v>0</v>
          </cell>
        </row>
        <row r="283">
          <cell r="C283">
            <v>101127.46</v>
          </cell>
          <cell r="O283">
            <v>45587.28</v>
          </cell>
          <cell r="U283" t="str">
            <v>Véhicules usagés</v>
          </cell>
          <cell r="V283" t="str">
            <v>Certifié</v>
          </cell>
          <cell r="W283" t="str">
            <v>$</v>
          </cell>
          <cell r="X283">
            <v>0</v>
          </cell>
        </row>
        <row r="284">
          <cell r="C284">
            <v>2098841</v>
          </cell>
          <cell r="O284">
            <v>450</v>
          </cell>
          <cell r="U284" t="str">
            <v>Véhicules usagés</v>
          </cell>
          <cell r="V284" t="str">
            <v>Non Certifié</v>
          </cell>
          <cell r="W284" t="str">
            <v>$</v>
          </cell>
          <cell r="X284">
            <v>0</v>
          </cell>
        </row>
        <row r="285">
          <cell r="C285">
            <v>185152.06</v>
          </cell>
          <cell r="O285">
            <v>0</v>
          </cell>
          <cell r="U285" t="str">
            <v>Véhicules usagés</v>
          </cell>
          <cell r="V285" t="str">
            <v>Non Certifié</v>
          </cell>
          <cell r="W285" t="str">
            <v>$</v>
          </cell>
          <cell r="X285">
            <v>0</v>
          </cell>
        </row>
        <row r="286">
          <cell r="C286">
            <v>730726.63</v>
          </cell>
          <cell r="O286">
            <v>62730</v>
          </cell>
          <cell r="U286" t="str">
            <v>Véhicules usagés</v>
          </cell>
          <cell r="V286" t="str">
            <v>Non Certifié</v>
          </cell>
          <cell r="W286" t="str">
            <v>$</v>
          </cell>
          <cell r="X286">
            <v>0</v>
          </cell>
        </row>
        <row r="287">
          <cell r="C287">
            <v>55174.22</v>
          </cell>
          <cell r="O287">
            <v>2151.66</v>
          </cell>
          <cell r="U287" t="str">
            <v>Véhicules usagés</v>
          </cell>
          <cell r="V287" t="str">
            <v>Non Certifié</v>
          </cell>
          <cell r="W287" t="str">
            <v>$</v>
          </cell>
          <cell r="X287">
            <v>0</v>
          </cell>
        </row>
        <row r="288">
          <cell r="C288">
            <v>1546417.74</v>
          </cell>
          <cell r="O288">
            <v>325291.28999999998</v>
          </cell>
          <cell r="U288" t="str">
            <v>Véhicules usagés</v>
          </cell>
          <cell r="V288" t="str">
            <v>Ventes au Gros</v>
          </cell>
          <cell r="W288" t="str">
            <v>$</v>
          </cell>
          <cell r="X288">
            <v>0</v>
          </cell>
        </row>
        <row r="289">
          <cell r="C289">
            <v>181113.88</v>
          </cell>
          <cell r="O289">
            <v>24096.75</v>
          </cell>
          <cell r="U289" t="str">
            <v>Service</v>
          </cell>
          <cell r="V289" t="str">
            <v>M/O Client</v>
          </cell>
          <cell r="W289" t="str">
            <v>$</v>
          </cell>
          <cell r="X289">
            <v>0</v>
          </cell>
        </row>
        <row r="290">
          <cell r="C290">
            <v>43.6</v>
          </cell>
          <cell r="O290">
            <v>9.75</v>
          </cell>
          <cell r="U290" t="str">
            <v>Service</v>
          </cell>
          <cell r="V290" t="str">
            <v>M/O Esthétique</v>
          </cell>
          <cell r="W290" t="str">
            <v>$</v>
          </cell>
          <cell r="X290">
            <v>0</v>
          </cell>
        </row>
        <row r="291">
          <cell r="C291">
            <v>153130.54999999999</v>
          </cell>
          <cell r="O291">
            <v>31724.99</v>
          </cell>
          <cell r="U291" t="str">
            <v>Service</v>
          </cell>
          <cell r="V291" t="str">
            <v>M/O Garantie</v>
          </cell>
          <cell r="W291" t="str">
            <v>$</v>
          </cell>
          <cell r="X291">
            <v>0</v>
          </cell>
        </row>
        <row r="292">
          <cell r="C292">
            <v>92467.61</v>
          </cell>
          <cell r="O292">
            <v>13885.13</v>
          </cell>
          <cell r="U292" t="str">
            <v>Service</v>
          </cell>
          <cell r="V292" t="str">
            <v>M/O Interne</v>
          </cell>
          <cell r="W292" t="str">
            <v>$</v>
          </cell>
          <cell r="X292">
            <v>0</v>
          </cell>
        </row>
        <row r="293">
          <cell r="C293">
            <v>22406.55</v>
          </cell>
          <cell r="O293">
            <v>3764.12</v>
          </cell>
          <cell r="U293" t="str">
            <v>Service</v>
          </cell>
          <cell r="V293" t="str">
            <v>Ajustement M/O</v>
          </cell>
          <cell r="W293" t="str">
            <v>$</v>
          </cell>
          <cell r="X293">
            <v>0</v>
          </cell>
        </row>
        <row r="294">
          <cell r="C294">
            <v>87383.27</v>
          </cell>
          <cell r="O294">
            <v>13873.4</v>
          </cell>
          <cell r="U294" t="str">
            <v>Pièces</v>
          </cell>
          <cell r="V294" t="str">
            <v>Huiles et Graisse</v>
          </cell>
          <cell r="W294" t="str">
            <v>$</v>
          </cell>
          <cell r="X294">
            <v>0</v>
          </cell>
        </row>
        <row r="295">
          <cell r="C295">
            <v>24310.959999999999</v>
          </cell>
          <cell r="O295">
            <v>1756.5</v>
          </cell>
          <cell r="U295" t="str">
            <v>Service</v>
          </cell>
          <cell r="V295" t="str">
            <v>Sous-traitement</v>
          </cell>
          <cell r="W295" t="str">
            <v>$</v>
          </cell>
          <cell r="X295">
            <v>0</v>
          </cell>
        </row>
        <row r="296">
          <cell r="C296">
            <v>7767.51</v>
          </cell>
          <cell r="O296">
            <v>2255.4299999999998</v>
          </cell>
          <cell r="U296" t="str">
            <v>Service</v>
          </cell>
          <cell r="V296" t="str">
            <v>Sous-traitement</v>
          </cell>
          <cell r="W296" t="str">
            <v>$</v>
          </cell>
          <cell r="X296">
            <v>0</v>
          </cell>
        </row>
        <row r="297">
          <cell r="C297">
            <v>160839.03</v>
          </cell>
          <cell r="O297">
            <v>17685.53</v>
          </cell>
          <cell r="U297" t="str">
            <v>Service</v>
          </cell>
          <cell r="V297" t="str">
            <v>Sous-traitement</v>
          </cell>
          <cell r="W297" t="str">
            <v>$</v>
          </cell>
          <cell r="X297">
            <v>0</v>
          </cell>
        </row>
        <row r="298">
          <cell r="C298">
            <v>184146.85</v>
          </cell>
          <cell r="O298">
            <v>21221.09</v>
          </cell>
          <cell r="U298" t="str">
            <v>Carrosserie</v>
          </cell>
          <cell r="V298" t="str">
            <v>M/O Sous-traitement</v>
          </cell>
          <cell r="W298" t="str">
            <v>$</v>
          </cell>
          <cell r="X298">
            <v>0</v>
          </cell>
        </row>
        <row r="299">
          <cell r="C299">
            <v>390921.22</v>
          </cell>
          <cell r="O299">
            <v>49758.02</v>
          </cell>
          <cell r="U299" t="str">
            <v>Carrosserie</v>
          </cell>
          <cell r="V299" t="str">
            <v>M/O Sous-traitement</v>
          </cell>
          <cell r="W299" t="str">
            <v>$</v>
          </cell>
          <cell r="X299">
            <v>0</v>
          </cell>
        </row>
        <row r="300">
          <cell r="C300">
            <v>49785.11</v>
          </cell>
          <cell r="O300">
            <v>1554.12</v>
          </cell>
          <cell r="U300" t="str">
            <v>Carrosserie</v>
          </cell>
          <cell r="V300" t="str">
            <v>M/O Sous-traitement</v>
          </cell>
          <cell r="W300" t="str">
            <v>$</v>
          </cell>
          <cell r="X300">
            <v>0</v>
          </cell>
        </row>
        <row r="301">
          <cell r="C301">
            <v>261958.21</v>
          </cell>
          <cell r="O301">
            <v>46172.86</v>
          </cell>
          <cell r="U301" t="str">
            <v>Pièces</v>
          </cell>
          <cell r="V301" t="str">
            <v>Pièces Ro Clients</v>
          </cell>
          <cell r="W301" t="str">
            <v>$</v>
          </cell>
          <cell r="X301">
            <v>0</v>
          </cell>
        </row>
        <row r="302">
          <cell r="C302">
            <v>455442.39</v>
          </cell>
          <cell r="O302">
            <v>130308.36</v>
          </cell>
          <cell r="U302" t="str">
            <v>Pièces</v>
          </cell>
          <cell r="V302" t="str">
            <v>P/A Garantie</v>
          </cell>
          <cell r="W302" t="str">
            <v>$</v>
          </cell>
          <cell r="X302">
            <v>0</v>
          </cell>
        </row>
        <row r="303">
          <cell r="C303">
            <v>208925.83</v>
          </cell>
          <cell r="O303">
            <v>37029.56</v>
          </cell>
          <cell r="U303" t="str">
            <v>Pièces</v>
          </cell>
          <cell r="V303" t="str">
            <v>Ventes Internes</v>
          </cell>
          <cell r="W303" t="str">
            <v>$</v>
          </cell>
          <cell r="X303">
            <v>0</v>
          </cell>
        </row>
        <row r="304">
          <cell r="C304">
            <v>14885.16</v>
          </cell>
          <cell r="O304">
            <v>1829.51</v>
          </cell>
          <cell r="U304" t="str">
            <v>Pièces</v>
          </cell>
          <cell r="V304" t="str">
            <v>Pièces Ro Clients</v>
          </cell>
          <cell r="W304" t="str">
            <v>$</v>
          </cell>
          <cell r="X304">
            <v>0</v>
          </cell>
        </row>
        <row r="305">
          <cell r="C305">
            <v>58399.41</v>
          </cell>
          <cell r="O305">
            <v>8710.39</v>
          </cell>
          <cell r="U305" t="str">
            <v>Pièces</v>
          </cell>
          <cell r="V305" t="str">
            <v>Pièces Ro Clients</v>
          </cell>
          <cell r="W305" t="str">
            <v>$</v>
          </cell>
          <cell r="X305">
            <v>0</v>
          </cell>
        </row>
        <row r="306">
          <cell r="C306">
            <v>103532.4</v>
          </cell>
          <cell r="O306">
            <v>6120.5</v>
          </cell>
          <cell r="U306" t="str">
            <v>Pièces</v>
          </cell>
          <cell r="V306" t="str">
            <v>Pièces Ro Carrosserie</v>
          </cell>
          <cell r="W306" t="str">
            <v>$</v>
          </cell>
          <cell r="X306">
            <v>0</v>
          </cell>
        </row>
        <row r="307">
          <cell r="C307">
            <v>226213.43</v>
          </cell>
          <cell r="O307">
            <v>25911.29</v>
          </cell>
          <cell r="U307" t="str">
            <v>Pièces</v>
          </cell>
          <cell r="V307" t="str">
            <v>Pièces Ro Carrosserie</v>
          </cell>
          <cell r="W307" t="str">
            <v>$</v>
          </cell>
          <cell r="X307">
            <v>0</v>
          </cell>
        </row>
        <row r="308">
          <cell r="C308">
            <v>6043.86</v>
          </cell>
          <cell r="O308">
            <v>711.3</v>
          </cell>
          <cell r="U308" t="str">
            <v>Pièces</v>
          </cell>
          <cell r="V308" t="str">
            <v>Pièces Ro Carrosserie</v>
          </cell>
          <cell r="W308" t="str">
            <v>$</v>
          </cell>
          <cell r="X308">
            <v>0</v>
          </cell>
        </row>
        <row r="309">
          <cell r="C309">
            <v>60989.01</v>
          </cell>
          <cell r="O309">
            <v>9879.1</v>
          </cell>
          <cell r="U309" t="str">
            <v>Pièces</v>
          </cell>
          <cell r="V309" t="str">
            <v>Ventes Détails</v>
          </cell>
          <cell r="W309" t="str">
            <v>$</v>
          </cell>
          <cell r="X309">
            <v>0</v>
          </cell>
        </row>
        <row r="310">
          <cell r="C310">
            <v>280578.15999999997</v>
          </cell>
          <cell r="O310">
            <v>31870.93</v>
          </cell>
          <cell r="U310" t="str">
            <v>Pièces</v>
          </cell>
          <cell r="V310" t="str">
            <v>Ventes de Gros</v>
          </cell>
          <cell r="W310" t="str">
            <v>$</v>
          </cell>
          <cell r="X310">
            <v>0</v>
          </cell>
        </row>
        <row r="311">
          <cell r="C311">
            <v>164093.54</v>
          </cell>
          <cell r="O311">
            <v>16724.48</v>
          </cell>
          <cell r="U311" t="str">
            <v>Pièces</v>
          </cell>
          <cell r="V311" t="str">
            <v>Ventes Pneus</v>
          </cell>
          <cell r="W311" t="str">
            <v>$</v>
          </cell>
          <cell r="X311">
            <v>0</v>
          </cell>
        </row>
        <row r="312">
          <cell r="C312">
            <v>1552.23</v>
          </cell>
          <cell r="O312">
            <v>680</v>
          </cell>
          <cell r="U312" t="str">
            <v>Pièces</v>
          </cell>
          <cell r="V312" t="str">
            <v>Ventes Pneus</v>
          </cell>
          <cell r="W312" t="str">
            <v>$</v>
          </cell>
          <cell r="X312">
            <v>0</v>
          </cell>
        </row>
        <row r="313">
          <cell r="C313">
            <v>-60339.43</v>
          </cell>
          <cell r="O313">
            <v>-2637.79</v>
          </cell>
          <cell r="U313" t="str">
            <v>Pièces</v>
          </cell>
          <cell r="V313" t="str">
            <v>Escomptes</v>
          </cell>
          <cell r="W313" t="str">
            <v>$</v>
          </cell>
          <cell r="X313">
            <v>0</v>
          </cell>
        </row>
        <row r="314">
          <cell r="C314">
            <v>222784.02</v>
          </cell>
          <cell r="O314">
            <v>22022.06</v>
          </cell>
          <cell r="U314" t="str">
            <v>Véhicules neufs</v>
          </cell>
          <cell r="V314" t="str">
            <v>Comm. vendeurs</v>
          </cell>
          <cell r="W314" t="str">
            <v>$</v>
          </cell>
          <cell r="X314">
            <v>0</v>
          </cell>
        </row>
        <row r="315">
          <cell r="C315">
            <v>119682.51</v>
          </cell>
          <cell r="O315">
            <v>18194.37</v>
          </cell>
          <cell r="U315" t="str">
            <v>Véhicules neufs</v>
          </cell>
          <cell r="V315" t="str">
            <v>Comm. F&amp;I</v>
          </cell>
          <cell r="W315" t="str">
            <v>$</v>
          </cell>
          <cell r="X315">
            <v>0</v>
          </cell>
        </row>
        <row r="316">
          <cell r="C316">
            <v>2476.62</v>
          </cell>
          <cell r="O316">
            <v>0</v>
          </cell>
          <cell r="U316" t="str">
            <v>Véhicules neufs</v>
          </cell>
          <cell r="V316" t="str">
            <v>Service gratuit 1</v>
          </cell>
          <cell r="W316" t="str">
            <v>$</v>
          </cell>
          <cell r="X316">
            <v>0</v>
          </cell>
        </row>
        <row r="317">
          <cell r="C317">
            <v>15409.04</v>
          </cell>
          <cell r="O317">
            <v>1060</v>
          </cell>
          <cell r="U317" t="str">
            <v>Véhicules neufs</v>
          </cell>
          <cell r="V317" t="str">
            <v>Entretien stock</v>
          </cell>
          <cell r="W317" t="str">
            <v>$</v>
          </cell>
          <cell r="X317">
            <v>0</v>
          </cell>
        </row>
        <row r="318">
          <cell r="C318">
            <v>139614.69</v>
          </cell>
          <cell r="O318">
            <v>26378</v>
          </cell>
          <cell r="U318" t="str">
            <v>Véhicules neufs</v>
          </cell>
          <cell r="V318" t="str">
            <v>Intérêt de gros</v>
          </cell>
          <cell r="W318" t="str">
            <v>$</v>
          </cell>
          <cell r="X318">
            <v>0</v>
          </cell>
        </row>
        <row r="319">
          <cell r="C319">
            <v>90112.61</v>
          </cell>
          <cell r="O319">
            <v>7439.8</v>
          </cell>
          <cell r="U319" t="str">
            <v>Véhicules neufs</v>
          </cell>
          <cell r="V319" t="str">
            <v>Frais de livraison</v>
          </cell>
          <cell r="W319" t="str">
            <v>$</v>
          </cell>
          <cell r="X319">
            <v>0</v>
          </cell>
        </row>
        <row r="320">
          <cell r="C320">
            <v>97920</v>
          </cell>
          <cell r="O320">
            <v>18700</v>
          </cell>
          <cell r="U320" t="str">
            <v>Véhicules neufs</v>
          </cell>
          <cell r="V320" t="str">
            <v>Publicité 1</v>
          </cell>
          <cell r="W320" t="str">
            <v>$</v>
          </cell>
          <cell r="X320">
            <v>0</v>
          </cell>
        </row>
        <row r="321">
          <cell r="C321">
            <v>-49700</v>
          </cell>
          <cell r="O321">
            <v>-5700</v>
          </cell>
          <cell r="U321" t="str">
            <v>Véhicules neufs</v>
          </cell>
          <cell r="V321" t="str">
            <v>Publicité 1</v>
          </cell>
          <cell r="W321" t="str">
            <v>$</v>
          </cell>
          <cell r="X321">
            <v>0</v>
          </cell>
        </row>
        <row r="322">
          <cell r="C322">
            <v>19976.18</v>
          </cell>
          <cell r="O322">
            <v>3339.76</v>
          </cell>
          <cell r="U322" t="str">
            <v>Véhicules neufs</v>
          </cell>
          <cell r="V322" t="str">
            <v>Salaires propriétaire</v>
          </cell>
          <cell r="W322" t="str">
            <v>$</v>
          </cell>
          <cell r="X322">
            <v>0</v>
          </cell>
        </row>
        <row r="323">
          <cell r="C323">
            <v>155539.82</v>
          </cell>
          <cell r="O323">
            <v>17753.21</v>
          </cell>
          <cell r="U323" t="str">
            <v>Véhicules neufs</v>
          </cell>
          <cell r="V323" t="str">
            <v>Salaires cadres</v>
          </cell>
          <cell r="W323" t="str">
            <v>$</v>
          </cell>
          <cell r="X323">
            <v>0</v>
          </cell>
        </row>
        <row r="324">
          <cell r="C324">
            <v>63915.67</v>
          </cell>
          <cell r="O324">
            <v>9094.35</v>
          </cell>
          <cell r="U324" t="str">
            <v>Véhicules neufs</v>
          </cell>
          <cell r="V324" t="str">
            <v>Salaires commis</v>
          </cell>
          <cell r="W324" t="str">
            <v>$</v>
          </cell>
          <cell r="X324">
            <v>0</v>
          </cell>
        </row>
        <row r="325">
          <cell r="C325">
            <v>43696.33</v>
          </cell>
          <cell r="O325">
            <v>7479.89</v>
          </cell>
          <cell r="U325" t="str">
            <v>Véhicules neufs</v>
          </cell>
          <cell r="V325" t="str">
            <v>Salaires autres</v>
          </cell>
          <cell r="W325" t="str">
            <v>$</v>
          </cell>
          <cell r="X325">
            <v>0</v>
          </cell>
        </row>
        <row r="326">
          <cell r="C326">
            <v>95333.63</v>
          </cell>
          <cell r="O326">
            <v>13418.59</v>
          </cell>
          <cell r="U326" t="str">
            <v>Véhicules neufs</v>
          </cell>
          <cell r="V326" t="str">
            <v>Salaires en absences</v>
          </cell>
          <cell r="W326" t="str">
            <v>$</v>
          </cell>
          <cell r="X326">
            <v>0</v>
          </cell>
        </row>
        <row r="327">
          <cell r="C327">
            <v>20684.849999999999</v>
          </cell>
          <cell r="O327">
            <v>2766.96</v>
          </cell>
          <cell r="U327" t="str">
            <v>Véhicules neufs</v>
          </cell>
          <cell r="V327" t="str">
            <v>Csst</v>
          </cell>
          <cell r="W327" t="str">
            <v>$</v>
          </cell>
          <cell r="X327">
            <v>0</v>
          </cell>
        </row>
        <row r="328">
          <cell r="C328">
            <v>83814.59</v>
          </cell>
          <cell r="O328">
            <v>11763.43</v>
          </cell>
          <cell r="U328" t="str">
            <v>Véhicules neufs</v>
          </cell>
          <cell r="V328" t="str">
            <v>Déduction à la source</v>
          </cell>
          <cell r="W328" t="str">
            <v>$</v>
          </cell>
          <cell r="X328">
            <v>0</v>
          </cell>
        </row>
        <row r="329">
          <cell r="C329">
            <v>56654.14</v>
          </cell>
          <cell r="O329">
            <v>7955.58</v>
          </cell>
          <cell r="U329" t="str">
            <v>Véhicules neufs</v>
          </cell>
          <cell r="V329" t="str">
            <v>Bénéfices marginaux</v>
          </cell>
          <cell r="W329" t="str">
            <v>$</v>
          </cell>
          <cell r="X329">
            <v>0</v>
          </cell>
        </row>
        <row r="330">
          <cell r="C330">
            <v>1728</v>
          </cell>
          <cell r="O330">
            <v>330</v>
          </cell>
          <cell r="U330" t="str">
            <v>Véhicules neufs</v>
          </cell>
          <cell r="V330" t="str">
            <v>Fournitures autres</v>
          </cell>
          <cell r="W330" t="str">
            <v>$</v>
          </cell>
          <cell r="X330">
            <v>0</v>
          </cell>
        </row>
        <row r="331">
          <cell r="C331">
            <v>245</v>
          </cell>
          <cell r="O331">
            <v>35</v>
          </cell>
          <cell r="U331" t="str">
            <v>Véhicules neufs</v>
          </cell>
          <cell r="V331" t="str">
            <v>Uniformes</v>
          </cell>
          <cell r="W331" t="str">
            <v>$</v>
          </cell>
          <cell r="X331">
            <v>0</v>
          </cell>
        </row>
        <row r="332">
          <cell r="C332">
            <v>31890.81</v>
          </cell>
          <cell r="O332">
            <v>4555.83</v>
          </cell>
          <cell r="U332" t="str">
            <v>Véhicules neufs</v>
          </cell>
          <cell r="V332" t="str">
            <v>Formation</v>
          </cell>
          <cell r="W332" t="str">
            <v>$</v>
          </cell>
          <cell r="X332">
            <v>0</v>
          </cell>
        </row>
        <row r="333">
          <cell r="C333">
            <v>99908.54</v>
          </cell>
          <cell r="O333">
            <v>10589.39</v>
          </cell>
          <cell r="U333" t="str">
            <v>Véhicules neufs</v>
          </cell>
          <cell r="V333" t="str">
            <v>Frais véhicules de cie</v>
          </cell>
          <cell r="W333" t="str">
            <v>$</v>
          </cell>
          <cell r="X333">
            <v>0</v>
          </cell>
        </row>
        <row r="334">
          <cell r="C334">
            <v>969.84</v>
          </cell>
          <cell r="O334">
            <v>82.73</v>
          </cell>
          <cell r="U334" t="str">
            <v>Véhicules neufs</v>
          </cell>
          <cell r="V334" t="str">
            <v>Frais postaux</v>
          </cell>
          <cell r="W334" t="str">
            <v>$</v>
          </cell>
          <cell r="X334">
            <v>0</v>
          </cell>
        </row>
        <row r="335">
          <cell r="C335">
            <v>48180.79</v>
          </cell>
          <cell r="O335">
            <v>6965.57</v>
          </cell>
          <cell r="U335" t="str">
            <v>Véhicules neufs</v>
          </cell>
          <cell r="V335" t="str">
            <v>Informatique</v>
          </cell>
          <cell r="W335" t="str">
            <v>$</v>
          </cell>
          <cell r="X335">
            <v>0</v>
          </cell>
        </row>
        <row r="336">
          <cell r="C336">
            <v>4144</v>
          </cell>
          <cell r="O336">
            <v>592</v>
          </cell>
          <cell r="U336" t="str">
            <v>Véhicules neufs</v>
          </cell>
          <cell r="V336" t="str">
            <v>Papeterie</v>
          </cell>
          <cell r="W336" t="str">
            <v>$</v>
          </cell>
          <cell r="X336">
            <v>0</v>
          </cell>
        </row>
        <row r="337">
          <cell r="C337">
            <v>3858.67</v>
          </cell>
          <cell r="O337">
            <v>533.19000000000005</v>
          </cell>
          <cell r="U337" t="str">
            <v>Véhicules neufs</v>
          </cell>
          <cell r="V337" t="str">
            <v>Téléphone</v>
          </cell>
          <cell r="W337" t="str">
            <v>$</v>
          </cell>
          <cell r="X337">
            <v>0</v>
          </cell>
        </row>
        <row r="338">
          <cell r="C338">
            <v>11917.79</v>
          </cell>
          <cell r="O338">
            <v>1760</v>
          </cell>
          <cell r="U338" t="str">
            <v>Véhicules neufs</v>
          </cell>
          <cell r="V338" t="str">
            <v>Divers</v>
          </cell>
          <cell r="W338" t="str">
            <v>$</v>
          </cell>
          <cell r="X338">
            <v>0</v>
          </cell>
        </row>
        <row r="339">
          <cell r="C339">
            <v>13612.48</v>
          </cell>
          <cell r="O339">
            <v>1944.64</v>
          </cell>
          <cell r="U339" t="str">
            <v>Véhicules neufs</v>
          </cell>
          <cell r="V339" t="str">
            <v>Frais de déplacement</v>
          </cell>
          <cell r="W339" t="str">
            <v>$</v>
          </cell>
          <cell r="X339">
            <v>0</v>
          </cell>
        </row>
        <row r="340">
          <cell r="C340">
            <v>47995.15</v>
          </cell>
          <cell r="O340">
            <v>4093.74</v>
          </cell>
          <cell r="U340" t="str">
            <v>Véhicules neufs</v>
          </cell>
          <cell r="V340" t="str">
            <v>Services extérieurs</v>
          </cell>
          <cell r="W340" t="str">
            <v>$</v>
          </cell>
          <cell r="X340">
            <v>0</v>
          </cell>
        </row>
        <row r="341">
          <cell r="C341">
            <v>20243.84</v>
          </cell>
          <cell r="O341">
            <v>2963.84</v>
          </cell>
          <cell r="U341" t="str">
            <v>Véhicules neufs</v>
          </cell>
          <cell r="V341" t="str">
            <v>Amortissement</v>
          </cell>
          <cell r="W341" t="str">
            <v>$</v>
          </cell>
          <cell r="X341">
            <v>0</v>
          </cell>
        </row>
        <row r="342">
          <cell r="C342">
            <v>896</v>
          </cell>
          <cell r="O342">
            <v>128</v>
          </cell>
          <cell r="U342" t="str">
            <v>Véhicules neufs</v>
          </cell>
          <cell r="V342" t="str">
            <v>Location équipement</v>
          </cell>
          <cell r="W342" t="str">
            <v>$</v>
          </cell>
          <cell r="X342">
            <v>0</v>
          </cell>
        </row>
        <row r="343">
          <cell r="C343">
            <v>8220.7999999999993</v>
          </cell>
          <cell r="O343">
            <v>1174.4000000000001</v>
          </cell>
          <cell r="U343" t="str">
            <v>Véhicules neufs</v>
          </cell>
          <cell r="V343" t="str">
            <v>Chauffage, éclairage</v>
          </cell>
          <cell r="W343" t="str">
            <v>$</v>
          </cell>
          <cell r="X343">
            <v>0</v>
          </cell>
        </row>
        <row r="344">
          <cell r="C344">
            <v>57953.27</v>
          </cell>
          <cell r="O344">
            <v>10928.35</v>
          </cell>
          <cell r="U344" t="str">
            <v>Véhicules neufs</v>
          </cell>
          <cell r="V344" t="str">
            <v>Loyer</v>
          </cell>
          <cell r="W344" t="str">
            <v>$</v>
          </cell>
          <cell r="X344">
            <v>0</v>
          </cell>
        </row>
        <row r="345">
          <cell r="C345">
            <v>3360</v>
          </cell>
          <cell r="O345">
            <v>480</v>
          </cell>
          <cell r="U345" t="str">
            <v>Véhicules neufs</v>
          </cell>
          <cell r="V345" t="str">
            <v>Assurances</v>
          </cell>
          <cell r="W345" t="str">
            <v>$</v>
          </cell>
          <cell r="X345">
            <v>0</v>
          </cell>
        </row>
        <row r="346">
          <cell r="C346">
            <v>10528</v>
          </cell>
          <cell r="O346">
            <v>1504</v>
          </cell>
          <cell r="U346" t="str">
            <v>Véhicules neufs</v>
          </cell>
          <cell r="V346" t="str">
            <v>Taxes foncières</v>
          </cell>
          <cell r="W346" t="str">
            <v>$</v>
          </cell>
          <cell r="X346">
            <v>0</v>
          </cell>
        </row>
        <row r="347">
          <cell r="C347">
            <v>7056</v>
          </cell>
          <cell r="O347">
            <v>1008</v>
          </cell>
          <cell r="U347" t="str">
            <v>Véhicules neufs</v>
          </cell>
          <cell r="V347" t="str">
            <v>Taxes d`affaires</v>
          </cell>
          <cell r="W347" t="str">
            <v>$</v>
          </cell>
          <cell r="X347">
            <v>0</v>
          </cell>
        </row>
        <row r="348">
          <cell r="C348">
            <v>17976</v>
          </cell>
          <cell r="O348">
            <v>2568</v>
          </cell>
          <cell r="U348" t="str">
            <v>Véhicules neufs</v>
          </cell>
          <cell r="V348" t="str">
            <v>Honoraires</v>
          </cell>
          <cell r="W348" t="str">
            <v>$</v>
          </cell>
          <cell r="X348">
            <v>0</v>
          </cell>
        </row>
        <row r="349">
          <cell r="C349">
            <v>95041.51</v>
          </cell>
          <cell r="O349">
            <v>8396.83</v>
          </cell>
          <cell r="U349" t="str">
            <v>Véhicules usagés</v>
          </cell>
          <cell r="V349" t="str">
            <v>Comm. vendeurs</v>
          </cell>
          <cell r="W349" t="str">
            <v>$</v>
          </cell>
          <cell r="X349">
            <v>0</v>
          </cell>
        </row>
        <row r="350">
          <cell r="C350">
            <v>72634.87</v>
          </cell>
          <cell r="O350">
            <v>10165.700000000001</v>
          </cell>
          <cell r="U350" t="str">
            <v>Véhicules usagés</v>
          </cell>
          <cell r="V350" t="str">
            <v>Comm. F&amp;I</v>
          </cell>
          <cell r="W350" t="str">
            <v>$</v>
          </cell>
          <cell r="X350">
            <v>0</v>
          </cell>
        </row>
        <row r="351">
          <cell r="C351">
            <v>10248.879999999999</v>
          </cell>
          <cell r="O351">
            <v>4522.74</v>
          </cell>
          <cell r="U351" t="str">
            <v>Véhicules usagés</v>
          </cell>
          <cell r="V351" t="str">
            <v>Service gratuit 1</v>
          </cell>
          <cell r="W351" t="str">
            <v>$</v>
          </cell>
          <cell r="X351">
            <v>0</v>
          </cell>
        </row>
        <row r="352">
          <cell r="C352">
            <v>13795.12</v>
          </cell>
          <cell r="O352">
            <v>2491.75</v>
          </cell>
          <cell r="U352" t="str">
            <v>Véhicules usagés</v>
          </cell>
          <cell r="V352" t="str">
            <v>Entretien stock</v>
          </cell>
          <cell r="W352" t="str">
            <v>$</v>
          </cell>
          <cell r="X352">
            <v>0</v>
          </cell>
        </row>
        <row r="353">
          <cell r="C353">
            <v>1371.85</v>
          </cell>
          <cell r="O353">
            <v>8.56</v>
          </cell>
          <cell r="U353" t="str">
            <v>Véhicules usagés</v>
          </cell>
          <cell r="V353" t="str">
            <v>Intérêt de gros</v>
          </cell>
          <cell r="W353" t="str">
            <v>$</v>
          </cell>
          <cell r="X353">
            <v>0</v>
          </cell>
        </row>
        <row r="354">
          <cell r="C354">
            <v>14221.14</v>
          </cell>
          <cell r="O354">
            <v>3353.55</v>
          </cell>
          <cell r="U354" t="str">
            <v>Véhicules usagés</v>
          </cell>
          <cell r="V354" t="str">
            <v>Frais de livraison</v>
          </cell>
          <cell r="W354" t="str">
            <v>$</v>
          </cell>
          <cell r="X354">
            <v>0</v>
          </cell>
        </row>
        <row r="355">
          <cell r="C355">
            <v>63750</v>
          </cell>
          <cell r="O355">
            <v>9500</v>
          </cell>
          <cell r="U355" t="str">
            <v>Véhicules usagés</v>
          </cell>
          <cell r="V355" t="str">
            <v>Publicité 1</v>
          </cell>
          <cell r="W355" t="str">
            <v>$</v>
          </cell>
          <cell r="X355">
            <v>0</v>
          </cell>
        </row>
        <row r="356">
          <cell r="C356">
            <v>-23570</v>
          </cell>
          <cell r="O356">
            <v>-3000</v>
          </cell>
          <cell r="U356" t="str">
            <v>Véhicules usagés</v>
          </cell>
          <cell r="V356" t="str">
            <v>Publicité 1</v>
          </cell>
          <cell r="W356" t="str">
            <v>$</v>
          </cell>
          <cell r="X356">
            <v>0</v>
          </cell>
        </row>
        <row r="357">
          <cell r="C357">
            <v>7310.46</v>
          </cell>
          <cell r="O357">
            <v>1431.33</v>
          </cell>
          <cell r="U357" t="str">
            <v>Véhicules usagés</v>
          </cell>
          <cell r="V357" t="str">
            <v>Salaires propriétaire</v>
          </cell>
          <cell r="W357" t="str">
            <v>$</v>
          </cell>
          <cell r="X357">
            <v>0</v>
          </cell>
        </row>
        <row r="358">
          <cell r="C358">
            <v>50020.39</v>
          </cell>
          <cell r="O358">
            <v>6655.01</v>
          </cell>
          <cell r="U358" t="str">
            <v>Véhicules usagés</v>
          </cell>
          <cell r="V358" t="str">
            <v>Salaires cadres</v>
          </cell>
          <cell r="W358" t="str">
            <v>$</v>
          </cell>
          <cell r="X358">
            <v>0</v>
          </cell>
        </row>
        <row r="359">
          <cell r="C359">
            <v>21017.24</v>
          </cell>
          <cell r="O359">
            <v>2726.4</v>
          </cell>
          <cell r="U359" t="str">
            <v>Véhicules usagés</v>
          </cell>
          <cell r="V359" t="str">
            <v>Salaires commis</v>
          </cell>
          <cell r="W359" t="str">
            <v>$</v>
          </cell>
          <cell r="X359">
            <v>0</v>
          </cell>
        </row>
        <row r="360">
          <cell r="C360">
            <v>77074.05</v>
          </cell>
          <cell r="O360">
            <v>10874.78</v>
          </cell>
          <cell r="U360" t="str">
            <v>Véhicules usagés</v>
          </cell>
          <cell r="V360" t="str">
            <v>Salaires autres</v>
          </cell>
          <cell r="W360" t="str">
            <v>$</v>
          </cell>
          <cell r="X360">
            <v>0</v>
          </cell>
        </row>
        <row r="361">
          <cell r="C361">
            <v>38297.25</v>
          </cell>
          <cell r="O361">
            <v>4331.66</v>
          </cell>
          <cell r="U361" t="str">
            <v>Véhicules usagés</v>
          </cell>
          <cell r="V361" t="str">
            <v>Salaires en absences</v>
          </cell>
          <cell r="W361" t="str">
            <v>$</v>
          </cell>
          <cell r="X361">
            <v>0</v>
          </cell>
        </row>
        <row r="362">
          <cell r="C362">
            <v>9804.02</v>
          </cell>
          <cell r="O362">
            <v>1274.74</v>
          </cell>
          <cell r="U362" t="str">
            <v>Véhicules usagés</v>
          </cell>
          <cell r="V362" t="str">
            <v>Csst</v>
          </cell>
          <cell r="W362" t="str">
            <v>$</v>
          </cell>
          <cell r="X362">
            <v>0</v>
          </cell>
        </row>
        <row r="363">
          <cell r="C363">
            <v>39486.42</v>
          </cell>
          <cell r="O363">
            <v>3402.97</v>
          </cell>
          <cell r="U363" t="str">
            <v>Véhicules usagés</v>
          </cell>
          <cell r="V363" t="str">
            <v>Déduction à la source</v>
          </cell>
          <cell r="W363" t="str">
            <v>$</v>
          </cell>
          <cell r="X363">
            <v>0</v>
          </cell>
        </row>
        <row r="364">
          <cell r="C364">
            <v>25019.38</v>
          </cell>
          <cell r="O364">
            <v>3463.82</v>
          </cell>
          <cell r="U364" t="str">
            <v>Véhicules usagés</v>
          </cell>
          <cell r="V364" t="str">
            <v>Bénéfices marginaux</v>
          </cell>
          <cell r="W364" t="str">
            <v>$</v>
          </cell>
          <cell r="X364">
            <v>0</v>
          </cell>
        </row>
        <row r="365">
          <cell r="C365">
            <v>765</v>
          </cell>
          <cell r="O365">
            <v>114</v>
          </cell>
          <cell r="U365" t="str">
            <v>Véhicules usagés</v>
          </cell>
          <cell r="V365" t="str">
            <v>Fournitures autres</v>
          </cell>
          <cell r="W365" t="str">
            <v>$</v>
          </cell>
          <cell r="X365">
            <v>0</v>
          </cell>
        </row>
        <row r="366">
          <cell r="C366">
            <v>70</v>
          </cell>
          <cell r="O366">
            <v>10</v>
          </cell>
          <cell r="U366" t="str">
            <v>Véhicules usagés</v>
          </cell>
          <cell r="V366" t="str">
            <v>Uniformes</v>
          </cell>
          <cell r="W366" t="str">
            <v>$</v>
          </cell>
          <cell r="X366">
            <v>0</v>
          </cell>
        </row>
        <row r="367">
          <cell r="C367">
            <v>420</v>
          </cell>
          <cell r="O367">
            <v>60</v>
          </cell>
          <cell r="U367" t="str">
            <v>Véhicules usagés</v>
          </cell>
          <cell r="V367" t="str">
            <v>Formation</v>
          </cell>
          <cell r="W367" t="str">
            <v>$</v>
          </cell>
          <cell r="X367">
            <v>0</v>
          </cell>
        </row>
        <row r="368">
          <cell r="C368">
            <v>5868.71</v>
          </cell>
          <cell r="O368">
            <v>617.91</v>
          </cell>
          <cell r="U368" t="str">
            <v>Véhicules usagés</v>
          </cell>
          <cell r="V368" t="str">
            <v>Frais véhicules de cie</v>
          </cell>
          <cell r="W368" t="str">
            <v>$</v>
          </cell>
          <cell r="X368">
            <v>0</v>
          </cell>
        </row>
        <row r="369">
          <cell r="C369">
            <v>424.15</v>
          </cell>
          <cell r="O369">
            <v>31.04</v>
          </cell>
          <cell r="U369" t="str">
            <v>Véhicules usagés</v>
          </cell>
          <cell r="V369" t="str">
            <v>Frais postaux</v>
          </cell>
          <cell r="W369" t="str">
            <v>$</v>
          </cell>
          <cell r="X369">
            <v>0</v>
          </cell>
        </row>
        <row r="370">
          <cell r="C370">
            <v>17103.09</v>
          </cell>
          <cell r="O370">
            <v>2799.09</v>
          </cell>
          <cell r="U370" t="str">
            <v>Véhicules usagés</v>
          </cell>
          <cell r="V370" t="str">
            <v>Informatique</v>
          </cell>
          <cell r="W370" t="str">
            <v>$</v>
          </cell>
          <cell r="X370">
            <v>0</v>
          </cell>
        </row>
        <row r="371">
          <cell r="C371">
            <v>1554</v>
          </cell>
          <cell r="O371">
            <v>222</v>
          </cell>
          <cell r="U371" t="str">
            <v>Véhicules usagés</v>
          </cell>
          <cell r="V371" t="str">
            <v>Papeterie</v>
          </cell>
          <cell r="W371" t="str">
            <v>$</v>
          </cell>
          <cell r="X371">
            <v>0</v>
          </cell>
        </row>
        <row r="372">
          <cell r="C372">
            <v>1012.84</v>
          </cell>
          <cell r="O372">
            <v>121.71</v>
          </cell>
          <cell r="U372" t="str">
            <v>Véhicules usagés</v>
          </cell>
          <cell r="V372" t="str">
            <v>Téléphone</v>
          </cell>
          <cell r="W372" t="str">
            <v>$</v>
          </cell>
          <cell r="X372">
            <v>0</v>
          </cell>
        </row>
        <row r="373">
          <cell r="C373">
            <v>4683.68</v>
          </cell>
          <cell r="O373">
            <v>713.7</v>
          </cell>
          <cell r="U373" t="str">
            <v>Véhicules usagés</v>
          </cell>
          <cell r="V373" t="str">
            <v>Divers</v>
          </cell>
          <cell r="W373" t="str">
            <v>$</v>
          </cell>
          <cell r="X373">
            <v>0</v>
          </cell>
        </row>
        <row r="374">
          <cell r="C374">
            <v>5104.68</v>
          </cell>
          <cell r="O374">
            <v>729.24</v>
          </cell>
          <cell r="U374" t="str">
            <v>Véhicules usagés</v>
          </cell>
          <cell r="V374" t="str">
            <v>Frais de déplacement</v>
          </cell>
          <cell r="W374" t="str">
            <v>$</v>
          </cell>
          <cell r="X374">
            <v>0</v>
          </cell>
        </row>
        <row r="375">
          <cell r="C375">
            <v>12388.48</v>
          </cell>
          <cell r="O375">
            <v>1701.28</v>
          </cell>
          <cell r="U375" t="str">
            <v>Véhicules usagés</v>
          </cell>
          <cell r="V375" t="str">
            <v>Services extérieurs</v>
          </cell>
          <cell r="W375" t="str">
            <v>$</v>
          </cell>
          <cell r="X375">
            <v>0</v>
          </cell>
        </row>
        <row r="376">
          <cell r="C376">
            <v>7591.44</v>
          </cell>
          <cell r="O376">
            <v>1111.44</v>
          </cell>
          <cell r="U376" t="str">
            <v>Véhicules usagés</v>
          </cell>
          <cell r="V376" t="str">
            <v>Amortissement</v>
          </cell>
          <cell r="W376" t="str">
            <v>$</v>
          </cell>
          <cell r="X376">
            <v>0</v>
          </cell>
        </row>
        <row r="377">
          <cell r="C377">
            <v>336</v>
          </cell>
          <cell r="O377">
            <v>48</v>
          </cell>
          <cell r="U377" t="str">
            <v>Véhicules usagés</v>
          </cell>
          <cell r="V377" t="str">
            <v>Location équipement</v>
          </cell>
          <cell r="W377" t="str">
            <v>$</v>
          </cell>
          <cell r="X377">
            <v>0</v>
          </cell>
        </row>
        <row r="378">
          <cell r="C378">
            <v>3082.8</v>
          </cell>
          <cell r="O378">
            <v>440.4</v>
          </cell>
          <cell r="U378" t="str">
            <v>Véhicules usagés</v>
          </cell>
          <cell r="V378" t="str">
            <v>Chauffage, éclairage</v>
          </cell>
          <cell r="W378" t="str">
            <v>$</v>
          </cell>
          <cell r="X378">
            <v>0</v>
          </cell>
        </row>
        <row r="379">
          <cell r="C379">
            <v>23067.13</v>
          </cell>
          <cell r="O379">
            <v>4098.13</v>
          </cell>
          <cell r="U379" t="str">
            <v>Véhicules usagés</v>
          </cell>
          <cell r="V379" t="str">
            <v>Loyer</v>
          </cell>
          <cell r="W379" t="str">
            <v>$</v>
          </cell>
          <cell r="X379">
            <v>0</v>
          </cell>
        </row>
        <row r="380">
          <cell r="C380">
            <v>1260</v>
          </cell>
          <cell r="O380">
            <v>180</v>
          </cell>
          <cell r="U380" t="str">
            <v>Véhicules usagés</v>
          </cell>
          <cell r="V380" t="str">
            <v>Assurances</v>
          </cell>
          <cell r="W380" t="str">
            <v>$</v>
          </cell>
          <cell r="X380">
            <v>0</v>
          </cell>
        </row>
        <row r="381">
          <cell r="C381">
            <v>3948</v>
          </cell>
          <cell r="O381">
            <v>564</v>
          </cell>
          <cell r="U381" t="str">
            <v>Véhicules usagés</v>
          </cell>
          <cell r="V381" t="str">
            <v>Taxes foncières</v>
          </cell>
          <cell r="W381" t="str">
            <v>$</v>
          </cell>
          <cell r="X381">
            <v>0</v>
          </cell>
        </row>
        <row r="382">
          <cell r="C382">
            <v>2646</v>
          </cell>
          <cell r="O382">
            <v>378</v>
          </cell>
          <cell r="U382" t="str">
            <v>Véhicules usagés</v>
          </cell>
          <cell r="V382" t="str">
            <v>Taxes d`affaires</v>
          </cell>
          <cell r="W382" t="str">
            <v>$</v>
          </cell>
          <cell r="X382">
            <v>0</v>
          </cell>
        </row>
        <row r="383">
          <cell r="C383">
            <v>6741</v>
          </cell>
          <cell r="O383">
            <v>963</v>
          </cell>
          <cell r="U383" t="str">
            <v>Véhicules usagés</v>
          </cell>
          <cell r="V383" t="str">
            <v>Honoraires</v>
          </cell>
          <cell r="W383" t="str">
            <v>$</v>
          </cell>
          <cell r="X383">
            <v>0</v>
          </cell>
        </row>
        <row r="384">
          <cell r="C384">
            <v>14579.98</v>
          </cell>
          <cell r="O384">
            <v>2993.62</v>
          </cell>
          <cell r="U384" t="str">
            <v>Service</v>
          </cell>
          <cell r="V384" t="str">
            <v>Service gratuit 2</v>
          </cell>
          <cell r="W384" t="str">
            <v>$</v>
          </cell>
          <cell r="X384">
            <v>0</v>
          </cell>
        </row>
        <row r="385">
          <cell r="C385">
            <v>848.46</v>
          </cell>
          <cell r="O385">
            <v>47.01</v>
          </cell>
          <cell r="U385" t="str">
            <v>Service</v>
          </cell>
          <cell r="V385" t="str">
            <v>Service gratuit 2</v>
          </cell>
          <cell r="W385" t="str">
            <v>$</v>
          </cell>
          <cell r="X385">
            <v>0</v>
          </cell>
        </row>
        <row r="386">
          <cell r="C386">
            <v>85953.88</v>
          </cell>
          <cell r="O386">
            <v>11599.42</v>
          </cell>
          <cell r="U386" t="str">
            <v>Service</v>
          </cell>
          <cell r="V386" t="str">
            <v>Publicité 2</v>
          </cell>
          <cell r="W386" t="str">
            <v>$</v>
          </cell>
          <cell r="X386">
            <v>0</v>
          </cell>
        </row>
        <row r="387">
          <cell r="C387">
            <v>14619.86</v>
          </cell>
          <cell r="O387">
            <v>2862.65</v>
          </cell>
          <cell r="U387" t="str">
            <v>Service</v>
          </cell>
          <cell r="V387" t="str">
            <v>Salaires propriétaire</v>
          </cell>
          <cell r="W387" t="str">
            <v>$</v>
          </cell>
          <cell r="X387">
            <v>0</v>
          </cell>
        </row>
        <row r="388">
          <cell r="C388">
            <v>90795.91</v>
          </cell>
          <cell r="O388">
            <v>11256.22</v>
          </cell>
          <cell r="U388" t="str">
            <v>Service</v>
          </cell>
          <cell r="V388" t="str">
            <v>Salaires cadres</v>
          </cell>
          <cell r="W388" t="str">
            <v>$</v>
          </cell>
          <cell r="X388">
            <v>0</v>
          </cell>
        </row>
        <row r="389">
          <cell r="C389">
            <v>60958.28</v>
          </cell>
          <cell r="O389">
            <v>8547.75</v>
          </cell>
          <cell r="U389" t="str">
            <v>Service</v>
          </cell>
          <cell r="V389" t="str">
            <v>Salaires commis</v>
          </cell>
          <cell r="W389" t="str">
            <v>$</v>
          </cell>
          <cell r="X389">
            <v>0</v>
          </cell>
        </row>
        <row r="390">
          <cell r="C390">
            <v>65880.2</v>
          </cell>
          <cell r="O390">
            <v>9284.57</v>
          </cell>
          <cell r="U390" t="str">
            <v>Service</v>
          </cell>
          <cell r="V390" t="str">
            <v>Salaires autres</v>
          </cell>
          <cell r="W390" t="str">
            <v>$</v>
          </cell>
          <cell r="X390">
            <v>0</v>
          </cell>
        </row>
        <row r="391">
          <cell r="C391">
            <v>149348.53</v>
          </cell>
          <cell r="O391">
            <v>21260.85</v>
          </cell>
          <cell r="U391" t="str">
            <v>Service</v>
          </cell>
          <cell r="V391" t="str">
            <v>Salaires spécialistes</v>
          </cell>
          <cell r="W391" t="str">
            <v>$</v>
          </cell>
          <cell r="X391">
            <v>0</v>
          </cell>
        </row>
        <row r="392">
          <cell r="C392">
            <v>107027.88</v>
          </cell>
          <cell r="O392">
            <v>16788.849999999999</v>
          </cell>
          <cell r="U392" t="str">
            <v>Service</v>
          </cell>
          <cell r="V392" t="str">
            <v>Salaires en absences</v>
          </cell>
          <cell r="W392" t="str">
            <v>$</v>
          </cell>
          <cell r="X392">
            <v>0</v>
          </cell>
        </row>
        <row r="393">
          <cell r="C393">
            <v>21675.279999999999</v>
          </cell>
          <cell r="O393">
            <v>3266</v>
          </cell>
          <cell r="U393" t="str">
            <v>Service</v>
          </cell>
          <cell r="V393" t="str">
            <v>Csst</v>
          </cell>
          <cell r="W393" t="str">
            <v>$</v>
          </cell>
          <cell r="X393">
            <v>0</v>
          </cell>
        </row>
        <row r="394">
          <cell r="C394">
            <v>87765.72</v>
          </cell>
          <cell r="O394">
            <v>13802.37</v>
          </cell>
          <cell r="U394" t="str">
            <v>Service</v>
          </cell>
          <cell r="V394" t="str">
            <v>Déduction à la source</v>
          </cell>
          <cell r="W394" t="str">
            <v>$</v>
          </cell>
          <cell r="X394">
            <v>0</v>
          </cell>
        </row>
        <row r="395">
          <cell r="C395">
            <v>60348.63</v>
          </cell>
          <cell r="O395">
            <v>9233</v>
          </cell>
          <cell r="U395" t="str">
            <v>Service</v>
          </cell>
          <cell r="V395" t="str">
            <v>Bénéfices marginaux</v>
          </cell>
          <cell r="W395" t="str">
            <v>$</v>
          </cell>
          <cell r="X395">
            <v>0</v>
          </cell>
        </row>
        <row r="396">
          <cell r="C396">
            <v>4369.59</v>
          </cell>
          <cell r="O396">
            <v>440</v>
          </cell>
          <cell r="U396" t="str">
            <v>Service</v>
          </cell>
          <cell r="V396" t="str">
            <v>Fournitures autres</v>
          </cell>
          <cell r="W396" t="str">
            <v>$</v>
          </cell>
          <cell r="X396">
            <v>0</v>
          </cell>
        </row>
        <row r="397">
          <cell r="C397">
            <v>9100</v>
          </cell>
          <cell r="O397">
            <v>1300</v>
          </cell>
          <cell r="U397" t="str">
            <v>Service</v>
          </cell>
          <cell r="V397" t="str">
            <v>Uniformes</v>
          </cell>
          <cell r="W397" t="str">
            <v>$</v>
          </cell>
          <cell r="X397">
            <v>0</v>
          </cell>
        </row>
        <row r="398">
          <cell r="C398">
            <v>19506.689999999999</v>
          </cell>
          <cell r="O398">
            <v>2786.67</v>
          </cell>
          <cell r="U398" t="str">
            <v>Service</v>
          </cell>
          <cell r="V398" t="str">
            <v>Formation</v>
          </cell>
          <cell r="W398" t="str">
            <v>$</v>
          </cell>
          <cell r="X398">
            <v>0</v>
          </cell>
        </row>
        <row r="399">
          <cell r="C399">
            <v>93674.13</v>
          </cell>
          <cell r="O399">
            <v>13011.86</v>
          </cell>
          <cell r="U399" t="str">
            <v>Service</v>
          </cell>
          <cell r="V399" t="str">
            <v>Frais véhicules de cie</v>
          </cell>
          <cell r="W399" t="str">
            <v>$</v>
          </cell>
          <cell r="X399">
            <v>0</v>
          </cell>
        </row>
        <row r="400">
          <cell r="C400">
            <v>847.95</v>
          </cell>
          <cell r="O400">
            <v>62.03</v>
          </cell>
          <cell r="U400" t="str">
            <v>Service</v>
          </cell>
          <cell r="V400" t="str">
            <v>Frais postaux</v>
          </cell>
          <cell r="W400" t="str">
            <v>$</v>
          </cell>
          <cell r="X400">
            <v>0</v>
          </cell>
        </row>
        <row r="401">
          <cell r="C401">
            <v>27387.51</v>
          </cell>
          <cell r="O401">
            <v>4346.58</v>
          </cell>
          <cell r="U401" t="str">
            <v>Service</v>
          </cell>
          <cell r="V401" t="str">
            <v>Informatique</v>
          </cell>
          <cell r="W401" t="str">
            <v>$</v>
          </cell>
          <cell r="X401">
            <v>0</v>
          </cell>
        </row>
        <row r="402">
          <cell r="C402">
            <v>3108</v>
          </cell>
          <cell r="O402">
            <v>444</v>
          </cell>
          <cell r="U402" t="str">
            <v>Service</v>
          </cell>
          <cell r="V402" t="str">
            <v>Papeterie</v>
          </cell>
          <cell r="W402" t="str">
            <v>$</v>
          </cell>
          <cell r="X402">
            <v>0</v>
          </cell>
        </row>
        <row r="403">
          <cell r="C403">
            <v>3612.11</v>
          </cell>
          <cell r="O403">
            <v>554.45000000000005</v>
          </cell>
          <cell r="U403" t="str">
            <v>Service</v>
          </cell>
          <cell r="V403" t="str">
            <v>Téléphone</v>
          </cell>
          <cell r="W403" t="str">
            <v>$</v>
          </cell>
          <cell r="X403">
            <v>0</v>
          </cell>
        </row>
        <row r="404">
          <cell r="C404">
            <v>8830.34</v>
          </cell>
          <cell r="O404">
            <v>1320</v>
          </cell>
          <cell r="U404" t="str">
            <v>Service</v>
          </cell>
          <cell r="V404" t="str">
            <v>Divers</v>
          </cell>
          <cell r="W404" t="str">
            <v>$</v>
          </cell>
          <cell r="X404">
            <v>0</v>
          </cell>
        </row>
        <row r="405">
          <cell r="C405">
            <v>10209.36</v>
          </cell>
          <cell r="O405">
            <v>1458.48</v>
          </cell>
          <cell r="U405" t="str">
            <v>Service</v>
          </cell>
          <cell r="V405" t="str">
            <v>Frais de déplacement</v>
          </cell>
          <cell r="W405" t="str">
            <v>$</v>
          </cell>
          <cell r="X405">
            <v>0</v>
          </cell>
        </row>
        <row r="406">
          <cell r="C406">
            <v>76860.84</v>
          </cell>
          <cell r="O406">
            <v>11153.81</v>
          </cell>
          <cell r="U406" t="str">
            <v>Service</v>
          </cell>
          <cell r="V406" t="str">
            <v>Services extérieurs</v>
          </cell>
          <cell r="W406" t="str">
            <v>$</v>
          </cell>
          <cell r="X406">
            <v>0</v>
          </cell>
        </row>
        <row r="407">
          <cell r="C407">
            <v>15182.88</v>
          </cell>
          <cell r="O407">
            <v>2222.88</v>
          </cell>
          <cell r="U407" t="str">
            <v>Service</v>
          </cell>
          <cell r="V407" t="str">
            <v>Amortissement</v>
          </cell>
          <cell r="W407" t="str">
            <v>$</v>
          </cell>
          <cell r="X407">
            <v>0</v>
          </cell>
        </row>
        <row r="408">
          <cell r="C408">
            <v>2072</v>
          </cell>
          <cell r="O408">
            <v>296</v>
          </cell>
          <cell r="U408" t="str">
            <v>Service</v>
          </cell>
          <cell r="V408" t="str">
            <v>Location équipement</v>
          </cell>
          <cell r="W408" t="str">
            <v>$</v>
          </cell>
          <cell r="X408">
            <v>0</v>
          </cell>
        </row>
        <row r="409">
          <cell r="C409">
            <v>6188</v>
          </cell>
          <cell r="O409">
            <v>884</v>
          </cell>
          <cell r="U409" t="str">
            <v>Service</v>
          </cell>
          <cell r="V409" t="str">
            <v>Réparation équipement</v>
          </cell>
          <cell r="W409" t="str">
            <v>$</v>
          </cell>
          <cell r="X409">
            <v>0</v>
          </cell>
        </row>
        <row r="410">
          <cell r="C410">
            <v>6165.6</v>
          </cell>
          <cell r="O410">
            <v>880.8</v>
          </cell>
          <cell r="U410" t="str">
            <v>Service</v>
          </cell>
          <cell r="V410" t="str">
            <v>Chauffage, éclairage</v>
          </cell>
          <cell r="W410" t="str">
            <v>$</v>
          </cell>
          <cell r="X410">
            <v>0</v>
          </cell>
        </row>
        <row r="411">
          <cell r="C411">
            <v>46134.25</v>
          </cell>
          <cell r="O411">
            <v>8196.26</v>
          </cell>
          <cell r="U411" t="str">
            <v>Service</v>
          </cell>
          <cell r="V411" t="str">
            <v>Loyer</v>
          </cell>
          <cell r="W411" t="str">
            <v>$</v>
          </cell>
          <cell r="X411">
            <v>0</v>
          </cell>
        </row>
        <row r="412">
          <cell r="C412">
            <v>2520</v>
          </cell>
          <cell r="O412">
            <v>360</v>
          </cell>
          <cell r="U412" t="str">
            <v>Service</v>
          </cell>
          <cell r="V412" t="str">
            <v>Assurances</v>
          </cell>
          <cell r="W412" t="str">
            <v>$</v>
          </cell>
          <cell r="X412">
            <v>0</v>
          </cell>
        </row>
        <row r="413">
          <cell r="C413">
            <v>7896</v>
          </cell>
          <cell r="O413">
            <v>1128</v>
          </cell>
          <cell r="U413" t="str">
            <v>Service</v>
          </cell>
          <cell r="V413" t="str">
            <v>Taxes foncières</v>
          </cell>
          <cell r="W413" t="str">
            <v>$</v>
          </cell>
          <cell r="X413">
            <v>0</v>
          </cell>
        </row>
        <row r="414">
          <cell r="C414">
            <v>5292</v>
          </cell>
          <cell r="O414">
            <v>756</v>
          </cell>
          <cell r="U414" t="str">
            <v>Service</v>
          </cell>
          <cell r="V414" t="str">
            <v>Taxes d`affaires</v>
          </cell>
          <cell r="W414" t="str">
            <v>$</v>
          </cell>
          <cell r="X414">
            <v>0</v>
          </cell>
        </row>
        <row r="415">
          <cell r="C415">
            <v>13482</v>
          </cell>
          <cell r="O415">
            <v>1926</v>
          </cell>
          <cell r="U415" t="str">
            <v>Service</v>
          </cell>
          <cell r="V415" t="str">
            <v>Honoraires</v>
          </cell>
          <cell r="W415" t="str">
            <v>$</v>
          </cell>
          <cell r="X415">
            <v>0</v>
          </cell>
        </row>
        <row r="416">
          <cell r="C416">
            <v>7005.2</v>
          </cell>
          <cell r="O416">
            <v>326.05</v>
          </cell>
          <cell r="U416" t="str">
            <v>Carrosserie</v>
          </cell>
          <cell r="V416" t="str">
            <v>Service gratuit 2</v>
          </cell>
          <cell r="W416" t="str">
            <v>$</v>
          </cell>
          <cell r="X416">
            <v>0</v>
          </cell>
        </row>
        <row r="417">
          <cell r="C417">
            <v>4818.91</v>
          </cell>
          <cell r="O417">
            <v>286.27</v>
          </cell>
          <cell r="U417" t="str">
            <v>Carrosserie</v>
          </cell>
          <cell r="V417" t="str">
            <v>Salaires propriétaire</v>
          </cell>
          <cell r="W417" t="str">
            <v>$</v>
          </cell>
          <cell r="X417">
            <v>0</v>
          </cell>
        </row>
        <row r="418">
          <cell r="C418">
            <v>3100.53</v>
          </cell>
          <cell r="O418">
            <v>426.97</v>
          </cell>
          <cell r="U418" t="str">
            <v>Carrosserie</v>
          </cell>
          <cell r="V418" t="str">
            <v>Salaires cadres</v>
          </cell>
          <cell r="W418" t="str">
            <v>$</v>
          </cell>
          <cell r="X418">
            <v>0</v>
          </cell>
        </row>
        <row r="419">
          <cell r="C419">
            <v>8051.82</v>
          </cell>
          <cell r="O419">
            <v>975.26</v>
          </cell>
          <cell r="U419" t="str">
            <v>Carrosserie</v>
          </cell>
          <cell r="V419" t="str">
            <v>Salaires commis</v>
          </cell>
          <cell r="W419" t="str">
            <v>$</v>
          </cell>
          <cell r="X419">
            <v>0</v>
          </cell>
        </row>
        <row r="420">
          <cell r="C420">
            <v>38212.400000000001</v>
          </cell>
          <cell r="O420">
            <v>4163.7</v>
          </cell>
          <cell r="U420" t="str">
            <v>Carrosserie</v>
          </cell>
          <cell r="V420" t="str">
            <v>Salaires autres</v>
          </cell>
          <cell r="W420" t="str">
            <v>$</v>
          </cell>
          <cell r="X420">
            <v>0</v>
          </cell>
        </row>
        <row r="421">
          <cell r="C421">
            <v>39100.639999999999</v>
          </cell>
          <cell r="O421">
            <v>2998.68</v>
          </cell>
          <cell r="U421" t="str">
            <v>Carrosserie</v>
          </cell>
          <cell r="V421" t="str">
            <v>Salaires spécialistes</v>
          </cell>
          <cell r="W421" t="str">
            <v>$</v>
          </cell>
          <cell r="X421">
            <v>0</v>
          </cell>
        </row>
        <row r="422">
          <cell r="C422">
            <v>8447</v>
          </cell>
          <cell r="O422">
            <v>1264.9100000000001</v>
          </cell>
          <cell r="U422" t="str">
            <v>Carrosserie</v>
          </cell>
          <cell r="V422" t="str">
            <v>Salaires en absences</v>
          </cell>
          <cell r="W422" t="str">
            <v>$</v>
          </cell>
          <cell r="X422">
            <v>0</v>
          </cell>
        </row>
        <row r="423">
          <cell r="C423">
            <v>2038.16</v>
          </cell>
          <cell r="O423">
            <v>289.56</v>
          </cell>
          <cell r="U423" t="str">
            <v>Carrosserie</v>
          </cell>
          <cell r="V423" t="str">
            <v>Csst</v>
          </cell>
          <cell r="W423" t="str">
            <v>$</v>
          </cell>
          <cell r="X423">
            <v>0</v>
          </cell>
        </row>
        <row r="424">
          <cell r="C424">
            <v>8391.8700000000008</v>
          </cell>
          <cell r="O424">
            <v>1252.94</v>
          </cell>
          <cell r="U424" t="str">
            <v>Carrosserie</v>
          </cell>
          <cell r="V424" t="str">
            <v>Déduction à la source</v>
          </cell>
          <cell r="W424" t="str">
            <v>$</v>
          </cell>
          <cell r="X424">
            <v>0</v>
          </cell>
        </row>
        <row r="425">
          <cell r="C425">
            <v>3726.31</v>
          </cell>
          <cell r="O425">
            <v>532.33000000000004</v>
          </cell>
          <cell r="U425" t="str">
            <v>Carrosserie</v>
          </cell>
          <cell r="V425" t="str">
            <v>Bénéfices marginaux</v>
          </cell>
          <cell r="W425" t="str">
            <v>$</v>
          </cell>
          <cell r="X425">
            <v>0</v>
          </cell>
        </row>
        <row r="426">
          <cell r="C426">
            <v>245</v>
          </cell>
          <cell r="O426">
            <v>35</v>
          </cell>
          <cell r="U426" t="str">
            <v>Carrosserie</v>
          </cell>
          <cell r="V426" t="str">
            <v>Formation</v>
          </cell>
          <cell r="W426" t="str">
            <v>$</v>
          </cell>
          <cell r="X426">
            <v>0</v>
          </cell>
        </row>
        <row r="427">
          <cell r="C427">
            <v>12780.51</v>
          </cell>
          <cell r="O427">
            <v>1546.95</v>
          </cell>
          <cell r="U427" t="str">
            <v>Carrosserie</v>
          </cell>
          <cell r="V427" t="str">
            <v>Frais véhicules de cie</v>
          </cell>
          <cell r="W427" t="str">
            <v>$</v>
          </cell>
          <cell r="X427">
            <v>0</v>
          </cell>
        </row>
        <row r="428">
          <cell r="C428">
            <v>203.89</v>
          </cell>
          <cell r="O428">
            <v>18.09</v>
          </cell>
          <cell r="U428" t="str">
            <v>Carrosserie</v>
          </cell>
          <cell r="V428" t="str">
            <v>Frais postaux</v>
          </cell>
          <cell r="W428" t="str">
            <v>$</v>
          </cell>
          <cell r="X428">
            <v>0</v>
          </cell>
        </row>
        <row r="429">
          <cell r="C429">
            <v>9415.92</v>
          </cell>
          <cell r="O429">
            <v>1495.05</v>
          </cell>
          <cell r="U429" t="str">
            <v>Carrosserie</v>
          </cell>
          <cell r="V429" t="str">
            <v>Informatique</v>
          </cell>
          <cell r="W429" t="str">
            <v>$</v>
          </cell>
          <cell r="X429">
            <v>0</v>
          </cell>
        </row>
        <row r="430">
          <cell r="C430">
            <v>906.5</v>
          </cell>
          <cell r="O430">
            <v>129.5</v>
          </cell>
          <cell r="U430" t="str">
            <v>Carrosserie</v>
          </cell>
          <cell r="V430" t="str">
            <v>Papeterie</v>
          </cell>
          <cell r="W430" t="str">
            <v>$</v>
          </cell>
          <cell r="X430">
            <v>0</v>
          </cell>
        </row>
        <row r="431">
          <cell r="C431">
            <v>878.12</v>
          </cell>
          <cell r="O431">
            <v>112.2</v>
          </cell>
          <cell r="U431" t="str">
            <v>Carrosserie</v>
          </cell>
          <cell r="V431" t="str">
            <v>Téléphone</v>
          </cell>
          <cell r="W431" t="str">
            <v>$</v>
          </cell>
          <cell r="X431">
            <v>0</v>
          </cell>
        </row>
        <row r="432">
          <cell r="C432">
            <v>2575.52</v>
          </cell>
          <cell r="O432">
            <v>385</v>
          </cell>
          <cell r="U432" t="str">
            <v>Carrosserie</v>
          </cell>
          <cell r="V432" t="str">
            <v>Divers</v>
          </cell>
          <cell r="W432" t="str">
            <v>$</v>
          </cell>
          <cell r="X432">
            <v>0</v>
          </cell>
        </row>
        <row r="433">
          <cell r="C433">
            <v>2977.73</v>
          </cell>
          <cell r="O433">
            <v>425.39</v>
          </cell>
          <cell r="U433" t="str">
            <v>Carrosserie</v>
          </cell>
          <cell r="V433" t="str">
            <v>Frais de déplacement</v>
          </cell>
          <cell r="W433" t="str">
            <v>$</v>
          </cell>
          <cell r="X433">
            <v>0</v>
          </cell>
        </row>
        <row r="434">
          <cell r="C434">
            <v>7226.64</v>
          </cell>
          <cell r="O434">
            <v>992.42</v>
          </cell>
          <cell r="U434" t="str">
            <v>Carrosserie</v>
          </cell>
          <cell r="V434" t="str">
            <v>Services extérieurs</v>
          </cell>
          <cell r="W434" t="str">
            <v>$</v>
          </cell>
          <cell r="X434">
            <v>0</v>
          </cell>
        </row>
        <row r="435">
          <cell r="C435">
            <v>4428.34</v>
          </cell>
          <cell r="O435">
            <v>648.34</v>
          </cell>
          <cell r="U435" t="str">
            <v>Carrosserie</v>
          </cell>
          <cell r="V435" t="str">
            <v>Amortissement</v>
          </cell>
          <cell r="W435" t="str">
            <v>$</v>
          </cell>
          <cell r="X435">
            <v>0</v>
          </cell>
        </row>
        <row r="436">
          <cell r="C436">
            <v>196</v>
          </cell>
          <cell r="O436">
            <v>28</v>
          </cell>
          <cell r="U436" t="str">
            <v>Carrosserie</v>
          </cell>
          <cell r="V436" t="str">
            <v>Location équipement</v>
          </cell>
          <cell r="W436" t="str">
            <v>$</v>
          </cell>
          <cell r="X436">
            <v>0</v>
          </cell>
        </row>
        <row r="437">
          <cell r="C437">
            <v>1798.3</v>
          </cell>
          <cell r="O437">
            <v>256.89999999999998</v>
          </cell>
          <cell r="U437" t="str">
            <v>Carrosserie</v>
          </cell>
          <cell r="V437" t="str">
            <v>Chauffage, éclairage</v>
          </cell>
          <cell r="W437" t="str">
            <v>$</v>
          </cell>
          <cell r="X437">
            <v>0</v>
          </cell>
        </row>
        <row r="438">
          <cell r="C438">
            <v>13455.84</v>
          </cell>
          <cell r="O438">
            <v>2390.58</v>
          </cell>
          <cell r="U438" t="str">
            <v>Carrosserie</v>
          </cell>
          <cell r="V438" t="str">
            <v>Loyer</v>
          </cell>
          <cell r="W438" t="str">
            <v>$</v>
          </cell>
          <cell r="X438">
            <v>0</v>
          </cell>
        </row>
        <row r="439">
          <cell r="C439">
            <v>735</v>
          </cell>
          <cell r="O439">
            <v>105</v>
          </cell>
          <cell r="U439" t="str">
            <v>Carrosserie</v>
          </cell>
          <cell r="V439" t="str">
            <v>Assurances</v>
          </cell>
          <cell r="W439" t="str">
            <v>$</v>
          </cell>
          <cell r="X439">
            <v>0</v>
          </cell>
        </row>
        <row r="440">
          <cell r="C440">
            <v>2303</v>
          </cell>
          <cell r="O440">
            <v>329</v>
          </cell>
          <cell r="U440" t="str">
            <v>Carrosserie</v>
          </cell>
          <cell r="V440" t="str">
            <v>Taxes foncières</v>
          </cell>
          <cell r="W440" t="str">
            <v>$</v>
          </cell>
          <cell r="X440">
            <v>0</v>
          </cell>
        </row>
        <row r="441">
          <cell r="C441">
            <v>1543.5</v>
          </cell>
          <cell r="O441">
            <v>220.5</v>
          </cell>
          <cell r="U441" t="str">
            <v>Carrosserie</v>
          </cell>
          <cell r="V441" t="str">
            <v>Taxes d`affaires</v>
          </cell>
          <cell r="W441" t="str">
            <v>$</v>
          </cell>
          <cell r="X441">
            <v>0</v>
          </cell>
        </row>
        <row r="442">
          <cell r="C442">
            <v>3932.25</v>
          </cell>
          <cell r="O442">
            <v>561.75</v>
          </cell>
          <cell r="U442" t="str">
            <v>Carrosserie</v>
          </cell>
          <cell r="V442" t="str">
            <v>Honoraires</v>
          </cell>
          <cell r="W442" t="str">
            <v>$</v>
          </cell>
          <cell r="X442">
            <v>0</v>
          </cell>
        </row>
        <row r="443">
          <cell r="C443">
            <v>10561.14</v>
          </cell>
          <cell r="O443">
            <v>0</v>
          </cell>
          <cell r="U443" t="str">
            <v>Pièces</v>
          </cell>
          <cell r="V443" t="str">
            <v>Service gratuit 2</v>
          </cell>
          <cell r="W443" t="str">
            <v>$</v>
          </cell>
          <cell r="X443">
            <v>0</v>
          </cell>
        </row>
        <row r="444">
          <cell r="C444">
            <v>49788.6</v>
          </cell>
          <cell r="O444">
            <v>6257.56</v>
          </cell>
          <cell r="U444" t="str">
            <v>Pièces</v>
          </cell>
          <cell r="V444" t="str">
            <v>Publicité 2</v>
          </cell>
          <cell r="W444" t="str">
            <v>$</v>
          </cell>
          <cell r="X444">
            <v>0</v>
          </cell>
        </row>
        <row r="445">
          <cell r="C445">
            <v>16603.25</v>
          </cell>
          <cell r="O445">
            <v>1622.17</v>
          </cell>
          <cell r="U445" t="str">
            <v>Pièces</v>
          </cell>
          <cell r="V445" t="str">
            <v>Salaires propriétaire</v>
          </cell>
          <cell r="W445" t="str">
            <v>$</v>
          </cell>
          <cell r="X445">
            <v>0</v>
          </cell>
        </row>
        <row r="446">
          <cell r="C446">
            <v>74538.75</v>
          </cell>
          <cell r="O446">
            <v>6341.65</v>
          </cell>
          <cell r="U446" t="str">
            <v>Pièces</v>
          </cell>
          <cell r="V446" t="str">
            <v>Salaires cadres</v>
          </cell>
          <cell r="W446" t="str">
            <v>$</v>
          </cell>
          <cell r="X446">
            <v>0</v>
          </cell>
        </row>
        <row r="447">
          <cell r="C447">
            <v>28622.46</v>
          </cell>
          <cell r="O447">
            <v>3434.97</v>
          </cell>
          <cell r="U447" t="str">
            <v>Pièces</v>
          </cell>
          <cell r="V447" t="str">
            <v>Salaires commis</v>
          </cell>
          <cell r="W447" t="str">
            <v>$</v>
          </cell>
          <cell r="X447">
            <v>0</v>
          </cell>
        </row>
        <row r="448">
          <cell r="C448">
            <v>107359.1</v>
          </cell>
          <cell r="O448">
            <v>16818.72</v>
          </cell>
          <cell r="U448" t="str">
            <v>Pièces</v>
          </cell>
          <cell r="V448" t="str">
            <v>Salaires autres</v>
          </cell>
          <cell r="W448" t="str">
            <v>$</v>
          </cell>
          <cell r="X448">
            <v>0</v>
          </cell>
        </row>
        <row r="449">
          <cell r="C449">
            <v>26544.97</v>
          </cell>
          <cell r="O449">
            <v>3552.62</v>
          </cell>
          <cell r="U449" t="str">
            <v>Pièces</v>
          </cell>
          <cell r="V449" t="str">
            <v>Salaires en absences</v>
          </cell>
          <cell r="W449" t="str">
            <v>$</v>
          </cell>
          <cell r="X449">
            <v>0</v>
          </cell>
        </row>
        <row r="450">
          <cell r="C450">
            <v>6343.24</v>
          </cell>
          <cell r="O450">
            <v>808.2</v>
          </cell>
          <cell r="U450" t="str">
            <v>Pièces</v>
          </cell>
          <cell r="V450" t="str">
            <v>Csst</v>
          </cell>
          <cell r="W450" t="str">
            <v>$</v>
          </cell>
          <cell r="X450">
            <v>0</v>
          </cell>
        </row>
        <row r="451">
          <cell r="C451">
            <v>26277.200000000001</v>
          </cell>
          <cell r="O451">
            <v>3529.89</v>
          </cell>
          <cell r="U451" t="str">
            <v>Pièces</v>
          </cell>
          <cell r="V451" t="str">
            <v>Csst</v>
          </cell>
          <cell r="W451" t="str">
            <v>$</v>
          </cell>
          <cell r="X451">
            <v>0</v>
          </cell>
        </row>
        <row r="452">
          <cell r="C452">
            <v>29655.759999999998</v>
          </cell>
          <cell r="O452">
            <v>4165.62</v>
          </cell>
          <cell r="U452" t="str">
            <v>Pièces</v>
          </cell>
          <cell r="V452" t="str">
            <v>Bénéfices marginaux</v>
          </cell>
          <cell r="W452" t="str">
            <v>$</v>
          </cell>
          <cell r="X452">
            <v>0</v>
          </cell>
        </row>
        <row r="453">
          <cell r="C453">
            <v>730</v>
          </cell>
          <cell r="O453">
            <v>110</v>
          </cell>
          <cell r="U453" t="str">
            <v>Pièces</v>
          </cell>
          <cell r="V453" t="str">
            <v>Fournitures autres</v>
          </cell>
          <cell r="W453" t="str">
            <v>$</v>
          </cell>
          <cell r="X453">
            <v>0</v>
          </cell>
        </row>
        <row r="454">
          <cell r="C454">
            <v>1190</v>
          </cell>
          <cell r="O454">
            <v>170</v>
          </cell>
          <cell r="U454" t="str">
            <v>Pièces</v>
          </cell>
          <cell r="V454" t="str">
            <v>Uniformes</v>
          </cell>
          <cell r="W454" t="str">
            <v>$</v>
          </cell>
          <cell r="X454">
            <v>0</v>
          </cell>
        </row>
        <row r="455">
          <cell r="C455">
            <v>2275</v>
          </cell>
          <cell r="O455">
            <v>325</v>
          </cell>
          <cell r="U455" t="str">
            <v>Pièces</v>
          </cell>
          <cell r="V455" t="str">
            <v>Formation</v>
          </cell>
          <cell r="W455" t="str">
            <v>$</v>
          </cell>
          <cell r="X455">
            <v>0</v>
          </cell>
        </row>
        <row r="456">
          <cell r="C456">
            <v>8155.56</v>
          </cell>
          <cell r="O456">
            <v>1287.3800000000001</v>
          </cell>
          <cell r="U456" t="str">
            <v>Pièces</v>
          </cell>
          <cell r="V456" t="str">
            <v>Frais véhicules de cie</v>
          </cell>
          <cell r="W456" t="str">
            <v>$</v>
          </cell>
          <cell r="X456">
            <v>0</v>
          </cell>
        </row>
        <row r="457">
          <cell r="C457">
            <v>834.53</v>
          </cell>
          <cell r="O457">
            <v>66.13</v>
          </cell>
          <cell r="U457" t="str">
            <v>Pièces</v>
          </cell>
          <cell r="V457" t="str">
            <v>Frais postaux</v>
          </cell>
          <cell r="W457" t="str">
            <v>$</v>
          </cell>
          <cell r="X457">
            <v>0</v>
          </cell>
        </row>
        <row r="458">
          <cell r="C458">
            <v>26806.12</v>
          </cell>
          <cell r="O458">
            <v>3994.98</v>
          </cell>
          <cell r="U458" t="str">
            <v>Pièces</v>
          </cell>
          <cell r="V458" t="str">
            <v>Informatique</v>
          </cell>
          <cell r="W458" t="str">
            <v>$</v>
          </cell>
          <cell r="X458">
            <v>0</v>
          </cell>
        </row>
        <row r="459">
          <cell r="C459">
            <v>3237.5</v>
          </cell>
          <cell r="O459">
            <v>462.5</v>
          </cell>
          <cell r="U459" t="str">
            <v>Pièces</v>
          </cell>
          <cell r="V459" t="str">
            <v>Papeterie</v>
          </cell>
          <cell r="W459" t="str">
            <v>$</v>
          </cell>
          <cell r="X459">
            <v>0</v>
          </cell>
        </row>
        <row r="460">
          <cell r="C460">
            <v>2381.38</v>
          </cell>
          <cell r="O460">
            <v>312.19</v>
          </cell>
          <cell r="U460" t="str">
            <v>Pièces</v>
          </cell>
          <cell r="V460" t="str">
            <v>Téléphone</v>
          </cell>
          <cell r="W460" t="str">
            <v>$</v>
          </cell>
          <cell r="X460">
            <v>0</v>
          </cell>
        </row>
        <row r="461">
          <cell r="C461">
            <v>9198.25</v>
          </cell>
          <cell r="O461">
            <v>1375</v>
          </cell>
          <cell r="U461" t="str">
            <v>Pièces</v>
          </cell>
          <cell r="V461" t="str">
            <v>Divers</v>
          </cell>
          <cell r="W461" t="str">
            <v>$</v>
          </cell>
          <cell r="X461">
            <v>0</v>
          </cell>
        </row>
        <row r="462">
          <cell r="C462">
            <v>10634.75</v>
          </cell>
          <cell r="O462">
            <v>1519.25</v>
          </cell>
          <cell r="U462" t="str">
            <v>Pièces</v>
          </cell>
          <cell r="V462" t="str">
            <v>Frais de déplacement</v>
          </cell>
          <cell r="W462" t="str">
            <v>$</v>
          </cell>
          <cell r="X462">
            <v>0</v>
          </cell>
        </row>
        <row r="463">
          <cell r="C463">
            <v>74703.14</v>
          </cell>
          <cell r="O463">
            <v>9706.68</v>
          </cell>
          <cell r="U463" t="str">
            <v>Pièces</v>
          </cell>
          <cell r="V463" t="str">
            <v>Services extérieurs</v>
          </cell>
          <cell r="W463" t="str">
            <v>$</v>
          </cell>
          <cell r="X463">
            <v>0</v>
          </cell>
        </row>
        <row r="464">
          <cell r="C464">
            <v>15815.5</v>
          </cell>
          <cell r="O464">
            <v>2315.5</v>
          </cell>
          <cell r="U464" t="str">
            <v>Pièces</v>
          </cell>
          <cell r="V464" t="str">
            <v>Amortissement</v>
          </cell>
          <cell r="W464" t="str">
            <v>$</v>
          </cell>
          <cell r="X464">
            <v>0</v>
          </cell>
        </row>
        <row r="465">
          <cell r="C465">
            <v>2800</v>
          </cell>
          <cell r="O465">
            <v>400</v>
          </cell>
          <cell r="U465" t="str">
            <v>Pièces</v>
          </cell>
          <cell r="V465" t="str">
            <v>Location équipement</v>
          </cell>
          <cell r="W465" t="str">
            <v>$</v>
          </cell>
          <cell r="X465">
            <v>0</v>
          </cell>
        </row>
        <row r="466">
          <cell r="C466">
            <v>6422.5</v>
          </cell>
          <cell r="O466">
            <v>917.5</v>
          </cell>
          <cell r="U466" t="str">
            <v>Pièces</v>
          </cell>
          <cell r="V466" t="str">
            <v>Chauffage, éclairage</v>
          </cell>
          <cell r="W466" t="str">
            <v>$</v>
          </cell>
          <cell r="X466">
            <v>0</v>
          </cell>
        </row>
        <row r="467">
          <cell r="C467">
            <v>48508.4</v>
          </cell>
          <cell r="O467">
            <v>7504.78</v>
          </cell>
          <cell r="U467" t="str">
            <v>Pièces</v>
          </cell>
          <cell r="V467" t="str">
            <v>Loyer</v>
          </cell>
          <cell r="W467" t="str">
            <v>$</v>
          </cell>
          <cell r="X467">
            <v>0</v>
          </cell>
        </row>
        <row r="468">
          <cell r="C468">
            <v>2625</v>
          </cell>
          <cell r="O468">
            <v>375</v>
          </cell>
          <cell r="U468" t="str">
            <v>Pièces</v>
          </cell>
          <cell r="V468" t="str">
            <v>Assurances</v>
          </cell>
          <cell r="W468" t="str">
            <v>$</v>
          </cell>
          <cell r="X468">
            <v>0</v>
          </cell>
        </row>
        <row r="469">
          <cell r="C469">
            <v>8225</v>
          </cell>
          <cell r="O469">
            <v>1175</v>
          </cell>
          <cell r="U469" t="str">
            <v>Pièces</v>
          </cell>
          <cell r="V469" t="str">
            <v>Taxes foncières</v>
          </cell>
          <cell r="W469" t="str">
            <v>$</v>
          </cell>
          <cell r="X469">
            <v>0</v>
          </cell>
        </row>
        <row r="470">
          <cell r="C470">
            <v>5512.5</v>
          </cell>
          <cell r="O470">
            <v>787.5</v>
          </cell>
          <cell r="U470" t="str">
            <v>Pièces</v>
          </cell>
          <cell r="V470" t="str">
            <v>Taxes d`affaires</v>
          </cell>
          <cell r="W470" t="str">
            <v>$</v>
          </cell>
          <cell r="X470">
            <v>0</v>
          </cell>
        </row>
        <row r="471">
          <cell r="C471">
            <v>14043.75</v>
          </cell>
          <cell r="O471">
            <v>2006.25</v>
          </cell>
          <cell r="U471" t="str">
            <v>Pièces</v>
          </cell>
          <cell r="V471" t="str">
            <v>Honoraires</v>
          </cell>
          <cell r="W471" t="str">
            <v>$</v>
          </cell>
          <cell r="X471">
            <v>0</v>
          </cell>
        </row>
        <row r="472">
          <cell r="C472">
            <v>-602493.85</v>
          </cell>
          <cell r="O472">
            <v>-166018.5</v>
          </cell>
          <cell r="U472" t="str">
            <v>Véhicules neufs</v>
          </cell>
          <cell r="V472" t="str">
            <v>Holdbacks</v>
          </cell>
          <cell r="W472" t="str">
            <v>$</v>
          </cell>
          <cell r="X472">
            <v>0</v>
          </cell>
        </row>
        <row r="473">
          <cell r="C473">
            <v>-30308.560000000001</v>
          </cell>
          <cell r="O473">
            <v>-6129.31</v>
          </cell>
          <cell r="U473" t="str">
            <v>Pièces</v>
          </cell>
          <cell r="V473" t="str">
            <v>Escomptes</v>
          </cell>
          <cell r="W473" t="str">
            <v>$</v>
          </cell>
          <cell r="X473">
            <v>0</v>
          </cell>
        </row>
        <row r="474">
          <cell r="C474">
            <v>-157635.39000000001</v>
          </cell>
          <cell r="O474">
            <v>-24960</v>
          </cell>
          <cell r="U474" t="str">
            <v>Véhicules neufs</v>
          </cell>
          <cell r="V474" t="str">
            <v>Programme neuf 1</v>
          </cell>
          <cell r="W474" t="str">
            <v>$</v>
          </cell>
          <cell r="X474">
            <v>0</v>
          </cell>
        </row>
        <row r="475">
          <cell r="C475">
            <v>-50787.69</v>
          </cell>
          <cell r="O475">
            <v>-4982.17</v>
          </cell>
          <cell r="U475" t="str">
            <v>Véhicules neufs</v>
          </cell>
          <cell r="V475" t="str">
            <v>Rev. Finances</v>
          </cell>
          <cell r="W475" t="str">
            <v>$</v>
          </cell>
          <cell r="X475" t="str">
            <v>Oui</v>
          </cell>
        </row>
        <row r="476">
          <cell r="C476">
            <v>-118337.99</v>
          </cell>
          <cell r="O476">
            <v>-21462.49</v>
          </cell>
          <cell r="U476" t="str">
            <v>Véhicules usagés</v>
          </cell>
          <cell r="V476" t="str">
            <v>Rev. Finances</v>
          </cell>
          <cell r="W476" t="str">
            <v>$</v>
          </cell>
          <cell r="X476" t="str">
            <v>Oui</v>
          </cell>
        </row>
        <row r="477">
          <cell r="C477">
            <v>-14053.92</v>
          </cell>
          <cell r="O477">
            <v>-1318.26</v>
          </cell>
          <cell r="U477" t="str">
            <v>Véhicules neufs</v>
          </cell>
          <cell r="V477" t="str">
            <v>Rev. Autres</v>
          </cell>
          <cell r="W477" t="str">
            <v>$</v>
          </cell>
          <cell r="X477" t="str">
            <v>Oui</v>
          </cell>
        </row>
        <row r="478">
          <cell r="C478">
            <v>-12186.43</v>
          </cell>
          <cell r="O478">
            <v>-1928.79</v>
          </cell>
          <cell r="U478" t="str">
            <v>Véhicules usagés</v>
          </cell>
          <cell r="V478" t="str">
            <v>Rev. Autres</v>
          </cell>
          <cell r="W478" t="str">
            <v>$</v>
          </cell>
          <cell r="X478" t="str">
            <v>Oui</v>
          </cell>
        </row>
        <row r="479">
          <cell r="C479">
            <v>-82220.28</v>
          </cell>
          <cell r="O479">
            <v>-6650</v>
          </cell>
          <cell r="U479" t="str">
            <v>Véhicules neufs</v>
          </cell>
          <cell r="V479" t="str">
            <v>Rev. Protections</v>
          </cell>
          <cell r="W479" t="str">
            <v>$</v>
          </cell>
          <cell r="X479" t="str">
            <v>Oui</v>
          </cell>
        </row>
        <row r="480">
          <cell r="C480">
            <v>-183354.23</v>
          </cell>
          <cell r="O480">
            <v>-18307.189999999999</v>
          </cell>
          <cell r="U480" t="str">
            <v>Véhicules neufs</v>
          </cell>
          <cell r="V480" t="str">
            <v>Rev. Protections</v>
          </cell>
          <cell r="W480" t="str">
            <v>$</v>
          </cell>
          <cell r="X480" t="str">
            <v>Oui</v>
          </cell>
        </row>
        <row r="481">
          <cell r="C481">
            <v>-111081.94</v>
          </cell>
          <cell r="O481">
            <v>-19323.25</v>
          </cell>
          <cell r="U481" t="str">
            <v>Véhicules usagés</v>
          </cell>
          <cell r="V481" t="str">
            <v>Rev. Protections</v>
          </cell>
          <cell r="W481" t="str">
            <v>$</v>
          </cell>
          <cell r="X481" t="str">
            <v>Oui</v>
          </cell>
        </row>
        <row r="482">
          <cell r="C482">
            <v>-48066.82</v>
          </cell>
          <cell r="O482">
            <v>-8315.67</v>
          </cell>
          <cell r="U482" t="str">
            <v>Véhicules usagés</v>
          </cell>
          <cell r="V482" t="str">
            <v>Rev. Protections</v>
          </cell>
          <cell r="W482" t="str">
            <v>$</v>
          </cell>
          <cell r="X482" t="str">
            <v>Oui</v>
          </cell>
        </row>
        <row r="483">
          <cell r="C483">
            <v>-195022.25</v>
          </cell>
          <cell r="O483">
            <v>-28870</v>
          </cell>
          <cell r="U483" t="str">
            <v>Véhicules neufs</v>
          </cell>
          <cell r="V483" t="str">
            <v>Frais administration</v>
          </cell>
          <cell r="W483" t="str">
            <v>$</v>
          </cell>
          <cell r="X483">
            <v>0</v>
          </cell>
        </row>
        <row r="484">
          <cell r="C484">
            <v>-209396.77</v>
          </cell>
          <cell r="O484">
            <v>-4326.1099999999997</v>
          </cell>
          <cell r="U484" t="str">
            <v>TOTAL  DES  REVENUS  ET  DÉPENSES</v>
          </cell>
          <cell r="V484" t="str">
            <v>Revenus autres</v>
          </cell>
          <cell r="W484" t="str">
            <v>$</v>
          </cell>
          <cell r="X484">
            <v>0</v>
          </cell>
        </row>
        <row r="485">
          <cell r="C485">
            <v>31599.31</v>
          </cell>
          <cell r="O485">
            <v>6719.91</v>
          </cell>
          <cell r="U485" t="str">
            <v>TOTAL  DES  REVENUS  ET  DÉPENSES</v>
          </cell>
          <cell r="V485" t="str">
            <v>Intérêts sur prêt</v>
          </cell>
          <cell r="W485" t="str">
            <v>$</v>
          </cell>
          <cell r="X485">
            <v>0</v>
          </cell>
        </row>
        <row r="486">
          <cell r="C486">
            <v>48858.19</v>
          </cell>
          <cell r="O486">
            <v>7833.91</v>
          </cell>
          <cell r="U486" t="str">
            <v>Véhicules neufs</v>
          </cell>
          <cell r="V486" t="str">
            <v>Frais bancaires</v>
          </cell>
          <cell r="W486" t="str">
            <v>$</v>
          </cell>
          <cell r="X486">
            <v>0</v>
          </cell>
        </row>
        <row r="487">
          <cell r="O487">
            <v>0</v>
          </cell>
          <cell r="U487" t="e">
            <v>#N/A</v>
          </cell>
          <cell r="V487" t="e">
            <v>#N/A</v>
          </cell>
          <cell r="W487" t="e">
            <v>#N/A</v>
          </cell>
          <cell r="X487" t="e">
            <v>#N/A</v>
          </cell>
        </row>
        <row r="488">
          <cell r="O488">
            <v>0</v>
          </cell>
          <cell r="U488" t="e">
            <v>#N/A</v>
          </cell>
          <cell r="V488" t="e">
            <v>#N/A</v>
          </cell>
          <cell r="W488" t="e">
            <v>#N/A</v>
          </cell>
          <cell r="X488" t="e">
            <v>#N/A</v>
          </cell>
        </row>
        <row r="489">
          <cell r="O489">
            <v>0</v>
          </cell>
          <cell r="U489" t="e">
            <v>#N/A</v>
          </cell>
          <cell r="V489" t="e">
            <v>#N/A</v>
          </cell>
          <cell r="W489" t="e">
            <v>#N/A</v>
          </cell>
          <cell r="X489" t="e">
            <v>#N/A</v>
          </cell>
        </row>
        <row r="490">
          <cell r="O490">
            <v>0</v>
          </cell>
          <cell r="U490" t="e">
            <v>#N/A</v>
          </cell>
          <cell r="V490" t="e">
            <v>#N/A</v>
          </cell>
          <cell r="W490" t="e">
            <v>#N/A</v>
          </cell>
          <cell r="X490" t="e">
            <v>#N/A</v>
          </cell>
        </row>
        <row r="491">
          <cell r="O491">
            <v>0</v>
          </cell>
          <cell r="U491" t="e">
            <v>#N/A</v>
          </cell>
          <cell r="V491" t="e">
            <v>#N/A</v>
          </cell>
          <cell r="W491" t="e">
            <v>#N/A</v>
          </cell>
          <cell r="X491" t="e">
            <v>#N/A</v>
          </cell>
        </row>
        <row r="492">
          <cell r="O492">
            <v>0</v>
          </cell>
          <cell r="U492" t="e">
            <v>#N/A</v>
          </cell>
          <cell r="V492" t="e">
            <v>#N/A</v>
          </cell>
          <cell r="W492" t="e">
            <v>#N/A</v>
          </cell>
          <cell r="X492" t="e">
            <v>#N/A</v>
          </cell>
        </row>
        <row r="493">
          <cell r="O493">
            <v>0</v>
          </cell>
          <cell r="U493" t="e">
            <v>#N/A</v>
          </cell>
          <cell r="V493" t="e">
            <v>#N/A</v>
          </cell>
          <cell r="W493" t="e">
            <v>#N/A</v>
          </cell>
          <cell r="X493" t="e">
            <v>#N/A</v>
          </cell>
        </row>
        <row r="494">
          <cell r="O494">
            <v>0</v>
          </cell>
          <cell r="U494" t="e">
            <v>#N/A</v>
          </cell>
          <cell r="V494" t="e">
            <v>#N/A</v>
          </cell>
          <cell r="W494" t="e">
            <v>#N/A</v>
          </cell>
          <cell r="X494" t="e">
            <v>#N/A</v>
          </cell>
        </row>
        <row r="495">
          <cell r="O495">
            <v>0</v>
          </cell>
          <cell r="U495" t="e">
            <v>#N/A</v>
          </cell>
          <cell r="V495" t="e">
            <v>#N/A</v>
          </cell>
          <cell r="W495" t="e">
            <v>#N/A</v>
          </cell>
          <cell r="X495" t="e">
            <v>#N/A</v>
          </cell>
        </row>
        <row r="496">
          <cell r="O496">
            <v>0</v>
          </cell>
          <cell r="U496" t="e">
            <v>#N/A</v>
          </cell>
          <cell r="V496" t="e">
            <v>#N/A</v>
          </cell>
          <cell r="W496" t="e">
            <v>#N/A</v>
          </cell>
          <cell r="X496" t="e">
            <v>#N/A</v>
          </cell>
        </row>
        <row r="497">
          <cell r="O497">
            <v>0</v>
          </cell>
          <cell r="U497" t="e">
            <v>#N/A</v>
          </cell>
          <cell r="V497" t="e">
            <v>#N/A</v>
          </cell>
          <cell r="W497" t="e">
            <v>#N/A</v>
          </cell>
          <cell r="X497" t="e">
            <v>#N/A</v>
          </cell>
        </row>
        <row r="498">
          <cell r="O498">
            <v>0</v>
          </cell>
          <cell r="U498" t="e">
            <v>#N/A</v>
          </cell>
          <cell r="V498" t="e">
            <v>#N/A</v>
          </cell>
          <cell r="W498" t="e">
            <v>#N/A</v>
          </cell>
          <cell r="X498" t="e">
            <v>#N/A</v>
          </cell>
        </row>
        <row r="499">
          <cell r="O499">
            <v>0</v>
          </cell>
          <cell r="U499" t="e">
            <v>#N/A</v>
          </cell>
          <cell r="V499" t="e">
            <v>#N/A</v>
          </cell>
          <cell r="W499" t="e">
            <v>#N/A</v>
          </cell>
          <cell r="X499" t="e">
            <v>#N/A</v>
          </cell>
        </row>
        <row r="500">
          <cell r="O500">
            <v>0</v>
          </cell>
          <cell r="U500" t="e">
            <v>#N/A</v>
          </cell>
          <cell r="V500" t="e">
            <v>#N/A</v>
          </cell>
          <cell r="W500" t="e">
            <v>#N/A</v>
          </cell>
          <cell r="X500" t="e">
            <v>#N/A</v>
          </cell>
        </row>
        <row r="501">
          <cell r="O501">
            <v>0</v>
          </cell>
          <cell r="U501" t="e">
            <v>#N/A</v>
          </cell>
          <cell r="V501" t="e">
            <v>#N/A</v>
          </cell>
          <cell r="W501" t="e">
            <v>#N/A</v>
          </cell>
          <cell r="X501" t="e">
            <v>#N/A</v>
          </cell>
        </row>
        <row r="502">
          <cell r="O502">
            <v>0</v>
          </cell>
          <cell r="U502" t="e">
            <v>#N/A</v>
          </cell>
          <cell r="V502" t="e">
            <v>#N/A</v>
          </cell>
          <cell r="W502" t="e">
            <v>#N/A</v>
          </cell>
          <cell r="X502" t="e">
            <v>#N/A</v>
          </cell>
        </row>
        <row r="503">
          <cell r="O503">
            <v>0</v>
          </cell>
          <cell r="U503" t="e">
            <v>#N/A</v>
          </cell>
          <cell r="V503" t="e">
            <v>#N/A</v>
          </cell>
          <cell r="W503" t="e">
            <v>#N/A</v>
          </cell>
          <cell r="X503" t="e">
            <v>#N/A</v>
          </cell>
        </row>
        <row r="504">
          <cell r="O504">
            <v>0</v>
          </cell>
          <cell r="U504" t="e">
            <v>#N/A</v>
          </cell>
          <cell r="V504" t="e">
            <v>#N/A</v>
          </cell>
          <cell r="W504" t="e">
            <v>#N/A</v>
          </cell>
          <cell r="X504" t="e">
            <v>#N/A</v>
          </cell>
        </row>
        <row r="505">
          <cell r="O505">
            <v>0</v>
          </cell>
          <cell r="U505" t="e">
            <v>#N/A</v>
          </cell>
          <cell r="V505" t="e">
            <v>#N/A</v>
          </cell>
          <cell r="W505" t="e">
            <v>#N/A</v>
          </cell>
          <cell r="X505" t="e">
            <v>#N/A</v>
          </cell>
        </row>
        <row r="506">
          <cell r="O506">
            <v>0</v>
          </cell>
          <cell r="U506" t="e">
            <v>#N/A</v>
          </cell>
          <cell r="V506" t="e">
            <v>#N/A</v>
          </cell>
          <cell r="W506" t="e">
            <v>#N/A</v>
          </cell>
          <cell r="X506" t="e">
            <v>#N/A</v>
          </cell>
        </row>
        <row r="507">
          <cell r="O507">
            <v>0</v>
          </cell>
          <cell r="U507" t="e">
            <v>#N/A</v>
          </cell>
          <cell r="V507" t="e">
            <v>#N/A</v>
          </cell>
          <cell r="W507" t="e">
            <v>#N/A</v>
          </cell>
          <cell r="X507" t="e">
            <v>#N/A</v>
          </cell>
        </row>
        <row r="508">
          <cell r="O508">
            <v>0</v>
          </cell>
          <cell r="U508" t="e">
            <v>#N/A</v>
          </cell>
          <cell r="V508" t="e">
            <v>#N/A</v>
          </cell>
          <cell r="W508" t="e">
            <v>#N/A</v>
          </cell>
          <cell r="X508" t="e">
            <v>#N/A</v>
          </cell>
        </row>
        <row r="509">
          <cell r="O509">
            <v>0</v>
          </cell>
          <cell r="U509" t="e">
            <v>#N/A</v>
          </cell>
          <cell r="V509" t="e">
            <v>#N/A</v>
          </cell>
          <cell r="W509" t="e">
            <v>#N/A</v>
          </cell>
          <cell r="X509" t="e">
            <v>#N/A</v>
          </cell>
        </row>
        <row r="510">
          <cell r="O510">
            <v>0</v>
          </cell>
          <cell r="U510" t="e">
            <v>#N/A</v>
          </cell>
          <cell r="V510" t="e">
            <v>#N/A</v>
          </cell>
          <cell r="W510" t="e">
            <v>#N/A</v>
          </cell>
          <cell r="X510" t="e">
            <v>#N/A</v>
          </cell>
        </row>
        <row r="511">
          <cell r="O511">
            <v>0</v>
          </cell>
          <cell r="U511" t="e">
            <v>#N/A</v>
          </cell>
          <cell r="V511" t="e">
            <v>#N/A</v>
          </cell>
          <cell r="W511" t="e">
            <v>#N/A</v>
          </cell>
          <cell r="X511" t="e">
            <v>#N/A</v>
          </cell>
        </row>
        <row r="512">
          <cell r="O512">
            <v>0</v>
          </cell>
          <cell r="U512" t="e">
            <v>#N/A</v>
          </cell>
          <cell r="V512" t="e">
            <v>#N/A</v>
          </cell>
          <cell r="W512" t="e">
            <v>#N/A</v>
          </cell>
          <cell r="X512" t="e">
            <v>#N/A</v>
          </cell>
        </row>
        <row r="513">
          <cell r="O513">
            <v>0</v>
          </cell>
          <cell r="U513" t="e">
            <v>#N/A</v>
          </cell>
          <cell r="V513" t="e">
            <v>#N/A</v>
          </cell>
          <cell r="W513" t="e">
            <v>#N/A</v>
          </cell>
          <cell r="X513" t="e">
            <v>#N/A</v>
          </cell>
        </row>
        <row r="514">
          <cell r="O514">
            <v>0</v>
          </cell>
          <cell r="U514" t="e">
            <v>#N/A</v>
          </cell>
          <cell r="V514" t="e">
            <v>#N/A</v>
          </cell>
          <cell r="W514" t="e">
            <v>#N/A</v>
          </cell>
          <cell r="X514" t="e">
            <v>#N/A</v>
          </cell>
        </row>
        <row r="515">
          <cell r="O515">
            <v>0</v>
          </cell>
          <cell r="U515" t="e">
            <v>#N/A</v>
          </cell>
          <cell r="V515" t="e">
            <v>#N/A</v>
          </cell>
          <cell r="W515" t="e">
            <v>#N/A</v>
          </cell>
          <cell r="X515" t="e">
            <v>#N/A</v>
          </cell>
        </row>
        <row r="516">
          <cell r="O516">
            <v>0</v>
          </cell>
          <cell r="U516" t="e">
            <v>#N/A</v>
          </cell>
          <cell r="V516" t="e">
            <v>#N/A</v>
          </cell>
          <cell r="W516" t="e">
            <v>#N/A</v>
          </cell>
          <cell r="X516" t="e">
            <v>#N/A</v>
          </cell>
        </row>
        <row r="517">
          <cell r="O517">
            <v>0</v>
          </cell>
          <cell r="U517" t="e">
            <v>#N/A</v>
          </cell>
          <cell r="V517" t="e">
            <v>#N/A</v>
          </cell>
          <cell r="W517" t="e">
            <v>#N/A</v>
          </cell>
          <cell r="X517" t="e">
            <v>#N/A</v>
          </cell>
        </row>
        <row r="518">
          <cell r="O518">
            <v>0</v>
          </cell>
          <cell r="U518" t="e">
            <v>#N/A</v>
          </cell>
          <cell r="V518" t="e">
            <v>#N/A</v>
          </cell>
          <cell r="W518" t="e">
            <v>#N/A</v>
          </cell>
          <cell r="X518" t="e">
            <v>#N/A</v>
          </cell>
        </row>
        <row r="519">
          <cell r="O519">
            <v>0</v>
          </cell>
          <cell r="U519" t="e">
            <v>#N/A</v>
          </cell>
          <cell r="V519" t="e">
            <v>#N/A</v>
          </cell>
          <cell r="W519" t="e">
            <v>#N/A</v>
          </cell>
          <cell r="X519" t="e">
            <v>#N/A</v>
          </cell>
        </row>
        <row r="520">
          <cell r="O520">
            <v>0</v>
          </cell>
          <cell r="U520" t="e">
            <v>#N/A</v>
          </cell>
          <cell r="V520" t="e">
            <v>#N/A</v>
          </cell>
          <cell r="W520" t="e">
            <v>#N/A</v>
          </cell>
          <cell r="X520" t="e">
            <v>#N/A</v>
          </cell>
        </row>
        <row r="521">
          <cell r="O521">
            <v>0</v>
          </cell>
          <cell r="U521" t="e">
            <v>#N/A</v>
          </cell>
          <cell r="V521" t="e">
            <v>#N/A</v>
          </cell>
          <cell r="W521" t="e">
            <v>#N/A</v>
          </cell>
          <cell r="X521" t="e">
            <v>#N/A</v>
          </cell>
        </row>
        <row r="522">
          <cell r="O522">
            <v>0</v>
          </cell>
          <cell r="U522" t="e">
            <v>#N/A</v>
          </cell>
          <cell r="V522" t="e">
            <v>#N/A</v>
          </cell>
          <cell r="W522" t="e">
            <v>#N/A</v>
          </cell>
          <cell r="X522" t="e">
            <v>#N/A</v>
          </cell>
        </row>
        <row r="523">
          <cell r="O523">
            <v>0</v>
          </cell>
          <cell r="U523" t="e">
            <v>#N/A</v>
          </cell>
          <cell r="V523" t="e">
            <v>#N/A</v>
          </cell>
          <cell r="W523" t="e">
            <v>#N/A</v>
          </cell>
          <cell r="X523" t="e">
            <v>#N/A</v>
          </cell>
        </row>
        <row r="524">
          <cell r="O524">
            <v>0</v>
          </cell>
          <cell r="U524" t="e">
            <v>#N/A</v>
          </cell>
          <cell r="V524" t="e">
            <v>#N/A</v>
          </cell>
          <cell r="W524" t="e">
            <v>#N/A</v>
          </cell>
          <cell r="X524" t="e">
            <v>#N/A</v>
          </cell>
        </row>
        <row r="525">
          <cell r="O525">
            <v>0</v>
          </cell>
          <cell r="U525" t="e">
            <v>#N/A</v>
          </cell>
          <cell r="V525" t="e">
            <v>#N/A</v>
          </cell>
          <cell r="W525" t="e">
            <v>#N/A</v>
          </cell>
          <cell r="X525" t="e">
            <v>#N/A</v>
          </cell>
        </row>
        <row r="526">
          <cell r="O526">
            <v>0</v>
          </cell>
          <cell r="U526" t="e">
            <v>#N/A</v>
          </cell>
          <cell r="V526" t="e">
            <v>#N/A</v>
          </cell>
          <cell r="W526" t="e">
            <v>#N/A</v>
          </cell>
          <cell r="X526" t="e">
            <v>#N/A</v>
          </cell>
        </row>
        <row r="527">
          <cell r="O527">
            <v>0</v>
          </cell>
          <cell r="U527" t="e">
            <v>#N/A</v>
          </cell>
          <cell r="V527" t="e">
            <v>#N/A</v>
          </cell>
          <cell r="W527" t="e">
            <v>#N/A</v>
          </cell>
          <cell r="X527" t="e">
            <v>#N/A</v>
          </cell>
        </row>
        <row r="528">
          <cell r="O528">
            <v>0</v>
          </cell>
          <cell r="U528" t="e">
            <v>#N/A</v>
          </cell>
          <cell r="V528" t="e">
            <v>#N/A</v>
          </cell>
          <cell r="W528" t="e">
            <v>#N/A</v>
          </cell>
          <cell r="X528" t="e">
            <v>#N/A</v>
          </cell>
        </row>
        <row r="529">
          <cell r="O529">
            <v>0</v>
          </cell>
          <cell r="U529" t="e">
            <v>#N/A</v>
          </cell>
          <cell r="V529" t="e">
            <v>#N/A</v>
          </cell>
          <cell r="W529" t="e">
            <v>#N/A</v>
          </cell>
          <cell r="X529" t="e">
            <v>#N/A</v>
          </cell>
        </row>
        <row r="530">
          <cell r="O530">
            <v>0</v>
          </cell>
          <cell r="U530" t="e">
            <v>#N/A</v>
          </cell>
          <cell r="V530" t="e">
            <v>#N/A</v>
          </cell>
          <cell r="W530" t="e">
            <v>#N/A</v>
          </cell>
          <cell r="X530" t="e">
            <v>#N/A</v>
          </cell>
        </row>
        <row r="531">
          <cell r="O531">
            <v>0</v>
          </cell>
          <cell r="U531" t="e">
            <v>#N/A</v>
          </cell>
          <cell r="V531" t="e">
            <v>#N/A</v>
          </cell>
          <cell r="W531" t="e">
            <v>#N/A</v>
          </cell>
          <cell r="X531" t="e">
            <v>#N/A</v>
          </cell>
        </row>
        <row r="532">
          <cell r="O532">
            <v>0</v>
          </cell>
          <cell r="U532" t="e">
            <v>#N/A</v>
          </cell>
          <cell r="V532" t="e">
            <v>#N/A</v>
          </cell>
          <cell r="W532" t="e">
            <v>#N/A</v>
          </cell>
          <cell r="X532" t="e">
            <v>#N/A</v>
          </cell>
        </row>
        <row r="533">
          <cell r="O533">
            <v>0</v>
          </cell>
          <cell r="U533" t="e">
            <v>#N/A</v>
          </cell>
          <cell r="V533" t="e">
            <v>#N/A</v>
          </cell>
          <cell r="W533" t="e">
            <v>#N/A</v>
          </cell>
          <cell r="X533" t="e">
            <v>#N/A</v>
          </cell>
        </row>
        <row r="534">
          <cell r="O534">
            <v>0</v>
          </cell>
          <cell r="U534" t="e">
            <v>#N/A</v>
          </cell>
          <cell r="V534" t="e">
            <v>#N/A</v>
          </cell>
          <cell r="W534" t="e">
            <v>#N/A</v>
          </cell>
          <cell r="X534" t="e">
            <v>#N/A</v>
          </cell>
        </row>
        <row r="535">
          <cell r="O535">
            <v>0</v>
          </cell>
          <cell r="U535" t="e">
            <v>#N/A</v>
          </cell>
          <cell r="V535" t="e">
            <v>#N/A</v>
          </cell>
          <cell r="W535" t="e">
            <v>#N/A</v>
          </cell>
          <cell r="X535" t="e">
            <v>#N/A</v>
          </cell>
        </row>
        <row r="536">
          <cell r="O536">
            <v>0</v>
          </cell>
          <cell r="U536" t="e">
            <v>#N/A</v>
          </cell>
          <cell r="V536" t="e">
            <v>#N/A</v>
          </cell>
          <cell r="W536" t="e">
            <v>#N/A</v>
          </cell>
          <cell r="X536" t="e">
            <v>#N/A</v>
          </cell>
        </row>
        <row r="537">
          <cell r="O537">
            <v>0</v>
          </cell>
          <cell r="U537" t="e">
            <v>#N/A</v>
          </cell>
          <cell r="V537" t="e">
            <v>#N/A</v>
          </cell>
          <cell r="W537" t="e">
            <v>#N/A</v>
          </cell>
          <cell r="X537" t="e">
            <v>#N/A</v>
          </cell>
        </row>
        <row r="538">
          <cell r="O538">
            <v>0</v>
          </cell>
          <cell r="U538" t="e">
            <v>#N/A</v>
          </cell>
          <cell r="V538" t="e">
            <v>#N/A</v>
          </cell>
          <cell r="W538" t="e">
            <v>#N/A</v>
          </cell>
          <cell r="X538" t="e">
            <v>#N/A</v>
          </cell>
        </row>
        <row r="539">
          <cell r="O539">
            <v>0</v>
          </cell>
          <cell r="U539" t="e">
            <v>#N/A</v>
          </cell>
          <cell r="V539" t="e">
            <v>#N/A</v>
          </cell>
          <cell r="W539" t="e">
            <v>#N/A</v>
          </cell>
          <cell r="X539" t="e">
            <v>#N/A</v>
          </cell>
        </row>
        <row r="540">
          <cell r="O540">
            <v>0</v>
          </cell>
          <cell r="U540" t="e">
            <v>#N/A</v>
          </cell>
          <cell r="V540" t="e">
            <v>#N/A</v>
          </cell>
          <cell r="W540" t="e">
            <v>#N/A</v>
          </cell>
          <cell r="X540" t="e">
            <v>#N/A</v>
          </cell>
        </row>
        <row r="541">
          <cell r="O541">
            <v>0</v>
          </cell>
          <cell r="U541" t="e">
            <v>#N/A</v>
          </cell>
          <cell r="V541" t="e">
            <v>#N/A</v>
          </cell>
          <cell r="W541" t="e">
            <v>#N/A</v>
          </cell>
          <cell r="X541" t="e">
            <v>#N/A</v>
          </cell>
        </row>
        <row r="542">
          <cell r="O542">
            <v>0</v>
          </cell>
          <cell r="U542" t="e">
            <v>#N/A</v>
          </cell>
          <cell r="V542" t="e">
            <v>#N/A</v>
          </cell>
          <cell r="W542" t="e">
            <v>#N/A</v>
          </cell>
          <cell r="X542" t="e">
            <v>#N/A</v>
          </cell>
        </row>
        <row r="543">
          <cell r="O543">
            <v>0</v>
          </cell>
          <cell r="U543" t="e">
            <v>#N/A</v>
          </cell>
          <cell r="V543" t="e">
            <v>#N/A</v>
          </cell>
          <cell r="W543" t="e">
            <v>#N/A</v>
          </cell>
          <cell r="X543" t="e">
            <v>#N/A</v>
          </cell>
        </row>
        <row r="544">
          <cell r="O544">
            <v>0</v>
          </cell>
          <cell r="U544" t="e">
            <v>#N/A</v>
          </cell>
          <cell r="V544" t="e">
            <v>#N/A</v>
          </cell>
          <cell r="W544" t="e">
            <v>#N/A</v>
          </cell>
          <cell r="X544" t="e">
            <v>#N/A</v>
          </cell>
        </row>
        <row r="545">
          <cell r="O545">
            <v>0</v>
          </cell>
          <cell r="U545" t="e">
            <v>#N/A</v>
          </cell>
          <cell r="V545" t="e">
            <v>#N/A</v>
          </cell>
          <cell r="W545" t="e">
            <v>#N/A</v>
          </cell>
          <cell r="X545" t="e">
            <v>#N/A</v>
          </cell>
        </row>
        <row r="546">
          <cell r="O546">
            <v>0</v>
          </cell>
          <cell r="U546" t="e">
            <v>#N/A</v>
          </cell>
          <cell r="V546" t="e">
            <v>#N/A</v>
          </cell>
          <cell r="W546" t="e">
            <v>#N/A</v>
          </cell>
          <cell r="X546" t="e">
            <v>#N/A</v>
          </cell>
        </row>
        <row r="547">
          <cell r="O547">
            <v>0</v>
          </cell>
          <cell r="U547" t="e">
            <v>#N/A</v>
          </cell>
          <cell r="V547" t="e">
            <v>#N/A</v>
          </cell>
          <cell r="W547" t="e">
            <v>#N/A</v>
          </cell>
          <cell r="X547" t="e">
            <v>#N/A</v>
          </cell>
        </row>
        <row r="548">
          <cell r="O548">
            <v>0</v>
          </cell>
          <cell r="U548" t="e">
            <v>#N/A</v>
          </cell>
          <cell r="V548" t="e">
            <v>#N/A</v>
          </cell>
          <cell r="W548" t="e">
            <v>#N/A</v>
          </cell>
          <cell r="X548" t="e">
            <v>#N/A</v>
          </cell>
        </row>
        <row r="549">
          <cell r="O549">
            <v>0</v>
          </cell>
          <cell r="U549" t="e">
            <v>#N/A</v>
          </cell>
          <cell r="V549" t="e">
            <v>#N/A</v>
          </cell>
          <cell r="W549" t="e">
            <v>#N/A</v>
          </cell>
          <cell r="X549" t="e">
            <v>#N/A</v>
          </cell>
        </row>
        <row r="550">
          <cell r="O550">
            <v>0</v>
          </cell>
          <cell r="U550" t="e">
            <v>#N/A</v>
          </cell>
          <cell r="V550" t="e">
            <v>#N/A</v>
          </cell>
          <cell r="W550" t="e">
            <v>#N/A</v>
          </cell>
          <cell r="X550" t="e">
            <v>#N/A</v>
          </cell>
        </row>
        <row r="551">
          <cell r="O551">
            <v>0</v>
          </cell>
          <cell r="U551" t="e">
            <v>#N/A</v>
          </cell>
          <cell r="V551" t="e">
            <v>#N/A</v>
          </cell>
          <cell r="W551" t="e">
            <v>#N/A</v>
          </cell>
          <cell r="X551" t="e">
            <v>#N/A</v>
          </cell>
        </row>
        <row r="552">
          <cell r="O552">
            <v>0</v>
          </cell>
          <cell r="U552" t="e">
            <v>#N/A</v>
          </cell>
          <cell r="V552" t="e">
            <v>#N/A</v>
          </cell>
          <cell r="W552" t="e">
            <v>#N/A</v>
          </cell>
          <cell r="X552" t="e">
            <v>#N/A</v>
          </cell>
        </row>
        <row r="553">
          <cell r="O553">
            <v>0</v>
          </cell>
          <cell r="U553" t="e">
            <v>#N/A</v>
          </cell>
          <cell r="V553" t="e">
            <v>#N/A</v>
          </cell>
          <cell r="W553" t="e">
            <v>#N/A</v>
          </cell>
          <cell r="X553" t="e">
            <v>#N/A</v>
          </cell>
        </row>
        <row r="554">
          <cell r="O554">
            <v>0</v>
          </cell>
          <cell r="U554" t="e">
            <v>#N/A</v>
          </cell>
          <cell r="V554" t="e">
            <v>#N/A</v>
          </cell>
          <cell r="W554" t="e">
            <v>#N/A</v>
          </cell>
          <cell r="X554" t="e">
            <v>#N/A</v>
          </cell>
        </row>
        <row r="555">
          <cell r="O555">
            <v>0</v>
          </cell>
          <cell r="U555" t="e">
            <v>#N/A</v>
          </cell>
          <cell r="V555" t="e">
            <v>#N/A</v>
          </cell>
          <cell r="W555" t="e">
            <v>#N/A</v>
          </cell>
          <cell r="X555" t="e">
            <v>#N/A</v>
          </cell>
        </row>
        <row r="556">
          <cell r="O556">
            <v>0</v>
          </cell>
          <cell r="U556" t="e">
            <v>#N/A</v>
          </cell>
          <cell r="V556" t="e">
            <v>#N/A</v>
          </cell>
          <cell r="W556" t="e">
            <v>#N/A</v>
          </cell>
          <cell r="X556" t="e">
            <v>#N/A</v>
          </cell>
        </row>
        <row r="557">
          <cell r="O557">
            <v>0</v>
          </cell>
          <cell r="U557" t="e">
            <v>#N/A</v>
          </cell>
          <cell r="V557" t="e">
            <v>#N/A</v>
          </cell>
          <cell r="W557" t="e">
            <v>#N/A</v>
          </cell>
          <cell r="X557" t="e">
            <v>#N/A</v>
          </cell>
        </row>
        <row r="558">
          <cell r="O558">
            <v>0</v>
          </cell>
          <cell r="U558" t="e">
            <v>#N/A</v>
          </cell>
          <cell r="V558" t="e">
            <v>#N/A</v>
          </cell>
          <cell r="W558" t="e">
            <v>#N/A</v>
          </cell>
          <cell r="X558" t="e">
            <v>#N/A</v>
          </cell>
        </row>
        <row r="559">
          <cell r="O559">
            <v>0</v>
          </cell>
          <cell r="U559" t="e">
            <v>#N/A</v>
          </cell>
          <cell r="V559" t="e">
            <v>#N/A</v>
          </cell>
          <cell r="W559" t="e">
            <v>#N/A</v>
          </cell>
          <cell r="X559" t="e">
            <v>#N/A</v>
          </cell>
        </row>
        <row r="560">
          <cell r="O560">
            <v>0</v>
          </cell>
          <cell r="U560" t="e">
            <v>#N/A</v>
          </cell>
          <cell r="V560" t="e">
            <v>#N/A</v>
          </cell>
          <cell r="W560" t="e">
            <v>#N/A</v>
          </cell>
          <cell r="X560" t="e">
            <v>#N/A</v>
          </cell>
        </row>
        <row r="561">
          <cell r="O561">
            <v>0</v>
          </cell>
          <cell r="U561" t="e">
            <v>#N/A</v>
          </cell>
          <cell r="V561" t="e">
            <v>#N/A</v>
          </cell>
          <cell r="W561" t="e">
            <v>#N/A</v>
          </cell>
          <cell r="X561" t="e">
            <v>#N/A</v>
          </cell>
        </row>
        <row r="562">
          <cell r="O562">
            <v>0</v>
          </cell>
          <cell r="U562" t="e">
            <v>#N/A</v>
          </cell>
          <cell r="V562" t="e">
            <v>#N/A</v>
          </cell>
          <cell r="W562" t="e">
            <v>#N/A</v>
          </cell>
          <cell r="X562" t="e">
            <v>#N/A</v>
          </cell>
        </row>
        <row r="563">
          <cell r="O563">
            <v>0</v>
          </cell>
          <cell r="U563" t="e">
            <v>#N/A</v>
          </cell>
          <cell r="V563" t="e">
            <v>#N/A</v>
          </cell>
          <cell r="W563" t="e">
            <v>#N/A</v>
          </cell>
          <cell r="X563" t="e">
            <v>#N/A</v>
          </cell>
        </row>
        <row r="564">
          <cell r="O564">
            <v>0</v>
          </cell>
          <cell r="U564" t="e">
            <v>#N/A</v>
          </cell>
          <cell r="V564" t="e">
            <v>#N/A</v>
          </cell>
          <cell r="W564" t="e">
            <v>#N/A</v>
          </cell>
          <cell r="X564" t="e">
            <v>#N/A</v>
          </cell>
        </row>
        <row r="565">
          <cell r="O565">
            <v>0</v>
          </cell>
          <cell r="U565" t="e">
            <v>#N/A</v>
          </cell>
          <cell r="V565" t="e">
            <v>#N/A</v>
          </cell>
          <cell r="W565" t="e">
            <v>#N/A</v>
          </cell>
          <cell r="X565" t="e">
            <v>#N/A</v>
          </cell>
        </row>
        <row r="566">
          <cell r="O566">
            <v>0</v>
          </cell>
          <cell r="U566" t="e">
            <v>#N/A</v>
          </cell>
          <cell r="V566" t="e">
            <v>#N/A</v>
          </cell>
          <cell r="W566" t="e">
            <v>#N/A</v>
          </cell>
          <cell r="X566" t="e">
            <v>#N/A</v>
          </cell>
        </row>
        <row r="567">
          <cell r="O567">
            <v>0</v>
          </cell>
          <cell r="U567" t="e">
            <v>#N/A</v>
          </cell>
          <cell r="V567" t="e">
            <v>#N/A</v>
          </cell>
          <cell r="W567" t="e">
            <v>#N/A</v>
          </cell>
          <cell r="X567" t="e">
            <v>#N/A</v>
          </cell>
        </row>
        <row r="568">
          <cell r="O568">
            <v>0</v>
          </cell>
          <cell r="U568" t="e">
            <v>#N/A</v>
          </cell>
          <cell r="V568" t="e">
            <v>#N/A</v>
          </cell>
          <cell r="W568" t="e">
            <v>#N/A</v>
          </cell>
          <cell r="X568" t="e">
            <v>#N/A</v>
          </cell>
        </row>
        <row r="569">
          <cell r="O569">
            <v>0</v>
          </cell>
          <cell r="U569" t="e">
            <v>#N/A</v>
          </cell>
          <cell r="V569" t="e">
            <v>#N/A</v>
          </cell>
          <cell r="W569" t="e">
            <v>#N/A</v>
          </cell>
          <cell r="X569" t="e">
            <v>#N/A</v>
          </cell>
        </row>
        <row r="570">
          <cell r="O570">
            <v>0</v>
          </cell>
          <cell r="U570" t="e">
            <v>#N/A</v>
          </cell>
          <cell r="V570" t="e">
            <v>#N/A</v>
          </cell>
          <cell r="W570" t="e">
            <v>#N/A</v>
          </cell>
          <cell r="X570" t="e">
            <v>#N/A</v>
          </cell>
        </row>
        <row r="571">
          <cell r="O571">
            <v>0</v>
          </cell>
          <cell r="U571" t="e">
            <v>#N/A</v>
          </cell>
          <cell r="V571" t="e">
            <v>#N/A</v>
          </cell>
          <cell r="W571" t="e">
            <v>#N/A</v>
          </cell>
          <cell r="X571" t="e">
            <v>#N/A</v>
          </cell>
        </row>
        <row r="572">
          <cell r="O572">
            <v>0</v>
          </cell>
          <cell r="U572" t="e">
            <v>#N/A</v>
          </cell>
          <cell r="V572" t="e">
            <v>#N/A</v>
          </cell>
          <cell r="W572" t="e">
            <v>#N/A</v>
          </cell>
          <cell r="X572" t="e">
            <v>#N/A</v>
          </cell>
        </row>
        <row r="573">
          <cell r="O573">
            <v>0</v>
          </cell>
          <cell r="U573" t="e">
            <v>#N/A</v>
          </cell>
          <cell r="V573" t="e">
            <v>#N/A</v>
          </cell>
          <cell r="W573" t="e">
            <v>#N/A</v>
          </cell>
          <cell r="X573" t="e">
            <v>#N/A</v>
          </cell>
        </row>
        <row r="574">
          <cell r="O574">
            <v>0</v>
          </cell>
          <cell r="U574" t="e">
            <v>#N/A</v>
          </cell>
          <cell r="V574" t="e">
            <v>#N/A</v>
          </cell>
          <cell r="W574" t="e">
            <v>#N/A</v>
          </cell>
          <cell r="X574" t="e">
            <v>#N/A</v>
          </cell>
        </row>
        <row r="575">
          <cell r="O575">
            <v>0</v>
          </cell>
          <cell r="U575" t="e">
            <v>#N/A</v>
          </cell>
          <cell r="V575" t="e">
            <v>#N/A</v>
          </cell>
          <cell r="W575" t="e">
            <v>#N/A</v>
          </cell>
          <cell r="X575" t="e">
            <v>#N/A</v>
          </cell>
        </row>
        <row r="576">
          <cell r="O576">
            <v>0</v>
          </cell>
          <cell r="U576" t="e">
            <v>#N/A</v>
          </cell>
          <cell r="V576" t="str">
            <v>Intérêts sur prêt</v>
          </cell>
          <cell r="W576" t="e">
            <v>#N/A</v>
          </cell>
          <cell r="X576" t="e">
            <v>#N/A</v>
          </cell>
        </row>
        <row r="577">
          <cell r="O577">
            <v>0</v>
          </cell>
          <cell r="U577" t="e">
            <v>#N/A</v>
          </cell>
          <cell r="V577" t="e">
            <v>#N/A</v>
          </cell>
          <cell r="W577" t="e">
            <v>#N/A</v>
          </cell>
          <cell r="X577" t="e">
            <v>#N/A</v>
          </cell>
        </row>
        <row r="578">
          <cell r="O578">
            <v>0</v>
          </cell>
          <cell r="U578" t="e">
            <v>#N/A</v>
          </cell>
          <cell r="V578" t="e">
            <v>#N/A</v>
          </cell>
          <cell r="W578" t="e">
            <v>#N/A</v>
          </cell>
          <cell r="X578" t="e">
            <v>#N/A</v>
          </cell>
        </row>
        <row r="579">
          <cell r="O579">
            <v>0</v>
          </cell>
          <cell r="U579" t="e">
            <v>#N/A</v>
          </cell>
          <cell r="V579" t="e">
            <v>#N/A</v>
          </cell>
          <cell r="W579" t="e">
            <v>#N/A</v>
          </cell>
          <cell r="X579" t="e">
            <v>#N/A</v>
          </cell>
        </row>
        <row r="580">
          <cell r="O580">
            <v>0</v>
          </cell>
          <cell r="U580" t="e">
            <v>#N/A</v>
          </cell>
          <cell r="V580" t="e">
            <v>#N/A</v>
          </cell>
          <cell r="W580" t="e">
            <v>#N/A</v>
          </cell>
          <cell r="X580" t="e">
            <v>#N/A</v>
          </cell>
        </row>
        <row r="581">
          <cell r="O581">
            <v>0</v>
          </cell>
          <cell r="U581" t="e">
            <v>#N/A</v>
          </cell>
          <cell r="V581" t="e">
            <v>#N/A</v>
          </cell>
          <cell r="W581" t="e">
            <v>#N/A</v>
          </cell>
          <cell r="X581" t="e">
            <v>#N/A</v>
          </cell>
        </row>
        <row r="582">
          <cell r="O582">
            <v>0</v>
          </cell>
          <cell r="U582" t="e">
            <v>#N/A</v>
          </cell>
          <cell r="V582" t="e">
            <v>#N/A</v>
          </cell>
          <cell r="W582" t="e">
            <v>#N/A</v>
          </cell>
          <cell r="X582" t="e">
            <v>#N/A</v>
          </cell>
        </row>
        <row r="583">
          <cell r="O583">
            <v>0</v>
          </cell>
          <cell r="U583" t="e">
            <v>#N/A</v>
          </cell>
          <cell r="V583" t="e">
            <v>#N/A</v>
          </cell>
          <cell r="W583" t="e">
            <v>#N/A</v>
          </cell>
          <cell r="X583" t="e">
            <v>#N/A</v>
          </cell>
        </row>
        <row r="584">
          <cell r="O584">
            <v>0</v>
          </cell>
          <cell r="U584" t="e">
            <v>#N/A</v>
          </cell>
          <cell r="V584" t="e">
            <v>#N/A</v>
          </cell>
          <cell r="W584" t="e">
            <v>#N/A</v>
          </cell>
          <cell r="X584" t="e">
            <v>#N/A</v>
          </cell>
        </row>
        <row r="585">
          <cell r="O585">
            <v>0</v>
          </cell>
          <cell r="U585" t="e">
            <v>#N/A</v>
          </cell>
          <cell r="V585" t="e">
            <v>#N/A</v>
          </cell>
          <cell r="W585" t="e">
            <v>#N/A</v>
          </cell>
          <cell r="X585" t="e">
            <v>#N/A</v>
          </cell>
        </row>
        <row r="586">
          <cell r="O586">
            <v>0</v>
          </cell>
          <cell r="U586" t="e">
            <v>#N/A</v>
          </cell>
          <cell r="V586" t="e">
            <v>#N/A</v>
          </cell>
          <cell r="W586" t="e">
            <v>#N/A</v>
          </cell>
          <cell r="X586" t="e">
            <v>#N/A</v>
          </cell>
        </row>
        <row r="587">
          <cell r="O587">
            <v>0</v>
          </cell>
          <cell r="U587" t="e">
            <v>#N/A</v>
          </cell>
          <cell r="V587" t="e">
            <v>#N/A</v>
          </cell>
          <cell r="W587" t="e">
            <v>#N/A</v>
          </cell>
          <cell r="X587" t="e">
            <v>#N/A</v>
          </cell>
        </row>
        <row r="588">
          <cell r="O588">
            <v>0</v>
          </cell>
          <cell r="U588" t="e">
            <v>#N/A</v>
          </cell>
          <cell r="V588" t="e">
            <v>#N/A</v>
          </cell>
          <cell r="W588" t="e">
            <v>#N/A</v>
          </cell>
          <cell r="X588" t="e">
            <v>#N/A</v>
          </cell>
        </row>
        <row r="589">
          <cell r="O589">
            <v>0</v>
          </cell>
          <cell r="U589" t="e">
            <v>#N/A</v>
          </cell>
          <cell r="V589" t="e">
            <v>#N/A</v>
          </cell>
          <cell r="W589" t="e">
            <v>#N/A</v>
          </cell>
          <cell r="X589" t="e">
            <v>#N/A</v>
          </cell>
        </row>
        <row r="590">
          <cell r="O590">
            <v>0</v>
          </cell>
          <cell r="U590" t="e">
            <v>#N/A</v>
          </cell>
          <cell r="V590" t="e">
            <v>#N/A</v>
          </cell>
          <cell r="W590" t="e">
            <v>#N/A</v>
          </cell>
          <cell r="X590" t="e">
            <v>#N/A</v>
          </cell>
        </row>
        <row r="591">
          <cell r="O591">
            <v>0</v>
          </cell>
          <cell r="U591" t="e">
            <v>#N/A</v>
          </cell>
          <cell r="V591" t="e">
            <v>#N/A</v>
          </cell>
          <cell r="W591" t="e">
            <v>#N/A</v>
          </cell>
          <cell r="X591" t="e">
            <v>#N/A</v>
          </cell>
        </row>
        <row r="592">
          <cell r="O592">
            <v>0</v>
          </cell>
          <cell r="U592" t="e">
            <v>#N/A</v>
          </cell>
          <cell r="V592" t="e">
            <v>#N/A</v>
          </cell>
          <cell r="W592" t="e">
            <v>#N/A</v>
          </cell>
          <cell r="X592" t="e">
            <v>#N/A</v>
          </cell>
        </row>
        <row r="593">
          <cell r="O593">
            <v>0</v>
          </cell>
          <cell r="U593" t="e">
            <v>#N/A</v>
          </cell>
          <cell r="V593" t="e">
            <v>#N/A</v>
          </cell>
          <cell r="W593" t="e">
            <v>#N/A</v>
          </cell>
          <cell r="X593" t="e">
            <v>#N/A</v>
          </cell>
        </row>
        <row r="594">
          <cell r="O594">
            <v>0</v>
          </cell>
          <cell r="U594" t="e">
            <v>#N/A</v>
          </cell>
          <cell r="V594" t="e">
            <v>#N/A</v>
          </cell>
          <cell r="W594" t="e">
            <v>#N/A</v>
          </cell>
          <cell r="X594" t="e">
            <v>#N/A</v>
          </cell>
        </row>
        <row r="595">
          <cell r="O595">
            <v>0</v>
          </cell>
          <cell r="U595" t="e">
            <v>#N/A</v>
          </cell>
          <cell r="V595" t="e">
            <v>#N/A</v>
          </cell>
          <cell r="W595" t="e">
            <v>#N/A</v>
          </cell>
          <cell r="X595" t="e">
            <v>#N/A</v>
          </cell>
        </row>
        <row r="596">
          <cell r="O596">
            <v>0</v>
          </cell>
          <cell r="U596" t="e">
            <v>#N/A</v>
          </cell>
          <cell r="V596" t="e">
            <v>#N/A</v>
          </cell>
          <cell r="W596" t="e">
            <v>#N/A</v>
          </cell>
          <cell r="X596" t="e">
            <v>#N/A</v>
          </cell>
        </row>
        <row r="597">
          <cell r="O597">
            <v>0</v>
          </cell>
          <cell r="U597" t="e">
            <v>#N/A</v>
          </cell>
          <cell r="V597" t="e">
            <v>#N/A</v>
          </cell>
          <cell r="W597" t="e">
            <v>#N/A</v>
          </cell>
          <cell r="X597" t="e">
            <v>#N/A</v>
          </cell>
        </row>
        <row r="598">
          <cell r="O598">
            <v>0</v>
          </cell>
          <cell r="U598" t="e">
            <v>#N/A</v>
          </cell>
          <cell r="V598" t="e">
            <v>#N/A</v>
          </cell>
          <cell r="W598" t="e">
            <v>#N/A</v>
          </cell>
          <cell r="X598" t="e">
            <v>#N/A</v>
          </cell>
        </row>
        <row r="599">
          <cell r="O599">
            <v>0</v>
          </cell>
          <cell r="U599" t="e">
            <v>#N/A</v>
          </cell>
          <cell r="V599" t="e">
            <v>#N/A</v>
          </cell>
          <cell r="W599" t="e">
            <v>#N/A</v>
          </cell>
          <cell r="X599" t="e">
            <v>#N/A</v>
          </cell>
        </row>
        <row r="600">
          <cell r="O600">
            <v>0</v>
          </cell>
          <cell r="U600" t="e">
            <v>#N/A</v>
          </cell>
          <cell r="V600" t="e">
            <v>#N/A</v>
          </cell>
          <cell r="W600" t="e">
            <v>#N/A</v>
          </cell>
          <cell r="X600" t="e">
            <v>#N/A</v>
          </cell>
        </row>
        <row r="601">
          <cell r="O601">
            <v>0</v>
          </cell>
          <cell r="U601" t="e">
            <v>#N/A</v>
          </cell>
          <cell r="V601" t="e">
            <v>#N/A</v>
          </cell>
          <cell r="W601" t="e">
            <v>#N/A</v>
          </cell>
          <cell r="X601" t="e">
            <v>#N/A</v>
          </cell>
        </row>
        <row r="602">
          <cell r="O602">
            <v>0</v>
          </cell>
          <cell r="U602" t="e">
            <v>#N/A</v>
          </cell>
          <cell r="V602" t="e">
            <v>#N/A</v>
          </cell>
          <cell r="W602" t="e">
            <v>#N/A</v>
          </cell>
          <cell r="X602" t="e">
            <v>#N/A</v>
          </cell>
        </row>
        <row r="603">
          <cell r="O603">
            <v>0</v>
          </cell>
          <cell r="U603" t="e">
            <v>#N/A</v>
          </cell>
          <cell r="V603" t="e">
            <v>#N/A</v>
          </cell>
          <cell r="W603" t="e">
            <v>#N/A</v>
          </cell>
          <cell r="X603" t="e">
            <v>#N/A</v>
          </cell>
        </row>
        <row r="604">
          <cell r="O604">
            <v>0</v>
          </cell>
          <cell r="U604" t="e">
            <v>#N/A</v>
          </cell>
          <cell r="V604" t="e">
            <v>#N/A</v>
          </cell>
          <cell r="W604" t="e">
            <v>#N/A</v>
          </cell>
          <cell r="X604" t="e">
            <v>#N/A</v>
          </cell>
        </row>
        <row r="605">
          <cell r="O605">
            <v>0</v>
          </cell>
          <cell r="U605" t="e">
            <v>#N/A</v>
          </cell>
          <cell r="V605" t="e">
            <v>#N/A</v>
          </cell>
          <cell r="W605" t="e">
            <v>#N/A</v>
          </cell>
          <cell r="X605" t="e">
            <v>#N/A</v>
          </cell>
        </row>
        <row r="606">
          <cell r="O606">
            <v>0</v>
          </cell>
          <cell r="U606" t="e">
            <v>#N/A</v>
          </cell>
          <cell r="V606" t="e">
            <v>#N/A</v>
          </cell>
          <cell r="W606" t="e">
            <v>#N/A</v>
          </cell>
          <cell r="X606" t="e">
            <v>#N/A</v>
          </cell>
        </row>
        <row r="607">
          <cell r="O607">
            <v>0</v>
          </cell>
          <cell r="U607" t="e">
            <v>#N/A</v>
          </cell>
          <cell r="V607" t="e">
            <v>#N/A</v>
          </cell>
          <cell r="W607" t="e">
            <v>#N/A</v>
          </cell>
          <cell r="X607" t="e">
            <v>#N/A</v>
          </cell>
        </row>
        <row r="608">
          <cell r="O608">
            <v>0</v>
          </cell>
          <cell r="U608" t="e">
            <v>#N/A</v>
          </cell>
          <cell r="V608" t="e">
            <v>#N/A</v>
          </cell>
          <cell r="W608" t="e">
            <v>#N/A</v>
          </cell>
          <cell r="X608" t="e">
            <v>#N/A</v>
          </cell>
        </row>
        <row r="609">
          <cell r="O609">
            <v>0</v>
          </cell>
          <cell r="U609" t="e">
            <v>#N/A</v>
          </cell>
          <cell r="V609" t="e">
            <v>#N/A</v>
          </cell>
          <cell r="W609" t="e">
            <v>#N/A</v>
          </cell>
          <cell r="X609" t="e">
            <v>#N/A</v>
          </cell>
        </row>
        <row r="610">
          <cell r="O610">
            <v>0</v>
          </cell>
          <cell r="U610" t="e">
            <v>#N/A</v>
          </cell>
          <cell r="V610" t="e">
            <v>#N/A</v>
          </cell>
          <cell r="W610" t="e">
            <v>#N/A</v>
          </cell>
          <cell r="X610" t="e">
            <v>#N/A</v>
          </cell>
        </row>
        <row r="611">
          <cell r="O611">
            <v>0</v>
          </cell>
          <cell r="U611" t="e">
            <v>#N/A</v>
          </cell>
          <cell r="V611" t="e">
            <v>#N/A</v>
          </cell>
          <cell r="W611" t="e">
            <v>#N/A</v>
          </cell>
          <cell r="X611" t="e">
            <v>#N/A</v>
          </cell>
        </row>
        <row r="612">
          <cell r="O612">
            <v>0</v>
          </cell>
          <cell r="U612" t="e">
            <v>#N/A</v>
          </cell>
          <cell r="V612" t="e">
            <v>#N/A</v>
          </cell>
          <cell r="W612" t="e">
            <v>#N/A</v>
          </cell>
          <cell r="X612" t="e">
            <v>#N/A</v>
          </cell>
        </row>
        <row r="613">
          <cell r="O613">
            <v>0</v>
          </cell>
          <cell r="U613" t="e">
            <v>#N/A</v>
          </cell>
          <cell r="V613" t="e">
            <v>#N/A</v>
          </cell>
          <cell r="W613" t="e">
            <v>#N/A</v>
          </cell>
          <cell r="X613" t="e">
            <v>#N/A</v>
          </cell>
        </row>
        <row r="614">
          <cell r="O614">
            <v>0</v>
          </cell>
          <cell r="U614" t="e">
            <v>#N/A</v>
          </cell>
          <cell r="V614" t="e">
            <v>#N/A</v>
          </cell>
          <cell r="W614" t="e">
            <v>#N/A</v>
          </cell>
          <cell r="X614" t="e">
            <v>#N/A</v>
          </cell>
        </row>
        <row r="615">
          <cell r="O615">
            <v>0</v>
          </cell>
          <cell r="U615" t="e">
            <v>#N/A</v>
          </cell>
          <cell r="V615" t="e">
            <v>#N/A</v>
          </cell>
          <cell r="W615" t="e">
            <v>#N/A</v>
          </cell>
          <cell r="X615" t="e">
            <v>#N/A</v>
          </cell>
        </row>
        <row r="616">
          <cell r="O616">
            <v>0</v>
          </cell>
          <cell r="U616" t="e">
            <v>#N/A</v>
          </cell>
          <cell r="V616" t="e">
            <v>#N/A</v>
          </cell>
          <cell r="W616" t="e">
            <v>#N/A</v>
          </cell>
          <cell r="X616" t="e">
            <v>#N/A</v>
          </cell>
        </row>
        <row r="617">
          <cell r="O617">
            <v>0</v>
          </cell>
          <cell r="U617" t="e">
            <v>#N/A</v>
          </cell>
          <cell r="V617" t="e">
            <v>#N/A</v>
          </cell>
          <cell r="W617" t="e">
            <v>#N/A</v>
          </cell>
          <cell r="X617" t="e">
            <v>#N/A</v>
          </cell>
        </row>
        <row r="618">
          <cell r="O618">
            <v>0</v>
          </cell>
          <cell r="U618" t="e">
            <v>#N/A</v>
          </cell>
          <cell r="V618" t="e">
            <v>#N/A</v>
          </cell>
          <cell r="W618" t="e">
            <v>#N/A</v>
          </cell>
          <cell r="X618" t="e">
            <v>#N/A</v>
          </cell>
        </row>
        <row r="619">
          <cell r="O619">
            <v>0</v>
          </cell>
          <cell r="U619" t="e">
            <v>#N/A</v>
          </cell>
          <cell r="V619" t="e">
            <v>#N/A</v>
          </cell>
          <cell r="W619" t="e">
            <v>#N/A</v>
          </cell>
          <cell r="X619" t="e">
            <v>#N/A</v>
          </cell>
        </row>
        <row r="620">
          <cell r="O620">
            <v>0</v>
          </cell>
          <cell r="U620" t="e">
            <v>#N/A</v>
          </cell>
          <cell r="V620" t="e">
            <v>#N/A</v>
          </cell>
          <cell r="W620" t="e">
            <v>#N/A</v>
          </cell>
          <cell r="X620" t="e">
            <v>#N/A</v>
          </cell>
        </row>
        <row r="621">
          <cell r="O621">
            <v>0</v>
          </cell>
          <cell r="U621" t="e">
            <v>#N/A</v>
          </cell>
          <cell r="V621" t="e">
            <v>#N/A</v>
          </cell>
          <cell r="W621" t="e">
            <v>#N/A</v>
          </cell>
          <cell r="X621" t="e">
            <v>#N/A</v>
          </cell>
        </row>
        <row r="622">
          <cell r="O622">
            <v>0</v>
          </cell>
          <cell r="U622" t="e">
            <v>#N/A</v>
          </cell>
          <cell r="V622" t="e">
            <v>#N/A</v>
          </cell>
          <cell r="W622" t="e">
            <v>#N/A</v>
          </cell>
          <cell r="X622" t="e">
            <v>#N/A</v>
          </cell>
        </row>
        <row r="623">
          <cell r="O623">
            <v>0</v>
          </cell>
          <cell r="U623" t="e">
            <v>#N/A</v>
          </cell>
          <cell r="V623" t="e">
            <v>#N/A</v>
          </cell>
          <cell r="W623" t="e">
            <v>#N/A</v>
          </cell>
          <cell r="X623" t="e">
            <v>#N/A</v>
          </cell>
        </row>
        <row r="624">
          <cell r="O624">
            <v>0</v>
          </cell>
          <cell r="U624" t="e">
            <v>#N/A</v>
          </cell>
          <cell r="V624" t="e">
            <v>#N/A</v>
          </cell>
          <cell r="W624" t="e">
            <v>#N/A</v>
          </cell>
          <cell r="X624" t="e">
            <v>#N/A</v>
          </cell>
        </row>
        <row r="625">
          <cell r="O625">
            <v>0</v>
          </cell>
          <cell r="U625" t="e">
            <v>#N/A</v>
          </cell>
          <cell r="V625" t="e">
            <v>#N/A</v>
          </cell>
          <cell r="W625" t="e">
            <v>#N/A</v>
          </cell>
          <cell r="X625" t="e">
            <v>#N/A</v>
          </cell>
        </row>
        <row r="626">
          <cell r="O626">
            <v>0</v>
          </cell>
          <cell r="U626" t="e">
            <v>#N/A</v>
          </cell>
          <cell r="V626" t="e">
            <v>#N/A</v>
          </cell>
          <cell r="W626" t="e">
            <v>#N/A</v>
          </cell>
          <cell r="X626" t="e">
            <v>#N/A</v>
          </cell>
        </row>
        <row r="627">
          <cell r="O627">
            <v>0</v>
          </cell>
          <cell r="U627" t="e">
            <v>#N/A</v>
          </cell>
          <cell r="V627" t="e">
            <v>#N/A</v>
          </cell>
          <cell r="W627" t="e">
            <v>#N/A</v>
          </cell>
          <cell r="X627" t="e">
            <v>#N/A</v>
          </cell>
        </row>
        <row r="628">
          <cell r="O628">
            <v>0</v>
          </cell>
          <cell r="U628" t="e">
            <v>#N/A</v>
          </cell>
          <cell r="V628" t="e">
            <v>#N/A</v>
          </cell>
          <cell r="W628" t="e">
            <v>#N/A</v>
          </cell>
          <cell r="X628" t="e">
            <v>#N/A</v>
          </cell>
        </row>
        <row r="629">
          <cell r="O629">
            <v>0</v>
          </cell>
          <cell r="U629" t="e">
            <v>#N/A</v>
          </cell>
          <cell r="V629" t="e">
            <v>#N/A</v>
          </cell>
          <cell r="W629" t="e">
            <v>#N/A</v>
          </cell>
          <cell r="X629" t="e">
            <v>#N/A</v>
          </cell>
        </row>
        <row r="630">
          <cell r="O630">
            <v>0</v>
          </cell>
          <cell r="U630" t="e">
            <v>#N/A</v>
          </cell>
          <cell r="V630" t="e">
            <v>#N/A</v>
          </cell>
          <cell r="W630" t="e">
            <v>#N/A</v>
          </cell>
          <cell r="X630" t="e">
            <v>#N/A</v>
          </cell>
        </row>
        <row r="631">
          <cell r="O631">
            <v>0</v>
          </cell>
          <cell r="U631" t="e">
            <v>#N/A</v>
          </cell>
          <cell r="V631" t="e">
            <v>#N/A</v>
          </cell>
          <cell r="W631" t="e">
            <v>#N/A</v>
          </cell>
          <cell r="X631" t="e">
            <v>#N/A</v>
          </cell>
        </row>
        <row r="632">
          <cell r="O632">
            <v>0</v>
          </cell>
          <cell r="U632" t="e">
            <v>#N/A</v>
          </cell>
          <cell r="V632" t="e">
            <v>#N/A</v>
          </cell>
          <cell r="W632" t="e">
            <v>#N/A</v>
          </cell>
          <cell r="X632" t="e">
            <v>#N/A</v>
          </cell>
        </row>
        <row r="633">
          <cell r="O633">
            <v>0</v>
          </cell>
          <cell r="U633" t="e">
            <v>#N/A</v>
          </cell>
          <cell r="V633" t="e">
            <v>#N/A</v>
          </cell>
          <cell r="W633" t="e">
            <v>#N/A</v>
          </cell>
          <cell r="X633" t="e">
            <v>#N/A</v>
          </cell>
        </row>
        <row r="634">
          <cell r="O634">
            <v>0</v>
          </cell>
          <cell r="U634" t="e">
            <v>#N/A</v>
          </cell>
          <cell r="V634" t="e">
            <v>#N/A</v>
          </cell>
          <cell r="W634" t="e">
            <v>#N/A</v>
          </cell>
          <cell r="X634" t="e">
            <v>#N/A</v>
          </cell>
        </row>
        <row r="635">
          <cell r="O635">
            <v>0</v>
          </cell>
          <cell r="U635" t="e">
            <v>#N/A</v>
          </cell>
          <cell r="V635" t="e">
            <v>#N/A</v>
          </cell>
          <cell r="W635" t="e">
            <v>#N/A</v>
          </cell>
          <cell r="X635" t="e">
            <v>#N/A</v>
          </cell>
        </row>
        <row r="636">
          <cell r="O636">
            <v>0</v>
          </cell>
          <cell r="U636" t="e">
            <v>#N/A</v>
          </cell>
          <cell r="V636" t="e">
            <v>#N/A</v>
          </cell>
          <cell r="W636" t="e">
            <v>#N/A</v>
          </cell>
          <cell r="X636" t="e">
            <v>#N/A</v>
          </cell>
        </row>
        <row r="637">
          <cell r="O637">
            <v>0</v>
          </cell>
          <cell r="U637" t="e">
            <v>#N/A</v>
          </cell>
          <cell r="V637" t="e">
            <v>#N/A</v>
          </cell>
          <cell r="W637" t="e">
            <v>#N/A</v>
          </cell>
          <cell r="X637" t="e">
            <v>#N/A</v>
          </cell>
        </row>
        <row r="638">
          <cell r="O638">
            <v>0</v>
          </cell>
          <cell r="U638" t="e">
            <v>#N/A</v>
          </cell>
          <cell r="V638" t="e">
            <v>#N/A</v>
          </cell>
          <cell r="W638" t="e">
            <v>#N/A</v>
          </cell>
          <cell r="X638" t="e">
            <v>#N/A</v>
          </cell>
        </row>
        <row r="639">
          <cell r="O639">
            <v>0</v>
          </cell>
          <cell r="U639" t="e">
            <v>#N/A</v>
          </cell>
          <cell r="V639" t="e">
            <v>#N/A</v>
          </cell>
          <cell r="W639" t="e">
            <v>#N/A</v>
          </cell>
          <cell r="X639" t="e">
            <v>#N/A</v>
          </cell>
        </row>
        <row r="640">
          <cell r="O640">
            <v>0</v>
          </cell>
          <cell r="U640" t="e">
            <v>#N/A</v>
          </cell>
          <cell r="V640" t="e">
            <v>#N/A</v>
          </cell>
          <cell r="W640" t="e">
            <v>#N/A</v>
          </cell>
          <cell r="X640" t="e">
            <v>#N/A</v>
          </cell>
        </row>
        <row r="641">
          <cell r="O641">
            <v>0</v>
          </cell>
          <cell r="U641" t="e">
            <v>#N/A</v>
          </cell>
          <cell r="V641" t="e">
            <v>#N/A</v>
          </cell>
          <cell r="W641" t="e">
            <v>#N/A</v>
          </cell>
          <cell r="X641" t="e">
            <v>#N/A</v>
          </cell>
        </row>
        <row r="642">
          <cell r="O642">
            <v>0</v>
          </cell>
          <cell r="U642" t="e">
            <v>#N/A</v>
          </cell>
          <cell r="V642" t="e">
            <v>#N/A</v>
          </cell>
          <cell r="W642" t="e">
            <v>#N/A</v>
          </cell>
          <cell r="X642" t="e">
            <v>#N/A</v>
          </cell>
        </row>
        <row r="643">
          <cell r="O643">
            <v>0</v>
          </cell>
          <cell r="U643" t="e">
            <v>#N/A</v>
          </cell>
          <cell r="V643" t="e">
            <v>#N/A</v>
          </cell>
          <cell r="W643" t="e">
            <v>#N/A</v>
          </cell>
          <cell r="X643" t="e">
            <v>#N/A</v>
          </cell>
        </row>
        <row r="644">
          <cell r="O644">
            <v>0</v>
          </cell>
          <cell r="U644" t="e">
            <v>#N/A</v>
          </cell>
          <cell r="V644" t="e">
            <v>#N/A</v>
          </cell>
          <cell r="W644" t="e">
            <v>#N/A</v>
          </cell>
          <cell r="X644" t="e">
            <v>#N/A</v>
          </cell>
        </row>
        <row r="645">
          <cell r="O645">
            <v>0</v>
          </cell>
          <cell r="U645" t="e">
            <v>#N/A</v>
          </cell>
          <cell r="V645" t="e">
            <v>#N/A</v>
          </cell>
          <cell r="W645" t="e">
            <v>#N/A</v>
          </cell>
          <cell r="X645" t="e">
            <v>#N/A</v>
          </cell>
        </row>
        <row r="646">
          <cell r="O646">
            <v>0</v>
          </cell>
          <cell r="U646" t="e">
            <v>#N/A</v>
          </cell>
          <cell r="V646" t="e">
            <v>#N/A</v>
          </cell>
          <cell r="W646" t="e">
            <v>#N/A</v>
          </cell>
          <cell r="X646" t="e">
            <v>#N/A</v>
          </cell>
        </row>
        <row r="647">
          <cell r="O647">
            <v>0</v>
          </cell>
          <cell r="U647" t="e">
            <v>#N/A</v>
          </cell>
          <cell r="V647" t="e">
            <v>#N/A</v>
          </cell>
          <cell r="W647" t="e">
            <v>#N/A</v>
          </cell>
          <cell r="X647" t="e">
            <v>#N/A</v>
          </cell>
        </row>
        <row r="648">
          <cell r="O648">
            <v>0</v>
          </cell>
          <cell r="U648" t="e">
            <v>#N/A</v>
          </cell>
          <cell r="V648" t="e">
            <v>#N/A</v>
          </cell>
          <cell r="W648" t="e">
            <v>#N/A</v>
          </cell>
          <cell r="X648" t="e">
            <v>#N/A</v>
          </cell>
        </row>
        <row r="649">
          <cell r="O649">
            <v>0</v>
          </cell>
          <cell r="U649" t="e">
            <v>#N/A</v>
          </cell>
          <cell r="V649" t="e">
            <v>#N/A</v>
          </cell>
          <cell r="W649" t="e">
            <v>#N/A</v>
          </cell>
          <cell r="X649" t="e">
            <v>#N/A</v>
          </cell>
        </row>
        <row r="650">
          <cell r="O650">
            <v>0</v>
          </cell>
          <cell r="U650" t="e">
            <v>#N/A</v>
          </cell>
          <cell r="V650" t="e">
            <v>#N/A</v>
          </cell>
          <cell r="W650" t="e">
            <v>#N/A</v>
          </cell>
          <cell r="X650" t="e">
            <v>#N/A</v>
          </cell>
        </row>
        <row r="651">
          <cell r="O651">
            <v>0</v>
          </cell>
          <cell r="U651" t="e">
            <v>#N/A</v>
          </cell>
          <cell r="V651" t="e">
            <v>#N/A</v>
          </cell>
          <cell r="W651" t="e">
            <v>#N/A</v>
          </cell>
          <cell r="X651" t="e">
            <v>#N/A</v>
          </cell>
        </row>
        <row r="652">
          <cell r="O652">
            <v>0</v>
          </cell>
          <cell r="U652" t="e">
            <v>#N/A</v>
          </cell>
          <cell r="V652" t="e">
            <v>#N/A</v>
          </cell>
          <cell r="W652" t="e">
            <v>#N/A</v>
          </cell>
          <cell r="X652" t="e">
            <v>#N/A</v>
          </cell>
        </row>
        <row r="653">
          <cell r="O653">
            <v>0</v>
          </cell>
          <cell r="U653" t="e">
            <v>#N/A</v>
          </cell>
          <cell r="V653" t="e">
            <v>#N/A</v>
          </cell>
          <cell r="W653" t="e">
            <v>#N/A</v>
          </cell>
          <cell r="X653" t="e">
            <v>#N/A</v>
          </cell>
        </row>
        <row r="654">
          <cell r="O654">
            <v>0</v>
          </cell>
          <cell r="U654" t="e">
            <v>#N/A</v>
          </cell>
          <cell r="V654" t="e">
            <v>#N/A</v>
          </cell>
          <cell r="W654" t="e">
            <v>#N/A</v>
          </cell>
          <cell r="X654" t="e">
            <v>#N/A</v>
          </cell>
        </row>
        <row r="655">
          <cell r="O655">
            <v>0</v>
          </cell>
          <cell r="U655" t="e">
            <v>#N/A</v>
          </cell>
          <cell r="V655" t="e">
            <v>#N/A</v>
          </cell>
          <cell r="W655" t="e">
            <v>#N/A</v>
          </cell>
          <cell r="X655" t="e">
            <v>#N/A</v>
          </cell>
        </row>
        <row r="656">
          <cell r="O656">
            <v>0</v>
          </cell>
          <cell r="U656" t="e">
            <v>#N/A</v>
          </cell>
          <cell r="V656" t="e">
            <v>#N/A</v>
          </cell>
          <cell r="W656" t="e">
            <v>#N/A</v>
          </cell>
          <cell r="X656" t="e">
            <v>#N/A</v>
          </cell>
        </row>
        <row r="657">
          <cell r="O657">
            <v>0</v>
          </cell>
          <cell r="U657" t="e">
            <v>#N/A</v>
          </cell>
          <cell r="V657" t="e">
            <v>#N/A</v>
          </cell>
          <cell r="W657" t="e">
            <v>#N/A</v>
          </cell>
          <cell r="X657" t="e">
            <v>#N/A</v>
          </cell>
        </row>
        <row r="658">
          <cell r="O658">
            <v>0</v>
          </cell>
          <cell r="U658" t="e">
            <v>#N/A</v>
          </cell>
          <cell r="V658" t="e">
            <v>#N/A</v>
          </cell>
          <cell r="W658" t="e">
            <v>#N/A</v>
          </cell>
          <cell r="X658" t="e">
            <v>#N/A</v>
          </cell>
        </row>
        <row r="659">
          <cell r="O659">
            <v>0</v>
          </cell>
          <cell r="U659" t="e">
            <v>#N/A</v>
          </cell>
          <cell r="V659" t="e">
            <v>#N/A</v>
          </cell>
          <cell r="W659" t="e">
            <v>#N/A</v>
          </cell>
          <cell r="X659" t="e">
            <v>#N/A</v>
          </cell>
        </row>
        <row r="660">
          <cell r="O660">
            <v>0</v>
          </cell>
          <cell r="U660" t="e">
            <v>#N/A</v>
          </cell>
          <cell r="V660" t="e">
            <v>#N/A</v>
          </cell>
          <cell r="W660" t="e">
            <v>#N/A</v>
          </cell>
          <cell r="X660" t="e">
            <v>#N/A</v>
          </cell>
        </row>
        <row r="661">
          <cell r="O661">
            <v>0</v>
          </cell>
          <cell r="U661" t="e">
            <v>#N/A</v>
          </cell>
          <cell r="V661" t="e">
            <v>#N/A</v>
          </cell>
          <cell r="W661" t="e">
            <v>#N/A</v>
          </cell>
          <cell r="X661" t="e">
            <v>#N/A</v>
          </cell>
        </row>
        <row r="662">
          <cell r="O662">
            <v>0</v>
          </cell>
          <cell r="U662" t="e">
            <v>#N/A</v>
          </cell>
          <cell r="V662" t="e">
            <v>#N/A</v>
          </cell>
          <cell r="W662" t="e">
            <v>#N/A</v>
          </cell>
          <cell r="X662" t="e">
            <v>#N/A</v>
          </cell>
        </row>
        <row r="663">
          <cell r="O663">
            <v>0</v>
          </cell>
          <cell r="U663" t="e">
            <v>#N/A</v>
          </cell>
          <cell r="V663" t="e">
            <v>#N/A</v>
          </cell>
          <cell r="W663" t="e">
            <v>#N/A</v>
          </cell>
          <cell r="X663" t="e">
            <v>#N/A</v>
          </cell>
        </row>
        <row r="664">
          <cell r="O664">
            <v>0</v>
          </cell>
          <cell r="U664" t="e">
            <v>#N/A</v>
          </cell>
          <cell r="V664" t="e">
            <v>#N/A</v>
          </cell>
          <cell r="W664" t="e">
            <v>#N/A</v>
          </cell>
          <cell r="X664" t="e">
            <v>#N/A</v>
          </cell>
        </row>
        <row r="665">
          <cell r="O665">
            <v>0</v>
          </cell>
          <cell r="U665" t="e">
            <v>#N/A</v>
          </cell>
          <cell r="V665" t="e">
            <v>#N/A</v>
          </cell>
          <cell r="W665" t="e">
            <v>#N/A</v>
          </cell>
          <cell r="X665" t="e">
            <v>#N/A</v>
          </cell>
        </row>
        <row r="666">
          <cell r="O666">
            <v>0</v>
          </cell>
          <cell r="U666" t="e">
            <v>#N/A</v>
          </cell>
          <cell r="V666" t="e">
            <v>#N/A</v>
          </cell>
          <cell r="W666" t="e">
            <v>#N/A</v>
          </cell>
          <cell r="X666" t="e">
            <v>#N/A</v>
          </cell>
        </row>
        <row r="667">
          <cell r="O667">
            <v>0</v>
          </cell>
          <cell r="U667" t="e">
            <v>#N/A</v>
          </cell>
          <cell r="V667" t="e">
            <v>#N/A</v>
          </cell>
          <cell r="W667" t="e">
            <v>#N/A</v>
          </cell>
          <cell r="X667" t="e">
            <v>#N/A</v>
          </cell>
        </row>
        <row r="668">
          <cell r="O668">
            <v>0</v>
          </cell>
          <cell r="U668" t="e">
            <v>#N/A</v>
          </cell>
          <cell r="V668" t="e">
            <v>#N/A</v>
          </cell>
          <cell r="W668" t="e">
            <v>#N/A</v>
          </cell>
          <cell r="X668" t="e">
            <v>#N/A</v>
          </cell>
        </row>
        <row r="669">
          <cell r="O669">
            <v>0</v>
          </cell>
          <cell r="U669" t="e">
            <v>#N/A</v>
          </cell>
          <cell r="V669" t="e">
            <v>#N/A</v>
          </cell>
          <cell r="W669" t="e">
            <v>#N/A</v>
          </cell>
          <cell r="X669" t="e">
            <v>#N/A</v>
          </cell>
        </row>
        <row r="670">
          <cell r="O670">
            <v>0</v>
          </cell>
          <cell r="U670" t="e">
            <v>#N/A</v>
          </cell>
          <cell r="V670" t="e">
            <v>#N/A</v>
          </cell>
          <cell r="W670" t="e">
            <v>#N/A</v>
          </cell>
          <cell r="X670" t="e">
            <v>#N/A</v>
          </cell>
        </row>
        <row r="671">
          <cell r="O671">
            <v>0</v>
          </cell>
          <cell r="U671" t="e">
            <v>#N/A</v>
          </cell>
          <cell r="V671" t="e">
            <v>#N/A</v>
          </cell>
          <cell r="W671" t="e">
            <v>#N/A</v>
          </cell>
          <cell r="X671" t="e">
            <v>#N/A</v>
          </cell>
        </row>
        <row r="672">
          <cell r="O672">
            <v>0</v>
          </cell>
          <cell r="U672" t="e">
            <v>#N/A</v>
          </cell>
          <cell r="V672" t="e">
            <v>#N/A</v>
          </cell>
          <cell r="W672" t="e">
            <v>#N/A</v>
          </cell>
          <cell r="X672" t="e">
            <v>#N/A</v>
          </cell>
        </row>
        <row r="673">
          <cell r="O673">
            <v>0</v>
          </cell>
          <cell r="U673" t="e">
            <v>#N/A</v>
          </cell>
          <cell r="V673" t="e">
            <v>#N/A</v>
          </cell>
          <cell r="W673" t="e">
            <v>#N/A</v>
          </cell>
          <cell r="X673" t="e">
            <v>#N/A</v>
          </cell>
        </row>
        <row r="674">
          <cell r="O674">
            <v>0</v>
          </cell>
          <cell r="U674" t="e">
            <v>#N/A</v>
          </cell>
          <cell r="V674" t="e">
            <v>#N/A</v>
          </cell>
          <cell r="W674" t="e">
            <v>#N/A</v>
          </cell>
          <cell r="X674" t="e">
            <v>#N/A</v>
          </cell>
        </row>
        <row r="675">
          <cell r="O675">
            <v>0</v>
          </cell>
          <cell r="U675" t="e">
            <v>#N/A</v>
          </cell>
          <cell r="V675" t="e">
            <v>#N/A</v>
          </cell>
          <cell r="W675" t="e">
            <v>#N/A</v>
          </cell>
          <cell r="X675" t="e">
            <v>#N/A</v>
          </cell>
        </row>
        <row r="676">
          <cell r="O676">
            <v>0</v>
          </cell>
          <cell r="U676" t="e">
            <v>#N/A</v>
          </cell>
          <cell r="V676" t="e">
            <v>#N/A</v>
          </cell>
          <cell r="W676" t="e">
            <v>#N/A</v>
          </cell>
          <cell r="X676" t="e">
            <v>#N/A</v>
          </cell>
        </row>
        <row r="677">
          <cell r="O677">
            <v>0</v>
          </cell>
          <cell r="U677" t="e">
            <v>#N/A</v>
          </cell>
          <cell r="V677" t="e">
            <v>#N/A</v>
          </cell>
          <cell r="W677" t="e">
            <v>#N/A</v>
          </cell>
          <cell r="X677" t="e">
            <v>#N/A</v>
          </cell>
        </row>
        <row r="678">
          <cell r="O678">
            <v>0</v>
          </cell>
          <cell r="U678" t="e">
            <v>#N/A</v>
          </cell>
          <cell r="V678" t="e">
            <v>#N/A</v>
          </cell>
          <cell r="W678" t="e">
            <v>#N/A</v>
          </cell>
          <cell r="X678" t="e">
            <v>#N/A</v>
          </cell>
        </row>
        <row r="679">
          <cell r="O679">
            <v>0</v>
          </cell>
          <cell r="U679" t="e">
            <v>#N/A</v>
          </cell>
          <cell r="V679" t="e">
            <v>#N/A</v>
          </cell>
          <cell r="W679" t="e">
            <v>#N/A</v>
          </cell>
          <cell r="X679" t="e">
            <v>#N/A</v>
          </cell>
        </row>
        <row r="680">
          <cell r="O680">
            <v>0</v>
          </cell>
          <cell r="U680" t="e">
            <v>#N/A</v>
          </cell>
          <cell r="V680" t="e">
            <v>#N/A</v>
          </cell>
          <cell r="W680" t="e">
            <v>#N/A</v>
          </cell>
          <cell r="X680" t="e">
            <v>#N/A</v>
          </cell>
        </row>
        <row r="681">
          <cell r="O681">
            <v>0</v>
          </cell>
          <cell r="U681" t="e">
            <v>#N/A</v>
          </cell>
          <cell r="V681" t="e">
            <v>#N/A</v>
          </cell>
          <cell r="W681" t="e">
            <v>#N/A</v>
          </cell>
          <cell r="X681" t="e">
            <v>#N/A</v>
          </cell>
        </row>
        <row r="682">
          <cell r="O682">
            <v>0</v>
          </cell>
          <cell r="U682" t="e">
            <v>#N/A</v>
          </cell>
          <cell r="V682" t="e">
            <v>#N/A</v>
          </cell>
          <cell r="W682" t="e">
            <v>#N/A</v>
          </cell>
          <cell r="X682" t="e">
            <v>#N/A</v>
          </cell>
        </row>
        <row r="683">
          <cell r="O683">
            <v>0</v>
          </cell>
          <cell r="U683" t="e">
            <v>#N/A</v>
          </cell>
          <cell r="V683" t="e">
            <v>#N/A</v>
          </cell>
          <cell r="W683" t="e">
            <v>#N/A</v>
          </cell>
          <cell r="X683" t="e">
            <v>#N/A</v>
          </cell>
        </row>
        <row r="684">
          <cell r="O684">
            <v>0</v>
          </cell>
          <cell r="U684" t="e">
            <v>#N/A</v>
          </cell>
          <cell r="V684" t="e">
            <v>#N/A</v>
          </cell>
          <cell r="W684" t="e">
            <v>#N/A</v>
          </cell>
          <cell r="X684" t="e">
            <v>#N/A</v>
          </cell>
        </row>
        <row r="685">
          <cell r="O685">
            <v>0</v>
          </cell>
          <cell r="U685" t="e">
            <v>#N/A</v>
          </cell>
          <cell r="V685" t="e">
            <v>#N/A</v>
          </cell>
          <cell r="W685" t="e">
            <v>#N/A</v>
          </cell>
          <cell r="X685" t="e">
            <v>#N/A</v>
          </cell>
        </row>
        <row r="686">
          <cell r="O686">
            <v>0</v>
          </cell>
          <cell r="U686" t="e">
            <v>#N/A</v>
          </cell>
          <cell r="V686" t="e">
            <v>#N/A</v>
          </cell>
          <cell r="W686" t="e">
            <v>#N/A</v>
          </cell>
          <cell r="X686" t="e">
            <v>#N/A</v>
          </cell>
        </row>
        <row r="687">
          <cell r="O687">
            <v>0</v>
          </cell>
          <cell r="U687" t="e">
            <v>#N/A</v>
          </cell>
          <cell r="V687" t="e">
            <v>#N/A</v>
          </cell>
          <cell r="W687" t="e">
            <v>#N/A</v>
          </cell>
          <cell r="X687" t="e">
            <v>#N/A</v>
          </cell>
        </row>
        <row r="688">
          <cell r="O688">
            <v>0</v>
          </cell>
          <cell r="U688" t="e">
            <v>#N/A</v>
          </cell>
          <cell r="V688" t="e">
            <v>#N/A</v>
          </cell>
          <cell r="W688" t="e">
            <v>#N/A</v>
          </cell>
          <cell r="X688" t="e">
            <v>#N/A</v>
          </cell>
        </row>
        <row r="689">
          <cell r="O689">
            <v>0</v>
          </cell>
          <cell r="U689" t="e">
            <v>#N/A</v>
          </cell>
          <cell r="V689" t="e">
            <v>#N/A</v>
          </cell>
          <cell r="W689" t="e">
            <v>#N/A</v>
          </cell>
          <cell r="X689" t="e">
            <v>#N/A</v>
          </cell>
        </row>
        <row r="690">
          <cell r="O690">
            <v>0</v>
          </cell>
          <cell r="U690" t="e">
            <v>#N/A</v>
          </cell>
          <cell r="V690" t="e">
            <v>#N/A</v>
          </cell>
          <cell r="W690" t="e">
            <v>#N/A</v>
          </cell>
          <cell r="X690" t="e">
            <v>#N/A</v>
          </cell>
        </row>
        <row r="691">
          <cell r="O691">
            <v>0</v>
          </cell>
          <cell r="U691" t="e">
            <v>#N/A</v>
          </cell>
          <cell r="V691" t="e">
            <v>#N/A</v>
          </cell>
          <cell r="W691" t="e">
            <v>#N/A</v>
          </cell>
          <cell r="X691" t="e">
            <v>#N/A</v>
          </cell>
        </row>
        <row r="692">
          <cell r="O692">
            <v>0</v>
          </cell>
          <cell r="U692" t="e">
            <v>#N/A</v>
          </cell>
          <cell r="V692" t="e">
            <v>#N/A</v>
          </cell>
          <cell r="W692" t="e">
            <v>#N/A</v>
          </cell>
          <cell r="X692" t="e">
            <v>#N/A</v>
          </cell>
        </row>
        <row r="693">
          <cell r="O693">
            <v>0</v>
          </cell>
          <cell r="U693" t="e">
            <v>#N/A</v>
          </cell>
          <cell r="V693" t="e">
            <v>#N/A</v>
          </cell>
          <cell r="W693" t="e">
            <v>#N/A</v>
          </cell>
          <cell r="X693" t="e">
            <v>#N/A</v>
          </cell>
        </row>
        <row r="694">
          <cell r="O694">
            <v>0</v>
          </cell>
          <cell r="U694" t="e">
            <v>#N/A</v>
          </cell>
          <cell r="V694" t="e">
            <v>#N/A</v>
          </cell>
          <cell r="W694" t="e">
            <v>#N/A</v>
          </cell>
          <cell r="X694" t="e">
            <v>#N/A</v>
          </cell>
        </row>
        <row r="695">
          <cell r="O695">
            <v>0</v>
          </cell>
          <cell r="U695" t="e">
            <v>#N/A</v>
          </cell>
          <cell r="V695" t="e">
            <v>#N/A</v>
          </cell>
          <cell r="W695" t="e">
            <v>#N/A</v>
          </cell>
          <cell r="X695" t="e">
            <v>#N/A</v>
          </cell>
        </row>
        <row r="696">
          <cell r="O696">
            <v>0</v>
          </cell>
          <cell r="U696" t="e">
            <v>#N/A</v>
          </cell>
          <cell r="V696" t="e">
            <v>#N/A</v>
          </cell>
          <cell r="W696" t="e">
            <v>#N/A</v>
          </cell>
          <cell r="X696" t="e">
            <v>#N/A</v>
          </cell>
        </row>
        <row r="697">
          <cell r="O697">
            <v>0</v>
          </cell>
          <cell r="U697" t="e">
            <v>#N/A</v>
          </cell>
          <cell r="V697" t="e">
            <v>#N/A</v>
          </cell>
          <cell r="W697" t="e">
            <v>#N/A</v>
          </cell>
        </row>
        <row r="698">
          <cell r="O698">
            <v>0</v>
          </cell>
          <cell r="U698" t="e">
            <v>#N/A</v>
          </cell>
          <cell r="V698" t="e">
            <v>#N/A</v>
          </cell>
          <cell r="W698" t="e">
            <v>#N/A</v>
          </cell>
        </row>
        <row r="699">
          <cell r="O699">
            <v>0</v>
          </cell>
          <cell r="U699" t="e">
            <v>#N/A</v>
          </cell>
          <cell r="V699" t="e">
            <v>#N/A</v>
          </cell>
          <cell r="W699" t="e">
            <v>#N/A</v>
          </cell>
        </row>
        <row r="700">
          <cell r="O700">
            <v>0</v>
          </cell>
          <cell r="U700" t="e">
            <v>#N/A</v>
          </cell>
          <cell r="V700" t="e">
            <v>#N/A</v>
          </cell>
          <cell r="W700" t="e">
            <v>#N/A</v>
          </cell>
        </row>
        <row r="701">
          <cell r="O701">
            <v>0</v>
          </cell>
          <cell r="U701" t="e">
            <v>#N/A</v>
          </cell>
          <cell r="V701" t="e">
            <v>#N/A</v>
          </cell>
          <cell r="W701" t="e">
            <v>#N/A</v>
          </cell>
        </row>
        <row r="702">
          <cell r="O702">
            <v>0</v>
          </cell>
          <cell r="U702" t="e">
            <v>#N/A</v>
          </cell>
          <cell r="V702" t="e">
            <v>#N/A</v>
          </cell>
          <cell r="W702" t="e">
            <v>#N/A</v>
          </cell>
        </row>
        <row r="703">
          <cell r="O703">
            <v>0</v>
          </cell>
          <cell r="U703" t="e">
            <v>#N/A</v>
          </cell>
          <cell r="V703" t="e">
            <v>#N/A</v>
          </cell>
          <cell r="W703" t="e">
            <v>#N/A</v>
          </cell>
        </row>
        <row r="704">
          <cell r="O704">
            <v>0</v>
          </cell>
          <cell r="U704" t="e">
            <v>#N/A</v>
          </cell>
          <cell r="V704" t="e">
            <v>#N/A</v>
          </cell>
          <cell r="W704" t="e">
            <v>#N/A</v>
          </cell>
        </row>
        <row r="705">
          <cell r="O705">
            <v>0</v>
          </cell>
          <cell r="U705" t="e">
            <v>#N/A</v>
          </cell>
          <cell r="V705" t="e">
            <v>#N/A</v>
          </cell>
          <cell r="W705" t="e">
            <v>#N/A</v>
          </cell>
        </row>
        <row r="706">
          <cell r="O706">
            <v>0</v>
          </cell>
          <cell r="U706" t="e">
            <v>#N/A</v>
          </cell>
          <cell r="V706" t="e">
            <v>#N/A</v>
          </cell>
          <cell r="W706" t="e">
            <v>#N/A</v>
          </cell>
        </row>
        <row r="707">
          <cell r="O707">
            <v>0</v>
          </cell>
          <cell r="U707" t="e">
            <v>#N/A</v>
          </cell>
          <cell r="V707" t="e">
            <v>#N/A</v>
          </cell>
          <cell r="W707" t="e">
            <v>#N/A</v>
          </cell>
        </row>
        <row r="708">
          <cell r="O708">
            <v>0</v>
          </cell>
          <cell r="U708" t="e">
            <v>#N/A</v>
          </cell>
          <cell r="V708" t="e">
            <v>#N/A</v>
          </cell>
          <cell r="W708" t="e">
            <v>#N/A</v>
          </cell>
        </row>
        <row r="709">
          <cell r="O709">
            <v>0</v>
          </cell>
          <cell r="U709" t="e">
            <v>#N/A</v>
          </cell>
          <cell r="V709" t="e">
            <v>#N/A</v>
          </cell>
          <cell r="W709" t="e">
            <v>#N/A</v>
          </cell>
        </row>
        <row r="710">
          <cell r="O710">
            <v>0</v>
          </cell>
          <cell r="U710" t="e">
            <v>#N/A</v>
          </cell>
          <cell r="V710" t="e">
            <v>#N/A</v>
          </cell>
          <cell r="W710" t="e">
            <v>#N/A</v>
          </cell>
        </row>
        <row r="711">
          <cell r="O711">
            <v>0</v>
          </cell>
          <cell r="U711" t="e">
            <v>#N/A</v>
          </cell>
          <cell r="V711" t="e">
            <v>#N/A</v>
          </cell>
          <cell r="W711" t="e">
            <v>#N/A</v>
          </cell>
        </row>
        <row r="712">
          <cell r="O712">
            <v>0</v>
          </cell>
          <cell r="U712" t="e">
            <v>#N/A</v>
          </cell>
          <cell r="V712" t="e">
            <v>#N/A</v>
          </cell>
          <cell r="W712" t="e">
            <v>#N/A</v>
          </cell>
        </row>
        <row r="713">
          <cell r="O713">
            <v>0</v>
          </cell>
          <cell r="U713" t="e">
            <v>#N/A</v>
          </cell>
          <cell r="V713" t="e">
            <v>#N/A</v>
          </cell>
          <cell r="W713" t="e">
            <v>#N/A</v>
          </cell>
        </row>
        <row r="714">
          <cell r="O714">
            <v>0</v>
          </cell>
          <cell r="U714" t="e">
            <v>#N/A</v>
          </cell>
          <cell r="V714" t="e">
            <v>#N/A</v>
          </cell>
          <cell r="W714" t="e">
            <v>#N/A</v>
          </cell>
        </row>
        <row r="715">
          <cell r="O715">
            <v>0</v>
          </cell>
          <cell r="U715" t="e">
            <v>#N/A</v>
          </cell>
          <cell r="V715" t="e">
            <v>#N/A</v>
          </cell>
          <cell r="W715" t="e">
            <v>#N/A</v>
          </cell>
        </row>
        <row r="716">
          <cell r="O716">
            <v>0</v>
          </cell>
          <cell r="U716" t="e">
            <v>#N/A</v>
          </cell>
          <cell r="V716" t="e">
            <v>#N/A</v>
          </cell>
          <cell r="W716" t="e">
            <v>#N/A</v>
          </cell>
        </row>
        <row r="717">
          <cell r="O717">
            <v>0</v>
          </cell>
          <cell r="U717" t="e">
            <v>#N/A</v>
          </cell>
          <cell r="V717" t="e">
            <v>#N/A</v>
          </cell>
          <cell r="W717" t="e">
            <v>#N/A</v>
          </cell>
        </row>
        <row r="718">
          <cell r="O718">
            <v>0</v>
          </cell>
          <cell r="U718" t="e">
            <v>#N/A</v>
          </cell>
          <cell r="V718" t="e">
            <v>#N/A</v>
          </cell>
          <cell r="W718" t="e">
            <v>#N/A</v>
          </cell>
        </row>
        <row r="719">
          <cell r="O719">
            <v>0</v>
          </cell>
          <cell r="U719" t="e">
            <v>#N/A</v>
          </cell>
          <cell r="V719" t="e">
            <v>#N/A</v>
          </cell>
          <cell r="W719" t="e">
            <v>#N/A</v>
          </cell>
        </row>
        <row r="720">
          <cell r="O720">
            <v>0</v>
          </cell>
          <cell r="U720" t="e">
            <v>#N/A</v>
          </cell>
          <cell r="V720" t="e">
            <v>#N/A</v>
          </cell>
          <cell r="W720" t="e">
            <v>#N/A</v>
          </cell>
        </row>
        <row r="721">
          <cell r="O721">
            <v>0</v>
          </cell>
          <cell r="U721" t="e">
            <v>#N/A</v>
          </cell>
          <cell r="V721" t="e">
            <v>#N/A</v>
          </cell>
          <cell r="W721" t="e">
            <v>#N/A</v>
          </cell>
        </row>
        <row r="722">
          <cell r="O722">
            <v>0</v>
          </cell>
          <cell r="U722" t="e">
            <v>#N/A</v>
          </cell>
          <cell r="V722" t="e">
            <v>#N/A</v>
          </cell>
          <cell r="W722" t="e">
            <v>#N/A</v>
          </cell>
        </row>
        <row r="723">
          <cell r="O723">
            <v>0</v>
          </cell>
          <cell r="U723" t="e">
            <v>#N/A</v>
          </cell>
          <cell r="V723" t="e">
            <v>#N/A</v>
          </cell>
          <cell r="W723" t="e">
            <v>#N/A</v>
          </cell>
        </row>
        <row r="724">
          <cell r="O724">
            <v>0</v>
          </cell>
          <cell r="U724" t="e">
            <v>#N/A</v>
          </cell>
          <cell r="V724" t="e">
            <v>#N/A</v>
          </cell>
          <cell r="W724" t="e">
            <v>#N/A</v>
          </cell>
        </row>
        <row r="725">
          <cell r="O725">
            <v>0</v>
          </cell>
          <cell r="U725" t="e">
            <v>#N/A</v>
          </cell>
          <cell r="V725" t="e">
            <v>#N/A</v>
          </cell>
          <cell r="W725" t="e">
            <v>#N/A</v>
          </cell>
        </row>
        <row r="726">
          <cell r="O726">
            <v>0</v>
          </cell>
          <cell r="U726" t="e">
            <v>#N/A</v>
          </cell>
          <cell r="V726" t="e">
            <v>#N/A</v>
          </cell>
          <cell r="W726" t="e">
            <v>#N/A</v>
          </cell>
        </row>
        <row r="727">
          <cell r="O727">
            <v>0</v>
          </cell>
          <cell r="U727" t="e">
            <v>#N/A</v>
          </cell>
          <cell r="V727" t="e">
            <v>#N/A</v>
          </cell>
          <cell r="W727" t="e">
            <v>#N/A</v>
          </cell>
        </row>
        <row r="728">
          <cell r="O728">
            <v>0</v>
          </cell>
          <cell r="U728" t="e">
            <v>#N/A</v>
          </cell>
          <cell r="V728" t="e">
            <v>#N/A</v>
          </cell>
          <cell r="W728" t="e">
            <v>#N/A</v>
          </cell>
        </row>
        <row r="729">
          <cell r="O729">
            <v>0</v>
          </cell>
          <cell r="U729" t="e">
            <v>#N/A</v>
          </cell>
          <cell r="V729" t="e">
            <v>#N/A</v>
          </cell>
          <cell r="W729" t="e">
            <v>#N/A</v>
          </cell>
        </row>
        <row r="730">
          <cell r="O730">
            <v>0</v>
          </cell>
          <cell r="U730" t="e">
            <v>#N/A</v>
          </cell>
          <cell r="V730" t="e">
            <v>#N/A</v>
          </cell>
          <cell r="W730" t="e">
            <v>#N/A</v>
          </cell>
        </row>
        <row r="731">
          <cell r="O731">
            <v>0</v>
          </cell>
          <cell r="U731" t="e">
            <v>#N/A</v>
          </cell>
          <cell r="V731" t="e">
            <v>#N/A</v>
          </cell>
          <cell r="W731" t="e">
            <v>#N/A</v>
          </cell>
        </row>
        <row r="732">
          <cell r="O732">
            <v>0</v>
          </cell>
          <cell r="U732" t="e">
            <v>#N/A</v>
          </cell>
          <cell r="V732" t="e">
            <v>#N/A</v>
          </cell>
          <cell r="W732" t="e">
            <v>#N/A</v>
          </cell>
        </row>
        <row r="733">
          <cell r="O733">
            <v>0</v>
          </cell>
          <cell r="U733" t="e">
            <v>#N/A</v>
          </cell>
          <cell r="V733" t="e">
            <v>#N/A</v>
          </cell>
          <cell r="W733" t="e">
            <v>#N/A</v>
          </cell>
        </row>
        <row r="734">
          <cell r="O734">
            <v>0</v>
          </cell>
          <cell r="U734" t="e">
            <v>#N/A</v>
          </cell>
          <cell r="V734" t="e">
            <v>#N/A</v>
          </cell>
          <cell r="W734" t="e">
            <v>#N/A</v>
          </cell>
        </row>
        <row r="735">
          <cell r="O735">
            <v>0</v>
          </cell>
          <cell r="U735" t="e">
            <v>#N/A</v>
          </cell>
          <cell r="V735" t="e">
            <v>#N/A</v>
          </cell>
          <cell r="W735" t="e">
            <v>#N/A</v>
          </cell>
        </row>
        <row r="736">
          <cell r="O736">
            <v>0</v>
          </cell>
          <cell r="U736" t="e">
            <v>#N/A</v>
          </cell>
          <cell r="V736" t="e">
            <v>#N/A</v>
          </cell>
          <cell r="W736" t="e">
            <v>#N/A</v>
          </cell>
        </row>
        <row r="737">
          <cell r="O737">
            <v>0</v>
          </cell>
          <cell r="U737" t="e">
            <v>#N/A</v>
          </cell>
          <cell r="V737" t="e">
            <v>#N/A</v>
          </cell>
          <cell r="W737" t="e">
            <v>#N/A</v>
          </cell>
        </row>
        <row r="738">
          <cell r="O738">
            <v>0</v>
          </cell>
          <cell r="U738" t="e">
            <v>#N/A</v>
          </cell>
          <cell r="V738" t="e">
            <v>#N/A</v>
          </cell>
          <cell r="W738" t="e">
            <v>#N/A</v>
          </cell>
        </row>
        <row r="739">
          <cell r="O739">
            <v>0</v>
          </cell>
          <cell r="U739" t="e">
            <v>#N/A</v>
          </cell>
          <cell r="V739" t="e">
            <v>#N/A</v>
          </cell>
          <cell r="W739" t="e">
            <v>#N/A</v>
          </cell>
        </row>
        <row r="740">
          <cell r="O740">
            <v>0</v>
          </cell>
          <cell r="U740" t="e">
            <v>#N/A</v>
          </cell>
          <cell r="V740" t="e">
            <v>#N/A</v>
          </cell>
          <cell r="W740" t="e">
            <v>#N/A</v>
          </cell>
        </row>
        <row r="741">
          <cell r="O741">
            <v>0</v>
          </cell>
          <cell r="U741" t="e">
            <v>#N/A</v>
          </cell>
          <cell r="V741" t="e">
            <v>#N/A</v>
          </cell>
          <cell r="W741" t="e">
            <v>#N/A</v>
          </cell>
        </row>
        <row r="742">
          <cell r="O742">
            <v>0</v>
          </cell>
          <cell r="U742" t="e">
            <v>#N/A</v>
          </cell>
          <cell r="V742" t="e">
            <v>#N/A</v>
          </cell>
          <cell r="W742" t="e">
            <v>#N/A</v>
          </cell>
        </row>
        <row r="743">
          <cell r="O743">
            <v>0</v>
          </cell>
          <cell r="U743" t="e">
            <v>#N/A</v>
          </cell>
          <cell r="V743" t="e">
            <v>#N/A</v>
          </cell>
          <cell r="W743" t="e">
            <v>#N/A</v>
          </cell>
        </row>
        <row r="744">
          <cell r="O744">
            <v>0</v>
          </cell>
          <cell r="U744" t="e">
            <v>#N/A</v>
          </cell>
          <cell r="V744" t="e">
            <v>#N/A</v>
          </cell>
          <cell r="W744" t="e">
            <v>#N/A</v>
          </cell>
        </row>
        <row r="745">
          <cell r="O745">
            <v>0</v>
          </cell>
          <cell r="U745" t="e">
            <v>#N/A</v>
          </cell>
          <cell r="V745" t="e">
            <v>#N/A</v>
          </cell>
          <cell r="W745" t="e">
            <v>#N/A</v>
          </cell>
        </row>
        <row r="746">
          <cell r="O746">
            <v>0</v>
          </cell>
          <cell r="U746" t="e">
            <v>#N/A</v>
          </cell>
          <cell r="V746" t="e">
            <v>#N/A</v>
          </cell>
          <cell r="W746" t="e">
            <v>#N/A</v>
          </cell>
        </row>
        <row r="747">
          <cell r="O747">
            <v>0</v>
          </cell>
          <cell r="U747" t="e">
            <v>#N/A</v>
          </cell>
          <cell r="V747" t="e">
            <v>#N/A</v>
          </cell>
          <cell r="W747" t="e">
            <v>#N/A</v>
          </cell>
        </row>
        <row r="748">
          <cell r="O748">
            <v>0</v>
          </cell>
          <cell r="U748" t="e">
            <v>#N/A</v>
          </cell>
          <cell r="V748" t="e">
            <v>#N/A</v>
          </cell>
          <cell r="W748" t="e">
            <v>#N/A</v>
          </cell>
        </row>
        <row r="749">
          <cell r="O749">
            <v>0</v>
          </cell>
          <cell r="U749" t="e">
            <v>#N/A</v>
          </cell>
          <cell r="V749" t="e">
            <v>#N/A</v>
          </cell>
          <cell r="W749" t="e">
            <v>#N/A</v>
          </cell>
        </row>
        <row r="750">
          <cell r="O750">
            <v>0</v>
          </cell>
          <cell r="U750" t="e">
            <v>#N/A</v>
          </cell>
          <cell r="V750" t="e">
            <v>#N/A</v>
          </cell>
          <cell r="W750" t="e">
            <v>#N/A</v>
          </cell>
        </row>
        <row r="751">
          <cell r="O751">
            <v>0</v>
          </cell>
          <cell r="U751" t="e">
            <v>#N/A</v>
          </cell>
          <cell r="V751" t="e">
            <v>#N/A</v>
          </cell>
          <cell r="W751" t="e">
            <v>#N/A</v>
          </cell>
        </row>
        <row r="752">
          <cell r="O752">
            <v>0</v>
          </cell>
          <cell r="U752" t="e">
            <v>#N/A</v>
          </cell>
          <cell r="V752" t="e">
            <v>#N/A</v>
          </cell>
          <cell r="W752" t="e">
            <v>#N/A</v>
          </cell>
        </row>
        <row r="753">
          <cell r="O753">
            <v>0</v>
          </cell>
          <cell r="U753" t="e">
            <v>#N/A</v>
          </cell>
          <cell r="V753" t="e">
            <v>#N/A</v>
          </cell>
          <cell r="W753" t="e">
            <v>#N/A</v>
          </cell>
        </row>
        <row r="754">
          <cell r="O754">
            <v>0</v>
          </cell>
          <cell r="U754" t="e">
            <v>#N/A</v>
          </cell>
          <cell r="V754" t="e">
            <v>#N/A</v>
          </cell>
          <cell r="W754" t="e">
            <v>#N/A</v>
          </cell>
        </row>
        <row r="755">
          <cell r="O755">
            <v>0</v>
          </cell>
          <cell r="U755" t="e">
            <v>#N/A</v>
          </cell>
          <cell r="V755" t="e">
            <v>#N/A</v>
          </cell>
          <cell r="W755" t="e">
            <v>#N/A</v>
          </cell>
        </row>
        <row r="756">
          <cell r="O756">
            <v>0</v>
          </cell>
          <cell r="U756" t="e">
            <v>#N/A</v>
          </cell>
          <cell r="V756" t="e">
            <v>#N/A</v>
          </cell>
          <cell r="W756" t="e">
            <v>#N/A</v>
          </cell>
        </row>
        <row r="757">
          <cell r="O757">
            <v>0</v>
          </cell>
          <cell r="U757" t="e">
            <v>#N/A</v>
          </cell>
          <cell r="V757" t="e">
            <v>#N/A</v>
          </cell>
          <cell r="W757" t="e">
            <v>#N/A</v>
          </cell>
        </row>
        <row r="758">
          <cell r="O758">
            <v>0</v>
          </cell>
          <cell r="U758" t="e">
            <v>#N/A</v>
          </cell>
          <cell r="V758" t="e">
            <v>#N/A</v>
          </cell>
          <cell r="W758" t="e">
            <v>#N/A</v>
          </cell>
        </row>
        <row r="759">
          <cell r="O759">
            <v>0</v>
          </cell>
          <cell r="U759" t="e">
            <v>#N/A</v>
          </cell>
          <cell r="V759" t="e">
            <v>#N/A</v>
          </cell>
          <cell r="W759" t="e">
            <v>#N/A</v>
          </cell>
        </row>
        <row r="760">
          <cell r="O760">
            <v>0</v>
          </cell>
          <cell r="U760" t="e">
            <v>#N/A</v>
          </cell>
          <cell r="V760" t="e">
            <v>#N/A</v>
          </cell>
          <cell r="W760" t="e">
            <v>#N/A</v>
          </cell>
        </row>
        <row r="761">
          <cell r="O761">
            <v>0</v>
          </cell>
          <cell r="U761" t="e">
            <v>#N/A</v>
          </cell>
          <cell r="V761" t="e">
            <v>#N/A</v>
          </cell>
          <cell r="W761" t="e">
            <v>#N/A</v>
          </cell>
        </row>
        <row r="762">
          <cell r="O762">
            <v>0</v>
          </cell>
          <cell r="U762" t="e">
            <v>#N/A</v>
          </cell>
          <cell r="V762" t="e">
            <v>#N/A</v>
          </cell>
          <cell r="W762" t="e">
            <v>#N/A</v>
          </cell>
        </row>
        <row r="763">
          <cell r="O763">
            <v>0</v>
          </cell>
          <cell r="U763" t="e">
            <v>#N/A</v>
          </cell>
          <cell r="V763" t="e">
            <v>#N/A</v>
          </cell>
          <cell r="W763" t="e">
            <v>#N/A</v>
          </cell>
        </row>
        <row r="764">
          <cell r="O764">
            <v>0</v>
          </cell>
          <cell r="U764" t="e">
            <v>#N/A</v>
          </cell>
          <cell r="V764" t="e">
            <v>#N/A</v>
          </cell>
          <cell r="W764" t="e">
            <v>#N/A</v>
          </cell>
        </row>
        <row r="765">
          <cell r="O765">
            <v>0</v>
          </cell>
          <cell r="U765" t="e">
            <v>#N/A</v>
          </cell>
          <cell r="V765" t="e">
            <v>#N/A</v>
          </cell>
          <cell r="W765" t="e">
            <v>#N/A</v>
          </cell>
        </row>
        <row r="766">
          <cell r="O766">
            <v>0</v>
          </cell>
          <cell r="U766" t="e">
            <v>#N/A</v>
          </cell>
          <cell r="V766" t="e">
            <v>#N/A</v>
          </cell>
          <cell r="W766" t="e">
            <v>#N/A</v>
          </cell>
        </row>
        <row r="767">
          <cell r="O767">
            <v>0</v>
          </cell>
          <cell r="U767" t="e">
            <v>#N/A</v>
          </cell>
          <cell r="V767" t="e">
            <v>#N/A</v>
          </cell>
          <cell r="W767" t="e">
            <v>#N/A</v>
          </cell>
        </row>
        <row r="768">
          <cell r="O768">
            <v>0</v>
          </cell>
          <cell r="U768" t="e">
            <v>#N/A</v>
          </cell>
          <cell r="V768" t="e">
            <v>#N/A</v>
          </cell>
          <cell r="W768" t="e">
            <v>#N/A</v>
          </cell>
        </row>
        <row r="769">
          <cell r="O769">
            <v>0</v>
          </cell>
          <cell r="U769" t="e">
            <v>#N/A</v>
          </cell>
          <cell r="V769" t="e">
            <v>#N/A</v>
          </cell>
          <cell r="W769" t="e">
            <v>#N/A</v>
          </cell>
        </row>
        <row r="770">
          <cell r="O770">
            <v>0</v>
          </cell>
          <cell r="U770" t="e">
            <v>#N/A</v>
          </cell>
          <cell r="V770" t="e">
            <v>#N/A</v>
          </cell>
          <cell r="W770" t="e">
            <v>#N/A</v>
          </cell>
        </row>
        <row r="771">
          <cell r="O771">
            <v>0</v>
          </cell>
          <cell r="U771" t="e">
            <v>#N/A</v>
          </cell>
          <cell r="V771" t="e">
            <v>#N/A</v>
          </cell>
          <cell r="W771" t="e">
            <v>#N/A</v>
          </cell>
        </row>
        <row r="772">
          <cell r="O772">
            <v>0</v>
          </cell>
          <cell r="U772" t="e">
            <v>#N/A</v>
          </cell>
          <cell r="V772" t="e">
            <v>#N/A</v>
          </cell>
          <cell r="W772" t="e">
            <v>#N/A</v>
          </cell>
        </row>
        <row r="773">
          <cell r="O773">
            <v>0</v>
          </cell>
          <cell r="U773" t="e">
            <v>#N/A</v>
          </cell>
          <cell r="V773" t="e">
            <v>#N/A</v>
          </cell>
          <cell r="W773" t="e">
            <v>#N/A</v>
          </cell>
        </row>
        <row r="774">
          <cell r="O774">
            <v>0</v>
          </cell>
          <cell r="U774" t="e">
            <v>#N/A</v>
          </cell>
          <cell r="V774" t="e">
            <v>#N/A</v>
          </cell>
          <cell r="W774" t="e">
            <v>#N/A</v>
          </cell>
        </row>
        <row r="775">
          <cell r="O775">
            <v>0</v>
          </cell>
          <cell r="U775" t="e">
            <v>#N/A</v>
          </cell>
          <cell r="V775" t="e">
            <v>#N/A</v>
          </cell>
          <cell r="W775" t="e">
            <v>#N/A</v>
          </cell>
        </row>
        <row r="776">
          <cell r="O776">
            <v>0</v>
          </cell>
          <cell r="U776" t="e">
            <v>#N/A</v>
          </cell>
          <cell r="V776" t="e">
            <v>#N/A</v>
          </cell>
          <cell r="W776" t="e">
            <v>#N/A</v>
          </cell>
        </row>
        <row r="777">
          <cell r="O777">
            <v>0</v>
          </cell>
          <cell r="U777" t="e">
            <v>#N/A</v>
          </cell>
          <cell r="V777" t="e">
            <v>#N/A</v>
          </cell>
          <cell r="W777" t="e">
            <v>#N/A</v>
          </cell>
        </row>
        <row r="778">
          <cell r="O778">
            <v>0</v>
          </cell>
          <cell r="U778" t="e">
            <v>#N/A</v>
          </cell>
          <cell r="V778" t="e">
            <v>#N/A</v>
          </cell>
          <cell r="W778" t="e">
            <v>#N/A</v>
          </cell>
        </row>
        <row r="779">
          <cell r="O779">
            <v>0</v>
          </cell>
          <cell r="U779" t="e">
            <v>#N/A</v>
          </cell>
          <cell r="V779" t="e">
            <v>#N/A</v>
          </cell>
          <cell r="W779" t="e">
            <v>#N/A</v>
          </cell>
        </row>
        <row r="780">
          <cell r="O780">
            <v>0</v>
          </cell>
          <cell r="U780" t="e">
            <v>#N/A</v>
          </cell>
          <cell r="V780" t="e">
            <v>#N/A</v>
          </cell>
          <cell r="W780" t="e">
            <v>#N/A</v>
          </cell>
        </row>
        <row r="781">
          <cell r="O781">
            <v>0</v>
          </cell>
          <cell r="U781" t="e">
            <v>#N/A</v>
          </cell>
          <cell r="V781" t="e">
            <v>#N/A</v>
          </cell>
          <cell r="W781" t="e">
            <v>#N/A</v>
          </cell>
        </row>
        <row r="782">
          <cell r="O782">
            <v>0</v>
          </cell>
          <cell r="U782" t="e">
            <v>#N/A</v>
          </cell>
          <cell r="V782" t="e">
            <v>#N/A</v>
          </cell>
          <cell r="W782" t="e">
            <v>#N/A</v>
          </cell>
        </row>
        <row r="783">
          <cell r="O783">
            <v>0</v>
          </cell>
          <cell r="U783" t="e">
            <v>#N/A</v>
          </cell>
          <cell r="V783" t="e">
            <v>#N/A</v>
          </cell>
          <cell r="W783" t="e">
            <v>#N/A</v>
          </cell>
        </row>
        <row r="784">
          <cell r="O784">
            <v>0</v>
          </cell>
          <cell r="U784" t="e">
            <v>#N/A</v>
          </cell>
          <cell r="V784" t="e">
            <v>#N/A</v>
          </cell>
          <cell r="W784" t="e">
            <v>#N/A</v>
          </cell>
        </row>
        <row r="785">
          <cell r="O785">
            <v>0</v>
          </cell>
          <cell r="U785" t="e">
            <v>#N/A</v>
          </cell>
          <cell r="V785" t="e">
            <v>#N/A</v>
          </cell>
          <cell r="W785" t="e">
            <v>#N/A</v>
          </cell>
        </row>
        <row r="786">
          <cell r="O786">
            <v>0</v>
          </cell>
          <cell r="U786" t="e">
            <v>#N/A</v>
          </cell>
          <cell r="V786" t="e">
            <v>#N/A</v>
          </cell>
          <cell r="W786" t="e">
            <v>#N/A</v>
          </cell>
        </row>
        <row r="787">
          <cell r="O787">
            <v>0</v>
          </cell>
          <cell r="U787" t="e">
            <v>#N/A</v>
          </cell>
          <cell r="V787" t="e">
            <v>#N/A</v>
          </cell>
          <cell r="W787" t="e">
            <v>#N/A</v>
          </cell>
        </row>
        <row r="788">
          <cell r="O788">
            <v>0</v>
          </cell>
          <cell r="U788" t="e">
            <v>#N/A</v>
          </cell>
          <cell r="V788" t="e">
            <v>#N/A</v>
          </cell>
          <cell r="W788" t="e">
            <v>#N/A</v>
          </cell>
        </row>
        <row r="789">
          <cell r="O789">
            <v>0</v>
          </cell>
          <cell r="U789" t="e">
            <v>#N/A</v>
          </cell>
          <cell r="V789" t="e">
            <v>#N/A</v>
          </cell>
          <cell r="W789" t="e">
            <v>#N/A</v>
          </cell>
        </row>
        <row r="790">
          <cell r="O790">
            <v>0</v>
          </cell>
          <cell r="U790" t="e">
            <v>#N/A</v>
          </cell>
          <cell r="V790" t="e">
            <v>#N/A</v>
          </cell>
          <cell r="W790" t="e">
            <v>#N/A</v>
          </cell>
        </row>
        <row r="791">
          <cell r="O791">
            <v>0</v>
          </cell>
          <cell r="U791" t="e">
            <v>#N/A</v>
          </cell>
          <cell r="V791" t="e">
            <v>#N/A</v>
          </cell>
          <cell r="W791" t="e">
            <v>#N/A</v>
          </cell>
        </row>
        <row r="792">
          <cell r="O792">
            <v>0</v>
          </cell>
          <cell r="U792" t="e">
            <v>#N/A</v>
          </cell>
          <cell r="V792" t="e">
            <v>#N/A</v>
          </cell>
          <cell r="W792" t="e">
            <v>#N/A</v>
          </cell>
        </row>
        <row r="793">
          <cell r="O793">
            <v>0</v>
          </cell>
          <cell r="U793" t="e">
            <v>#N/A</v>
          </cell>
          <cell r="V793" t="e">
            <v>#N/A</v>
          </cell>
          <cell r="W793" t="e">
            <v>#N/A</v>
          </cell>
        </row>
        <row r="794">
          <cell r="O794">
            <v>0</v>
          </cell>
          <cell r="U794" t="e">
            <v>#N/A</v>
          </cell>
          <cell r="V794" t="e">
            <v>#N/A</v>
          </cell>
          <cell r="W794" t="e">
            <v>#N/A</v>
          </cell>
        </row>
        <row r="795">
          <cell r="O795">
            <v>0</v>
          </cell>
          <cell r="U795" t="e">
            <v>#N/A</v>
          </cell>
          <cell r="V795" t="e">
            <v>#N/A</v>
          </cell>
          <cell r="W795" t="e">
            <v>#N/A</v>
          </cell>
        </row>
        <row r="796">
          <cell r="O796">
            <v>0</v>
          </cell>
          <cell r="U796" t="e">
            <v>#N/A</v>
          </cell>
          <cell r="V796" t="e">
            <v>#N/A</v>
          </cell>
          <cell r="W796" t="e">
            <v>#N/A</v>
          </cell>
        </row>
        <row r="797">
          <cell r="O797">
            <v>0</v>
          </cell>
          <cell r="U797" t="e">
            <v>#N/A</v>
          </cell>
          <cell r="V797" t="e">
            <v>#N/A</v>
          </cell>
          <cell r="W797" t="e">
            <v>#N/A</v>
          </cell>
        </row>
        <row r="798">
          <cell r="O798">
            <v>0</v>
          </cell>
          <cell r="U798" t="e">
            <v>#N/A</v>
          </cell>
          <cell r="V798" t="e">
            <v>#N/A</v>
          </cell>
          <cell r="W798" t="e">
            <v>#N/A</v>
          </cell>
        </row>
        <row r="799">
          <cell r="O799">
            <v>0</v>
          </cell>
          <cell r="U799" t="e">
            <v>#N/A</v>
          </cell>
          <cell r="V799" t="e">
            <v>#N/A</v>
          </cell>
          <cell r="W799" t="e">
            <v>#N/A</v>
          </cell>
        </row>
        <row r="800">
          <cell r="O800">
            <v>0</v>
          </cell>
          <cell r="U800" t="e">
            <v>#N/A</v>
          </cell>
          <cell r="V800" t="e">
            <v>#N/A</v>
          </cell>
          <cell r="W800" t="e">
            <v>#N/A</v>
          </cell>
        </row>
        <row r="801">
          <cell r="O801">
            <v>0</v>
          </cell>
          <cell r="U801" t="e">
            <v>#N/A</v>
          </cell>
          <cell r="V801" t="e">
            <v>#N/A</v>
          </cell>
          <cell r="W801" t="e">
            <v>#N/A</v>
          </cell>
        </row>
        <row r="802">
          <cell r="O802">
            <v>0</v>
          </cell>
          <cell r="U802" t="e">
            <v>#N/A</v>
          </cell>
          <cell r="V802" t="e">
            <v>#N/A</v>
          </cell>
          <cell r="W802" t="e">
            <v>#N/A</v>
          </cell>
        </row>
        <row r="803">
          <cell r="O803">
            <v>0</v>
          </cell>
          <cell r="U803" t="e">
            <v>#N/A</v>
          </cell>
          <cell r="V803" t="e">
            <v>#N/A</v>
          </cell>
          <cell r="W803" t="e">
            <v>#N/A</v>
          </cell>
        </row>
        <row r="804">
          <cell r="O804">
            <v>0</v>
          </cell>
          <cell r="U804" t="e">
            <v>#N/A</v>
          </cell>
          <cell r="V804" t="e">
            <v>#N/A</v>
          </cell>
          <cell r="W804" t="e">
            <v>#N/A</v>
          </cell>
        </row>
        <row r="805">
          <cell r="O805">
            <v>0</v>
          </cell>
          <cell r="U805" t="e">
            <v>#N/A</v>
          </cell>
          <cell r="V805" t="e">
            <v>#N/A</v>
          </cell>
          <cell r="W805" t="e">
            <v>#N/A</v>
          </cell>
        </row>
        <row r="806">
          <cell r="O806">
            <v>0</v>
          </cell>
          <cell r="U806" t="e">
            <v>#N/A</v>
          </cell>
          <cell r="V806" t="e">
            <v>#N/A</v>
          </cell>
          <cell r="W806" t="e">
            <v>#N/A</v>
          </cell>
        </row>
        <row r="807">
          <cell r="O807">
            <v>0</v>
          </cell>
          <cell r="U807" t="e">
            <v>#N/A</v>
          </cell>
          <cell r="V807" t="e">
            <v>#N/A</v>
          </cell>
          <cell r="W807" t="e">
            <v>#N/A</v>
          </cell>
        </row>
        <row r="808">
          <cell r="O808">
            <v>0</v>
          </cell>
          <cell r="U808" t="e">
            <v>#N/A</v>
          </cell>
          <cell r="V808" t="e">
            <v>#N/A</v>
          </cell>
          <cell r="W808" t="e">
            <v>#N/A</v>
          </cell>
        </row>
        <row r="809">
          <cell r="O809">
            <v>0</v>
          </cell>
          <cell r="U809" t="e">
            <v>#N/A</v>
          </cell>
          <cell r="V809" t="e">
            <v>#N/A</v>
          </cell>
          <cell r="W809" t="e">
            <v>#N/A</v>
          </cell>
        </row>
        <row r="810">
          <cell r="O810">
            <v>0</v>
          </cell>
          <cell r="U810" t="e">
            <v>#N/A</v>
          </cell>
          <cell r="V810" t="e">
            <v>#N/A</v>
          </cell>
          <cell r="W810" t="e">
            <v>#N/A</v>
          </cell>
        </row>
        <row r="811">
          <cell r="O811">
            <v>0</v>
          </cell>
          <cell r="U811" t="e">
            <v>#N/A</v>
          </cell>
          <cell r="V811" t="e">
            <v>#N/A</v>
          </cell>
          <cell r="W811" t="e">
            <v>#N/A</v>
          </cell>
        </row>
        <row r="812">
          <cell r="O812">
            <v>0</v>
          </cell>
          <cell r="U812" t="e">
            <v>#N/A</v>
          </cell>
          <cell r="V812" t="e">
            <v>#N/A</v>
          </cell>
          <cell r="W812" t="e">
            <v>#N/A</v>
          </cell>
        </row>
        <row r="813">
          <cell r="O813">
            <v>0</v>
          </cell>
          <cell r="U813" t="e">
            <v>#N/A</v>
          </cell>
          <cell r="V813" t="e">
            <v>#N/A</v>
          </cell>
          <cell r="W813" t="e">
            <v>#N/A</v>
          </cell>
        </row>
        <row r="814">
          <cell r="O814">
            <v>0</v>
          </cell>
          <cell r="U814" t="e">
            <v>#N/A</v>
          </cell>
          <cell r="V814" t="e">
            <v>#N/A</v>
          </cell>
          <cell r="W814" t="e">
            <v>#N/A</v>
          </cell>
        </row>
        <row r="815">
          <cell r="O815">
            <v>0</v>
          </cell>
          <cell r="U815" t="e">
            <v>#N/A</v>
          </cell>
          <cell r="V815" t="e">
            <v>#N/A</v>
          </cell>
          <cell r="W815" t="e">
            <v>#N/A</v>
          </cell>
        </row>
        <row r="816">
          <cell r="O816">
            <v>0</v>
          </cell>
          <cell r="U816" t="e">
            <v>#N/A</v>
          </cell>
          <cell r="V816" t="e">
            <v>#N/A</v>
          </cell>
          <cell r="W816" t="e">
            <v>#N/A</v>
          </cell>
        </row>
        <row r="817">
          <cell r="O817">
            <v>0</v>
          </cell>
          <cell r="U817" t="e">
            <v>#N/A</v>
          </cell>
          <cell r="V817" t="e">
            <v>#N/A</v>
          </cell>
          <cell r="W817" t="e">
            <v>#N/A</v>
          </cell>
        </row>
        <row r="818">
          <cell r="O818">
            <v>0</v>
          </cell>
          <cell r="U818" t="e">
            <v>#N/A</v>
          </cell>
          <cell r="V818" t="e">
            <v>#N/A</v>
          </cell>
          <cell r="W818" t="e">
            <v>#N/A</v>
          </cell>
        </row>
        <row r="819">
          <cell r="O819">
            <v>0</v>
          </cell>
          <cell r="U819" t="e">
            <v>#N/A</v>
          </cell>
          <cell r="V819" t="e">
            <v>#N/A</v>
          </cell>
          <cell r="W819" t="e">
            <v>#N/A</v>
          </cell>
        </row>
        <row r="820">
          <cell r="O820">
            <v>0</v>
          </cell>
          <cell r="U820" t="e">
            <v>#N/A</v>
          </cell>
          <cell r="V820" t="e">
            <v>#N/A</v>
          </cell>
          <cell r="W820" t="e">
            <v>#N/A</v>
          </cell>
        </row>
        <row r="821">
          <cell r="O821">
            <v>0</v>
          </cell>
          <cell r="U821" t="e">
            <v>#N/A</v>
          </cell>
          <cell r="V821" t="e">
            <v>#N/A</v>
          </cell>
          <cell r="W821" t="e">
            <v>#N/A</v>
          </cell>
        </row>
        <row r="822">
          <cell r="O822">
            <v>0</v>
          </cell>
          <cell r="U822" t="e">
            <v>#N/A</v>
          </cell>
          <cell r="V822" t="e">
            <v>#N/A</v>
          </cell>
          <cell r="W822" t="e">
            <v>#N/A</v>
          </cell>
        </row>
        <row r="823">
          <cell r="O823">
            <v>0</v>
          </cell>
          <cell r="U823" t="e">
            <v>#N/A</v>
          </cell>
          <cell r="V823" t="e">
            <v>#N/A</v>
          </cell>
          <cell r="W823" t="e">
            <v>#N/A</v>
          </cell>
        </row>
        <row r="824">
          <cell r="O824">
            <v>0</v>
          </cell>
          <cell r="U824" t="e">
            <v>#N/A</v>
          </cell>
          <cell r="V824" t="e">
            <v>#N/A</v>
          </cell>
          <cell r="W824" t="e">
            <v>#N/A</v>
          </cell>
        </row>
        <row r="825">
          <cell r="O825">
            <v>0</v>
          </cell>
          <cell r="U825" t="e">
            <v>#N/A</v>
          </cell>
          <cell r="V825" t="e">
            <v>#N/A</v>
          </cell>
          <cell r="W825" t="e">
            <v>#N/A</v>
          </cell>
        </row>
        <row r="826">
          <cell r="O826">
            <v>0</v>
          </cell>
          <cell r="U826" t="e">
            <v>#N/A</v>
          </cell>
          <cell r="V826" t="e">
            <v>#N/A</v>
          </cell>
          <cell r="W826" t="e">
            <v>#N/A</v>
          </cell>
        </row>
        <row r="827">
          <cell r="O827">
            <v>0</v>
          </cell>
          <cell r="U827" t="e">
            <v>#N/A</v>
          </cell>
          <cell r="V827" t="e">
            <v>#N/A</v>
          </cell>
          <cell r="W827" t="e">
            <v>#N/A</v>
          </cell>
        </row>
        <row r="828">
          <cell r="O828">
            <v>0</v>
          </cell>
          <cell r="U828" t="e">
            <v>#N/A</v>
          </cell>
          <cell r="V828" t="e">
            <v>#N/A</v>
          </cell>
          <cell r="W828" t="e">
            <v>#N/A</v>
          </cell>
        </row>
        <row r="829">
          <cell r="O829">
            <v>0</v>
          </cell>
          <cell r="U829" t="e">
            <v>#N/A</v>
          </cell>
          <cell r="V829" t="e">
            <v>#N/A</v>
          </cell>
          <cell r="W829" t="e">
            <v>#N/A</v>
          </cell>
        </row>
        <row r="830">
          <cell r="O830">
            <v>0</v>
          </cell>
          <cell r="U830" t="e">
            <v>#N/A</v>
          </cell>
          <cell r="V830" t="e">
            <v>#N/A</v>
          </cell>
          <cell r="W830" t="e">
            <v>#N/A</v>
          </cell>
        </row>
        <row r="831">
          <cell r="O831">
            <v>0</v>
          </cell>
          <cell r="U831" t="e">
            <v>#N/A</v>
          </cell>
          <cell r="V831" t="e">
            <v>#N/A</v>
          </cell>
          <cell r="W831" t="e">
            <v>#N/A</v>
          </cell>
        </row>
        <row r="832">
          <cell r="O832">
            <v>0</v>
          </cell>
          <cell r="U832" t="e">
            <v>#N/A</v>
          </cell>
          <cell r="V832" t="e">
            <v>#N/A</v>
          </cell>
          <cell r="W832" t="e">
            <v>#N/A</v>
          </cell>
        </row>
        <row r="833">
          <cell r="O833">
            <v>0</v>
          </cell>
          <cell r="U833" t="e">
            <v>#N/A</v>
          </cell>
          <cell r="V833" t="e">
            <v>#N/A</v>
          </cell>
          <cell r="W833" t="e">
            <v>#N/A</v>
          </cell>
        </row>
        <row r="834">
          <cell r="O834">
            <v>0</v>
          </cell>
          <cell r="U834" t="e">
            <v>#N/A</v>
          </cell>
          <cell r="V834" t="e">
            <v>#N/A</v>
          </cell>
          <cell r="W834" t="e">
            <v>#N/A</v>
          </cell>
        </row>
        <row r="835">
          <cell r="O835">
            <v>0</v>
          </cell>
          <cell r="U835" t="e">
            <v>#N/A</v>
          </cell>
          <cell r="V835" t="e">
            <v>#N/A</v>
          </cell>
          <cell r="W835" t="e">
            <v>#N/A</v>
          </cell>
        </row>
        <row r="836">
          <cell r="O836">
            <v>0</v>
          </cell>
          <cell r="U836" t="e">
            <v>#N/A</v>
          </cell>
          <cell r="V836" t="e">
            <v>#N/A</v>
          </cell>
          <cell r="W836" t="e">
            <v>#N/A</v>
          </cell>
        </row>
        <row r="837">
          <cell r="O837">
            <v>0</v>
          </cell>
          <cell r="U837" t="e">
            <v>#N/A</v>
          </cell>
          <cell r="V837" t="e">
            <v>#N/A</v>
          </cell>
          <cell r="W837" t="e">
            <v>#N/A</v>
          </cell>
        </row>
        <row r="838">
          <cell r="O838">
            <v>0</v>
          </cell>
          <cell r="U838" t="e">
            <v>#N/A</v>
          </cell>
          <cell r="V838" t="e">
            <v>#N/A</v>
          </cell>
          <cell r="W838" t="e">
            <v>#N/A</v>
          </cell>
        </row>
        <row r="839">
          <cell r="O839">
            <v>0</v>
          </cell>
          <cell r="U839" t="e">
            <v>#N/A</v>
          </cell>
          <cell r="V839" t="e">
            <v>#N/A</v>
          </cell>
          <cell r="W839" t="e">
            <v>#N/A</v>
          </cell>
        </row>
        <row r="840">
          <cell r="O840">
            <v>0</v>
          </cell>
          <cell r="U840" t="e">
            <v>#N/A</v>
          </cell>
          <cell r="V840" t="e">
            <v>#N/A</v>
          </cell>
          <cell r="W840" t="e">
            <v>#N/A</v>
          </cell>
        </row>
        <row r="841">
          <cell r="O841">
            <v>0</v>
          </cell>
          <cell r="U841" t="e">
            <v>#N/A</v>
          </cell>
          <cell r="V841" t="e">
            <v>#N/A</v>
          </cell>
          <cell r="W841" t="e">
            <v>#N/A</v>
          </cell>
        </row>
        <row r="842">
          <cell r="O842">
            <v>0</v>
          </cell>
          <cell r="U842" t="e">
            <v>#N/A</v>
          </cell>
          <cell r="V842" t="e">
            <v>#N/A</v>
          </cell>
          <cell r="W842" t="e">
            <v>#N/A</v>
          </cell>
        </row>
        <row r="843">
          <cell r="O843">
            <v>0</v>
          </cell>
          <cell r="U843" t="e">
            <v>#N/A</v>
          </cell>
          <cell r="V843" t="e">
            <v>#N/A</v>
          </cell>
          <cell r="W843" t="e">
            <v>#N/A</v>
          </cell>
        </row>
        <row r="844">
          <cell r="O844">
            <v>0</v>
          </cell>
          <cell r="U844" t="e">
            <v>#N/A</v>
          </cell>
          <cell r="V844" t="e">
            <v>#N/A</v>
          </cell>
          <cell r="W844" t="e">
            <v>#N/A</v>
          </cell>
        </row>
        <row r="845">
          <cell r="O845">
            <v>0</v>
          </cell>
          <cell r="U845" t="e">
            <v>#N/A</v>
          </cell>
          <cell r="V845" t="e">
            <v>#N/A</v>
          </cell>
          <cell r="W845" t="e">
            <v>#N/A</v>
          </cell>
        </row>
        <row r="846">
          <cell r="O846">
            <v>0</v>
          </cell>
          <cell r="U846" t="e">
            <v>#N/A</v>
          </cell>
          <cell r="V846" t="e">
            <v>#N/A</v>
          </cell>
          <cell r="W846" t="e">
            <v>#N/A</v>
          </cell>
        </row>
        <row r="847">
          <cell r="O847">
            <v>0</v>
          </cell>
          <cell r="U847" t="e">
            <v>#N/A</v>
          </cell>
          <cell r="V847" t="e">
            <v>#N/A</v>
          </cell>
          <cell r="W847" t="e">
            <v>#N/A</v>
          </cell>
        </row>
        <row r="848">
          <cell r="O848">
            <v>0</v>
          </cell>
          <cell r="U848" t="e">
            <v>#N/A</v>
          </cell>
          <cell r="V848" t="e">
            <v>#N/A</v>
          </cell>
          <cell r="W848" t="e">
            <v>#N/A</v>
          </cell>
        </row>
        <row r="849">
          <cell r="O849">
            <v>0</v>
          </cell>
          <cell r="U849" t="e">
            <v>#N/A</v>
          </cell>
          <cell r="V849" t="e">
            <v>#N/A</v>
          </cell>
          <cell r="W849" t="e">
            <v>#N/A</v>
          </cell>
        </row>
        <row r="850">
          <cell r="O850">
            <v>0</v>
          </cell>
          <cell r="U850" t="e">
            <v>#N/A</v>
          </cell>
          <cell r="V850" t="e">
            <v>#N/A</v>
          </cell>
          <cell r="W850" t="e">
            <v>#N/A</v>
          </cell>
        </row>
        <row r="851">
          <cell r="O851">
            <v>0</v>
          </cell>
          <cell r="U851" t="e">
            <v>#N/A</v>
          </cell>
          <cell r="V851" t="e">
            <v>#N/A</v>
          </cell>
          <cell r="W851" t="e">
            <v>#N/A</v>
          </cell>
        </row>
        <row r="852">
          <cell r="O852">
            <v>0</v>
          </cell>
          <cell r="U852" t="e">
            <v>#N/A</v>
          </cell>
          <cell r="V852" t="e">
            <v>#N/A</v>
          </cell>
          <cell r="W852" t="e">
            <v>#N/A</v>
          </cell>
        </row>
        <row r="853">
          <cell r="O853">
            <v>0</v>
          </cell>
          <cell r="U853" t="e">
            <v>#N/A</v>
          </cell>
          <cell r="V853" t="e">
            <v>#N/A</v>
          </cell>
          <cell r="W853" t="e">
            <v>#N/A</v>
          </cell>
        </row>
        <row r="854">
          <cell r="O854">
            <v>0</v>
          </cell>
          <cell r="U854" t="e">
            <v>#N/A</v>
          </cell>
          <cell r="V854" t="e">
            <v>#N/A</v>
          </cell>
          <cell r="W854" t="e">
            <v>#N/A</v>
          </cell>
        </row>
        <row r="855">
          <cell r="O855">
            <v>0</v>
          </cell>
          <cell r="U855" t="e">
            <v>#N/A</v>
          </cell>
          <cell r="V855" t="e">
            <v>#N/A</v>
          </cell>
          <cell r="W855" t="e">
            <v>#N/A</v>
          </cell>
        </row>
        <row r="856">
          <cell r="O856">
            <v>0</v>
          </cell>
          <cell r="U856" t="e">
            <v>#N/A</v>
          </cell>
          <cell r="V856" t="e">
            <v>#N/A</v>
          </cell>
          <cell r="W856" t="e">
            <v>#N/A</v>
          </cell>
        </row>
        <row r="857">
          <cell r="O857">
            <v>0</v>
          </cell>
          <cell r="U857" t="e">
            <v>#N/A</v>
          </cell>
          <cell r="V857" t="e">
            <v>#N/A</v>
          </cell>
          <cell r="W857" t="e">
            <v>#N/A</v>
          </cell>
        </row>
        <row r="858">
          <cell r="O858">
            <v>0</v>
          </cell>
          <cell r="U858" t="e">
            <v>#N/A</v>
          </cell>
          <cell r="V858" t="e">
            <v>#N/A</v>
          </cell>
          <cell r="W858" t="e">
            <v>#N/A</v>
          </cell>
        </row>
        <row r="859">
          <cell r="O859">
            <v>0</v>
          </cell>
          <cell r="U859" t="e">
            <v>#N/A</v>
          </cell>
          <cell r="V859" t="e">
            <v>#N/A</v>
          </cell>
          <cell r="W859" t="e">
            <v>#N/A</v>
          </cell>
        </row>
        <row r="860">
          <cell r="O860">
            <v>0</v>
          </cell>
          <cell r="U860" t="e">
            <v>#N/A</v>
          </cell>
          <cell r="V860" t="e">
            <v>#N/A</v>
          </cell>
          <cell r="W860" t="e">
            <v>#N/A</v>
          </cell>
        </row>
        <row r="861">
          <cell r="O861">
            <v>0</v>
          </cell>
          <cell r="U861" t="e">
            <v>#N/A</v>
          </cell>
          <cell r="V861" t="e">
            <v>#N/A</v>
          </cell>
          <cell r="W861" t="e">
            <v>#N/A</v>
          </cell>
        </row>
        <row r="862">
          <cell r="O862">
            <v>0</v>
          </cell>
          <cell r="U862" t="e">
            <v>#N/A</v>
          </cell>
          <cell r="V862" t="e">
            <v>#N/A</v>
          </cell>
          <cell r="W862" t="e">
            <v>#N/A</v>
          </cell>
        </row>
        <row r="863">
          <cell r="O863">
            <v>0</v>
          </cell>
          <cell r="U863" t="e">
            <v>#N/A</v>
          </cell>
          <cell r="V863" t="e">
            <v>#N/A</v>
          </cell>
          <cell r="W863" t="e">
            <v>#N/A</v>
          </cell>
        </row>
        <row r="864">
          <cell r="O864">
            <v>0</v>
          </cell>
          <cell r="U864" t="e">
            <v>#N/A</v>
          </cell>
          <cell r="V864" t="e">
            <v>#N/A</v>
          </cell>
          <cell r="W864" t="e">
            <v>#N/A</v>
          </cell>
        </row>
        <row r="865">
          <cell r="O865">
            <v>0</v>
          </cell>
          <cell r="U865" t="e">
            <v>#N/A</v>
          </cell>
          <cell r="V865" t="e">
            <v>#N/A</v>
          </cell>
          <cell r="W865" t="e">
            <v>#N/A</v>
          </cell>
        </row>
        <row r="866">
          <cell r="O866">
            <v>0</v>
          </cell>
          <cell r="U866" t="e">
            <v>#N/A</v>
          </cell>
          <cell r="V866" t="e">
            <v>#N/A</v>
          </cell>
          <cell r="W866" t="e">
            <v>#N/A</v>
          </cell>
        </row>
        <row r="867">
          <cell r="O867">
            <v>0</v>
          </cell>
          <cell r="U867" t="e">
            <v>#N/A</v>
          </cell>
          <cell r="V867" t="e">
            <v>#N/A</v>
          </cell>
          <cell r="W867" t="e">
            <v>#N/A</v>
          </cell>
        </row>
        <row r="868">
          <cell r="O868">
            <v>0</v>
          </cell>
          <cell r="U868" t="e">
            <v>#N/A</v>
          </cell>
          <cell r="V868" t="e">
            <v>#N/A</v>
          </cell>
          <cell r="W868" t="e">
            <v>#N/A</v>
          </cell>
        </row>
        <row r="869">
          <cell r="O869">
            <v>0</v>
          </cell>
          <cell r="U869" t="e">
            <v>#N/A</v>
          </cell>
          <cell r="V869" t="e">
            <v>#N/A</v>
          </cell>
          <cell r="W869" t="e">
            <v>#N/A</v>
          </cell>
        </row>
        <row r="870">
          <cell r="O870">
            <v>0</v>
          </cell>
          <cell r="U870" t="e">
            <v>#N/A</v>
          </cell>
          <cell r="V870" t="e">
            <v>#N/A</v>
          </cell>
          <cell r="W870" t="e">
            <v>#N/A</v>
          </cell>
        </row>
        <row r="871">
          <cell r="O871">
            <v>0</v>
          </cell>
          <cell r="U871" t="e">
            <v>#N/A</v>
          </cell>
          <cell r="V871" t="e">
            <v>#N/A</v>
          </cell>
          <cell r="W871" t="e">
            <v>#N/A</v>
          </cell>
        </row>
        <row r="872">
          <cell r="O872">
            <v>0</v>
          </cell>
          <cell r="U872" t="e">
            <v>#N/A</v>
          </cell>
          <cell r="V872" t="e">
            <v>#N/A</v>
          </cell>
          <cell r="W872" t="e">
            <v>#N/A</v>
          </cell>
        </row>
        <row r="873">
          <cell r="O873">
            <v>0</v>
          </cell>
          <cell r="U873" t="e">
            <v>#N/A</v>
          </cell>
          <cell r="V873" t="e">
            <v>#N/A</v>
          </cell>
          <cell r="W873" t="e">
            <v>#N/A</v>
          </cell>
        </row>
        <row r="874">
          <cell r="O874">
            <v>0</v>
          </cell>
          <cell r="U874" t="e">
            <v>#N/A</v>
          </cell>
          <cell r="V874" t="e">
            <v>#N/A</v>
          </cell>
          <cell r="W874" t="e">
            <v>#N/A</v>
          </cell>
        </row>
        <row r="875">
          <cell r="O875">
            <v>0</v>
          </cell>
          <cell r="U875" t="e">
            <v>#N/A</v>
          </cell>
          <cell r="V875" t="e">
            <v>#N/A</v>
          </cell>
          <cell r="W875" t="e">
            <v>#N/A</v>
          </cell>
        </row>
        <row r="876">
          <cell r="O876">
            <v>0</v>
          </cell>
          <cell r="U876" t="e">
            <v>#N/A</v>
          </cell>
          <cell r="V876" t="e">
            <v>#N/A</v>
          </cell>
          <cell r="W876" t="e">
            <v>#N/A</v>
          </cell>
        </row>
        <row r="877">
          <cell r="O877">
            <v>0</v>
          </cell>
          <cell r="U877" t="e">
            <v>#N/A</v>
          </cell>
          <cell r="V877" t="e">
            <v>#N/A</v>
          </cell>
          <cell r="W877" t="e">
            <v>#N/A</v>
          </cell>
        </row>
        <row r="878">
          <cell r="O878">
            <v>0</v>
          </cell>
          <cell r="U878" t="e">
            <v>#N/A</v>
          </cell>
          <cell r="V878" t="e">
            <v>#N/A</v>
          </cell>
          <cell r="W878" t="e">
            <v>#N/A</v>
          </cell>
        </row>
        <row r="879">
          <cell r="O879">
            <v>0</v>
          </cell>
          <cell r="U879" t="e">
            <v>#N/A</v>
          </cell>
          <cell r="V879" t="e">
            <v>#N/A</v>
          </cell>
          <cell r="W879" t="e">
            <v>#N/A</v>
          </cell>
        </row>
        <row r="880">
          <cell r="O880">
            <v>0</v>
          </cell>
          <cell r="U880" t="e">
            <v>#N/A</v>
          </cell>
          <cell r="V880" t="e">
            <v>#N/A</v>
          </cell>
          <cell r="W880" t="e">
            <v>#N/A</v>
          </cell>
        </row>
        <row r="881">
          <cell r="O881">
            <v>0</v>
          </cell>
          <cell r="U881" t="e">
            <v>#N/A</v>
          </cell>
          <cell r="V881" t="e">
            <v>#N/A</v>
          </cell>
          <cell r="W881" t="e">
            <v>#N/A</v>
          </cell>
        </row>
        <row r="882">
          <cell r="O882">
            <v>0</v>
          </cell>
          <cell r="U882" t="e">
            <v>#N/A</v>
          </cell>
          <cell r="V882" t="e">
            <v>#N/A</v>
          </cell>
          <cell r="W882" t="e">
            <v>#N/A</v>
          </cell>
        </row>
        <row r="883">
          <cell r="O883">
            <v>0</v>
          </cell>
          <cell r="U883" t="e">
            <v>#N/A</v>
          </cell>
          <cell r="V883" t="e">
            <v>#N/A</v>
          </cell>
          <cell r="W883" t="e">
            <v>#N/A</v>
          </cell>
        </row>
        <row r="884">
          <cell r="O884">
            <v>0</v>
          </cell>
          <cell r="U884" t="e">
            <v>#N/A</v>
          </cell>
          <cell r="V884" t="e">
            <v>#N/A</v>
          </cell>
          <cell r="W884" t="e">
            <v>#N/A</v>
          </cell>
        </row>
        <row r="885">
          <cell r="O885">
            <v>0</v>
          </cell>
          <cell r="U885" t="e">
            <v>#N/A</v>
          </cell>
          <cell r="V885" t="e">
            <v>#N/A</v>
          </cell>
          <cell r="W885" t="e">
            <v>#N/A</v>
          </cell>
        </row>
        <row r="886">
          <cell r="O886">
            <v>0</v>
          </cell>
          <cell r="U886" t="e">
            <v>#N/A</v>
          </cell>
          <cell r="V886" t="e">
            <v>#N/A</v>
          </cell>
          <cell r="W886" t="e">
            <v>#N/A</v>
          </cell>
        </row>
        <row r="887">
          <cell r="O887">
            <v>0</v>
          </cell>
          <cell r="U887" t="e">
            <v>#N/A</v>
          </cell>
          <cell r="V887" t="e">
            <v>#N/A</v>
          </cell>
          <cell r="W887" t="e">
            <v>#N/A</v>
          </cell>
        </row>
        <row r="888">
          <cell r="O888">
            <v>0</v>
          </cell>
          <cell r="U888" t="e">
            <v>#N/A</v>
          </cell>
          <cell r="V888" t="e">
            <v>#N/A</v>
          </cell>
          <cell r="W888" t="e">
            <v>#N/A</v>
          </cell>
        </row>
        <row r="889">
          <cell r="O889">
            <v>0</v>
          </cell>
          <cell r="U889" t="e">
            <v>#N/A</v>
          </cell>
          <cell r="V889" t="e">
            <v>#N/A</v>
          </cell>
          <cell r="W889" t="e">
            <v>#N/A</v>
          </cell>
        </row>
        <row r="890">
          <cell r="O890">
            <v>0</v>
          </cell>
          <cell r="U890" t="e">
            <v>#N/A</v>
          </cell>
          <cell r="V890" t="e">
            <v>#N/A</v>
          </cell>
          <cell r="W890" t="e">
            <v>#N/A</v>
          </cell>
        </row>
        <row r="891">
          <cell r="O891">
            <v>0</v>
          </cell>
          <cell r="U891" t="e">
            <v>#N/A</v>
          </cell>
          <cell r="V891" t="e">
            <v>#N/A</v>
          </cell>
          <cell r="W891" t="e">
            <v>#N/A</v>
          </cell>
        </row>
        <row r="892">
          <cell r="O892">
            <v>0</v>
          </cell>
          <cell r="U892" t="e">
            <v>#N/A</v>
          </cell>
          <cell r="V892" t="e">
            <v>#N/A</v>
          </cell>
          <cell r="W892" t="e">
            <v>#N/A</v>
          </cell>
        </row>
        <row r="893">
          <cell r="O893">
            <v>0</v>
          </cell>
          <cell r="U893" t="e">
            <v>#N/A</v>
          </cell>
          <cell r="V893" t="e">
            <v>#N/A</v>
          </cell>
          <cell r="W893" t="e">
            <v>#N/A</v>
          </cell>
        </row>
        <row r="894">
          <cell r="O894">
            <v>0</v>
          </cell>
          <cell r="U894" t="e">
            <v>#N/A</v>
          </cell>
          <cell r="V894" t="e">
            <v>#N/A</v>
          </cell>
          <cell r="W894" t="e">
            <v>#N/A</v>
          </cell>
        </row>
        <row r="895">
          <cell r="O895">
            <v>0</v>
          </cell>
          <cell r="U895" t="e">
            <v>#N/A</v>
          </cell>
          <cell r="V895" t="e">
            <v>#N/A</v>
          </cell>
          <cell r="W895" t="e">
            <v>#N/A</v>
          </cell>
        </row>
        <row r="896">
          <cell r="O896">
            <v>0</v>
          </cell>
          <cell r="U896" t="e">
            <v>#N/A</v>
          </cell>
          <cell r="V896" t="e">
            <v>#N/A</v>
          </cell>
          <cell r="W896" t="e">
            <v>#N/A</v>
          </cell>
        </row>
        <row r="897">
          <cell r="O897">
            <v>0</v>
          </cell>
          <cell r="U897" t="e">
            <v>#N/A</v>
          </cell>
          <cell r="V897" t="e">
            <v>#N/A</v>
          </cell>
          <cell r="W897" t="e">
            <v>#N/A</v>
          </cell>
        </row>
        <row r="898">
          <cell r="O898">
            <v>0</v>
          </cell>
          <cell r="U898" t="e">
            <v>#N/A</v>
          </cell>
          <cell r="V898" t="e">
            <v>#N/A</v>
          </cell>
          <cell r="W898" t="e">
            <v>#N/A</v>
          </cell>
        </row>
        <row r="899">
          <cell r="O899">
            <v>0</v>
          </cell>
          <cell r="U899" t="e">
            <v>#N/A</v>
          </cell>
          <cell r="V899" t="e">
            <v>#N/A</v>
          </cell>
          <cell r="W899" t="e">
            <v>#N/A</v>
          </cell>
        </row>
        <row r="900">
          <cell r="O900">
            <v>0</v>
          </cell>
          <cell r="U900" t="e">
            <v>#N/A</v>
          </cell>
          <cell r="V900" t="e">
            <v>#N/A</v>
          </cell>
          <cell r="W900" t="e">
            <v>#N/A</v>
          </cell>
        </row>
        <row r="901">
          <cell r="O901">
            <v>0</v>
          </cell>
          <cell r="U901" t="e">
            <v>#N/A</v>
          </cell>
          <cell r="V901" t="e">
            <v>#N/A</v>
          </cell>
          <cell r="W901" t="e">
            <v>#N/A</v>
          </cell>
        </row>
        <row r="902">
          <cell r="O902">
            <v>0</v>
          </cell>
          <cell r="U902" t="e">
            <v>#N/A</v>
          </cell>
          <cell r="V902" t="e">
            <v>#N/A</v>
          </cell>
          <cell r="W902" t="e">
            <v>#N/A</v>
          </cell>
        </row>
        <row r="903">
          <cell r="O903">
            <v>0</v>
          </cell>
          <cell r="U903" t="e">
            <v>#N/A</v>
          </cell>
          <cell r="V903" t="e">
            <v>#N/A</v>
          </cell>
          <cell r="W903" t="e">
            <v>#N/A</v>
          </cell>
        </row>
        <row r="904">
          <cell r="O904">
            <v>0</v>
          </cell>
          <cell r="U904" t="e">
            <v>#N/A</v>
          </cell>
          <cell r="V904" t="e">
            <v>#N/A</v>
          </cell>
          <cell r="W904" t="e">
            <v>#N/A</v>
          </cell>
        </row>
        <row r="905">
          <cell r="O905">
            <v>0</v>
          </cell>
          <cell r="U905" t="e">
            <v>#N/A</v>
          </cell>
          <cell r="V905" t="e">
            <v>#N/A</v>
          </cell>
          <cell r="W905" t="e">
            <v>#N/A</v>
          </cell>
        </row>
        <row r="906">
          <cell r="O906">
            <v>0</v>
          </cell>
          <cell r="U906" t="e">
            <v>#N/A</v>
          </cell>
          <cell r="V906" t="e">
            <v>#N/A</v>
          </cell>
          <cell r="W906" t="e">
            <v>#N/A</v>
          </cell>
        </row>
        <row r="907">
          <cell r="O907">
            <v>0</v>
          </cell>
          <cell r="U907" t="e">
            <v>#N/A</v>
          </cell>
          <cell r="V907" t="e">
            <v>#N/A</v>
          </cell>
          <cell r="W907" t="e">
            <v>#N/A</v>
          </cell>
        </row>
        <row r="908">
          <cell r="O908">
            <v>0</v>
          </cell>
          <cell r="U908" t="e">
            <v>#N/A</v>
          </cell>
          <cell r="V908" t="e">
            <v>#N/A</v>
          </cell>
          <cell r="W908" t="e">
            <v>#N/A</v>
          </cell>
        </row>
        <row r="909">
          <cell r="O909">
            <v>0</v>
          </cell>
          <cell r="U909" t="e">
            <v>#N/A</v>
          </cell>
          <cell r="V909" t="e">
            <v>#N/A</v>
          </cell>
          <cell r="W909" t="e">
            <v>#N/A</v>
          </cell>
        </row>
        <row r="910">
          <cell r="O910">
            <v>0</v>
          </cell>
          <cell r="U910" t="e">
            <v>#N/A</v>
          </cell>
          <cell r="V910" t="e">
            <v>#N/A</v>
          </cell>
          <cell r="W910" t="e">
            <v>#N/A</v>
          </cell>
        </row>
        <row r="911">
          <cell r="O911">
            <v>0</v>
          </cell>
          <cell r="U911" t="e">
            <v>#N/A</v>
          </cell>
          <cell r="V911" t="e">
            <v>#N/A</v>
          </cell>
          <cell r="W911" t="e">
            <v>#N/A</v>
          </cell>
        </row>
        <row r="912">
          <cell r="O912">
            <v>0</v>
          </cell>
          <cell r="U912" t="e">
            <v>#N/A</v>
          </cell>
          <cell r="V912" t="e">
            <v>#N/A</v>
          </cell>
          <cell r="W912" t="e">
            <v>#N/A</v>
          </cell>
        </row>
        <row r="913">
          <cell r="O913">
            <v>0</v>
          </cell>
          <cell r="U913" t="e">
            <v>#N/A</v>
          </cell>
          <cell r="V913" t="e">
            <v>#N/A</v>
          </cell>
          <cell r="W913" t="e">
            <v>#N/A</v>
          </cell>
        </row>
        <row r="914">
          <cell r="O914">
            <v>0</v>
          </cell>
          <cell r="U914" t="e">
            <v>#N/A</v>
          </cell>
          <cell r="V914" t="e">
            <v>#N/A</v>
          </cell>
          <cell r="W914" t="e">
            <v>#N/A</v>
          </cell>
        </row>
        <row r="915">
          <cell r="O915">
            <v>0</v>
          </cell>
          <cell r="U915" t="e">
            <v>#N/A</v>
          </cell>
          <cell r="V915" t="e">
            <v>#N/A</v>
          </cell>
          <cell r="W915" t="e">
            <v>#N/A</v>
          </cell>
        </row>
        <row r="916">
          <cell r="O916">
            <v>0</v>
          </cell>
          <cell r="U916" t="e">
            <v>#N/A</v>
          </cell>
          <cell r="V916" t="e">
            <v>#N/A</v>
          </cell>
          <cell r="W916" t="e">
            <v>#N/A</v>
          </cell>
        </row>
        <row r="917">
          <cell r="O917">
            <v>0</v>
          </cell>
          <cell r="U917" t="e">
            <v>#N/A</v>
          </cell>
          <cell r="V917" t="e">
            <v>#N/A</v>
          </cell>
          <cell r="W917" t="e">
            <v>#N/A</v>
          </cell>
        </row>
        <row r="918">
          <cell r="O918">
            <v>0</v>
          </cell>
          <cell r="U918" t="e">
            <v>#N/A</v>
          </cell>
          <cell r="V918" t="e">
            <v>#N/A</v>
          </cell>
          <cell r="W918" t="e">
            <v>#N/A</v>
          </cell>
        </row>
        <row r="919">
          <cell r="O919">
            <v>0</v>
          </cell>
          <cell r="U919" t="e">
            <v>#N/A</v>
          </cell>
          <cell r="V919" t="e">
            <v>#N/A</v>
          </cell>
          <cell r="W919" t="e">
            <v>#N/A</v>
          </cell>
        </row>
        <row r="920">
          <cell r="O920">
            <v>0</v>
          </cell>
          <cell r="U920" t="e">
            <v>#N/A</v>
          </cell>
          <cell r="V920" t="e">
            <v>#N/A</v>
          </cell>
          <cell r="W920" t="e">
            <v>#N/A</v>
          </cell>
        </row>
        <row r="921">
          <cell r="O921">
            <v>0</v>
          </cell>
          <cell r="U921" t="e">
            <v>#N/A</v>
          </cell>
          <cell r="V921" t="e">
            <v>#N/A</v>
          </cell>
          <cell r="W921" t="e">
            <v>#N/A</v>
          </cell>
        </row>
        <row r="922">
          <cell r="O922">
            <v>0</v>
          </cell>
          <cell r="U922" t="e">
            <v>#N/A</v>
          </cell>
          <cell r="V922" t="e">
            <v>#N/A</v>
          </cell>
          <cell r="W922" t="e">
            <v>#N/A</v>
          </cell>
        </row>
        <row r="923">
          <cell r="O923">
            <v>0</v>
          </cell>
          <cell r="U923" t="e">
            <v>#N/A</v>
          </cell>
          <cell r="V923" t="e">
            <v>#N/A</v>
          </cell>
          <cell r="W923" t="e">
            <v>#N/A</v>
          </cell>
        </row>
        <row r="924">
          <cell r="O924">
            <v>0</v>
          </cell>
          <cell r="U924" t="e">
            <v>#N/A</v>
          </cell>
          <cell r="V924" t="e">
            <v>#N/A</v>
          </cell>
          <cell r="W924" t="e">
            <v>#N/A</v>
          </cell>
        </row>
        <row r="925">
          <cell r="O925">
            <v>0</v>
          </cell>
          <cell r="U925" t="e">
            <v>#N/A</v>
          </cell>
          <cell r="V925" t="e">
            <v>#N/A</v>
          </cell>
          <cell r="W925" t="e">
            <v>#N/A</v>
          </cell>
        </row>
        <row r="926">
          <cell r="O926">
            <v>0</v>
          </cell>
          <cell r="U926" t="e">
            <v>#N/A</v>
          </cell>
          <cell r="V926" t="e">
            <v>#N/A</v>
          </cell>
          <cell r="W926" t="e">
            <v>#N/A</v>
          </cell>
        </row>
        <row r="927">
          <cell r="O927">
            <v>0</v>
          </cell>
          <cell r="U927" t="e">
            <v>#N/A</v>
          </cell>
          <cell r="V927" t="e">
            <v>#N/A</v>
          </cell>
          <cell r="W927" t="e">
            <v>#N/A</v>
          </cell>
        </row>
        <row r="928">
          <cell r="O928">
            <v>0</v>
          </cell>
          <cell r="U928" t="e">
            <v>#N/A</v>
          </cell>
          <cell r="V928" t="e">
            <v>#N/A</v>
          </cell>
          <cell r="W928" t="e">
            <v>#N/A</v>
          </cell>
        </row>
        <row r="929">
          <cell r="O929">
            <v>0</v>
          </cell>
          <cell r="U929" t="e">
            <v>#N/A</v>
          </cell>
          <cell r="V929" t="e">
            <v>#N/A</v>
          </cell>
          <cell r="W929" t="e">
            <v>#N/A</v>
          </cell>
        </row>
        <row r="930">
          <cell r="O930">
            <v>0</v>
          </cell>
          <cell r="U930" t="e">
            <v>#N/A</v>
          </cell>
          <cell r="V930" t="e">
            <v>#N/A</v>
          </cell>
          <cell r="W930" t="e">
            <v>#N/A</v>
          </cell>
        </row>
        <row r="931">
          <cell r="O931">
            <v>0</v>
          </cell>
          <cell r="U931" t="e">
            <v>#N/A</v>
          </cell>
          <cell r="V931" t="e">
            <v>#N/A</v>
          </cell>
          <cell r="W931" t="e">
            <v>#N/A</v>
          </cell>
        </row>
        <row r="932">
          <cell r="O932">
            <v>0</v>
          </cell>
          <cell r="U932" t="e">
            <v>#N/A</v>
          </cell>
          <cell r="V932" t="e">
            <v>#N/A</v>
          </cell>
          <cell r="W932" t="e">
            <v>#N/A</v>
          </cell>
        </row>
        <row r="933">
          <cell r="O933">
            <v>0</v>
          </cell>
          <cell r="U933" t="e">
            <v>#N/A</v>
          </cell>
          <cell r="V933" t="e">
            <v>#N/A</v>
          </cell>
          <cell r="W933" t="e">
            <v>#N/A</v>
          </cell>
        </row>
        <row r="934">
          <cell r="O934">
            <v>0</v>
          </cell>
          <cell r="U934" t="e">
            <v>#N/A</v>
          </cell>
          <cell r="V934" t="e">
            <v>#N/A</v>
          </cell>
          <cell r="W934" t="e">
            <v>#N/A</v>
          </cell>
        </row>
        <row r="935">
          <cell r="O935">
            <v>0</v>
          </cell>
          <cell r="U935" t="e">
            <v>#N/A</v>
          </cell>
          <cell r="V935" t="e">
            <v>#N/A</v>
          </cell>
          <cell r="W935" t="e">
            <v>#N/A</v>
          </cell>
        </row>
        <row r="936">
          <cell r="O936">
            <v>0</v>
          </cell>
          <cell r="U936" t="e">
            <v>#N/A</v>
          </cell>
          <cell r="V936" t="e">
            <v>#N/A</v>
          </cell>
          <cell r="W936" t="e">
            <v>#N/A</v>
          </cell>
        </row>
        <row r="937">
          <cell r="O937">
            <v>0</v>
          </cell>
          <cell r="U937" t="e">
            <v>#N/A</v>
          </cell>
          <cell r="V937" t="e">
            <v>#N/A</v>
          </cell>
          <cell r="W937" t="e">
            <v>#N/A</v>
          </cell>
        </row>
        <row r="938">
          <cell r="O938">
            <v>0</v>
          </cell>
          <cell r="U938" t="e">
            <v>#N/A</v>
          </cell>
          <cell r="V938" t="e">
            <v>#N/A</v>
          </cell>
          <cell r="W938" t="e">
            <v>#N/A</v>
          </cell>
        </row>
        <row r="939">
          <cell r="O939">
            <v>0</v>
          </cell>
          <cell r="U939" t="e">
            <v>#N/A</v>
          </cell>
          <cell r="V939" t="e">
            <v>#N/A</v>
          </cell>
          <cell r="W939" t="e">
            <v>#N/A</v>
          </cell>
        </row>
        <row r="940">
          <cell r="O940">
            <v>0</v>
          </cell>
          <cell r="U940" t="e">
            <v>#N/A</v>
          </cell>
          <cell r="V940" t="e">
            <v>#N/A</v>
          </cell>
          <cell r="W940" t="e">
            <v>#N/A</v>
          </cell>
        </row>
        <row r="941">
          <cell r="O941">
            <v>0</v>
          </cell>
          <cell r="U941" t="e">
            <v>#N/A</v>
          </cell>
          <cell r="V941" t="e">
            <v>#N/A</v>
          </cell>
          <cell r="W941" t="e">
            <v>#N/A</v>
          </cell>
        </row>
        <row r="942">
          <cell r="O942">
            <v>0</v>
          </cell>
          <cell r="U942" t="e">
            <v>#N/A</v>
          </cell>
          <cell r="V942" t="e">
            <v>#N/A</v>
          </cell>
          <cell r="W942" t="e">
            <v>#N/A</v>
          </cell>
        </row>
        <row r="943">
          <cell r="O943">
            <v>0</v>
          </cell>
          <cell r="U943" t="e">
            <v>#N/A</v>
          </cell>
          <cell r="V943" t="e">
            <v>#N/A</v>
          </cell>
          <cell r="W943" t="e">
            <v>#N/A</v>
          </cell>
        </row>
        <row r="944">
          <cell r="O944">
            <v>0</v>
          </cell>
          <cell r="U944" t="e">
            <v>#N/A</v>
          </cell>
          <cell r="V944" t="e">
            <v>#N/A</v>
          </cell>
          <cell r="W944" t="e">
            <v>#N/A</v>
          </cell>
        </row>
        <row r="945">
          <cell r="O945">
            <v>0</v>
          </cell>
          <cell r="U945" t="e">
            <v>#N/A</v>
          </cell>
          <cell r="V945" t="e">
            <v>#N/A</v>
          </cell>
          <cell r="W945" t="e">
            <v>#N/A</v>
          </cell>
        </row>
        <row r="946">
          <cell r="O946">
            <v>0</v>
          </cell>
          <cell r="U946" t="e">
            <v>#N/A</v>
          </cell>
          <cell r="V946" t="e">
            <v>#N/A</v>
          </cell>
          <cell r="W946" t="e">
            <v>#N/A</v>
          </cell>
        </row>
        <row r="947">
          <cell r="O947">
            <v>0</v>
          </cell>
          <cell r="U947" t="e">
            <v>#N/A</v>
          </cell>
          <cell r="V947" t="e">
            <v>#N/A</v>
          </cell>
          <cell r="W947" t="e">
            <v>#N/A</v>
          </cell>
        </row>
        <row r="948">
          <cell r="O948">
            <v>0</v>
          </cell>
          <cell r="U948" t="e">
            <v>#N/A</v>
          </cell>
          <cell r="V948" t="e">
            <v>#N/A</v>
          </cell>
          <cell r="W948" t="e">
            <v>#N/A</v>
          </cell>
        </row>
        <row r="949">
          <cell r="O949">
            <v>0</v>
          </cell>
          <cell r="U949" t="e">
            <v>#N/A</v>
          </cell>
          <cell r="V949" t="e">
            <v>#N/A</v>
          </cell>
          <cell r="W949" t="e">
            <v>#N/A</v>
          </cell>
        </row>
        <row r="950">
          <cell r="O950">
            <v>0</v>
          </cell>
          <cell r="U950" t="e">
            <v>#N/A</v>
          </cell>
          <cell r="V950" t="e">
            <v>#N/A</v>
          </cell>
          <cell r="W950" t="e">
            <v>#N/A</v>
          </cell>
        </row>
        <row r="951">
          <cell r="O951">
            <v>0</v>
          </cell>
          <cell r="U951" t="e">
            <v>#N/A</v>
          </cell>
          <cell r="V951" t="e">
            <v>#N/A</v>
          </cell>
          <cell r="W951" t="e">
            <v>#N/A</v>
          </cell>
        </row>
        <row r="952">
          <cell r="O952">
            <v>0</v>
          </cell>
          <cell r="U952" t="e">
            <v>#N/A</v>
          </cell>
          <cell r="V952" t="e">
            <v>#N/A</v>
          </cell>
          <cell r="W952" t="e">
            <v>#N/A</v>
          </cell>
        </row>
        <row r="953">
          <cell r="O953">
            <v>0</v>
          </cell>
          <cell r="U953" t="e">
            <v>#N/A</v>
          </cell>
          <cell r="V953" t="e">
            <v>#N/A</v>
          </cell>
          <cell r="W953" t="e">
            <v>#N/A</v>
          </cell>
        </row>
        <row r="954">
          <cell r="O954">
            <v>0</v>
          </cell>
          <cell r="U954" t="e">
            <v>#N/A</v>
          </cell>
          <cell r="V954" t="e">
            <v>#N/A</v>
          </cell>
          <cell r="W954" t="e">
            <v>#N/A</v>
          </cell>
        </row>
        <row r="955">
          <cell r="O955">
            <v>0</v>
          </cell>
          <cell r="U955" t="e">
            <v>#N/A</v>
          </cell>
          <cell r="V955" t="e">
            <v>#N/A</v>
          </cell>
          <cell r="W955" t="e">
            <v>#N/A</v>
          </cell>
        </row>
        <row r="956">
          <cell r="O956">
            <v>0</v>
          </cell>
          <cell r="U956" t="e">
            <v>#N/A</v>
          </cell>
          <cell r="V956" t="e">
            <v>#N/A</v>
          </cell>
          <cell r="W956" t="e">
            <v>#N/A</v>
          </cell>
        </row>
        <row r="957">
          <cell r="O957">
            <v>0</v>
          </cell>
          <cell r="U957" t="e">
            <v>#N/A</v>
          </cell>
          <cell r="V957" t="e">
            <v>#N/A</v>
          </cell>
          <cell r="W957" t="e">
            <v>#N/A</v>
          </cell>
        </row>
        <row r="958">
          <cell r="O958">
            <v>0</v>
          </cell>
          <cell r="U958" t="e">
            <v>#N/A</v>
          </cell>
          <cell r="V958" t="e">
            <v>#N/A</v>
          </cell>
          <cell r="W958" t="e">
            <v>#N/A</v>
          </cell>
        </row>
        <row r="959">
          <cell r="O959">
            <v>0</v>
          </cell>
          <cell r="U959" t="e">
            <v>#N/A</v>
          </cell>
          <cell r="V959" t="e">
            <v>#N/A</v>
          </cell>
          <cell r="W959" t="e">
            <v>#N/A</v>
          </cell>
        </row>
        <row r="960">
          <cell r="O960">
            <v>0</v>
          </cell>
          <cell r="U960" t="e">
            <v>#N/A</v>
          </cell>
          <cell r="V960" t="e">
            <v>#N/A</v>
          </cell>
          <cell r="W960" t="e">
            <v>#N/A</v>
          </cell>
        </row>
        <row r="961">
          <cell r="O961">
            <v>0</v>
          </cell>
          <cell r="U961" t="e">
            <v>#N/A</v>
          </cell>
          <cell r="V961" t="e">
            <v>#N/A</v>
          </cell>
          <cell r="W961" t="e">
            <v>#N/A</v>
          </cell>
        </row>
        <row r="962">
          <cell r="O962">
            <v>0</v>
          </cell>
          <cell r="U962" t="e">
            <v>#N/A</v>
          </cell>
          <cell r="V962" t="e">
            <v>#N/A</v>
          </cell>
          <cell r="W962" t="e">
            <v>#N/A</v>
          </cell>
        </row>
        <row r="963">
          <cell r="O963">
            <v>0</v>
          </cell>
          <cell r="U963" t="e">
            <v>#N/A</v>
          </cell>
          <cell r="V963" t="e">
            <v>#N/A</v>
          </cell>
          <cell r="W963" t="e">
            <v>#N/A</v>
          </cell>
        </row>
        <row r="964">
          <cell r="O964">
            <v>0</v>
          </cell>
          <cell r="U964" t="e">
            <v>#N/A</v>
          </cell>
          <cell r="V964" t="e">
            <v>#N/A</v>
          </cell>
          <cell r="W964" t="e">
            <v>#N/A</v>
          </cell>
        </row>
        <row r="965">
          <cell r="O965">
            <v>0</v>
          </cell>
          <cell r="U965" t="e">
            <v>#N/A</v>
          </cell>
          <cell r="V965" t="e">
            <v>#N/A</v>
          </cell>
          <cell r="W965" t="e">
            <v>#N/A</v>
          </cell>
        </row>
        <row r="966">
          <cell r="O966">
            <v>0</v>
          </cell>
          <cell r="U966" t="e">
            <v>#N/A</v>
          </cell>
          <cell r="V966" t="e">
            <v>#N/A</v>
          </cell>
          <cell r="W966" t="e">
            <v>#N/A</v>
          </cell>
        </row>
        <row r="967">
          <cell r="O967">
            <v>0</v>
          </cell>
          <cell r="U967" t="e">
            <v>#N/A</v>
          </cell>
          <cell r="V967" t="e">
            <v>#N/A</v>
          </cell>
          <cell r="W967" t="e">
            <v>#N/A</v>
          </cell>
        </row>
        <row r="968">
          <cell r="O968">
            <v>0</v>
          </cell>
          <cell r="U968" t="e">
            <v>#N/A</v>
          </cell>
          <cell r="V968" t="e">
            <v>#N/A</v>
          </cell>
          <cell r="W968" t="e">
            <v>#N/A</v>
          </cell>
        </row>
        <row r="969">
          <cell r="O969">
            <v>0</v>
          </cell>
          <cell r="U969" t="e">
            <v>#N/A</v>
          </cell>
          <cell r="V969" t="e">
            <v>#N/A</v>
          </cell>
          <cell r="W969" t="e">
            <v>#N/A</v>
          </cell>
        </row>
        <row r="970">
          <cell r="O970">
            <v>0</v>
          </cell>
          <cell r="U970" t="e">
            <v>#N/A</v>
          </cell>
          <cell r="V970" t="e">
            <v>#N/A</v>
          </cell>
          <cell r="W970" t="e">
            <v>#N/A</v>
          </cell>
        </row>
        <row r="971">
          <cell r="O971">
            <v>0</v>
          </cell>
          <cell r="U971" t="e">
            <v>#N/A</v>
          </cell>
          <cell r="V971" t="e">
            <v>#N/A</v>
          </cell>
          <cell r="W971" t="e">
            <v>#N/A</v>
          </cell>
        </row>
        <row r="972">
          <cell r="O972">
            <v>0</v>
          </cell>
          <cell r="U972" t="e">
            <v>#N/A</v>
          </cell>
          <cell r="V972" t="e">
            <v>#N/A</v>
          </cell>
          <cell r="W972" t="e">
            <v>#N/A</v>
          </cell>
        </row>
        <row r="973">
          <cell r="O973">
            <v>0</v>
          </cell>
          <cell r="U973" t="e">
            <v>#N/A</v>
          </cell>
          <cell r="V973" t="e">
            <v>#N/A</v>
          </cell>
          <cell r="W973" t="e">
            <v>#N/A</v>
          </cell>
        </row>
        <row r="974">
          <cell r="O974">
            <v>0</v>
          </cell>
          <cell r="U974" t="e">
            <v>#N/A</v>
          </cell>
          <cell r="V974" t="e">
            <v>#N/A</v>
          </cell>
          <cell r="W974" t="e">
            <v>#N/A</v>
          </cell>
        </row>
        <row r="975">
          <cell r="O975">
            <v>0</v>
          </cell>
          <cell r="U975" t="e">
            <v>#N/A</v>
          </cell>
          <cell r="V975" t="e">
            <v>#N/A</v>
          </cell>
          <cell r="W975" t="e">
            <v>#N/A</v>
          </cell>
        </row>
        <row r="976">
          <cell r="O976">
            <v>0</v>
          </cell>
          <cell r="U976" t="e">
            <v>#N/A</v>
          </cell>
          <cell r="V976" t="e">
            <v>#N/A</v>
          </cell>
          <cell r="W976" t="e">
            <v>#N/A</v>
          </cell>
        </row>
        <row r="977">
          <cell r="O977">
            <v>0</v>
          </cell>
          <cell r="U977" t="e">
            <v>#N/A</v>
          </cell>
          <cell r="V977" t="e">
            <v>#N/A</v>
          </cell>
          <cell r="W977" t="e">
            <v>#N/A</v>
          </cell>
        </row>
        <row r="978">
          <cell r="O978">
            <v>0</v>
          </cell>
          <cell r="U978" t="e">
            <v>#N/A</v>
          </cell>
          <cell r="V978" t="e">
            <v>#N/A</v>
          </cell>
          <cell r="W978" t="e">
            <v>#N/A</v>
          </cell>
        </row>
        <row r="979">
          <cell r="O979">
            <v>0</v>
          </cell>
          <cell r="U979" t="e">
            <v>#N/A</v>
          </cell>
          <cell r="V979" t="e">
            <v>#N/A</v>
          </cell>
          <cell r="W979" t="e">
            <v>#N/A</v>
          </cell>
        </row>
        <row r="980">
          <cell r="O980">
            <v>0</v>
          </cell>
          <cell r="U980" t="e">
            <v>#N/A</v>
          </cell>
          <cell r="V980" t="e">
            <v>#N/A</v>
          </cell>
          <cell r="W980" t="e">
            <v>#N/A</v>
          </cell>
        </row>
        <row r="981">
          <cell r="O981">
            <v>0</v>
          </cell>
          <cell r="U981" t="e">
            <v>#N/A</v>
          </cell>
          <cell r="V981" t="e">
            <v>#N/A</v>
          </cell>
          <cell r="W981" t="e">
            <v>#N/A</v>
          </cell>
        </row>
        <row r="982">
          <cell r="O982">
            <v>0</v>
          </cell>
          <cell r="U982" t="e">
            <v>#N/A</v>
          </cell>
          <cell r="V982" t="e">
            <v>#N/A</v>
          </cell>
          <cell r="W982" t="e">
            <v>#N/A</v>
          </cell>
        </row>
        <row r="983">
          <cell r="O983">
            <v>0</v>
          </cell>
          <cell r="U983" t="e">
            <v>#N/A</v>
          </cell>
          <cell r="V983" t="e">
            <v>#N/A</v>
          </cell>
          <cell r="W983" t="e">
            <v>#N/A</v>
          </cell>
        </row>
        <row r="984">
          <cell r="O984">
            <v>0</v>
          </cell>
          <cell r="U984" t="e">
            <v>#N/A</v>
          </cell>
          <cell r="V984" t="e">
            <v>#N/A</v>
          </cell>
          <cell r="W984" t="e">
            <v>#N/A</v>
          </cell>
        </row>
        <row r="985">
          <cell r="O985">
            <v>0</v>
          </cell>
          <cell r="U985" t="e">
            <v>#N/A</v>
          </cell>
          <cell r="V985" t="e">
            <v>#N/A</v>
          </cell>
          <cell r="W985" t="e">
            <v>#N/A</v>
          </cell>
        </row>
        <row r="986">
          <cell r="O986">
            <v>0</v>
          </cell>
          <cell r="U986" t="e">
            <v>#N/A</v>
          </cell>
          <cell r="V986" t="e">
            <v>#N/A</v>
          </cell>
          <cell r="W986" t="e">
            <v>#N/A</v>
          </cell>
        </row>
        <row r="987">
          <cell r="O987">
            <v>0</v>
          </cell>
          <cell r="U987" t="e">
            <v>#N/A</v>
          </cell>
          <cell r="V987" t="e">
            <v>#N/A</v>
          </cell>
          <cell r="W987" t="e">
            <v>#N/A</v>
          </cell>
        </row>
        <row r="988">
          <cell r="O988">
            <v>0</v>
          </cell>
          <cell r="U988" t="e">
            <v>#N/A</v>
          </cell>
          <cell r="V988" t="e">
            <v>#N/A</v>
          </cell>
          <cell r="W988" t="e">
            <v>#N/A</v>
          </cell>
        </row>
        <row r="989">
          <cell r="O989">
            <v>0</v>
          </cell>
          <cell r="U989" t="e">
            <v>#N/A</v>
          </cell>
          <cell r="V989" t="e">
            <v>#N/A</v>
          </cell>
          <cell r="W989" t="e">
            <v>#N/A</v>
          </cell>
        </row>
        <row r="990">
          <cell r="O990">
            <v>0</v>
          </cell>
          <cell r="U990" t="e">
            <v>#N/A</v>
          </cell>
          <cell r="V990" t="e">
            <v>#N/A</v>
          </cell>
          <cell r="W990" t="e">
            <v>#N/A</v>
          </cell>
        </row>
        <row r="991">
          <cell r="O991">
            <v>0</v>
          </cell>
          <cell r="U991" t="e">
            <v>#N/A</v>
          </cell>
          <cell r="V991" t="e">
            <v>#N/A</v>
          </cell>
          <cell r="W991" t="e">
            <v>#N/A</v>
          </cell>
        </row>
        <row r="992">
          <cell r="O992">
            <v>0</v>
          </cell>
          <cell r="U992" t="e">
            <v>#N/A</v>
          </cell>
          <cell r="V992" t="e">
            <v>#N/A</v>
          </cell>
          <cell r="W992" t="e">
            <v>#N/A</v>
          </cell>
        </row>
        <row r="993">
          <cell r="O993">
            <v>0</v>
          </cell>
          <cell r="U993" t="e">
            <v>#N/A</v>
          </cell>
          <cell r="V993" t="e">
            <v>#N/A</v>
          </cell>
          <cell r="W993" t="e">
            <v>#N/A</v>
          </cell>
        </row>
        <row r="994">
          <cell r="O994">
            <v>0</v>
          </cell>
          <cell r="U994" t="e">
            <v>#N/A</v>
          </cell>
          <cell r="V994" t="e">
            <v>#N/A</v>
          </cell>
          <cell r="W994" t="e">
            <v>#N/A</v>
          </cell>
        </row>
        <row r="995">
          <cell r="O995">
            <v>0</v>
          </cell>
          <cell r="U995" t="e">
            <v>#N/A</v>
          </cell>
          <cell r="V995" t="e">
            <v>#N/A</v>
          </cell>
          <cell r="W995" t="e">
            <v>#N/A</v>
          </cell>
        </row>
        <row r="996">
          <cell r="O996">
            <v>0</v>
          </cell>
          <cell r="U996" t="e">
            <v>#N/A</v>
          </cell>
          <cell r="V996" t="e">
            <v>#N/A</v>
          </cell>
          <cell r="W996" t="e">
            <v>#N/A</v>
          </cell>
        </row>
        <row r="997">
          <cell r="O997">
            <v>0</v>
          </cell>
          <cell r="U997" t="e">
            <v>#N/A</v>
          </cell>
          <cell r="V997" t="e">
            <v>#N/A</v>
          </cell>
          <cell r="W997" t="e">
            <v>#N/A</v>
          </cell>
        </row>
        <row r="998">
          <cell r="O998">
            <v>0</v>
          </cell>
          <cell r="U998" t="e">
            <v>#N/A</v>
          </cell>
          <cell r="V998" t="e">
            <v>#N/A</v>
          </cell>
          <cell r="W998" t="e">
            <v>#N/A</v>
          </cell>
        </row>
        <row r="999">
          <cell r="O999">
            <v>0</v>
          </cell>
          <cell r="U999" t="e">
            <v>#N/A</v>
          </cell>
          <cell r="V999" t="e">
            <v>#N/A</v>
          </cell>
          <cell r="W999" t="e">
            <v>#N/A</v>
          </cell>
        </row>
        <row r="1000">
          <cell r="O1000">
            <v>0</v>
          </cell>
          <cell r="U1000" t="e">
            <v>#N/A</v>
          </cell>
          <cell r="V1000" t="e">
            <v>#N/A</v>
          </cell>
          <cell r="W1000" t="e">
            <v>#N/A</v>
          </cell>
        </row>
        <row r="1001">
          <cell r="O1001">
            <v>0</v>
          </cell>
          <cell r="U1001" t="e">
            <v>#N/A</v>
          </cell>
          <cell r="V1001" t="e">
            <v>#N/A</v>
          </cell>
          <cell r="W1001" t="e">
            <v>#N/A</v>
          </cell>
        </row>
        <row r="1002">
          <cell r="O1002">
            <v>0</v>
          </cell>
          <cell r="U1002" t="e">
            <v>#N/A</v>
          </cell>
          <cell r="V1002" t="e">
            <v>#N/A</v>
          </cell>
          <cell r="W1002" t="e">
            <v>#N/A</v>
          </cell>
        </row>
        <row r="1003">
          <cell r="O1003">
            <v>0</v>
          </cell>
          <cell r="U1003" t="e">
            <v>#N/A</v>
          </cell>
          <cell r="V1003" t="e">
            <v>#N/A</v>
          </cell>
          <cell r="W1003" t="e">
            <v>#N/A</v>
          </cell>
        </row>
        <row r="1004">
          <cell r="O1004">
            <v>0</v>
          </cell>
          <cell r="U1004" t="e">
            <v>#N/A</v>
          </cell>
          <cell r="V1004" t="e">
            <v>#N/A</v>
          </cell>
          <cell r="W1004" t="e">
            <v>#N/A</v>
          </cell>
        </row>
        <row r="1005">
          <cell r="O1005">
            <v>0</v>
          </cell>
          <cell r="U1005" t="e">
            <v>#N/A</v>
          </cell>
          <cell r="V1005" t="e">
            <v>#N/A</v>
          </cell>
          <cell r="W1005" t="e">
            <v>#N/A</v>
          </cell>
        </row>
        <row r="1006">
          <cell r="O1006">
            <v>0</v>
          </cell>
          <cell r="U1006" t="e">
            <v>#N/A</v>
          </cell>
          <cell r="V1006" t="e">
            <v>#N/A</v>
          </cell>
          <cell r="W1006" t="e">
            <v>#N/A</v>
          </cell>
        </row>
        <row r="1007">
          <cell r="O1007">
            <v>0</v>
          </cell>
          <cell r="U1007" t="e">
            <v>#N/A</v>
          </cell>
          <cell r="V1007" t="e">
            <v>#N/A</v>
          </cell>
          <cell r="W1007" t="e">
            <v>#N/A</v>
          </cell>
        </row>
        <row r="1008">
          <cell r="O1008">
            <v>0</v>
          </cell>
          <cell r="U1008" t="e">
            <v>#N/A</v>
          </cell>
          <cell r="V1008" t="e">
            <v>#N/A</v>
          </cell>
          <cell r="W1008" t="e">
            <v>#N/A</v>
          </cell>
        </row>
        <row r="1009">
          <cell r="O1009">
            <v>0</v>
          </cell>
          <cell r="U1009" t="e">
            <v>#N/A</v>
          </cell>
          <cell r="V1009" t="e">
            <v>#N/A</v>
          </cell>
          <cell r="W1009" t="e">
            <v>#N/A</v>
          </cell>
        </row>
        <row r="1010">
          <cell r="O1010">
            <v>0</v>
          </cell>
          <cell r="U1010" t="e">
            <v>#N/A</v>
          </cell>
          <cell r="V1010" t="e">
            <v>#N/A</v>
          </cell>
          <cell r="W1010" t="e">
            <v>#N/A</v>
          </cell>
        </row>
        <row r="1011">
          <cell r="O1011">
            <v>0</v>
          </cell>
          <cell r="U1011" t="e">
            <v>#N/A</v>
          </cell>
          <cell r="V1011" t="e">
            <v>#N/A</v>
          </cell>
          <cell r="W1011" t="e">
            <v>#N/A</v>
          </cell>
        </row>
        <row r="1012">
          <cell r="O1012">
            <v>0</v>
          </cell>
          <cell r="U1012" t="e">
            <v>#N/A</v>
          </cell>
          <cell r="V1012" t="e">
            <v>#N/A</v>
          </cell>
          <cell r="W1012" t="e">
            <v>#N/A</v>
          </cell>
        </row>
        <row r="1013">
          <cell r="O1013">
            <v>0</v>
          </cell>
          <cell r="U1013" t="e">
            <v>#N/A</v>
          </cell>
          <cell r="V1013" t="e">
            <v>#N/A</v>
          </cell>
          <cell r="W1013" t="e">
            <v>#N/A</v>
          </cell>
        </row>
        <row r="1014">
          <cell r="O1014">
            <v>0</v>
          </cell>
          <cell r="U1014" t="e">
            <v>#N/A</v>
          </cell>
          <cell r="V1014" t="e">
            <v>#N/A</v>
          </cell>
          <cell r="W1014" t="e">
            <v>#N/A</v>
          </cell>
        </row>
        <row r="1015">
          <cell r="O1015">
            <v>0</v>
          </cell>
          <cell r="U1015" t="e">
            <v>#N/A</v>
          </cell>
          <cell r="V1015" t="e">
            <v>#N/A</v>
          </cell>
          <cell r="W1015" t="e">
            <v>#N/A</v>
          </cell>
        </row>
        <row r="1016">
          <cell r="O1016">
            <v>0</v>
          </cell>
          <cell r="U1016" t="e">
            <v>#N/A</v>
          </cell>
          <cell r="V1016" t="e">
            <v>#N/A</v>
          </cell>
          <cell r="W1016" t="e">
            <v>#N/A</v>
          </cell>
        </row>
        <row r="1017">
          <cell r="O1017">
            <v>0</v>
          </cell>
          <cell r="U1017" t="e">
            <v>#N/A</v>
          </cell>
          <cell r="V1017" t="e">
            <v>#N/A</v>
          </cell>
          <cell r="W1017" t="e">
            <v>#N/A</v>
          </cell>
        </row>
        <row r="1018">
          <cell r="O1018">
            <v>0</v>
          </cell>
          <cell r="U1018" t="e">
            <v>#N/A</v>
          </cell>
          <cell r="V1018" t="e">
            <v>#N/A</v>
          </cell>
          <cell r="W1018" t="e">
            <v>#N/A</v>
          </cell>
        </row>
        <row r="1019">
          <cell r="O1019">
            <v>0</v>
          </cell>
          <cell r="U1019" t="e">
            <v>#N/A</v>
          </cell>
          <cell r="V1019" t="e">
            <v>#N/A</v>
          </cell>
          <cell r="W1019" t="e">
            <v>#N/A</v>
          </cell>
        </row>
        <row r="1020">
          <cell r="O1020">
            <v>0</v>
          </cell>
          <cell r="U1020" t="e">
            <v>#N/A</v>
          </cell>
          <cell r="V1020" t="e">
            <v>#N/A</v>
          </cell>
          <cell r="W1020" t="e">
            <v>#N/A</v>
          </cell>
        </row>
        <row r="1021">
          <cell r="O1021">
            <v>0</v>
          </cell>
          <cell r="U1021" t="e">
            <v>#N/A</v>
          </cell>
          <cell r="V1021" t="e">
            <v>#N/A</v>
          </cell>
          <cell r="W1021" t="e">
            <v>#N/A</v>
          </cell>
        </row>
        <row r="1022">
          <cell r="O1022">
            <v>0</v>
          </cell>
          <cell r="U1022" t="e">
            <v>#N/A</v>
          </cell>
          <cell r="V1022" t="e">
            <v>#N/A</v>
          </cell>
          <cell r="W1022" t="e">
            <v>#N/A</v>
          </cell>
        </row>
        <row r="1023">
          <cell r="O1023">
            <v>0</v>
          </cell>
          <cell r="U1023" t="e">
            <v>#N/A</v>
          </cell>
          <cell r="V1023" t="e">
            <v>#N/A</v>
          </cell>
          <cell r="W1023" t="e">
            <v>#N/A</v>
          </cell>
        </row>
        <row r="1024">
          <cell r="O1024">
            <v>0</v>
          </cell>
          <cell r="U1024" t="e">
            <v>#N/A</v>
          </cell>
          <cell r="V1024" t="e">
            <v>#N/A</v>
          </cell>
          <cell r="W1024" t="e">
            <v>#N/A</v>
          </cell>
        </row>
        <row r="1025">
          <cell r="O1025">
            <v>0</v>
          </cell>
          <cell r="U1025" t="e">
            <v>#N/A</v>
          </cell>
          <cell r="V1025" t="e">
            <v>#N/A</v>
          </cell>
          <cell r="W1025" t="e">
            <v>#N/A</v>
          </cell>
        </row>
        <row r="1026">
          <cell r="O1026">
            <v>0</v>
          </cell>
          <cell r="U1026" t="e">
            <v>#N/A</v>
          </cell>
          <cell r="V1026" t="e">
            <v>#N/A</v>
          </cell>
          <cell r="W1026" t="e">
            <v>#N/A</v>
          </cell>
        </row>
        <row r="1027">
          <cell r="O1027">
            <v>0</v>
          </cell>
          <cell r="U1027" t="e">
            <v>#N/A</v>
          </cell>
          <cell r="V1027" t="e">
            <v>#N/A</v>
          </cell>
          <cell r="W1027" t="e">
            <v>#N/A</v>
          </cell>
        </row>
        <row r="1028">
          <cell r="O1028">
            <v>0</v>
          </cell>
          <cell r="U1028" t="e">
            <v>#N/A</v>
          </cell>
          <cell r="V1028" t="e">
            <v>#N/A</v>
          </cell>
          <cell r="W1028" t="e">
            <v>#N/A</v>
          </cell>
        </row>
        <row r="1029">
          <cell r="O1029">
            <v>0</v>
          </cell>
          <cell r="U1029" t="e">
            <v>#N/A</v>
          </cell>
          <cell r="V1029" t="e">
            <v>#N/A</v>
          </cell>
          <cell r="W1029" t="e">
            <v>#N/A</v>
          </cell>
        </row>
        <row r="1030">
          <cell r="O1030">
            <v>0</v>
          </cell>
          <cell r="U1030" t="e">
            <v>#N/A</v>
          </cell>
          <cell r="V1030" t="e">
            <v>#N/A</v>
          </cell>
          <cell r="W1030" t="e">
            <v>#N/A</v>
          </cell>
        </row>
        <row r="1031">
          <cell r="O1031">
            <v>0</v>
          </cell>
          <cell r="U1031" t="e">
            <v>#N/A</v>
          </cell>
          <cell r="V1031" t="e">
            <v>#N/A</v>
          </cell>
          <cell r="W1031" t="e">
            <v>#N/A</v>
          </cell>
        </row>
        <row r="1032">
          <cell r="O1032">
            <v>0</v>
          </cell>
          <cell r="U1032" t="e">
            <v>#N/A</v>
          </cell>
          <cell r="V1032" t="e">
            <v>#N/A</v>
          </cell>
          <cell r="W1032" t="e">
            <v>#N/A</v>
          </cell>
        </row>
        <row r="1033">
          <cell r="O1033">
            <v>0</v>
          </cell>
          <cell r="U1033" t="e">
            <v>#N/A</v>
          </cell>
          <cell r="V1033" t="e">
            <v>#N/A</v>
          </cell>
          <cell r="W1033" t="e">
            <v>#N/A</v>
          </cell>
        </row>
        <row r="1034">
          <cell r="O1034">
            <v>0</v>
          </cell>
          <cell r="U1034" t="e">
            <v>#N/A</v>
          </cell>
          <cell r="V1034" t="e">
            <v>#N/A</v>
          </cell>
          <cell r="W1034" t="e">
            <v>#N/A</v>
          </cell>
        </row>
        <row r="1035">
          <cell r="O1035">
            <v>0</v>
          </cell>
          <cell r="U1035" t="e">
            <v>#N/A</v>
          </cell>
          <cell r="V1035" t="e">
            <v>#N/A</v>
          </cell>
          <cell r="W1035" t="e">
            <v>#N/A</v>
          </cell>
        </row>
        <row r="1036">
          <cell r="O1036">
            <v>0</v>
          </cell>
          <cell r="U1036" t="e">
            <v>#N/A</v>
          </cell>
          <cell r="V1036" t="e">
            <v>#N/A</v>
          </cell>
          <cell r="W1036" t="e">
            <v>#N/A</v>
          </cell>
        </row>
        <row r="1037">
          <cell r="O1037">
            <v>0</v>
          </cell>
          <cell r="U1037" t="e">
            <v>#N/A</v>
          </cell>
          <cell r="V1037" t="e">
            <v>#N/A</v>
          </cell>
          <cell r="W1037" t="e">
            <v>#N/A</v>
          </cell>
        </row>
        <row r="1038">
          <cell r="O1038">
            <v>0</v>
          </cell>
          <cell r="U1038" t="e">
            <v>#N/A</v>
          </cell>
          <cell r="V1038" t="e">
            <v>#N/A</v>
          </cell>
          <cell r="W1038" t="e">
            <v>#N/A</v>
          </cell>
        </row>
        <row r="1039">
          <cell r="O1039">
            <v>0</v>
          </cell>
          <cell r="U1039" t="e">
            <v>#N/A</v>
          </cell>
          <cell r="V1039" t="e">
            <v>#N/A</v>
          </cell>
          <cell r="W1039" t="e">
            <v>#N/A</v>
          </cell>
        </row>
        <row r="1040">
          <cell r="O1040">
            <v>0</v>
          </cell>
          <cell r="U1040" t="e">
            <v>#N/A</v>
          </cell>
          <cell r="V1040" t="e">
            <v>#N/A</v>
          </cell>
          <cell r="W1040" t="e">
            <v>#N/A</v>
          </cell>
        </row>
        <row r="1041">
          <cell r="O1041">
            <v>0</v>
          </cell>
          <cell r="U1041" t="e">
            <v>#N/A</v>
          </cell>
          <cell r="V1041" t="e">
            <v>#N/A</v>
          </cell>
          <cell r="W1041" t="e">
            <v>#N/A</v>
          </cell>
        </row>
        <row r="1042">
          <cell r="O1042">
            <v>0</v>
          </cell>
          <cell r="U1042" t="e">
            <v>#N/A</v>
          </cell>
          <cell r="V1042" t="e">
            <v>#N/A</v>
          </cell>
          <cell r="W1042" t="e">
            <v>#N/A</v>
          </cell>
        </row>
        <row r="1043">
          <cell r="O1043">
            <v>0</v>
          </cell>
          <cell r="U1043" t="e">
            <v>#N/A</v>
          </cell>
          <cell r="V1043" t="e">
            <v>#N/A</v>
          </cell>
          <cell r="W1043" t="e">
            <v>#N/A</v>
          </cell>
        </row>
        <row r="1044">
          <cell r="O1044">
            <v>0</v>
          </cell>
          <cell r="U1044" t="e">
            <v>#N/A</v>
          </cell>
          <cell r="V1044" t="e">
            <v>#N/A</v>
          </cell>
          <cell r="W1044" t="e">
            <v>#N/A</v>
          </cell>
        </row>
        <row r="1045">
          <cell r="O1045">
            <v>0</v>
          </cell>
          <cell r="U1045" t="e">
            <v>#N/A</v>
          </cell>
          <cell r="V1045" t="e">
            <v>#N/A</v>
          </cell>
          <cell r="W1045" t="e">
            <v>#N/A</v>
          </cell>
        </row>
        <row r="1046">
          <cell r="O1046">
            <v>0</v>
          </cell>
          <cell r="U1046" t="e">
            <v>#N/A</v>
          </cell>
          <cell r="V1046" t="e">
            <v>#N/A</v>
          </cell>
          <cell r="W1046" t="e">
            <v>#N/A</v>
          </cell>
        </row>
        <row r="1047">
          <cell r="O1047">
            <v>0</v>
          </cell>
          <cell r="U1047" t="e">
            <v>#N/A</v>
          </cell>
          <cell r="V1047" t="e">
            <v>#N/A</v>
          </cell>
          <cell r="W1047" t="e">
            <v>#N/A</v>
          </cell>
        </row>
        <row r="1048">
          <cell r="O1048">
            <v>0</v>
          </cell>
          <cell r="U1048" t="e">
            <v>#N/A</v>
          </cell>
          <cell r="V1048" t="e">
            <v>#N/A</v>
          </cell>
          <cell r="W1048" t="e">
            <v>#N/A</v>
          </cell>
        </row>
        <row r="1049">
          <cell r="O1049">
            <v>0</v>
          </cell>
          <cell r="U1049" t="e">
            <v>#N/A</v>
          </cell>
          <cell r="V1049" t="e">
            <v>#N/A</v>
          </cell>
          <cell r="W1049" t="e">
            <v>#N/A</v>
          </cell>
        </row>
        <row r="1050">
          <cell r="O1050">
            <v>0</v>
          </cell>
          <cell r="U1050" t="e">
            <v>#N/A</v>
          </cell>
          <cell r="V1050" t="e">
            <v>#N/A</v>
          </cell>
          <cell r="W1050" t="e">
            <v>#N/A</v>
          </cell>
        </row>
        <row r="1051">
          <cell r="O1051">
            <v>0</v>
          </cell>
          <cell r="U1051" t="e">
            <v>#N/A</v>
          </cell>
          <cell r="V1051" t="e">
            <v>#N/A</v>
          </cell>
          <cell r="W1051" t="e">
            <v>#N/A</v>
          </cell>
        </row>
        <row r="1052">
          <cell r="O1052">
            <v>0</v>
          </cell>
          <cell r="U1052" t="e">
            <v>#N/A</v>
          </cell>
          <cell r="V1052" t="e">
            <v>#N/A</v>
          </cell>
          <cell r="W1052" t="e">
            <v>#N/A</v>
          </cell>
        </row>
        <row r="1053">
          <cell r="O1053">
            <v>0</v>
          </cell>
          <cell r="U1053" t="e">
            <v>#N/A</v>
          </cell>
          <cell r="V1053" t="e">
            <v>#N/A</v>
          </cell>
          <cell r="W1053" t="e">
            <v>#N/A</v>
          </cell>
        </row>
        <row r="1054">
          <cell r="O1054">
            <v>0</v>
          </cell>
          <cell r="U1054" t="e">
            <v>#N/A</v>
          </cell>
          <cell r="V1054" t="e">
            <v>#N/A</v>
          </cell>
          <cell r="W1054" t="e">
            <v>#N/A</v>
          </cell>
        </row>
        <row r="1055">
          <cell r="O1055">
            <v>0</v>
          </cell>
          <cell r="U1055" t="e">
            <v>#N/A</v>
          </cell>
          <cell r="V1055" t="e">
            <v>#N/A</v>
          </cell>
          <cell r="W1055" t="e">
            <v>#N/A</v>
          </cell>
        </row>
      </sheetData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es"/>
      <sheetName val="Bilan"/>
      <sheetName val="Budget original"/>
      <sheetName val="2pager"/>
      <sheetName val="Budget révisé"/>
      <sheetName val="Print_Mois"/>
      <sheetName val="Print_AAD"/>
      <sheetName val="Inventaire_Neuf"/>
      <sheetName val="Inventaire_Used"/>
      <sheetName val="BV_Data_An_Cour"/>
      <sheetName val="BV_Data_An_Prec"/>
      <sheetName val="Data_Validation"/>
      <sheetName val="Feuil1"/>
    </sheetNames>
    <sheetDataSet>
      <sheetData sheetId="0">
        <row r="1">
          <cell r="B1" t="str">
            <v>Volks</v>
          </cell>
        </row>
        <row r="3">
          <cell r="B3" t="str">
            <v>Septembre</v>
          </cell>
        </row>
        <row r="4">
          <cell r="B4">
            <v>2021</v>
          </cell>
        </row>
      </sheetData>
      <sheetData sheetId="1"/>
      <sheetData sheetId="2">
        <row r="2">
          <cell r="B2" t="str">
            <v>Mois</v>
          </cell>
          <cell r="F2" t="str">
            <v/>
          </cell>
          <cell r="G2" t="str">
            <v/>
          </cell>
          <cell r="H2" t="str">
            <v/>
          </cell>
          <cell r="I2" t="str">
            <v/>
          </cell>
          <cell r="J2" t="str">
            <v/>
          </cell>
          <cell r="K2" t="str">
            <v/>
          </cell>
          <cell r="L2" t="str">
            <v/>
          </cell>
          <cell r="M2" t="str">
            <v/>
          </cell>
          <cell r="N2" t="str">
            <v/>
          </cell>
          <cell r="O2" t="str">
            <v/>
          </cell>
          <cell r="P2" t="str">
            <v/>
          </cell>
          <cell r="Q2" t="str">
            <v/>
          </cell>
          <cell r="R2" t="str">
            <v/>
          </cell>
          <cell r="S2" t="str">
            <v/>
          </cell>
          <cell r="T2" t="str">
            <v/>
          </cell>
          <cell r="U2" t="str">
            <v/>
          </cell>
          <cell r="V2" t="str">
            <v/>
          </cell>
          <cell r="W2" t="str">
            <v/>
          </cell>
          <cell r="X2" t="str">
            <v/>
          </cell>
          <cell r="Y2" t="str">
            <v/>
          </cell>
          <cell r="Z2" t="str">
            <v/>
          </cell>
          <cell r="AA2" t="str">
            <v/>
          </cell>
          <cell r="AB2" t="str">
            <v/>
          </cell>
          <cell r="AC2" t="str">
            <v/>
          </cell>
          <cell r="AD2" t="str">
            <v>X</v>
          </cell>
          <cell r="AE2" t="str">
            <v>O</v>
          </cell>
          <cell r="AF2" t="str">
            <v>U</v>
          </cell>
          <cell r="AG2" t="str">
            <v/>
          </cell>
          <cell r="AH2" t="str">
            <v/>
          </cell>
          <cell r="AI2" t="str">
            <v/>
          </cell>
          <cell r="AJ2" t="str">
            <v/>
          </cell>
          <cell r="AK2" t="str">
            <v/>
          </cell>
          <cell r="AL2" t="str">
            <v/>
          </cell>
          <cell r="AM2" t="str">
            <v/>
          </cell>
          <cell r="AN2" t="str">
            <v/>
          </cell>
          <cell r="AO2" t="str">
            <v/>
          </cell>
        </row>
        <row r="3">
          <cell r="B3" t="str">
            <v>YTD</v>
          </cell>
          <cell r="F3" t="str">
            <v>X</v>
          </cell>
          <cell r="G3" t="str">
            <v>O</v>
          </cell>
          <cell r="H3" t="str">
            <v>U</v>
          </cell>
          <cell r="I3" t="str">
            <v>X</v>
          </cell>
          <cell r="J3" t="str">
            <v>O</v>
          </cell>
          <cell r="K3" t="str">
            <v>U</v>
          </cell>
          <cell r="L3" t="str">
            <v>X</v>
          </cell>
          <cell r="M3" t="str">
            <v>O</v>
          </cell>
          <cell r="N3" t="str">
            <v>U</v>
          </cell>
          <cell r="O3" t="str">
            <v>X</v>
          </cell>
          <cell r="P3" t="str">
            <v>O</v>
          </cell>
          <cell r="Q3" t="str">
            <v>U</v>
          </cell>
          <cell r="R3" t="str">
            <v>X</v>
          </cell>
          <cell r="S3" t="str">
            <v>O</v>
          </cell>
          <cell r="T3" t="str">
            <v>U</v>
          </cell>
          <cell r="U3" t="str">
            <v>X</v>
          </cell>
          <cell r="V3" t="str">
            <v>O</v>
          </cell>
          <cell r="W3" t="str">
            <v>U</v>
          </cell>
          <cell r="X3" t="str">
            <v>X</v>
          </cell>
          <cell r="Y3" t="str">
            <v>O</v>
          </cell>
          <cell r="Z3" t="str">
            <v>U</v>
          </cell>
          <cell r="AA3" t="str">
            <v>X</v>
          </cell>
          <cell r="AB3" t="str">
            <v>O</v>
          </cell>
          <cell r="AC3" t="str">
            <v>U</v>
          </cell>
          <cell r="AD3" t="str">
            <v>X</v>
          </cell>
          <cell r="AE3" t="str">
            <v>O</v>
          </cell>
          <cell r="AF3" t="str">
            <v>U</v>
          </cell>
          <cell r="AG3" t="str">
            <v/>
          </cell>
          <cell r="AH3" t="str">
            <v/>
          </cell>
          <cell r="AI3" t="str">
            <v/>
          </cell>
          <cell r="AJ3" t="str">
            <v/>
          </cell>
          <cell r="AK3" t="str">
            <v/>
          </cell>
          <cell r="AL3" t="str">
            <v/>
          </cell>
          <cell r="AM3" t="str">
            <v/>
          </cell>
          <cell r="AN3" t="str">
            <v/>
          </cell>
          <cell r="AO3" t="str">
            <v/>
          </cell>
        </row>
        <row r="4">
          <cell r="B4" t="str">
            <v>Budget 2021</v>
          </cell>
          <cell r="C4" t="str">
            <v>Véhicules neufs</v>
          </cell>
        </row>
        <row r="6">
          <cell r="B6" t="str">
            <v>Mois</v>
          </cell>
          <cell r="C6">
            <v>2021</v>
          </cell>
          <cell r="F6" t="str">
            <v>Janvier</v>
          </cell>
          <cell r="I6" t="str">
            <v>Février</v>
          </cell>
          <cell r="L6" t="str">
            <v>Mars</v>
          </cell>
          <cell r="O6" t="str">
            <v>Avril</v>
          </cell>
          <cell r="R6" t="str">
            <v>Mai</v>
          </cell>
          <cell r="U6" t="str">
            <v>Juin</v>
          </cell>
          <cell r="X6" t="str">
            <v>Juillet</v>
          </cell>
          <cell r="AA6" t="str">
            <v>Août</v>
          </cell>
          <cell r="AD6" t="str">
            <v>Septembre</v>
          </cell>
          <cell r="AG6" t="str">
            <v>Octobre</v>
          </cell>
          <cell r="AJ6" t="str">
            <v>Novembre</v>
          </cell>
          <cell r="AM6" t="str">
            <v>Décembre</v>
          </cell>
        </row>
        <row r="7">
          <cell r="C7" t="str">
            <v>UNITE</v>
          </cell>
          <cell r="D7" t="str">
            <v>$P/UNITE</v>
          </cell>
          <cell r="E7" t="str">
            <v>$PROFITS</v>
          </cell>
          <cell r="F7" t="str">
            <v>UNITE</v>
          </cell>
          <cell r="G7" t="str">
            <v>$P/UNITE</v>
          </cell>
          <cell r="H7" t="str">
            <v>$PROFITS</v>
          </cell>
          <cell r="I7" t="str">
            <v>UNITE</v>
          </cell>
          <cell r="J7" t="str">
            <v>$P/UNITE</v>
          </cell>
          <cell r="K7" t="str">
            <v>$PROFITS</v>
          </cell>
          <cell r="L7" t="str">
            <v>UNITE</v>
          </cell>
          <cell r="M7" t="str">
            <v>$P/UNITE</v>
          </cell>
          <cell r="N7" t="str">
            <v>$PROFITS</v>
          </cell>
          <cell r="O7" t="str">
            <v>UNITE</v>
          </cell>
          <cell r="P7" t="str">
            <v>$P/UNITE</v>
          </cell>
          <cell r="Q7" t="str">
            <v>$PROFITS</v>
          </cell>
          <cell r="R7" t="str">
            <v>UNITE</v>
          </cell>
          <cell r="S7" t="str">
            <v>$P/UNITE</v>
          </cell>
          <cell r="T7" t="str">
            <v>$PROFITS</v>
          </cell>
          <cell r="U7" t="str">
            <v>UNITE</v>
          </cell>
          <cell r="V7" t="str">
            <v>$P/UNITE</v>
          </cell>
          <cell r="W7" t="str">
            <v>$PROFITS</v>
          </cell>
          <cell r="X7" t="str">
            <v>UNITE</v>
          </cell>
          <cell r="Y7" t="str">
            <v>$P/UNITE</v>
          </cell>
          <cell r="Z7" t="str">
            <v>$PROFITS</v>
          </cell>
          <cell r="AA7" t="str">
            <v>UNITE</v>
          </cell>
          <cell r="AB7" t="str">
            <v>$P/UNITE</v>
          </cell>
          <cell r="AC7" t="str">
            <v>$PROFITS</v>
          </cell>
          <cell r="AD7" t="str">
            <v>UNITE</v>
          </cell>
          <cell r="AE7" t="str">
            <v>$P/UNITE</v>
          </cell>
          <cell r="AF7" t="str">
            <v>$PROFITS</v>
          </cell>
          <cell r="AG7" t="str">
            <v>UNITE</v>
          </cell>
          <cell r="AH7" t="str">
            <v>$P/UNITE</v>
          </cell>
          <cell r="AI7" t="str">
            <v>$PROFITS</v>
          </cell>
          <cell r="AJ7" t="str">
            <v>UNITE</v>
          </cell>
          <cell r="AK7" t="str">
            <v>$P/UNITE</v>
          </cell>
          <cell r="AL7" t="str">
            <v>$PROFITS</v>
          </cell>
          <cell r="AM7" t="str">
            <v>UNITE</v>
          </cell>
          <cell r="AN7" t="str">
            <v>$P/UNITE</v>
          </cell>
          <cell r="AO7" t="str">
            <v>$PROFITS</v>
          </cell>
        </row>
        <row r="8">
          <cell r="A8" t="str">
            <v>Véhicules neufsVentes nettes</v>
          </cell>
          <cell r="B8" t="str">
            <v>Ventes nettes</v>
          </cell>
          <cell r="E8">
            <v>9553310.0954870339</v>
          </cell>
          <cell r="H8">
            <v>1882577.9033123129</v>
          </cell>
          <cell r="K8">
            <v>446219.11410022038</v>
          </cell>
          <cell r="N8">
            <v>678330.08198413614</v>
          </cell>
          <cell r="Q8">
            <v>751340.65797524713</v>
          </cell>
          <cell r="T8">
            <v>981796.55292181112</v>
          </cell>
          <cell r="W8">
            <v>691716.39517554897</v>
          </cell>
          <cell r="Z8">
            <v>688676.8901585252</v>
          </cell>
          <cell r="AC8">
            <v>729220.9724917697</v>
          </cell>
          <cell r="AF8">
            <v>799077.54156453046</v>
          </cell>
          <cell r="AI8">
            <v>991144.07177553454</v>
          </cell>
          <cell r="AL8">
            <v>576007.01925350889</v>
          </cell>
          <cell r="AO8">
            <v>337202.89477388666</v>
          </cell>
        </row>
        <row r="9">
          <cell r="A9" t="str">
            <v>Véhicules neufsAutos détail</v>
          </cell>
          <cell r="B9" t="str">
            <v>Autos détail</v>
          </cell>
          <cell r="C9">
            <v>303</v>
          </cell>
          <cell r="D9">
            <v>955.05621789951283</v>
          </cell>
          <cell r="E9">
            <v>289382.03402355238</v>
          </cell>
          <cell r="F9">
            <v>23.607095531789504</v>
          </cell>
          <cell r="G9">
            <v>955.05621789951272</v>
          </cell>
          <cell r="H9">
            <v>22546.103374183371</v>
          </cell>
          <cell r="I9">
            <v>16.252745004560932</v>
          </cell>
          <cell r="J9">
            <v>955.05621789951272</v>
          </cell>
          <cell r="K9">
            <v>15522.285174541163</v>
          </cell>
          <cell r="L9">
            <v>24.706978036209659</v>
          </cell>
          <cell r="M9">
            <v>955.05621789951272</v>
          </cell>
          <cell r="N9">
            <v>23596.552998988725</v>
          </cell>
          <cell r="O9">
            <v>27.366259623939069</v>
          </cell>
          <cell r="P9">
            <v>955.05621789951272</v>
          </cell>
          <cell r="Q9">
            <v>26136.316414495388</v>
          </cell>
          <cell r="R9">
            <v>35.760209540040471</v>
          </cell>
          <cell r="S9">
            <v>955.0562178995126</v>
          </cell>
          <cell r="T9">
            <v>34153.010474605122</v>
          </cell>
          <cell r="U9">
            <v>25.194550907869203</v>
          </cell>
          <cell r="V9">
            <v>955.05621789951272</v>
          </cell>
          <cell r="W9">
            <v>24062.212501746297</v>
          </cell>
          <cell r="X9">
            <v>25.083842293153349</v>
          </cell>
          <cell r="Y9">
            <v>955.05621789951272</v>
          </cell>
          <cell r="Z9">
            <v>23956.479550886877</v>
          </cell>
          <cell r="AA9">
            <v>26.560589054517198</v>
          </cell>
          <cell r="AB9">
            <v>955.05621789951283</v>
          </cell>
          <cell r="AC9">
            <v>25366.855727590391</v>
          </cell>
          <cell r="AD9">
            <v>29.104991497524331</v>
          </cell>
          <cell r="AE9">
            <v>955.05621789951272</v>
          </cell>
          <cell r="AF9">
            <v>27796.903101623062</v>
          </cell>
          <cell r="AG9">
            <v>36.100676444200857</v>
          </cell>
          <cell r="AH9">
            <v>955.05621789951283</v>
          </cell>
          <cell r="AI9">
            <v>34478.175508412503</v>
          </cell>
          <cell r="AJ9">
            <v>20.980040766836964</v>
          </cell>
          <cell r="AK9">
            <v>955.0562178995126</v>
          </cell>
          <cell r="AL9">
            <v>20037.118386152903</v>
          </cell>
          <cell r="AM9">
            <v>12.282021299358465</v>
          </cell>
          <cell r="AN9">
            <v>955.0562178995126</v>
          </cell>
          <cell r="AO9">
            <v>11730.020810326554</v>
          </cell>
        </row>
        <row r="10">
          <cell r="A10" t="str">
            <v>Véhicules neufsCamions détail</v>
          </cell>
          <cell r="B10" t="str">
            <v>Camions détail</v>
          </cell>
          <cell r="C10">
            <v>407.00000000000006</v>
          </cell>
          <cell r="D10">
            <v>1702.6668817908312</v>
          </cell>
          <cell r="E10">
            <v>692985.42088886839</v>
          </cell>
          <cell r="F10">
            <v>31.709860994845965</v>
          </cell>
          <cell r="G10">
            <v>1702.6668817908317</v>
          </cell>
          <cell r="H10">
            <v>53991.330142115097</v>
          </cell>
          <cell r="I10">
            <v>21.831244940119799</v>
          </cell>
          <cell r="J10">
            <v>1702.6668817908317</v>
          </cell>
          <cell r="K10">
            <v>37171.33774780565</v>
          </cell>
          <cell r="L10">
            <v>33.187260926525845</v>
          </cell>
          <cell r="M10">
            <v>1702.6668817908317</v>
          </cell>
          <cell r="N10">
            <v>56506.850076946466</v>
          </cell>
          <cell r="O10">
            <v>36.759299230835644</v>
          </cell>
          <cell r="P10">
            <v>1702.6668817908317</v>
          </cell>
          <cell r="Q10">
            <v>62588.841398183045</v>
          </cell>
          <cell r="R10">
            <v>48.03434086731508</v>
          </cell>
          <cell r="S10">
            <v>1702.6668817908319</v>
          </cell>
          <cell r="T10">
            <v>81786.481383429287</v>
          </cell>
          <cell r="U10">
            <v>33.84218554291342</v>
          </cell>
          <cell r="V10">
            <v>1702.6668817908317</v>
          </cell>
          <cell r="W10">
            <v>57621.968531339153</v>
          </cell>
          <cell r="X10">
            <v>33.693477931727436</v>
          </cell>
          <cell r="Y10">
            <v>1702.6668817908317</v>
          </cell>
          <cell r="Z10">
            <v>57368.769006702554</v>
          </cell>
          <cell r="AA10">
            <v>35.677094868608911</v>
          </cell>
          <cell r="AB10">
            <v>1702.6668817908317</v>
          </cell>
          <cell r="AC10">
            <v>60746.207871290018</v>
          </cell>
          <cell r="AD10">
            <v>39.094823562681199</v>
          </cell>
          <cell r="AE10">
            <v>1702.6668817908319</v>
          </cell>
          <cell r="AF10">
            <v>66565.461329633137</v>
          </cell>
          <cell r="AG10">
            <v>48.491667698976073</v>
          </cell>
          <cell r="AH10">
            <v>1702.6668817908314</v>
          </cell>
          <cell r="AI10">
            <v>82565.156633852777</v>
          </cell>
          <cell r="AJ10">
            <v>28.181110865025232</v>
          </cell>
          <cell r="AK10">
            <v>1702.6668817908317</v>
          </cell>
          <cell r="AL10">
            <v>47983.04416195424</v>
          </cell>
          <cell r="AM10">
            <v>16.497632570425399</v>
          </cell>
          <cell r="AN10">
            <v>1702.6668817908317</v>
          </cell>
          <cell r="AO10">
            <v>28089.972605617077</v>
          </cell>
        </row>
        <row r="11">
          <cell r="A11" t="str">
            <v>Véhicules neufsSprinter</v>
          </cell>
          <cell r="B11" t="str">
            <v>Sprinter</v>
          </cell>
          <cell r="C11">
            <v>0</v>
          </cell>
          <cell r="D11">
            <v>0</v>
          </cell>
          <cell r="E11">
            <v>0</v>
          </cell>
          <cell r="G11">
            <v>0</v>
          </cell>
          <cell r="J11">
            <v>0</v>
          </cell>
          <cell r="M11">
            <v>0</v>
          </cell>
          <cell r="P11">
            <v>0</v>
          </cell>
          <cell r="S11">
            <v>0</v>
          </cell>
          <cell r="V11">
            <v>0</v>
          </cell>
          <cell r="Y11">
            <v>0</v>
          </cell>
          <cell r="AB11">
            <v>0</v>
          </cell>
          <cell r="AE11">
            <v>0</v>
          </cell>
          <cell r="AH11">
            <v>0</v>
          </cell>
          <cell r="AK11">
            <v>0</v>
          </cell>
          <cell r="AN11">
            <v>0</v>
          </cell>
        </row>
        <row r="12">
          <cell r="A12" t="str">
            <v>Véhicules neufsMoto détail</v>
          </cell>
          <cell r="B12" t="str">
            <v>Moto détail</v>
          </cell>
          <cell r="C12">
            <v>0</v>
          </cell>
          <cell r="D12">
            <v>0</v>
          </cell>
          <cell r="E12">
            <v>0</v>
          </cell>
          <cell r="G12">
            <v>0</v>
          </cell>
          <cell r="J12">
            <v>0</v>
          </cell>
          <cell r="M12">
            <v>0</v>
          </cell>
          <cell r="P12">
            <v>0</v>
          </cell>
          <cell r="S12">
            <v>0</v>
          </cell>
          <cell r="V12">
            <v>0</v>
          </cell>
          <cell r="Y12">
            <v>0</v>
          </cell>
          <cell r="AB12">
            <v>0</v>
          </cell>
          <cell r="AE12">
            <v>0</v>
          </cell>
          <cell r="AH12">
            <v>0</v>
          </cell>
          <cell r="AK12">
            <v>0</v>
          </cell>
          <cell r="AN12">
            <v>0</v>
          </cell>
        </row>
        <row r="13">
          <cell r="A13" t="str">
            <v>Véhicules neufs[...]</v>
          </cell>
          <cell r="B13" t="str">
            <v>[...]</v>
          </cell>
          <cell r="C13">
            <v>0</v>
          </cell>
          <cell r="D13">
            <v>0</v>
          </cell>
          <cell r="E13">
            <v>0</v>
          </cell>
          <cell r="G13">
            <v>0</v>
          </cell>
          <cell r="J13">
            <v>0</v>
          </cell>
          <cell r="M13">
            <v>0</v>
          </cell>
          <cell r="P13">
            <v>0</v>
          </cell>
          <cell r="S13">
            <v>0</v>
          </cell>
          <cell r="V13">
            <v>0</v>
          </cell>
          <cell r="Y13">
            <v>0</v>
          </cell>
          <cell r="AB13">
            <v>0</v>
          </cell>
          <cell r="AE13">
            <v>0</v>
          </cell>
          <cell r="AH13">
            <v>0</v>
          </cell>
          <cell r="AK13">
            <v>0</v>
          </cell>
          <cell r="AN13">
            <v>0</v>
          </cell>
        </row>
        <row r="14">
          <cell r="A14" t="str">
            <v>Véhicules neufs[...]</v>
          </cell>
          <cell r="B14" t="str">
            <v>[...]</v>
          </cell>
          <cell r="C14">
            <v>0</v>
          </cell>
          <cell r="D14">
            <v>0</v>
          </cell>
          <cell r="E14">
            <v>0</v>
          </cell>
          <cell r="G14">
            <v>0</v>
          </cell>
          <cell r="J14">
            <v>0</v>
          </cell>
          <cell r="M14">
            <v>0</v>
          </cell>
          <cell r="P14">
            <v>0</v>
          </cell>
          <cell r="S14">
            <v>0</v>
          </cell>
          <cell r="V14">
            <v>0</v>
          </cell>
          <cell r="Y14">
            <v>0</v>
          </cell>
          <cell r="AB14">
            <v>0</v>
          </cell>
          <cell r="AE14">
            <v>0</v>
          </cell>
          <cell r="AH14">
            <v>0</v>
          </cell>
          <cell r="AK14">
            <v>0</v>
          </cell>
          <cell r="AN14">
            <v>0</v>
          </cell>
        </row>
        <row r="15">
          <cell r="A15" t="str">
            <v>Véhicules neufs[...]</v>
          </cell>
          <cell r="B15" t="str">
            <v>[...]</v>
          </cell>
          <cell r="C15">
            <v>0</v>
          </cell>
          <cell r="D15">
            <v>0</v>
          </cell>
          <cell r="E15">
            <v>0</v>
          </cell>
          <cell r="G15">
            <v>0</v>
          </cell>
          <cell r="J15">
            <v>0</v>
          </cell>
          <cell r="M15">
            <v>0</v>
          </cell>
          <cell r="P15">
            <v>0</v>
          </cell>
          <cell r="S15">
            <v>0</v>
          </cell>
          <cell r="V15">
            <v>0</v>
          </cell>
          <cell r="Y15">
            <v>0</v>
          </cell>
          <cell r="AB15">
            <v>0</v>
          </cell>
          <cell r="AE15">
            <v>0</v>
          </cell>
          <cell r="AH15">
            <v>0</v>
          </cell>
          <cell r="AK15">
            <v>0</v>
          </cell>
          <cell r="AN15">
            <v>0</v>
          </cell>
        </row>
        <row r="16">
          <cell r="A16" t="str">
            <v>Véhicules neufsTotal Neufs</v>
          </cell>
          <cell r="B16" t="str">
            <v>Total Neufs</v>
          </cell>
          <cell r="C16">
            <v>710</v>
          </cell>
          <cell r="D16">
            <v>1383.616133679466</v>
          </cell>
          <cell r="E16">
            <v>982367.45491242083</v>
          </cell>
          <cell r="F16">
            <v>55.316956526635465</v>
          </cell>
          <cell r="G16">
            <v>1383.616133679466</v>
          </cell>
          <cell r="H16">
            <v>76537.433516298464</v>
          </cell>
          <cell r="I16">
            <v>38.083989944680731</v>
          </cell>
          <cell r="J16">
            <v>1383.616133679466</v>
          </cell>
          <cell r="K16">
            <v>52693.622922346811</v>
          </cell>
          <cell r="L16">
            <v>57.8942389627355</v>
          </cell>
          <cell r="M16">
            <v>1383.616133679466</v>
          </cell>
          <cell r="N16">
            <v>80103.403075935188</v>
          </cell>
          <cell r="O16">
            <v>64.12555885477471</v>
          </cell>
          <cell r="P16">
            <v>1383.616133679466</v>
          </cell>
          <cell r="Q16">
            <v>88725.15781267843</v>
          </cell>
          <cell r="R16">
            <v>83.794550407355558</v>
          </cell>
          <cell r="S16">
            <v>1383.616133679466</v>
          </cell>
          <cell r="T16">
            <v>115939.49185803441</v>
          </cell>
          <cell r="U16">
            <v>59.036736450782627</v>
          </cell>
          <cell r="V16">
            <v>1383.6161336794657</v>
          </cell>
          <cell r="W16">
            <v>81684.18103308545</v>
          </cell>
          <cell r="X16">
            <v>58.777320224880782</v>
          </cell>
          <cell r="Y16">
            <v>1383.616133679466</v>
          </cell>
          <cell r="Z16">
            <v>81325.248557589424</v>
          </cell>
          <cell r="AA16">
            <v>62.237683923126113</v>
          </cell>
          <cell r="AB16">
            <v>1383.616133679466</v>
          </cell>
          <cell r="AC16">
            <v>86113.063598880413</v>
          </cell>
          <cell r="AD16">
            <v>68.199815060205538</v>
          </cell>
          <cell r="AE16">
            <v>1383.616133679466</v>
          </cell>
          <cell r="AF16">
            <v>94362.364431256196</v>
          </cell>
          <cell r="AG16">
            <v>84.592344143176931</v>
          </cell>
          <cell r="AH16">
            <v>1383.616133679466</v>
          </cell>
          <cell r="AI16">
            <v>117043.33214226528</v>
          </cell>
          <cell r="AJ16">
            <v>49.161151631862197</v>
          </cell>
          <cell r="AK16">
            <v>1383.616133679466</v>
          </cell>
          <cell r="AL16">
            <v>68020.162548107139</v>
          </cell>
          <cell r="AM16">
            <v>28.779653869783864</v>
          </cell>
          <cell r="AN16">
            <v>1383.616133679466</v>
          </cell>
          <cell r="AO16">
            <v>39819.993415943631</v>
          </cell>
        </row>
        <row r="17">
          <cell r="A17" t="str">
            <v>Véhicules neufs</v>
          </cell>
        </row>
        <row r="18">
          <cell r="A18" t="str">
            <v>Véhicules neufsEx-Démos et courtoisies</v>
          </cell>
          <cell r="B18" t="str">
            <v>Ex-Démos et courtoisies</v>
          </cell>
          <cell r="C18">
            <v>74.000000000000014</v>
          </cell>
          <cell r="D18">
            <v>790.03378359300473</v>
          </cell>
          <cell r="E18">
            <v>58462.499985882358</v>
          </cell>
          <cell r="F18">
            <v>5.7654292717901754</v>
          </cell>
          <cell r="G18">
            <v>790.03378359300473</v>
          </cell>
          <cell r="H18">
            <v>4554.8839016302545</v>
          </cell>
          <cell r="I18">
            <v>3.9693172618399633</v>
          </cell>
          <cell r="J18">
            <v>790.03378359300473</v>
          </cell>
          <cell r="K18">
            <v>3135.8947346524515</v>
          </cell>
          <cell r="L18">
            <v>6.0340474411865177</v>
          </cell>
          <cell r="M18">
            <v>790.03378359300473</v>
          </cell>
          <cell r="N18">
            <v>4767.1013303402733</v>
          </cell>
          <cell r="O18">
            <v>6.683508951061027</v>
          </cell>
          <cell r="P18">
            <v>790.03378359300484</v>
          </cell>
          <cell r="Q18">
            <v>5280.1978642844579</v>
          </cell>
          <cell r="R18">
            <v>8.7335165213300154</v>
          </cell>
          <cell r="S18">
            <v>790.03378359300473</v>
          </cell>
          <cell r="T18">
            <v>6899.7731014183692</v>
          </cell>
          <cell r="U18">
            <v>6.1531246441660761</v>
          </cell>
          <cell r="V18">
            <v>790.03378359300473</v>
          </cell>
          <cell r="W18">
            <v>4861.176343549886</v>
          </cell>
          <cell r="X18">
            <v>6.1260868966777151</v>
          </cell>
          <cell r="Y18">
            <v>790.03378359300473</v>
          </cell>
          <cell r="Z18">
            <v>4839.8156096018238</v>
          </cell>
          <cell r="AA18">
            <v>6.4867445215652566</v>
          </cell>
          <cell r="AB18">
            <v>790.03378359300473</v>
          </cell>
          <cell r="AC18">
            <v>5124.7473175733949</v>
          </cell>
          <cell r="AD18">
            <v>7.1081497386693089</v>
          </cell>
          <cell r="AE18">
            <v>790.03378359300473</v>
          </cell>
          <cell r="AF18">
            <v>5615.6784323865422</v>
          </cell>
          <cell r="AG18">
            <v>8.8166668543592852</v>
          </cell>
          <cell r="AH18">
            <v>790.03378359300473</v>
          </cell>
          <cell r="AI18">
            <v>6965.4646736285013</v>
          </cell>
          <cell r="AJ18">
            <v>5.1238383390954967</v>
          </cell>
          <cell r="AK18">
            <v>790.03378359300473</v>
          </cell>
          <cell r="AL18">
            <v>4048.0053895545125</v>
          </cell>
          <cell r="AM18">
            <v>2.999569558259163</v>
          </cell>
          <cell r="AN18">
            <v>790.03378359300473</v>
          </cell>
          <cell r="AO18">
            <v>2369.7612872618843</v>
          </cell>
        </row>
        <row r="19">
          <cell r="A19" t="str">
            <v>Véhicules neufs</v>
          </cell>
        </row>
        <row r="20">
          <cell r="A20" t="str">
            <v>Véhicules neufsFlottes</v>
          </cell>
          <cell r="B20" t="str">
            <v>Flottes</v>
          </cell>
          <cell r="C20">
            <v>25.000000000000004</v>
          </cell>
          <cell r="D20">
            <v>800</v>
          </cell>
          <cell r="E20">
            <v>20000.000000000004</v>
          </cell>
          <cell r="F20">
            <v>0</v>
          </cell>
          <cell r="G20">
            <v>0</v>
          </cell>
          <cell r="H20">
            <v>0</v>
          </cell>
          <cell r="I20">
            <v>1.4542911384503485</v>
          </cell>
          <cell r="J20">
            <v>800.00000000000011</v>
          </cell>
          <cell r="K20">
            <v>1163.4329107602789</v>
          </cell>
          <cell r="L20">
            <v>2.210773577378093</v>
          </cell>
          <cell r="M20">
            <v>800</v>
          </cell>
          <cell r="N20">
            <v>1768.6188619024745</v>
          </cell>
          <cell r="O20">
            <v>2.4487253600827237</v>
          </cell>
          <cell r="P20">
            <v>800</v>
          </cell>
          <cell r="Q20">
            <v>1958.9802880661789</v>
          </cell>
          <cell r="R20">
            <v>3.1998136824649825</v>
          </cell>
          <cell r="S20">
            <v>800.00000000000011</v>
          </cell>
          <cell r="T20">
            <v>2559.8509459719862</v>
          </cell>
          <cell r="U20">
            <v>2.2544014634000713</v>
          </cell>
          <cell r="V20">
            <v>800</v>
          </cell>
          <cell r="W20">
            <v>1803.5211707200569</v>
          </cell>
          <cell r="X20">
            <v>2.2444952871027013</v>
          </cell>
          <cell r="Y20">
            <v>800</v>
          </cell>
          <cell r="Z20">
            <v>1795.596229682161</v>
          </cell>
          <cell r="AA20">
            <v>2.3766341798364534</v>
          </cell>
          <cell r="AB20">
            <v>800</v>
          </cell>
          <cell r="AC20">
            <v>1901.3073438691627</v>
          </cell>
          <cell r="AD20">
            <v>2.6043066083694977</v>
          </cell>
          <cell r="AE20">
            <v>800</v>
          </cell>
          <cell r="AF20">
            <v>2083.445286695598</v>
          </cell>
          <cell r="AG20">
            <v>3.2302785671055241</v>
          </cell>
          <cell r="AH20">
            <v>799.99999999999989</v>
          </cell>
          <cell r="AI20">
            <v>2584.2228536844191</v>
          </cell>
          <cell r="AJ20">
            <v>1.8772882588741699</v>
          </cell>
          <cell r="AK20">
            <v>800</v>
          </cell>
          <cell r="AL20">
            <v>1501.830607099336</v>
          </cell>
          <cell r="AM20">
            <v>1.0989918769354361</v>
          </cell>
          <cell r="AN20">
            <v>800</v>
          </cell>
          <cell r="AO20">
            <v>879.19350154834888</v>
          </cell>
        </row>
        <row r="21">
          <cell r="A21" t="str">
            <v>Véhicules neufs</v>
          </cell>
        </row>
        <row r="22">
          <cell r="A22" t="str">
            <v>Véhicules neufsRachat bail</v>
          </cell>
          <cell r="B22" t="str">
            <v>Rachat bail</v>
          </cell>
          <cell r="E22">
            <v>60000</v>
          </cell>
          <cell r="H22">
            <v>5000</v>
          </cell>
          <cell r="K22">
            <v>5000</v>
          </cell>
          <cell r="N22">
            <v>5000</v>
          </cell>
          <cell r="Q22">
            <v>5000</v>
          </cell>
          <cell r="T22">
            <v>5000</v>
          </cell>
          <cell r="W22">
            <v>5000</v>
          </cell>
          <cell r="Z22">
            <v>5000</v>
          </cell>
          <cell r="AC22">
            <v>5000</v>
          </cell>
          <cell r="AF22">
            <v>5000</v>
          </cell>
          <cell r="AI22">
            <v>5000</v>
          </cell>
          <cell r="AL22">
            <v>5000</v>
          </cell>
          <cell r="AO22">
            <v>5000</v>
          </cell>
        </row>
        <row r="23">
          <cell r="A23" t="str">
            <v>Véhicules neufs</v>
          </cell>
        </row>
        <row r="24">
          <cell r="A24" t="str">
            <v>Véhicules neufsRev. Finances</v>
          </cell>
          <cell r="B24" t="str">
            <v>Rev. Finances</v>
          </cell>
          <cell r="D24">
            <v>94.079794079794112</v>
          </cell>
          <cell r="E24">
            <v>73758.55855855858</v>
          </cell>
          <cell r="G24">
            <v>94.079794079794084</v>
          </cell>
          <cell r="H24">
            <v>5746.6182778184229</v>
          </cell>
          <cell r="J24">
            <v>94.079794079794084</v>
          </cell>
          <cell r="K24">
            <v>3956.3664823637873</v>
          </cell>
          <cell r="M24">
            <v>94.079794079794084</v>
          </cell>
          <cell r="N24">
            <v>6014.3600207550835</v>
          </cell>
          <cell r="P24">
            <v>94.079794079794084</v>
          </cell>
          <cell r="Q24">
            <v>6661.7025181552026</v>
          </cell>
          <cell r="S24">
            <v>94.07979407979407</v>
          </cell>
          <cell r="T24">
            <v>8705.0214832521433</v>
          </cell>
          <cell r="V24">
            <v>94.079794079794084</v>
          </cell>
          <cell r="W24">
            <v>6133.0487079031527</v>
          </cell>
          <cell r="Y24">
            <v>94.079794079794084</v>
          </cell>
          <cell r="Z24">
            <v>6106.0991770732644</v>
          </cell>
          <cell r="AB24">
            <v>94.079794079794084</v>
          </cell>
          <cell r="AC24">
            <v>6465.5800763281077</v>
          </cell>
          <cell r="AE24">
            <v>94.079794079794084</v>
          </cell>
          <cell r="AF24">
            <v>7084.9578208465273</v>
          </cell>
          <cell r="AH24">
            <v>94.079794079794098</v>
          </cell>
          <cell r="AI24">
            <v>8787.9005198454288</v>
          </cell>
          <cell r="AK24">
            <v>94.079794079794084</v>
          </cell>
          <cell r="AL24">
            <v>5107.1206780913872</v>
          </cell>
          <cell r="AN24">
            <v>94.079794079794084</v>
          </cell>
          <cell r="AO24">
            <v>2989.7827961260559</v>
          </cell>
        </row>
        <row r="25">
          <cell r="A25" t="str">
            <v>Véhicules neufsRev. Protections</v>
          </cell>
          <cell r="B25" t="str">
            <v>Rev. Protections</v>
          </cell>
          <cell r="D25">
            <v>737.3230373230374</v>
          </cell>
          <cell r="E25">
            <v>578061.2612612613</v>
          </cell>
          <cell r="G25">
            <v>737.32303732303728</v>
          </cell>
          <cell r="H25">
            <v>45037.450223832748</v>
          </cell>
          <cell r="J25">
            <v>737.32303732303728</v>
          </cell>
          <cell r="K25">
            <v>31006.872198990608</v>
          </cell>
          <cell r="M25">
            <v>737.32303732303728</v>
          </cell>
          <cell r="N25">
            <v>47135.79830219681</v>
          </cell>
          <cell r="P25">
            <v>737.32303732303728</v>
          </cell>
          <cell r="Q25">
            <v>52209.156944611699</v>
          </cell>
          <cell r="S25">
            <v>737.32303732303728</v>
          </cell>
          <cell r="T25">
            <v>68223.075345487727</v>
          </cell>
          <cell r="V25">
            <v>737.32303732303728</v>
          </cell>
          <cell r="W25">
            <v>48065.986385194476</v>
          </cell>
          <cell r="Y25">
            <v>737.32303732303728</v>
          </cell>
          <cell r="Z25">
            <v>47854.777271481165</v>
          </cell>
          <cell r="AB25">
            <v>737.32303732303728</v>
          </cell>
          <cell r="AC25">
            <v>50672.104319129583</v>
          </cell>
          <cell r="AE25">
            <v>737.32303732303728</v>
          </cell>
          <cell r="AF25">
            <v>55526.297340122779</v>
          </cell>
          <cell r="AH25">
            <v>737.32303732303728</v>
          </cell>
          <cell r="AI25">
            <v>68872.615702044393</v>
          </cell>
          <cell r="AK25">
            <v>737.32303732303728</v>
          </cell>
          <cell r="AL25">
            <v>40025.573686437143</v>
          </cell>
          <cell r="AN25">
            <v>737.32303732303728</v>
          </cell>
          <cell r="AO25">
            <v>23431.553541732112</v>
          </cell>
        </row>
        <row r="26">
          <cell r="A26" t="str">
            <v>Véhicules neufsRev. Autres</v>
          </cell>
          <cell r="B26" t="str">
            <v>Rev. Autres</v>
          </cell>
          <cell r="D26">
            <v>18.597168597168597</v>
          </cell>
          <cell r="E26">
            <v>14580.180180180181</v>
          </cell>
          <cell r="G26">
            <v>18.597168597168597</v>
          </cell>
          <cell r="H26">
            <v>1135.9594270106184</v>
          </cell>
          <cell r="J26">
            <v>18.597168597168597</v>
          </cell>
          <cell r="K26">
            <v>782.0724441881905</v>
          </cell>
          <cell r="M26">
            <v>18.597168597168597</v>
          </cell>
          <cell r="N26">
            <v>1188.8851203818188</v>
          </cell>
          <cell r="P26">
            <v>18.597168597168597</v>
          </cell>
          <cell r="Q26">
            <v>1316.8481721934702</v>
          </cell>
          <cell r="S26">
            <v>18.597168597168597</v>
          </cell>
          <cell r="T26">
            <v>1720.7600606428655</v>
          </cell>
          <cell r="V26">
            <v>18.597168597168597</v>
          </cell>
          <cell r="W26">
            <v>1212.3468376087628</v>
          </cell>
          <cell r="Y26">
            <v>18.597168597168597</v>
          </cell>
          <cell r="Z26">
            <v>1207.0196047702964</v>
          </cell>
          <cell r="AB26">
            <v>18.597168597168597</v>
          </cell>
          <cell r="AC26">
            <v>1278.0797825299746</v>
          </cell>
          <cell r="AE26">
            <v>18.597168597168597</v>
          </cell>
          <cell r="AF26">
            <v>1400.5149180743135</v>
          </cell>
          <cell r="AH26">
            <v>18.597168597168597</v>
          </cell>
          <cell r="AI26">
            <v>1737.1431260159566</v>
          </cell>
          <cell r="AK26">
            <v>18.597168597168597</v>
          </cell>
          <cell r="AL26">
            <v>1009.5471107855067</v>
          </cell>
          <cell r="AN26">
            <v>18.597168597168597</v>
          </cell>
          <cell r="AO26">
            <v>591.00357597840639</v>
          </cell>
        </row>
        <row r="27">
          <cell r="A27" t="str">
            <v>Véhicules neufsTotal F&amp;I</v>
          </cell>
          <cell r="B27" t="str">
            <v>Total F&amp;I</v>
          </cell>
          <cell r="C27">
            <v>784</v>
          </cell>
          <cell r="D27">
            <v>850.00000000000011</v>
          </cell>
          <cell r="E27">
            <v>666400.00000000012</v>
          </cell>
          <cell r="F27">
            <v>61.082385798425641</v>
          </cell>
          <cell r="G27">
            <v>849.99999999999989</v>
          </cell>
          <cell r="H27">
            <v>51920.027928661788</v>
          </cell>
          <cell r="I27">
            <v>42.053307206520692</v>
          </cell>
          <cell r="J27">
            <v>849.99999999999989</v>
          </cell>
          <cell r="K27">
            <v>35745.311125542583</v>
          </cell>
          <cell r="L27">
            <v>63.928286403922016</v>
          </cell>
          <cell r="M27">
            <v>850</v>
          </cell>
          <cell r="N27">
            <v>54339.043443333714</v>
          </cell>
          <cell r="O27">
            <v>70.809067805835738</v>
          </cell>
          <cell r="P27">
            <v>850</v>
          </cell>
          <cell r="Q27">
            <v>60187.707634960374</v>
          </cell>
          <cell r="R27">
            <v>92.528066928685575</v>
          </cell>
          <cell r="S27">
            <v>849.99999999999989</v>
          </cell>
          <cell r="T27">
            <v>78648.856889382732</v>
          </cell>
          <cell r="U27">
            <v>65.189861094948697</v>
          </cell>
          <cell r="V27">
            <v>850</v>
          </cell>
          <cell r="W27">
            <v>55411.38193070639</v>
          </cell>
          <cell r="X27">
            <v>64.903407121558502</v>
          </cell>
          <cell r="Y27">
            <v>850.00000000000011</v>
          </cell>
          <cell r="Z27">
            <v>55167.89605332473</v>
          </cell>
          <cell r="AA27">
            <v>68.72442844469137</v>
          </cell>
          <cell r="AB27">
            <v>850</v>
          </cell>
          <cell r="AC27">
            <v>58415.764177987665</v>
          </cell>
          <cell r="AD27">
            <v>75.307964798874849</v>
          </cell>
          <cell r="AE27">
            <v>849.99999999999989</v>
          </cell>
          <cell r="AF27">
            <v>64011.770079043614</v>
          </cell>
          <cell r="AG27">
            <v>93.409010997536214</v>
          </cell>
          <cell r="AH27">
            <v>850</v>
          </cell>
          <cell r="AI27">
            <v>79397.659347905777</v>
          </cell>
          <cell r="AJ27">
            <v>54.284989970957696</v>
          </cell>
          <cell r="AK27">
            <v>849.99999999999989</v>
          </cell>
          <cell r="AL27">
            <v>46142.241475314033</v>
          </cell>
          <cell r="AM27">
            <v>31.779223428043029</v>
          </cell>
          <cell r="AN27">
            <v>850</v>
          </cell>
          <cell r="AO27">
            <v>27012.339913836575</v>
          </cell>
        </row>
        <row r="28">
          <cell r="A28" t="str">
            <v>Véhicules neufs</v>
          </cell>
        </row>
        <row r="29">
          <cell r="A29" t="str">
            <v>Véhicules neufs</v>
          </cell>
        </row>
        <row r="30">
          <cell r="A30" t="str">
            <v>Véhicules neufsTotal Dépt. Neufs</v>
          </cell>
          <cell r="B30" t="str">
            <v>Total Dépt. Neufs</v>
          </cell>
          <cell r="C30">
            <v>809</v>
          </cell>
          <cell r="D30">
            <v>2209.1841222475937</v>
          </cell>
          <cell r="E30">
            <v>1787229.9548983031</v>
          </cell>
          <cell r="F30">
            <v>61.082385798425641</v>
          </cell>
          <cell r="G30">
            <v>2259.4458867739204</v>
          </cell>
          <cell r="H30">
            <v>138012.34534659053</v>
          </cell>
          <cell r="I30">
            <v>43.507598344971044</v>
          </cell>
          <cell r="J30">
            <v>2246.4641904234068</v>
          </cell>
          <cell r="K30">
            <v>97738.261693302135</v>
          </cell>
          <cell r="L30">
            <v>66.139059981300107</v>
          </cell>
          <cell r="M30">
            <v>2207.1400281888637</v>
          </cell>
          <cell r="N30">
            <v>145978.16671151167</v>
          </cell>
          <cell r="O30">
            <v>73.257793165918457</v>
          </cell>
          <cell r="P30">
            <v>2199.7938599515692</v>
          </cell>
          <cell r="Q30">
            <v>161152.04359998944</v>
          </cell>
          <cell r="R30">
            <v>95.727880611150553</v>
          </cell>
          <cell r="S30">
            <v>2183.7731229417527</v>
          </cell>
          <cell r="T30">
            <v>209047.97279480749</v>
          </cell>
          <cell r="U30">
            <v>67.444262558348768</v>
          </cell>
          <cell r="V30">
            <v>2205.6770262609548</v>
          </cell>
          <cell r="W30">
            <v>148760.26047806177</v>
          </cell>
          <cell r="X30">
            <v>67.147902408661196</v>
          </cell>
          <cell r="Y30">
            <v>2206.0042255481017</v>
          </cell>
          <cell r="Z30">
            <v>148128.55645019814</v>
          </cell>
          <cell r="AA30">
            <v>71.101062624527827</v>
          </cell>
          <cell r="AB30">
            <v>2201.864172762781</v>
          </cell>
          <cell r="AC30">
            <v>156554.88243831065</v>
          </cell>
          <cell r="AD30">
            <v>77.912271407244347</v>
          </cell>
          <cell r="AE30">
            <v>2195.7164787968873</v>
          </cell>
          <cell r="AF30">
            <v>171073.25822938196</v>
          </cell>
          <cell r="AG30">
            <v>96.639289564641743</v>
          </cell>
          <cell r="AH30">
            <v>2183.280526667706</v>
          </cell>
          <cell r="AI30">
            <v>210990.67901748398</v>
          </cell>
          <cell r="AJ30">
            <v>56.162278229831863</v>
          </cell>
          <cell r="AK30">
            <v>2220.5694631851902</v>
          </cell>
          <cell r="AL30">
            <v>124712.24002007503</v>
          </cell>
          <cell r="AM30">
            <v>32.878215304978468</v>
          </cell>
          <cell r="AN30">
            <v>2283.6181168027542</v>
          </cell>
          <cell r="AO30">
            <v>75081.288118590426</v>
          </cell>
        </row>
        <row r="31">
          <cell r="A31" t="str">
            <v>Véhicules neufs</v>
          </cell>
        </row>
        <row r="32">
          <cell r="A32" t="str">
            <v>Véhicules neufs</v>
          </cell>
        </row>
        <row r="33">
          <cell r="A33" t="str">
            <v>Véhicules neufsDEPENSES</v>
          </cell>
          <cell r="B33" t="str">
            <v>DEPENSES</v>
          </cell>
        </row>
        <row r="34">
          <cell r="A34" t="str">
            <v>Véhicules neufsComm. vendeurs</v>
          </cell>
          <cell r="B34" t="str">
            <v>Comm. vendeurs</v>
          </cell>
          <cell r="C34">
            <v>0.29080739236310865</v>
          </cell>
          <cell r="D34">
            <v>386.0727615783004</v>
          </cell>
          <cell r="E34">
            <v>302681.04507738753</v>
          </cell>
          <cell r="F34">
            <v>0.2918655242276833</v>
          </cell>
          <cell r="G34">
            <v>387.47752604371072</v>
          </cell>
          <cell r="H34">
            <v>23668.051734021457</v>
          </cell>
          <cell r="I34">
            <v>0.32814705329239158</v>
          </cell>
          <cell r="J34">
            <v>435.64449321215687</v>
          </cell>
          <cell r="K34">
            <v>18320.291705879852</v>
          </cell>
          <cell r="L34">
            <v>0.2961800815962965</v>
          </cell>
          <cell r="M34">
            <v>393.2054859306748</v>
          </cell>
          <cell r="N34">
            <v>25136.952920169508</v>
          </cell>
          <cell r="O34">
            <v>0.28622244399772345</v>
          </cell>
          <cell r="P34">
            <v>379.98583351662325</v>
          </cell>
          <cell r="Q34">
            <v>26906.442650735586</v>
          </cell>
          <cell r="R34">
            <v>0.26854424395609855</v>
          </cell>
          <cell r="S34">
            <v>356.51644556763387</v>
          </cell>
          <cell r="T34">
            <v>32987.777536659116</v>
          </cell>
          <cell r="U34">
            <v>0.29202669340860354</v>
          </cell>
          <cell r="V34">
            <v>387.69149251221614</v>
          </cell>
          <cell r="W34">
            <v>25273.554544564715</v>
          </cell>
          <cell r="X34">
            <v>0.29501879892928684</v>
          </cell>
          <cell r="Y34">
            <v>391.66377957107289</v>
          </cell>
          <cell r="Z34">
            <v>25420.313740269692</v>
          </cell>
          <cell r="AA34">
            <v>0.2882649855957134</v>
          </cell>
          <cell r="AB34">
            <v>382.6974897402377</v>
          </cell>
          <cell r="AC34">
            <v>26300.666249615977</v>
          </cell>
          <cell r="AD34">
            <v>0.28219975690705984</v>
          </cell>
          <cell r="AE34">
            <v>374.64535746669287</v>
          </cell>
          <cell r="AF34">
            <v>28213.779392163589</v>
          </cell>
          <cell r="AG34">
            <v>0.26993062086302611</v>
          </cell>
          <cell r="AH34">
            <v>358.35698461547764</v>
          </cell>
          <cell r="AI34">
            <v>33473.771516991066</v>
          </cell>
          <cell r="AJ34">
            <v>0.30671936291654434</v>
          </cell>
          <cell r="AK34">
            <v>407.1973222842642</v>
          </cell>
          <cell r="AL34">
            <v>22104.70255640211</v>
          </cell>
          <cell r="AM34">
            <v>0.35256759927984815</v>
          </cell>
          <cell r="AN34">
            <v>468.06494701153997</v>
          </cell>
          <cell r="AO34">
            <v>14874.74052991485</v>
          </cell>
        </row>
        <row r="35">
          <cell r="A35" t="str">
            <v>Véhicules neufsComm. F&amp;I</v>
          </cell>
          <cell r="B35" t="str">
            <v>Comm. F&amp;I</v>
          </cell>
          <cell r="C35">
            <v>0.29999999999999993</v>
          </cell>
          <cell r="D35">
            <v>255</v>
          </cell>
          <cell r="E35">
            <v>199920</v>
          </cell>
          <cell r="F35">
            <v>0.3</v>
          </cell>
          <cell r="G35">
            <v>254.99999999999994</v>
          </cell>
          <cell r="H35">
            <v>15576.008378598535</v>
          </cell>
          <cell r="I35">
            <v>0.3</v>
          </cell>
          <cell r="J35">
            <v>254.99999999999994</v>
          </cell>
          <cell r="K35">
            <v>10723.593337662775</v>
          </cell>
          <cell r="L35">
            <v>0.3</v>
          </cell>
          <cell r="M35">
            <v>254.99999999999997</v>
          </cell>
          <cell r="N35">
            <v>16301.713033000113</v>
          </cell>
          <cell r="O35">
            <v>0.3</v>
          </cell>
          <cell r="P35">
            <v>255</v>
          </cell>
          <cell r="Q35">
            <v>18056.312290488113</v>
          </cell>
          <cell r="R35">
            <v>0.3</v>
          </cell>
          <cell r="S35">
            <v>254.99999999999997</v>
          </cell>
          <cell r="T35">
            <v>23594.65706681482</v>
          </cell>
          <cell r="U35">
            <v>0.3</v>
          </cell>
          <cell r="V35">
            <v>254.99999999999997</v>
          </cell>
          <cell r="W35">
            <v>16623.414579211916</v>
          </cell>
          <cell r="X35">
            <v>0.3</v>
          </cell>
          <cell r="Y35">
            <v>255.00000000000003</v>
          </cell>
          <cell r="Z35">
            <v>16550.368815997419</v>
          </cell>
          <cell r="AA35">
            <v>0.3</v>
          </cell>
          <cell r="AB35">
            <v>254.99999999999997</v>
          </cell>
          <cell r="AC35">
            <v>17524.729253396297</v>
          </cell>
          <cell r="AD35">
            <v>0.3</v>
          </cell>
          <cell r="AE35">
            <v>254.99999999999997</v>
          </cell>
          <cell r="AF35">
            <v>19203.531023713083</v>
          </cell>
          <cell r="AG35">
            <v>0.3</v>
          </cell>
          <cell r="AH35">
            <v>255</v>
          </cell>
          <cell r="AI35">
            <v>23819.297804371734</v>
          </cell>
          <cell r="AJ35">
            <v>0.3</v>
          </cell>
          <cell r="AK35">
            <v>254.99999999999997</v>
          </cell>
          <cell r="AL35">
            <v>13842.67244259421</v>
          </cell>
          <cell r="AM35">
            <v>0.3</v>
          </cell>
          <cell r="AN35">
            <v>255</v>
          </cell>
          <cell r="AO35">
            <v>8103.7019741509721</v>
          </cell>
        </row>
        <row r="36">
          <cell r="A36" t="str">
            <v>Véhicules neufsFrais de livraison</v>
          </cell>
          <cell r="B36" t="str">
            <v>Frais de livraison</v>
          </cell>
          <cell r="D36">
            <v>197.00000000000003</v>
          </cell>
          <cell r="E36">
            <v>154448.00000000003</v>
          </cell>
          <cell r="G36">
            <v>197</v>
          </cell>
          <cell r="H36">
            <v>12033.230002289851</v>
          </cell>
          <cell r="J36">
            <v>197</v>
          </cell>
          <cell r="K36">
            <v>8284.5015196845761</v>
          </cell>
          <cell r="M36">
            <v>197</v>
          </cell>
          <cell r="N36">
            <v>12593.872421572638</v>
          </cell>
          <cell r="P36">
            <v>197</v>
          </cell>
          <cell r="Q36">
            <v>13949.386357749641</v>
          </cell>
          <cell r="S36">
            <v>197</v>
          </cell>
          <cell r="T36">
            <v>18228.029184951058</v>
          </cell>
          <cell r="V36">
            <v>197</v>
          </cell>
          <cell r="W36">
            <v>12842.402635704893</v>
          </cell>
          <cell r="Y36">
            <v>197</v>
          </cell>
          <cell r="Z36">
            <v>12785.971202947025</v>
          </cell>
          <cell r="AB36">
            <v>197</v>
          </cell>
          <cell r="AC36">
            <v>13538.712403604201</v>
          </cell>
          <cell r="AE36">
            <v>197</v>
          </cell>
          <cell r="AF36">
            <v>14835.669065378344</v>
          </cell>
          <cell r="AH36">
            <v>197</v>
          </cell>
          <cell r="AI36">
            <v>18401.575166514634</v>
          </cell>
          <cell r="AK36">
            <v>197</v>
          </cell>
          <cell r="AL36">
            <v>10694.143024278666</v>
          </cell>
          <cell r="AN36">
            <v>197</v>
          </cell>
          <cell r="AO36">
            <v>6260.5070153244769</v>
          </cell>
        </row>
        <row r="37">
          <cell r="A37" t="str">
            <v>Véhicules neufsService gratuit 1</v>
          </cell>
          <cell r="B37" t="str">
            <v>Service gratuit 1</v>
          </cell>
          <cell r="D37">
            <v>6</v>
          </cell>
          <cell r="E37">
            <v>4704</v>
          </cell>
          <cell r="G37">
            <v>6</v>
          </cell>
          <cell r="H37">
            <v>366.49431479055386</v>
          </cell>
          <cell r="J37">
            <v>6</v>
          </cell>
          <cell r="K37">
            <v>252.31984323912417</v>
          </cell>
          <cell r="M37">
            <v>6</v>
          </cell>
          <cell r="N37">
            <v>383.56971842353209</v>
          </cell>
          <cell r="P37">
            <v>6</v>
          </cell>
          <cell r="Q37">
            <v>424.8544068350144</v>
          </cell>
          <cell r="S37">
            <v>6</v>
          </cell>
          <cell r="T37">
            <v>555.16840157211345</v>
          </cell>
          <cell r="V37">
            <v>6</v>
          </cell>
          <cell r="W37">
            <v>391.13916656969218</v>
          </cell>
          <cell r="Y37">
            <v>6</v>
          </cell>
          <cell r="Z37">
            <v>389.42044272935101</v>
          </cell>
          <cell r="AB37">
            <v>6</v>
          </cell>
          <cell r="AC37">
            <v>412.34657066814822</v>
          </cell>
          <cell r="AE37">
            <v>6</v>
          </cell>
          <cell r="AF37">
            <v>451.84778879324909</v>
          </cell>
          <cell r="AH37">
            <v>6</v>
          </cell>
          <cell r="AI37">
            <v>560.45406598521731</v>
          </cell>
          <cell r="AK37">
            <v>6</v>
          </cell>
          <cell r="AL37">
            <v>325.70993982574618</v>
          </cell>
          <cell r="AN37">
            <v>6</v>
          </cell>
          <cell r="AO37">
            <v>190.67534056825818</v>
          </cell>
        </row>
        <row r="38">
          <cell r="A38" t="str">
            <v>Véhicules neufsEntretien stock</v>
          </cell>
          <cell r="B38" t="str">
            <v>Entretien stock</v>
          </cell>
          <cell r="D38">
            <v>34</v>
          </cell>
          <cell r="E38">
            <v>26656</v>
          </cell>
          <cell r="G38">
            <v>34</v>
          </cell>
          <cell r="H38">
            <v>2076.8011171464718</v>
          </cell>
          <cell r="J38">
            <v>34</v>
          </cell>
          <cell r="K38">
            <v>1429.8124450217035</v>
          </cell>
          <cell r="M38">
            <v>33.999999999999993</v>
          </cell>
          <cell r="N38">
            <v>2173.5617377333483</v>
          </cell>
          <cell r="P38">
            <v>34</v>
          </cell>
          <cell r="Q38">
            <v>2407.5083053984149</v>
          </cell>
          <cell r="S38">
            <v>34</v>
          </cell>
          <cell r="T38">
            <v>3145.9542755753096</v>
          </cell>
          <cell r="V38">
            <v>34</v>
          </cell>
          <cell r="W38">
            <v>2216.4552772282559</v>
          </cell>
          <cell r="Y38">
            <v>34</v>
          </cell>
          <cell r="Z38">
            <v>2206.7158421329891</v>
          </cell>
          <cell r="AB38">
            <v>34</v>
          </cell>
          <cell r="AC38">
            <v>2336.6305671195064</v>
          </cell>
          <cell r="AE38">
            <v>34</v>
          </cell>
          <cell r="AF38">
            <v>2560.4708031617447</v>
          </cell>
          <cell r="AH38">
            <v>34</v>
          </cell>
          <cell r="AI38">
            <v>3175.9063739162311</v>
          </cell>
          <cell r="AK38">
            <v>34</v>
          </cell>
          <cell r="AL38">
            <v>1845.6896590125616</v>
          </cell>
          <cell r="AN38">
            <v>34</v>
          </cell>
          <cell r="AO38">
            <v>1080.493596553463</v>
          </cell>
        </row>
        <row r="39">
          <cell r="A39" t="str">
            <v>Véhicules neufsPublicité 1</v>
          </cell>
          <cell r="B39" t="str">
            <v>Publicité 1</v>
          </cell>
          <cell r="D39">
            <v>180.66964285714283</v>
          </cell>
          <cell r="E39">
            <v>141644.99999999997</v>
          </cell>
          <cell r="G39">
            <v>180.66964285714283</v>
          </cell>
          <cell r="H39">
            <v>11035.732827063774</v>
          </cell>
          <cell r="J39">
            <v>180.66964285714283</v>
          </cell>
          <cell r="K39">
            <v>7597.7559939638049</v>
          </cell>
          <cell r="M39">
            <v>180.6696428571428</v>
          </cell>
          <cell r="N39">
            <v>11549.900673065729</v>
          </cell>
          <cell r="P39">
            <v>180.66964285714283</v>
          </cell>
          <cell r="Q39">
            <v>12793.048991527554</v>
          </cell>
          <cell r="S39">
            <v>180.6696428571428</v>
          </cell>
          <cell r="T39">
            <v>16717.01280626743</v>
          </cell>
          <cell r="V39">
            <v>180.66964285714283</v>
          </cell>
          <cell r="W39">
            <v>11777.828921931132</v>
          </cell>
          <cell r="Y39">
            <v>180.66964285714283</v>
          </cell>
          <cell r="Z39">
            <v>11726.075384863716</v>
          </cell>
          <cell r="AB39">
            <v>180.66964285714283</v>
          </cell>
          <cell r="AC39">
            <v>12416.417942663658</v>
          </cell>
          <cell r="AE39">
            <v>180.6696428571428</v>
          </cell>
          <cell r="AF39">
            <v>13605.863104511001</v>
          </cell>
          <cell r="AH39">
            <v>180.66964285714283</v>
          </cell>
          <cell r="AI39">
            <v>16876.172656563795</v>
          </cell>
          <cell r="AK39">
            <v>180.6696428571428</v>
          </cell>
          <cell r="AL39">
            <v>9807.6497505565058</v>
          </cell>
          <cell r="AN39">
            <v>180.66964285714283</v>
          </cell>
          <cell r="AO39">
            <v>5741.5409470218801</v>
          </cell>
        </row>
        <row r="40">
          <cell r="A40" t="str">
            <v>Véhicules neufsIntérêt de gros</v>
          </cell>
          <cell r="B40" t="str">
            <v>Intérêt de gros</v>
          </cell>
          <cell r="D40">
            <v>224.43135547793509</v>
          </cell>
          <cell r="E40">
            <v>175954.1826947011</v>
          </cell>
          <cell r="G40">
            <v>226.99495080223429</v>
          </cell>
          <cell r="H40">
            <v>13865.393159196723</v>
          </cell>
          <cell r="J40">
            <v>332.88053349025813</v>
          </cell>
          <cell r="K40">
            <v>13998.727337936325</v>
          </cell>
          <cell r="M40">
            <v>231.24629321245661</v>
          </cell>
          <cell r="N40">
            <v>14783.179262331254</v>
          </cell>
          <cell r="P40">
            <v>219.7935456700142</v>
          </cell>
          <cell r="Q40">
            <v>15563.376078633089</v>
          </cell>
          <cell r="S40">
            <v>166.54498091281118</v>
          </cell>
          <cell r="T40">
            <v>15410.085140537256</v>
          </cell>
          <cell r="V40">
            <v>224.82774459193394</v>
          </cell>
          <cell r="W40">
            <v>14656.489440238776</v>
          </cell>
          <cell r="Y40">
            <v>227.30566005107409</v>
          </cell>
          <cell r="Z40">
            <v>14752.911795329437</v>
          </cell>
          <cell r="AB40">
            <v>218.7976906991731</v>
          </cell>
          <cell r="AC40">
            <v>15036.746238319036</v>
          </cell>
          <cell r="AE40">
            <v>208.61189393808104</v>
          </cell>
          <cell r="AF40">
            <v>15710.13716531562</v>
          </cell>
          <cell r="AH40">
            <v>162.04683113668221</v>
          </cell>
          <cell r="AI40">
            <v>15136.634231762244</v>
          </cell>
          <cell r="AK40">
            <v>247.86565921516913</v>
          </cell>
          <cell r="AL40">
            <v>13455.384824640274</v>
          </cell>
          <cell r="AN40">
            <v>427.48426660650051</v>
          </cell>
          <cell r="AO40">
            <v>13585.118020461094</v>
          </cell>
        </row>
        <row r="41">
          <cell r="A41" t="str">
            <v>Véhicules neufs[...]</v>
          </cell>
          <cell r="B41" t="str">
            <v>[...]</v>
          </cell>
          <cell r="D41">
            <v>0</v>
          </cell>
          <cell r="E41">
            <v>0</v>
          </cell>
          <cell r="G41">
            <v>0</v>
          </cell>
          <cell r="J41">
            <v>0</v>
          </cell>
          <cell r="M41">
            <v>0</v>
          </cell>
          <cell r="P41">
            <v>0</v>
          </cell>
          <cell r="S41">
            <v>0</v>
          </cell>
          <cell r="V41">
            <v>0</v>
          </cell>
          <cell r="Y41">
            <v>0</v>
          </cell>
          <cell r="AB41">
            <v>0</v>
          </cell>
          <cell r="AE41">
            <v>0</v>
          </cell>
          <cell r="AH41">
            <v>0</v>
          </cell>
          <cell r="AK41">
            <v>0</v>
          </cell>
          <cell r="AN41">
            <v>0</v>
          </cell>
        </row>
        <row r="42">
          <cell r="A42" t="str">
            <v>Véhicules neufs[...]</v>
          </cell>
          <cell r="B42" t="str">
            <v>[...]</v>
          </cell>
          <cell r="D42">
            <v>0</v>
          </cell>
          <cell r="E42">
            <v>0</v>
          </cell>
          <cell r="G42">
            <v>0</v>
          </cell>
          <cell r="J42">
            <v>0</v>
          </cell>
          <cell r="M42">
            <v>0</v>
          </cell>
          <cell r="P42">
            <v>0</v>
          </cell>
          <cell r="S42">
            <v>0</v>
          </cell>
          <cell r="V42">
            <v>0</v>
          </cell>
          <cell r="Y42">
            <v>0</v>
          </cell>
          <cell r="AB42">
            <v>0</v>
          </cell>
          <cell r="AE42">
            <v>0</v>
          </cell>
          <cell r="AH42">
            <v>0</v>
          </cell>
          <cell r="AK42">
            <v>0</v>
          </cell>
          <cell r="AN42">
            <v>0</v>
          </cell>
        </row>
        <row r="43">
          <cell r="A43" t="str">
            <v>Véhicules neufs[...]</v>
          </cell>
          <cell r="B43" t="str">
            <v>[...]</v>
          </cell>
          <cell r="D43">
            <v>0</v>
          </cell>
          <cell r="E43">
            <v>0</v>
          </cell>
          <cell r="G43">
            <v>0</v>
          </cell>
          <cell r="J43">
            <v>0</v>
          </cell>
          <cell r="M43">
            <v>0</v>
          </cell>
          <cell r="P43">
            <v>0</v>
          </cell>
          <cell r="S43">
            <v>0</v>
          </cell>
          <cell r="V43">
            <v>0</v>
          </cell>
          <cell r="Y43">
            <v>0</v>
          </cell>
          <cell r="AB43">
            <v>0</v>
          </cell>
          <cell r="AE43">
            <v>0</v>
          </cell>
          <cell r="AH43">
            <v>0</v>
          </cell>
          <cell r="AK43">
            <v>0</v>
          </cell>
          <cell r="AN43">
            <v>0</v>
          </cell>
        </row>
        <row r="44">
          <cell r="A44" t="str">
            <v>Véhicules neufsTOTAL VARIABLES</v>
          </cell>
          <cell r="B44" t="str">
            <v>TOTAL VARIABLES</v>
          </cell>
          <cell r="C44" t="str">
            <v>% brut</v>
          </cell>
          <cell r="D44">
            <v>0.56288684341648276</v>
          </cell>
          <cell r="E44">
            <v>1006008.2277720887</v>
          </cell>
          <cell r="F44" t="str">
            <v>% brut</v>
          </cell>
          <cell r="G44">
            <v>0.56967158507207871</v>
          </cell>
          <cell r="H44">
            <v>78621.711533107358</v>
          </cell>
          <cell r="I44" t="str">
            <v>% brut</v>
          </cell>
          <cell r="J44">
            <v>0.62009494678317434</v>
          </cell>
          <cell r="K44">
            <v>60607.002183388155</v>
          </cell>
          <cell r="L44" t="str">
            <v>% brut</v>
          </cell>
          <cell r="M44">
            <v>0.56804898728569198</v>
          </cell>
          <cell r="N44">
            <v>82922.749766296125</v>
          </cell>
          <cell r="O44" t="str">
            <v>% brut</v>
          </cell>
          <cell r="P44">
            <v>0.55910509769901129</v>
          </cell>
          <cell r="Q44">
            <v>90100.929081367416</v>
          </cell>
          <cell r="R44" t="str">
            <v>% brut</v>
          </cell>
          <cell r="S44">
            <v>0.52925021435618169</v>
          </cell>
          <cell r="T44">
            <v>110638.6844123771</v>
          </cell>
          <cell r="U44" t="str">
            <v>% brut</v>
          </cell>
          <cell r="V44">
            <v>0.56319667830781261</v>
          </cell>
          <cell r="W44">
            <v>83781.284565449372</v>
          </cell>
          <cell r="X44" t="str">
            <v>% brut</v>
          </cell>
          <cell r="Y44">
            <v>0.56593933832369758</v>
          </cell>
          <cell r="Z44">
            <v>83831.777224269623</v>
          </cell>
          <cell r="AA44" t="str">
            <v>% brut</v>
          </cell>
          <cell r="AB44">
            <v>0.55933259864885843</v>
          </cell>
          <cell r="AC44">
            <v>87566.249225386826</v>
          </cell>
          <cell r="AD44" t="str">
            <v>% brut</v>
          </cell>
          <cell r="AE44">
            <v>0.55287015236605952</v>
          </cell>
          <cell r="AF44">
            <v>94581.298343036644</v>
          </cell>
          <cell r="AG44" t="str">
            <v>% brut</v>
          </cell>
          <cell r="AH44">
            <v>0.52819305731922883</v>
          </cell>
          <cell r="AI44">
            <v>111443.81181610494</v>
          </cell>
          <cell r="AJ44" t="str">
            <v>% brut</v>
          </cell>
          <cell r="AK44">
            <v>0.57793807717436518</v>
          </cell>
          <cell r="AL44">
            <v>72075.952197310078</v>
          </cell>
          <cell r="AM44" t="str">
            <v>% brut</v>
          </cell>
          <cell r="AN44">
            <v>0.66377094310473361</v>
          </cell>
          <cell r="AO44">
            <v>49836.777423995001</v>
          </cell>
        </row>
        <row r="45">
          <cell r="A45" t="str">
            <v>Véhicules neufsSalaires cadres</v>
          </cell>
          <cell r="B45" t="str">
            <v>Salaires cadres</v>
          </cell>
          <cell r="E45">
            <v>299404.59999999998</v>
          </cell>
          <cell r="H45">
            <v>24368.631609195403</v>
          </cell>
          <cell r="K45">
            <v>23592.962643678162</v>
          </cell>
          <cell r="N45">
            <v>25919.969540229882</v>
          </cell>
          <cell r="Q45">
            <v>24368.631609195403</v>
          </cell>
          <cell r="T45">
            <v>25144.300574712641</v>
          </cell>
          <cell r="W45">
            <v>25144.300574712641</v>
          </cell>
          <cell r="Z45">
            <v>25144.300574712641</v>
          </cell>
          <cell r="AC45">
            <v>25144.300574712641</v>
          </cell>
          <cell r="AF45">
            <v>25144.300574712641</v>
          </cell>
          <cell r="AI45">
            <v>24368.631609195403</v>
          </cell>
          <cell r="AL45">
            <v>25144.300574712641</v>
          </cell>
          <cell r="AO45">
            <v>25919.969540229882</v>
          </cell>
        </row>
        <row r="46">
          <cell r="A46" t="str">
            <v>Véhicules neufsSalaires commis</v>
          </cell>
          <cell r="B46" t="str">
            <v>Salaires commis</v>
          </cell>
          <cell r="E46">
            <v>118984.68640800001</v>
          </cell>
          <cell r="H46">
            <v>9573.4805155862086</v>
          </cell>
          <cell r="K46">
            <v>9117.6004910344818</v>
          </cell>
          <cell r="N46">
            <v>10485.240564689655</v>
          </cell>
          <cell r="Q46">
            <v>9573.4805155862086</v>
          </cell>
          <cell r="T46">
            <v>10029.360540137932</v>
          </cell>
          <cell r="W46">
            <v>10029.360540137932</v>
          </cell>
          <cell r="Z46">
            <v>10029.360540137932</v>
          </cell>
          <cell r="AC46">
            <v>10029.360540137932</v>
          </cell>
          <cell r="AF46">
            <v>10029.360540137932</v>
          </cell>
          <cell r="AI46">
            <v>9573.4805155862086</v>
          </cell>
          <cell r="AL46">
            <v>10029.360540137932</v>
          </cell>
          <cell r="AO46">
            <v>10485.240564689655</v>
          </cell>
        </row>
        <row r="47">
          <cell r="A47" t="str">
            <v>Véhicules neufsSalaires autres</v>
          </cell>
          <cell r="B47" t="str">
            <v>Salaires autres</v>
          </cell>
          <cell r="E47">
            <v>74977.435795199985</v>
          </cell>
          <cell r="H47">
            <v>6032.6672478896544</v>
          </cell>
          <cell r="K47">
            <v>5745.3973789425281</v>
          </cell>
          <cell r="N47">
            <v>6607.2069857839078</v>
          </cell>
          <cell r="Q47">
            <v>6032.6672478896544</v>
          </cell>
          <cell r="T47">
            <v>6319.9371168367816</v>
          </cell>
          <cell r="W47">
            <v>6319.9371168367816</v>
          </cell>
          <cell r="Z47">
            <v>6319.9371168367816</v>
          </cell>
          <cell r="AC47">
            <v>6319.9371168367816</v>
          </cell>
          <cell r="AF47">
            <v>6319.9371168367816</v>
          </cell>
          <cell r="AI47">
            <v>6032.6672478896544</v>
          </cell>
          <cell r="AL47">
            <v>6319.9371168367816</v>
          </cell>
          <cell r="AO47">
            <v>6607.2069857839078</v>
          </cell>
        </row>
        <row r="48">
          <cell r="A48" t="str">
            <v>Véhicules neufsSalaires spécialistes</v>
          </cell>
          <cell r="B48" t="str">
            <v>Salaires spécialistes</v>
          </cell>
          <cell r="E48">
            <v>0</v>
          </cell>
        </row>
        <row r="49">
          <cell r="A49" t="str">
            <v>Véhicules neufs[...]</v>
          </cell>
          <cell r="B49" t="str">
            <v>[...]</v>
          </cell>
          <cell r="E49">
            <v>0</v>
          </cell>
        </row>
        <row r="50">
          <cell r="A50" t="str">
            <v>Véhicules neufs[...]</v>
          </cell>
          <cell r="B50" t="str">
            <v>[...]</v>
          </cell>
          <cell r="E50">
            <v>0</v>
          </cell>
        </row>
        <row r="51">
          <cell r="A51" t="str">
            <v>Véhicules neufs[...]</v>
          </cell>
          <cell r="B51" t="str">
            <v>[...]</v>
          </cell>
          <cell r="E51">
            <v>0</v>
          </cell>
        </row>
        <row r="52">
          <cell r="A52" t="str">
            <v>Véhicules neufsSalaires en absences</v>
          </cell>
          <cell r="B52" t="str">
            <v>Salaires en absences</v>
          </cell>
          <cell r="E52">
            <v>119516.13207367051</v>
          </cell>
          <cell r="H52">
            <v>9506.2607382349506</v>
          </cell>
          <cell r="K52">
            <v>8099.9814668637355</v>
          </cell>
          <cell r="N52">
            <v>10134.129965264767</v>
          </cell>
          <cell r="Q52">
            <v>10192.504117667397</v>
          </cell>
          <cell r="T52">
            <v>11769.123940219353</v>
          </cell>
          <cell r="W52">
            <v>10006.868082655677</v>
          </cell>
          <cell r="Z52">
            <v>10015.713694554535</v>
          </cell>
          <cell r="AC52">
            <v>10238.279248163955</v>
          </cell>
          <cell r="AF52">
            <v>10669.309037707684</v>
          </cell>
          <cell r="AI52">
            <v>11672.141843284087</v>
          </cell>
          <cell r="AL52">
            <v>9292.9167876820411</v>
          </cell>
          <cell r="AO52">
            <v>7918.9031513723121</v>
          </cell>
        </row>
        <row r="53">
          <cell r="A53" t="str">
            <v>Véhicules neufsDéduction à la source</v>
          </cell>
          <cell r="B53" t="str">
            <v>Déduction à la source</v>
          </cell>
          <cell r="E53">
            <v>119516.13207367051</v>
          </cell>
          <cell r="H53">
            <v>9506.2607382349506</v>
          </cell>
          <cell r="K53">
            <v>8099.9814668637355</v>
          </cell>
          <cell r="N53">
            <v>10134.129965264767</v>
          </cell>
          <cell r="Q53">
            <v>10192.504117667397</v>
          </cell>
          <cell r="T53">
            <v>11769.123940219353</v>
          </cell>
          <cell r="W53">
            <v>10006.868082655677</v>
          </cell>
          <cell r="Z53">
            <v>10015.713694554535</v>
          </cell>
          <cell r="AC53">
            <v>10238.279248163955</v>
          </cell>
          <cell r="AF53">
            <v>10669.309037707684</v>
          </cell>
          <cell r="AI53">
            <v>11672.141843284087</v>
          </cell>
          <cell r="AL53">
            <v>9292.9167876820411</v>
          </cell>
          <cell r="AO53">
            <v>7918.9031513723121</v>
          </cell>
        </row>
        <row r="54">
          <cell r="A54" t="str">
            <v>Véhicules neufsBénéfices marginaux</v>
          </cell>
          <cell r="B54" t="str">
            <v>Bénéfices marginaux</v>
          </cell>
          <cell r="E54">
            <v>85653.2279861305</v>
          </cell>
          <cell r="H54">
            <v>6812.8201957350475</v>
          </cell>
          <cell r="K54">
            <v>5804.9867179190105</v>
          </cell>
          <cell r="N54">
            <v>7262.7931417730824</v>
          </cell>
          <cell r="Q54">
            <v>7304.6279509949663</v>
          </cell>
          <cell r="T54">
            <v>8434.5388238238702</v>
          </cell>
          <cell r="W54">
            <v>7171.5887925699017</v>
          </cell>
          <cell r="Z54">
            <v>7177.9281477640843</v>
          </cell>
          <cell r="AC54">
            <v>7337.4334611841678</v>
          </cell>
          <cell r="AF54">
            <v>7646.3381436905065</v>
          </cell>
          <cell r="AI54">
            <v>8365.0349876869295</v>
          </cell>
          <cell r="AL54">
            <v>6659.9236978387962</v>
          </cell>
          <cell r="AO54">
            <v>5675.2139251501567</v>
          </cell>
        </row>
        <row r="55">
          <cell r="A55" t="str">
            <v>Véhicules neufsCsst</v>
          </cell>
          <cell r="B55" t="str">
            <v>Csst</v>
          </cell>
          <cell r="E55">
            <v>19919.355345611748</v>
          </cell>
          <cell r="H55">
            <v>1584.3767897058253</v>
          </cell>
          <cell r="K55">
            <v>1349.9969111439559</v>
          </cell>
          <cell r="N55">
            <v>1689.0216608774613</v>
          </cell>
          <cell r="Q55">
            <v>1698.7506862778994</v>
          </cell>
          <cell r="T55">
            <v>1961.5206567032258</v>
          </cell>
          <cell r="W55">
            <v>1667.8113471092797</v>
          </cell>
          <cell r="Z55">
            <v>1669.2856157590895</v>
          </cell>
          <cell r="AC55">
            <v>1706.3798746939926</v>
          </cell>
          <cell r="AF55">
            <v>1778.2181729512808</v>
          </cell>
          <cell r="AI55">
            <v>1945.3569738806814</v>
          </cell>
          <cell r="AL55">
            <v>1548.8194646136737</v>
          </cell>
          <cell r="AO55">
            <v>1319.8171918953853</v>
          </cell>
        </row>
        <row r="56">
          <cell r="A56" t="str">
            <v>Véhicules neufs[...]</v>
          </cell>
          <cell r="B56" t="str">
            <v>[...]</v>
          </cell>
          <cell r="E56">
            <v>0</v>
          </cell>
        </row>
        <row r="57">
          <cell r="A57" t="str">
            <v>Véhicules neufsTOTAL PERSONNEL</v>
          </cell>
          <cell r="B57" t="str">
            <v>TOTAL PERSONNEL</v>
          </cell>
          <cell r="C57" t="str">
            <v>% brut</v>
          </cell>
          <cell r="D57">
            <v>0.46886611730383931</v>
          </cell>
          <cell r="E57">
            <v>837971.56968228321</v>
          </cell>
          <cell r="F57" t="str">
            <v>% brut</v>
          </cell>
          <cell r="G57">
            <v>0.48824978421574755</v>
          </cell>
          <cell r="H57">
            <v>67384.497834582056</v>
          </cell>
          <cell r="I57" t="str">
            <v>% brut</v>
          </cell>
          <cell r="J57">
            <v>0.63241258853574867</v>
          </cell>
          <cell r="K57">
            <v>61810.907076445605</v>
          </cell>
          <cell r="L57" t="str">
            <v>% brut</v>
          </cell>
          <cell r="M57">
            <v>0.49481709115194245</v>
          </cell>
          <cell r="N57">
            <v>72232.491823883523</v>
          </cell>
          <cell r="O57" t="str">
            <v>% brut</v>
          </cell>
          <cell r="P57">
            <v>0.430420643112983</v>
          </cell>
          <cell r="Q57">
            <v>69363.166245278931</v>
          </cell>
          <cell r="R57" t="str">
            <v>% brut</v>
          </cell>
          <cell r="S57">
            <v>0.36081624989824679</v>
          </cell>
          <cell r="T57">
            <v>75427.905592653158</v>
          </cell>
          <cell r="U57" t="str">
            <v>% brut</v>
          </cell>
          <cell r="V57">
            <v>0.47288660500196017</v>
          </cell>
          <cell r="W57">
            <v>70346.734536677905</v>
          </cell>
          <cell r="X57" t="str">
            <v>% brut</v>
          </cell>
          <cell r="Y57">
            <v>0.47507544170241911</v>
          </cell>
          <cell r="Z57">
            <v>70372.239384319604</v>
          </cell>
          <cell r="AA57" t="str">
            <v>% brut</v>
          </cell>
          <cell r="AB57">
            <v>0.45360431407737134</v>
          </cell>
          <cell r="AC57">
            <v>71013.970063893415</v>
          </cell>
          <cell r="AD57" t="str">
            <v>% brut</v>
          </cell>
          <cell r="AE57">
            <v>0.42237327663953012</v>
          </cell>
          <cell r="AF57">
            <v>72256.772623744517</v>
          </cell>
          <cell r="AG57" t="str">
            <v>% brut</v>
          </cell>
          <cell r="AH57">
            <v>0.34897017898456867</v>
          </cell>
          <cell r="AI57">
            <v>73629.455020807058</v>
          </cell>
          <cell r="AJ57" t="str">
            <v>% brut</v>
          </cell>
          <cell r="AK57">
            <v>0.54756594026786387</v>
          </cell>
          <cell r="AL57">
            <v>68288.174969503903</v>
          </cell>
          <cell r="AM57" t="str">
            <v>% brut</v>
          </cell>
          <cell r="AN57">
            <v>0.87698621268313126</v>
          </cell>
          <cell r="AO57">
            <v>65845.2545104936</v>
          </cell>
        </row>
        <row r="58">
          <cell r="A58" t="str">
            <v>Véhicules neufsPublicité 2</v>
          </cell>
          <cell r="B58" t="str">
            <v>Publicité 2</v>
          </cell>
          <cell r="E58">
            <v>0</v>
          </cell>
          <cell r="H58">
            <v>0</v>
          </cell>
          <cell r="K58">
            <v>0</v>
          </cell>
          <cell r="N58">
            <v>0</v>
          </cell>
          <cell r="Q58">
            <v>0</v>
          </cell>
          <cell r="T58">
            <v>0</v>
          </cell>
          <cell r="W58">
            <v>0</v>
          </cell>
          <cell r="Z58">
            <v>0</v>
          </cell>
          <cell r="AC58">
            <v>0</v>
          </cell>
          <cell r="AF58">
            <v>0</v>
          </cell>
          <cell r="AI58">
            <v>0</v>
          </cell>
          <cell r="AL58">
            <v>0</v>
          </cell>
          <cell r="AO58">
            <v>0</v>
          </cell>
        </row>
        <row r="59">
          <cell r="A59" t="str">
            <v>Véhicules neufsService gratuit 2</v>
          </cell>
          <cell r="B59" t="str">
            <v>Service gratuit 2</v>
          </cell>
          <cell r="E59">
            <v>0</v>
          </cell>
          <cell r="H59">
            <v>0</v>
          </cell>
          <cell r="K59">
            <v>0</v>
          </cell>
          <cell r="N59">
            <v>0</v>
          </cell>
          <cell r="Q59">
            <v>0</v>
          </cell>
          <cell r="T59">
            <v>0</v>
          </cell>
          <cell r="W59">
            <v>0</v>
          </cell>
          <cell r="Z59">
            <v>0</v>
          </cell>
          <cell r="AC59">
            <v>0</v>
          </cell>
          <cell r="AF59">
            <v>0</v>
          </cell>
          <cell r="AI59">
            <v>0</v>
          </cell>
          <cell r="AL59">
            <v>0</v>
          </cell>
          <cell r="AO59">
            <v>0</v>
          </cell>
        </row>
        <row r="60">
          <cell r="A60" t="str">
            <v>Véhicules neufsFrais véhicules de cie</v>
          </cell>
          <cell r="B60" t="str">
            <v>Frais véhicules de cie</v>
          </cell>
          <cell r="E60">
            <v>109066.53000000001</v>
          </cell>
          <cell r="H60">
            <v>9088.8775000000005</v>
          </cell>
          <cell r="K60">
            <v>9088.8775000000005</v>
          </cell>
          <cell r="N60">
            <v>9088.8775000000005</v>
          </cell>
          <cell r="Q60">
            <v>9088.8775000000005</v>
          </cell>
          <cell r="T60">
            <v>9088.8775000000005</v>
          </cell>
          <cell r="W60">
            <v>9088.8775000000005</v>
          </cell>
          <cell r="Z60">
            <v>9088.8775000000005</v>
          </cell>
          <cell r="AC60">
            <v>9088.8775000000005</v>
          </cell>
          <cell r="AF60">
            <v>9088.8775000000005</v>
          </cell>
          <cell r="AI60">
            <v>9088.8775000000005</v>
          </cell>
          <cell r="AL60">
            <v>9088.8775000000005</v>
          </cell>
          <cell r="AO60">
            <v>9088.8775000000005</v>
          </cell>
        </row>
        <row r="61">
          <cell r="A61" t="str">
            <v>Véhicules neufsInformatique</v>
          </cell>
          <cell r="B61" t="str">
            <v>Informatique</v>
          </cell>
          <cell r="E61">
            <v>80128.755200000014</v>
          </cell>
          <cell r="H61">
            <v>6677.3962666666675</v>
          </cell>
          <cell r="K61">
            <v>6677.3962666666675</v>
          </cell>
          <cell r="N61">
            <v>6677.3962666666675</v>
          </cell>
          <cell r="Q61">
            <v>6677.3962666666675</v>
          </cell>
          <cell r="T61">
            <v>6677.3962666666675</v>
          </cell>
          <cell r="W61">
            <v>6677.3962666666675</v>
          </cell>
          <cell r="Z61">
            <v>6677.3962666666675</v>
          </cell>
          <cell r="AC61">
            <v>6677.3962666666675</v>
          </cell>
          <cell r="AF61">
            <v>6677.3962666666675</v>
          </cell>
          <cell r="AI61">
            <v>6677.3962666666675</v>
          </cell>
          <cell r="AL61">
            <v>6677.3962666666675</v>
          </cell>
          <cell r="AO61">
            <v>6677.3962666666675</v>
          </cell>
        </row>
        <row r="62">
          <cell r="A62" t="str">
            <v>Véhicules neufsFrais de déplacement</v>
          </cell>
          <cell r="B62" t="str">
            <v>Frais de déplacement</v>
          </cell>
          <cell r="E62">
            <v>19157.961600000002</v>
          </cell>
          <cell r="H62">
            <v>1596.4967999999999</v>
          </cell>
          <cell r="K62">
            <v>1596.4967999999999</v>
          </cell>
          <cell r="N62">
            <v>1596.4967999999999</v>
          </cell>
          <cell r="Q62">
            <v>1596.4967999999999</v>
          </cell>
          <cell r="T62">
            <v>1596.4967999999999</v>
          </cell>
          <cell r="W62">
            <v>1596.4967999999999</v>
          </cell>
          <cell r="Z62">
            <v>1596.4967999999999</v>
          </cell>
          <cell r="AC62">
            <v>1596.4967999999999</v>
          </cell>
          <cell r="AF62">
            <v>1596.4967999999999</v>
          </cell>
          <cell r="AI62">
            <v>1596.4967999999999</v>
          </cell>
          <cell r="AL62">
            <v>1596.4967999999999</v>
          </cell>
          <cell r="AO62">
            <v>1596.4967999999999</v>
          </cell>
        </row>
        <row r="63">
          <cell r="A63" t="str">
            <v>Véhicules neufsServices extérieurs</v>
          </cell>
          <cell r="B63" t="str">
            <v>Services extérieurs</v>
          </cell>
          <cell r="E63">
            <v>114710.73599999998</v>
          </cell>
          <cell r="H63">
            <v>9409.894666666667</v>
          </cell>
          <cell r="K63">
            <v>9409.894666666667</v>
          </cell>
          <cell r="N63">
            <v>9409.894666666667</v>
          </cell>
          <cell r="Q63">
            <v>9857.894666666667</v>
          </cell>
          <cell r="T63">
            <v>9857.894666666667</v>
          </cell>
          <cell r="W63">
            <v>9409.894666666667</v>
          </cell>
          <cell r="Z63">
            <v>9409.894666666667</v>
          </cell>
          <cell r="AC63">
            <v>9409.894666666667</v>
          </cell>
          <cell r="AF63">
            <v>9409.894666666667</v>
          </cell>
          <cell r="AI63">
            <v>9857.894666666667</v>
          </cell>
          <cell r="AL63">
            <v>9857.894666666667</v>
          </cell>
          <cell r="AO63">
            <v>9409.894666666667</v>
          </cell>
        </row>
        <row r="64">
          <cell r="A64" t="str">
            <v>Véhicules neufsFournitures autres</v>
          </cell>
          <cell r="B64" t="str">
            <v>Fournitures autres</v>
          </cell>
          <cell r="E64">
            <v>3136.0000000000005</v>
          </cell>
          <cell r="H64">
            <v>244.32954319370256</v>
          </cell>
          <cell r="K64">
            <v>168.21322882608277</v>
          </cell>
          <cell r="N64">
            <v>255.71314561568806</v>
          </cell>
          <cell r="Q64">
            <v>283.23627122334295</v>
          </cell>
          <cell r="T64">
            <v>370.1122677147423</v>
          </cell>
          <cell r="W64">
            <v>260.75944437979479</v>
          </cell>
          <cell r="Z64">
            <v>259.61362848623401</v>
          </cell>
          <cell r="AC64">
            <v>274.89771377876548</v>
          </cell>
          <cell r="AF64">
            <v>301.2318591954994</v>
          </cell>
          <cell r="AI64">
            <v>373.63604399014486</v>
          </cell>
          <cell r="AL64">
            <v>217.13995988383078</v>
          </cell>
          <cell r="AO64">
            <v>127.11689371217211</v>
          </cell>
        </row>
        <row r="65">
          <cell r="A65" t="str">
            <v>Véhicules neufsUniformes</v>
          </cell>
          <cell r="B65" t="str">
            <v>Uniformes</v>
          </cell>
          <cell r="E65">
            <v>420</v>
          </cell>
          <cell r="H65">
            <v>35</v>
          </cell>
          <cell r="K65">
            <v>35</v>
          </cell>
          <cell r="N65">
            <v>35</v>
          </cell>
          <cell r="Q65">
            <v>35</v>
          </cell>
          <cell r="T65">
            <v>35</v>
          </cell>
          <cell r="W65">
            <v>35</v>
          </cell>
          <cell r="Z65">
            <v>35</v>
          </cell>
          <cell r="AC65">
            <v>35</v>
          </cell>
          <cell r="AF65">
            <v>35</v>
          </cell>
          <cell r="AI65">
            <v>35</v>
          </cell>
          <cell r="AL65">
            <v>35</v>
          </cell>
          <cell r="AO65">
            <v>35</v>
          </cell>
        </row>
        <row r="66">
          <cell r="A66" t="str">
            <v>Véhicules neufsPapeterie</v>
          </cell>
          <cell r="B66" t="str">
            <v>Papeterie</v>
          </cell>
          <cell r="E66">
            <v>8371.2000000000025</v>
          </cell>
          <cell r="H66">
            <v>697.6</v>
          </cell>
          <cell r="K66">
            <v>697.6</v>
          </cell>
          <cell r="N66">
            <v>697.6</v>
          </cell>
          <cell r="Q66">
            <v>697.6</v>
          </cell>
          <cell r="T66">
            <v>697.6</v>
          </cell>
          <cell r="W66">
            <v>697.6</v>
          </cell>
          <cell r="Z66">
            <v>697.6</v>
          </cell>
          <cell r="AC66">
            <v>697.6</v>
          </cell>
          <cell r="AF66">
            <v>697.6</v>
          </cell>
          <cell r="AI66">
            <v>697.6</v>
          </cell>
          <cell r="AL66">
            <v>697.6</v>
          </cell>
          <cell r="AO66">
            <v>697.6</v>
          </cell>
        </row>
        <row r="67">
          <cell r="A67" t="str">
            <v>Véhicules neufsTéléphone</v>
          </cell>
          <cell r="B67" t="str">
            <v>Téléphone</v>
          </cell>
          <cell r="E67">
            <v>7078.9440000000022</v>
          </cell>
          <cell r="H67">
            <v>589.91200000000003</v>
          </cell>
          <cell r="K67">
            <v>589.91200000000003</v>
          </cell>
          <cell r="N67">
            <v>589.91200000000003</v>
          </cell>
          <cell r="Q67">
            <v>589.91200000000003</v>
          </cell>
          <cell r="T67">
            <v>589.91200000000003</v>
          </cell>
          <cell r="W67">
            <v>589.91200000000003</v>
          </cell>
          <cell r="Z67">
            <v>589.91200000000003</v>
          </cell>
          <cell r="AC67">
            <v>589.91200000000003</v>
          </cell>
          <cell r="AF67">
            <v>589.91200000000003</v>
          </cell>
          <cell r="AI67">
            <v>589.91200000000003</v>
          </cell>
          <cell r="AL67">
            <v>589.91200000000003</v>
          </cell>
          <cell r="AO67">
            <v>589.91200000000003</v>
          </cell>
        </row>
        <row r="68">
          <cell r="A68" t="str">
            <v>Véhicules neufsFrais postaux</v>
          </cell>
          <cell r="B68" t="str">
            <v>Frais postaux</v>
          </cell>
          <cell r="E68">
            <v>3321.6000000000008</v>
          </cell>
          <cell r="H68">
            <v>276.8</v>
          </cell>
          <cell r="K68">
            <v>276.8</v>
          </cell>
          <cell r="N68">
            <v>276.8</v>
          </cell>
          <cell r="Q68">
            <v>276.8</v>
          </cell>
          <cell r="T68">
            <v>276.8</v>
          </cell>
          <cell r="W68">
            <v>276.8</v>
          </cell>
          <cell r="Z68">
            <v>276.8</v>
          </cell>
          <cell r="AC68">
            <v>276.8</v>
          </cell>
          <cell r="AF68">
            <v>276.8</v>
          </cell>
          <cell r="AI68">
            <v>276.8</v>
          </cell>
          <cell r="AL68">
            <v>276.8</v>
          </cell>
          <cell r="AO68">
            <v>276.8</v>
          </cell>
        </row>
        <row r="69">
          <cell r="A69" t="str">
            <v>Véhicules neufsDivers</v>
          </cell>
          <cell r="B69" t="str">
            <v>Divers</v>
          </cell>
          <cell r="E69">
            <v>16189.440000000004</v>
          </cell>
          <cell r="H69">
            <v>1349.1200000000001</v>
          </cell>
          <cell r="K69">
            <v>1349.1200000000001</v>
          </cell>
          <cell r="N69">
            <v>1349.1200000000001</v>
          </cell>
          <cell r="Q69">
            <v>1349.1200000000001</v>
          </cell>
          <cell r="T69">
            <v>1349.1200000000001</v>
          </cell>
          <cell r="W69">
            <v>1349.1200000000001</v>
          </cell>
          <cell r="Z69">
            <v>1349.1200000000001</v>
          </cell>
          <cell r="AC69">
            <v>1349.1200000000001</v>
          </cell>
          <cell r="AF69">
            <v>1349.1200000000001</v>
          </cell>
          <cell r="AI69">
            <v>1349.1200000000001</v>
          </cell>
          <cell r="AL69">
            <v>1349.1200000000001</v>
          </cell>
          <cell r="AO69">
            <v>1349.1200000000001</v>
          </cell>
        </row>
        <row r="70">
          <cell r="A70" t="str">
            <v>Véhicules neufsFormation</v>
          </cell>
          <cell r="B70" t="str">
            <v>Formation</v>
          </cell>
          <cell r="E70">
            <v>17260.16</v>
          </cell>
          <cell r="H70">
            <v>1438.3466666666668</v>
          </cell>
          <cell r="K70">
            <v>1438.3466666666668</v>
          </cell>
          <cell r="N70">
            <v>1438.3466666666668</v>
          </cell>
          <cell r="Q70">
            <v>1438.3466666666668</v>
          </cell>
          <cell r="T70">
            <v>1438.3466666666668</v>
          </cell>
          <cell r="W70">
            <v>1438.3466666666668</v>
          </cell>
          <cell r="Z70">
            <v>1438.3466666666668</v>
          </cell>
          <cell r="AC70">
            <v>1438.3466666666668</v>
          </cell>
          <cell r="AF70">
            <v>1438.3466666666668</v>
          </cell>
          <cell r="AI70">
            <v>1438.3466666666668</v>
          </cell>
          <cell r="AL70">
            <v>1438.3466666666668</v>
          </cell>
          <cell r="AO70">
            <v>1438.3466666666668</v>
          </cell>
        </row>
        <row r="71">
          <cell r="A71" t="str">
            <v>Véhicules neufsFrais bancaires</v>
          </cell>
          <cell r="B71" t="str">
            <v>Frais bancaires</v>
          </cell>
          <cell r="E71">
            <v>33942.400000000001</v>
          </cell>
          <cell r="H71">
            <v>2087.673832859015</v>
          </cell>
          <cell r="K71">
            <v>1800.7473835324845</v>
          </cell>
          <cell r="N71">
            <v>2083.3141574587762</v>
          </cell>
          <cell r="Q71">
            <v>4004.986042493329</v>
          </cell>
          <cell r="T71">
            <v>3670.657400387608</v>
          </cell>
          <cell r="W71">
            <v>2426.1879529419884</v>
          </cell>
          <cell r="Z71">
            <v>2287.3779570920533</v>
          </cell>
          <cell r="AC71">
            <v>2521.1800718091527</v>
          </cell>
          <cell r="AF71">
            <v>1909.2920190954228</v>
          </cell>
          <cell r="AI71">
            <v>3579.0423375094747</v>
          </cell>
          <cell r="AL71">
            <v>5208.1297278014263</v>
          </cell>
          <cell r="AO71">
            <v>2363.8111170192706</v>
          </cell>
        </row>
        <row r="72">
          <cell r="A72" t="str">
            <v>Véhicules neufs[...]</v>
          </cell>
          <cell r="B72" t="str">
            <v>[...]</v>
          </cell>
          <cell r="E72">
            <v>0</v>
          </cell>
        </row>
        <row r="73">
          <cell r="A73" t="str">
            <v>Véhicules neufs[...]</v>
          </cell>
          <cell r="B73" t="str">
            <v>[...]</v>
          </cell>
          <cell r="E73">
            <v>0</v>
          </cell>
        </row>
        <row r="74">
          <cell r="A74" t="str">
            <v>Véhicules neufs[...]</v>
          </cell>
          <cell r="B74" t="str">
            <v>[...]</v>
          </cell>
          <cell r="E74">
            <v>0</v>
          </cell>
        </row>
        <row r="75">
          <cell r="A75" t="str">
            <v>Véhicules neufsTOTAL SEMI-FIXES</v>
          </cell>
          <cell r="B75" t="str">
            <v>TOTAL SEMI-FIXES</v>
          </cell>
          <cell r="C75" t="str">
            <v>% brut</v>
          </cell>
          <cell r="D75">
            <v>0.23096285157300209</v>
          </cell>
          <cell r="E75">
            <v>412783.7268</v>
          </cell>
          <cell r="F75" t="str">
            <v>% brut</v>
          </cell>
          <cell r="G75">
            <v>0.24266993790987043</v>
          </cell>
          <cell r="H75">
            <v>33491.447276052721</v>
          </cell>
          <cell r="I75" t="str">
            <v>% brut</v>
          </cell>
          <cell r="J75">
            <v>0.33895021190691804</v>
          </cell>
          <cell r="K75">
            <v>33128.404512358567</v>
          </cell>
          <cell r="L75" t="str">
            <v>% brut</v>
          </cell>
          <cell r="M75">
            <v>0.22947590011371763</v>
          </cell>
          <cell r="N75">
            <v>33498.47120307447</v>
          </cell>
          <cell r="O75" t="str">
            <v>% brut</v>
          </cell>
          <cell r="P75">
            <v>0.22274409564930289</v>
          </cell>
          <cell r="Q75">
            <v>35895.666213716679</v>
          </cell>
          <cell r="R75" t="str">
            <v>% brut</v>
          </cell>
          <cell r="S75">
            <v>0.17052647338079238</v>
          </cell>
          <cell r="T75">
            <v>35648.21356810235</v>
          </cell>
          <cell r="U75" t="str">
            <v>% brut</v>
          </cell>
          <cell r="V75">
            <v>0.22752307093676563</v>
          </cell>
          <cell r="W75">
            <v>33846.391297321781</v>
          </cell>
          <cell r="X75" t="str">
            <v>% brut</v>
          </cell>
          <cell r="Y75">
            <v>0.2275485314468087</v>
          </cell>
          <cell r="Z75">
            <v>33706.435485578288</v>
          </cell>
          <cell r="AA75" t="str">
            <v>% brut</v>
          </cell>
          <cell r="AB75">
            <v>0.21689212854136217</v>
          </cell>
          <cell r="AC75">
            <v>33955.521685587919</v>
          </cell>
          <cell r="AD75" t="str">
            <v>% brut</v>
          </cell>
          <cell r="AE75">
            <v>0.19506244356173494</v>
          </cell>
          <cell r="AF75">
            <v>33369.967778290928</v>
          </cell>
          <cell r="AG75" t="str">
            <v>% brut</v>
          </cell>
          <cell r="AH75">
            <v>0.16853883046915494</v>
          </cell>
          <cell r="AI75">
            <v>35560.122281499622</v>
          </cell>
          <cell r="AJ75" t="str">
            <v>% brut</v>
          </cell>
          <cell r="AK75">
            <v>0.29694530049114726</v>
          </cell>
          <cell r="AL75">
            <v>37032.713587685263</v>
          </cell>
          <cell r="AM75" t="str">
            <v>% brut</v>
          </cell>
          <cell r="AN75">
            <v>0.44818586300198915</v>
          </cell>
          <cell r="AO75">
            <v>33650.371910731446</v>
          </cell>
        </row>
        <row r="76">
          <cell r="A76" t="str">
            <v>Véhicules neufs</v>
          </cell>
        </row>
        <row r="77">
          <cell r="A77" t="str">
            <v>Véhicules neufsTOTAL DES DÉPENSES</v>
          </cell>
          <cell r="B77" t="str">
            <v>TOTAL DES DÉPENSES</v>
          </cell>
          <cell r="C77" t="str">
            <v>% brut</v>
          </cell>
          <cell r="D77">
            <v>1.2627158122933242</v>
          </cell>
          <cell r="E77">
            <v>2256763.5242543719</v>
          </cell>
          <cell r="F77" t="str">
            <v>% brut</v>
          </cell>
          <cell r="G77">
            <v>1.3005913071976967</v>
          </cell>
          <cell r="H77">
            <v>179497.65664374214</v>
          </cell>
          <cell r="I77" t="str">
            <v>% brut</v>
          </cell>
          <cell r="J77">
            <v>1.5914577472258411</v>
          </cell>
          <cell r="K77">
            <v>155546.31377219234</v>
          </cell>
          <cell r="L77" t="str">
            <v>% brut</v>
          </cell>
          <cell r="M77">
            <v>1.2923419785513521</v>
          </cell>
          <cell r="N77">
            <v>188653.71279325412</v>
          </cell>
          <cell r="O77" t="str">
            <v>% brut</v>
          </cell>
          <cell r="P77">
            <v>1.2122698364612972</v>
          </cell>
          <cell r="Q77">
            <v>195359.76154036302</v>
          </cell>
          <cell r="R77" t="str">
            <v>% brut</v>
          </cell>
          <cell r="S77">
            <v>1.0605929376352208</v>
          </cell>
          <cell r="T77">
            <v>221714.80357313261</v>
          </cell>
          <cell r="U77" t="str">
            <v>% brut</v>
          </cell>
          <cell r="V77">
            <v>1.2636063542465386</v>
          </cell>
          <cell r="W77">
            <v>187974.41039944906</v>
          </cell>
          <cell r="X77" t="str">
            <v>% brut</v>
          </cell>
          <cell r="Y77">
            <v>1.2685633114729253</v>
          </cell>
          <cell r="Z77">
            <v>187910.4520941675</v>
          </cell>
          <cell r="AA77" t="str">
            <v>% brut</v>
          </cell>
          <cell r="AB77">
            <v>1.2298290412675918</v>
          </cell>
          <cell r="AC77">
            <v>192535.74097486815</v>
          </cell>
          <cell r="AD77" t="str">
            <v>% brut</v>
          </cell>
          <cell r="AE77">
            <v>1.1703058725673245</v>
          </cell>
          <cell r="AF77">
            <v>200208.03874507209</v>
          </cell>
          <cell r="AG77" t="str">
            <v>% brut</v>
          </cell>
          <cell r="AH77">
            <v>1.0457020667729524</v>
          </cell>
          <cell r="AI77">
            <v>220633.38911841161</v>
          </cell>
          <cell r="AJ77" t="str">
            <v>% brut</v>
          </cell>
          <cell r="AK77">
            <v>1.4224493179333764</v>
          </cell>
          <cell r="AL77">
            <v>177396.84075449925</v>
          </cell>
          <cell r="AM77" t="str">
            <v>% brut</v>
          </cell>
          <cell r="AN77">
            <v>1.988943018789854</v>
          </cell>
          <cell r="AO77">
            <v>149332.40384522005</v>
          </cell>
        </row>
        <row r="78">
          <cell r="A78" t="str">
            <v>Véhicules neufsProgramme neuf 1</v>
          </cell>
          <cell r="B78" t="str">
            <v>Programme neuf 1</v>
          </cell>
          <cell r="E78">
            <v>84157.371389625943</v>
          </cell>
          <cell r="H78">
            <v>19827.767250000001</v>
          </cell>
          <cell r="K78">
            <v>1201.2880890289925</v>
          </cell>
          <cell r="N78">
            <v>758.49607159347272</v>
          </cell>
          <cell r="Q78">
            <v>7158.5199510629927</v>
          </cell>
          <cell r="T78">
            <v>9354.2258593001643</v>
          </cell>
          <cell r="W78">
            <v>6590.4401189808532</v>
          </cell>
          <cell r="Z78">
            <v>6561.4807420660518</v>
          </cell>
          <cell r="AC78">
            <v>6947.771060843972</v>
          </cell>
          <cell r="AF78">
            <v>7613.3408501427211</v>
          </cell>
          <cell r="AI78">
            <v>9443.285860908014</v>
          </cell>
          <cell r="AL78">
            <v>5488.0002772516173</v>
          </cell>
          <cell r="AO78">
            <v>3212.7552584470782</v>
          </cell>
        </row>
        <row r="79">
          <cell r="A79" t="str">
            <v>Véhicules neufsProgramme neuf 2</v>
          </cell>
          <cell r="B79" t="str">
            <v>Programme neuf 2</v>
          </cell>
          <cell r="E79">
            <v>0</v>
          </cell>
        </row>
        <row r="80">
          <cell r="A80" t="str">
            <v>Véhicules neufsProgramme neuf 3</v>
          </cell>
          <cell r="B80" t="str">
            <v>Programme neuf 3</v>
          </cell>
          <cell r="E80">
            <v>0</v>
          </cell>
        </row>
        <row r="81">
          <cell r="A81" t="str">
            <v>Véhicules neufsHoldbacks</v>
          </cell>
          <cell r="B81" t="str">
            <v>Holdbacks</v>
          </cell>
          <cell r="E81">
            <v>739261.69357707503</v>
          </cell>
          <cell r="H81">
            <v>36963.084678853753</v>
          </cell>
          <cell r="K81">
            <v>36963.084678853753</v>
          </cell>
          <cell r="N81">
            <v>73926.169357707506</v>
          </cell>
          <cell r="Q81">
            <v>73926.169357707506</v>
          </cell>
          <cell r="T81">
            <v>81318.786293478261</v>
          </cell>
          <cell r="W81">
            <v>59140.935486166003</v>
          </cell>
          <cell r="Z81">
            <v>51748.318550395255</v>
          </cell>
          <cell r="AC81">
            <v>73926.169357707506</v>
          </cell>
          <cell r="AF81">
            <v>73926.169357707506</v>
          </cell>
          <cell r="AI81">
            <v>81318.786293478261</v>
          </cell>
          <cell r="AL81">
            <v>73926.169357707506</v>
          </cell>
          <cell r="AO81">
            <v>22177.85080731225</v>
          </cell>
        </row>
        <row r="82">
          <cell r="A82" t="str">
            <v>Véhicules neufs[...]</v>
          </cell>
          <cell r="B82" t="str">
            <v>[...]</v>
          </cell>
          <cell r="E82">
            <v>0</v>
          </cell>
        </row>
        <row r="83">
          <cell r="A83" t="str">
            <v>Véhicules neufs[...]</v>
          </cell>
          <cell r="B83" t="str">
            <v>[...]</v>
          </cell>
          <cell r="E83">
            <v>0</v>
          </cell>
        </row>
        <row r="84">
          <cell r="A84" t="str">
            <v>Véhicules neufs[...]</v>
          </cell>
          <cell r="B84" t="str">
            <v>[...]</v>
          </cell>
          <cell r="E84">
            <v>0</v>
          </cell>
        </row>
        <row r="85">
          <cell r="A85" t="str">
            <v>Véhicules neufsFrais administration</v>
          </cell>
          <cell r="B85" t="str">
            <v>Frais administration</v>
          </cell>
          <cell r="E85">
            <v>246254.40000000002</v>
          </cell>
          <cell r="H85">
            <v>19185.977379285494</v>
          </cell>
          <cell r="K85">
            <v>13208.943793568151</v>
          </cell>
          <cell r="N85">
            <v>20079.87475947191</v>
          </cell>
          <cell r="Q85">
            <v>22241.12819781301</v>
          </cell>
          <cell r="T85">
            <v>29063.065822300134</v>
          </cell>
          <cell r="W85">
            <v>20476.135369923384</v>
          </cell>
          <cell r="Z85">
            <v>20386.160176881524</v>
          </cell>
          <cell r="AC85">
            <v>21586.342974477557</v>
          </cell>
          <cell r="AF85">
            <v>23654.231743326585</v>
          </cell>
          <cell r="AI85">
            <v>29339.770354326123</v>
          </cell>
          <cell r="AL85">
            <v>17050.915349877814</v>
          </cell>
          <cell r="AO85">
            <v>9981.854078748318</v>
          </cell>
        </row>
        <row r="86">
          <cell r="A86" t="str">
            <v>Véhicules neufsAUTRES REVENUS</v>
          </cell>
          <cell r="B86" t="str">
            <v>AUTRES REVENUS</v>
          </cell>
          <cell r="E86">
            <v>1069673.4649667009</v>
          </cell>
          <cell r="H86">
            <v>75976.829308139248</v>
          </cell>
          <cell r="K86">
            <v>51373.316561450891</v>
          </cell>
          <cell r="N86">
            <v>94764.540188772895</v>
          </cell>
          <cell r="Q86">
            <v>103325.81750658351</v>
          </cell>
          <cell r="T86">
            <v>119736.07797507856</v>
          </cell>
          <cell r="W86">
            <v>86207.51097507024</v>
          </cell>
          <cell r="Z86">
            <v>78695.959469342837</v>
          </cell>
          <cell r="AC86">
            <v>102460.28339302904</v>
          </cell>
          <cell r="AF86">
            <v>105193.74195117681</v>
          </cell>
          <cell r="AI86">
            <v>120101.84250871241</v>
          </cell>
          <cell r="AL86">
            <v>96465.08498483694</v>
          </cell>
          <cell r="AO86">
            <v>35372.460144507648</v>
          </cell>
        </row>
        <row r="87">
          <cell r="A87" t="str">
            <v>Véhicules neufs</v>
          </cell>
        </row>
        <row r="88">
          <cell r="A88" t="str">
            <v>Véhicules neufsPROFIT DÉPARTEMENTAL</v>
          </cell>
          <cell r="B88" t="str">
            <v>PROFIT DÉPARTEMENTAL</v>
          </cell>
          <cell r="E88">
            <v>600139.89561063214</v>
          </cell>
          <cell r="H88">
            <v>34491.518010987638</v>
          </cell>
          <cell r="K88">
            <v>-6434.735517439316</v>
          </cell>
          <cell r="N88">
            <v>52088.994107030449</v>
          </cell>
          <cell r="Q88">
            <v>69118.09956620993</v>
          </cell>
          <cell r="T88">
            <v>107069.24719675344</v>
          </cell>
          <cell r="W88">
            <v>46993.361053682951</v>
          </cell>
          <cell r="Z88">
            <v>38914.06382537348</v>
          </cell>
          <cell r="AC88">
            <v>66479.424856471538</v>
          </cell>
          <cell r="AF88">
            <v>76058.961435486679</v>
          </cell>
          <cell r="AI88">
            <v>110459.13240778478</v>
          </cell>
          <cell r="AL88">
            <v>43780.484250412715</v>
          </cell>
          <cell r="AO88">
            <v>-38878.655582121974</v>
          </cell>
        </row>
        <row r="92">
          <cell r="B92" t="str">
            <v>Budget 2021</v>
          </cell>
          <cell r="C92" t="str">
            <v>Véhicules usagés</v>
          </cell>
        </row>
        <row r="94">
          <cell r="B94" t="str">
            <v>Mois</v>
          </cell>
          <cell r="C94">
            <v>2021</v>
          </cell>
          <cell r="F94" t="str">
            <v>Janvier</v>
          </cell>
          <cell r="I94" t="str">
            <v>Février</v>
          </cell>
          <cell r="L94" t="str">
            <v>Mars</v>
          </cell>
          <cell r="O94" t="str">
            <v>Avril</v>
          </cell>
          <cell r="R94" t="str">
            <v>Mai</v>
          </cell>
          <cell r="U94" t="str">
            <v>Juin</v>
          </cell>
          <cell r="X94" t="str">
            <v>Juillet</v>
          </cell>
          <cell r="AA94" t="str">
            <v>Août</v>
          </cell>
          <cell r="AD94" t="str">
            <v>Septembre</v>
          </cell>
          <cell r="AG94" t="str">
            <v>Octobre</v>
          </cell>
          <cell r="AJ94" t="str">
            <v>Novembre</v>
          </cell>
          <cell r="AM94" t="str">
            <v>Décembre</v>
          </cell>
        </row>
        <row r="95">
          <cell r="C95" t="str">
            <v>UNITE</v>
          </cell>
          <cell r="D95" t="str">
            <v>$P/UNITE</v>
          </cell>
          <cell r="E95" t="str">
            <v>$PROFITS</v>
          </cell>
          <cell r="F95" t="str">
            <v>UNITE</v>
          </cell>
          <cell r="G95" t="str">
            <v>$P/UNITE</v>
          </cell>
          <cell r="H95" t="str">
            <v>$PROFITS</v>
          </cell>
          <cell r="I95" t="str">
            <v>UNITE</v>
          </cell>
          <cell r="J95" t="str">
            <v>$P/UNITE</v>
          </cell>
          <cell r="K95" t="str">
            <v>$PROFITS</v>
          </cell>
          <cell r="L95" t="str">
            <v>UNITE</v>
          </cell>
          <cell r="M95" t="str">
            <v>$P/UNITE</v>
          </cell>
          <cell r="N95" t="str">
            <v>$PROFITS</v>
          </cell>
          <cell r="O95" t="str">
            <v>UNITE</v>
          </cell>
          <cell r="P95" t="str">
            <v>$P/UNITE</v>
          </cell>
          <cell r="Q95" t="str">
            <v>$PROFITS</v>
          </cell>
          <cell r="R95" t="str">
            <v>UNITE</v>
          </cell>
          <cell r="S95" t="str">
            <v>$P/UNITE</v>
          </cell>
          <cell r="T95" t="str">
            <v>$PROFITS</v>
          </cell>
          <cell r="U95" t="str">
            <v>UNITE</v>
          </cell>
          <cell r="V95" t="str">
            <v>$P/UNITE</v>
          </cell>
          <cell r="W95" t="str">
            <v>$PROFITS</v>
          </cell>
          <cell r="X95" t="str">
            <v>UNITE</v>
          </cell>
          <cell r="Y95" t="str">
            <v>$P/UNITE</v>
          </cell>
          <cell r="Z95" t="str">
            <v>$PROFITS</v>
          </cell>
          <cell r="AA95" t="str">
            <v>UNITE</v>
          </cell>
          <cell r="AB95" t="str">
            <v>$P/UNITE</v>
          </cell>
          <cell r="AC95" t="str">
            <v>$PROFITS</v>
          </cell>
          <cell r="AD95" t="str">
            <v>UNITE</v>
          </cell>
          <cell r="AE95" t="str">
            <v>$P/UNITE</v>
          </cell>
          <cell r="AF95" t="str">
            <v>$PROFITS</v>
          </cell>
          <cell r="AG95" t="str">
            <v>UNITE</v>
          </cell>
          <cell r="AH95" t="str">
            <v>$P/UNITE</v>
          </cell>
          <cell r="AI95" t="str">
            <v>$PROFITS</v>
          </cell>
          <cell r="AJ95" t="str">
            <v>UNITE</v>
          </cell>
          <cell r="AK95" t="str">
            <v>$P/UNITE</v>
          </cell>
          <cell r="AL95" t="str">
            <v>$PROFITS</v>
          </cell>
          <cell r="AM95" t="str">
            <v>UNITE</v>
          </cell>
          <cell r="AN95" t="str">
            <v>$P/UNITE</v>
          </cell>
          <cell r="AO95" t="str">
            <v>$PROFITS</v>
          </cell>
        </row>
        <row r="96">
          <cell r="A96" t="str">
            <v>Véhicules usagésVentes nettes</v>
          </cell>
          <cell r="B96" t="str">
            <v>Ventes nettes</v>
          </cell>
          <cell r="E96">
            <v>11978226.000000004</v>
          </cell>
          <cell r="H96">
            <v>641081.32723401533</v>
          </cell>
          <cell r="K96">
            <v>810373.52002469823</v>
          </cell>
          <cell r="N96">
            <v>758716.19304405223</v>
          </cell>
          <cell r="Q96">
            <v>994929.55394000048</v>
          </cell>
          <cell r="T96">
            <v>1240477.1936189239</v>
          </cell>
          <cell r="W96">
            <v>1127432.9567185473</v>
          </cell>
          <cell r="Z96">
            <v>1147134.4057891713</v>
          </cell>
          <cell r="AC96">
            <v>1181462.1086358507</v>
          </cell>
          <cell r="AF96">
            <v>952211.20158621995</v>
          </cell>
          <cell r="AI96">
            <v>1285172.0667532524</v>
          </cell>
          <cell r="AL96">
            <v>1165165.3760065578</v>
          </cell>
          <cell r="AO96">
            <v>674070.09664871078</v>
          </cell>
        </row>
        <row r="97">
          <cell r="A97" t="str">
            <v>Véhicules usagésCertifié</v>
          </cell>
          <cell r="B97" t="str">
            <v>Certifié</v>
          </cell>
          <cell r="C97">
            <v>359.49640287769785</v>
          </cell>
          <cell r="D97">
            <v>750.00000000000011</v>
          </cell>
          <cell r="E97">
            <v>269622.30215827341</v>
          </cell>
          <cell r="F97">
            <v>19.24044771677282</v>
          </cell>
          <cell r="G97">
            <v>750</v>
          </cell>
          <cell r="H97">
            <v>14430.335787579615</v>
          </cell>
          <cell r="I97">
            <v>24.321328169648581</v>
          </cell>
          <cell r="J97">
            <v>750</v>
          </cell>
          <cell r="K97">
            <v>18240.996127236434</v>
          </cell>
          <cell r="L97">
            <v>22.770963096237939</v>
          </cell>
          <cell r="M97">
            <v>750</v>
          </cell>
          <cell r="N97">
            <v>17078.222322178455</v>
          </cell>
          <cell r="O97">
            <v>29.860314520542744</v>
          </cell>
          <cell r="P97">
            <v>750</v>
          </cell>
          <cell r="Q97">
            <v>22395.235890407057</v>
          </cell>
          <cell r="R97">
            <v>37.229810905039251</v>
          </cell>
          <cell r="S97">
            <v>750</v>
          </cell>
          <cell r="T97">
            <v>27922.358178779439</v>
          </cell>
          <cell r="U97">
            <v>33.83707173550448</v>
          </cell>
          <cell r="V97">
            <v>750</v>
          </cell>
          <cell r="W97">
            <v>25377.803801628361</v>
          </cell>
          <cell r="X97">
            <v>34.428361303122216</v>
          </cell>
          <cell r="Y97">
            <v>750</v>
          </cell>
          <cell r="Z97">
            <v>25821.270977341661</v>
          </cell>
          <cell r="AA97">
            <v>35.458621184045796</v>
          </cell>
          <cell r="AB97">
            <v>750</v>
          </cell>
          <cell r="AC97">
            <v>26593.965888034349</v>
          </cell>
          <cell r="AD97">
            <v>28.578230344802019</v>
          </cell>
          <cell r="AE97">
            <v>750</v>
          </cell>
          <cell r="AF97">
            <v>21433.672758601515</v>
          </cell>
          <cell r="AG97">
            <v>38.571215393388869</v>
          </cell>
          <cell r="AH97">
            <v>750</v>
          </cell>
          <cell r="AI97">
            <v>28928.41154504165</v>
          </cell>
          <cell r="AJ97">
            <v>34.969515638793077</v>
          </cell>
          <cell r="AK97">
            <v>750</v>
          </cell>
          <cell r="AL97">
            <v>26227.136729094807</v>
          </cell>
          <cell r="AM97">
            <v>20.230522869800058</v>
          </cell>
          <cell r="AN97">
            <v>750</v>
          </cell>
          <cell r="AO97">
            <v>15172.892152350043</v>
          </cell>
        </row>
        <row r="98">
          <cell r="A98" t="str">
            <v>Véhicules usagésNon Certifié</v>
          </cell>
          <cell r="B98" t="str">
            <v>Non Certifié</v>
          </cell>
          <cell r="C98">
            <v>20.50359712230216</v>
          </cell>
          <cell r="D98">
            <v>750</v>
          </cell>
          <cell r="E98">
            <v>15377.69784172662</v>
          </cell>
          <cell r="F98">
            <v>1.0973639382189821</v>
          </cell>
          <cell r="G98">
            <v>750</v>
          </cell>
          <cell r="H98">
            <v>823.02295366423664</v>
          </cell>
          <cell r="I98">
            <v>1.3871479944666489</v>
          </cell>
          <cell r="J98">
            <v>750</v>
          </cell>
          <cell r="K98">
            <v>1040.3609958499867</v>
          </cell>
          <cell r="L98">
            <v>1.2987241309641409</v>
          </cell>
          <cell r="M98">
            <v>750</v>
          </cell>
          <cell r="N98">
            <v>974.04309822310563</v>
          </cell>
          <cell r="O98">
            <v>1.7030597635290536</v>
          </cell>
          <cell r="P98">
            <v>750</v>
          </cell>
          <cell r="Q98">
            <v>1277.2948226467902</v>
          </cell>
          <cell r="R98">
            <v>2.1233732455345575</v>
          </cell>
          <cell r="S98">
            <v>750</v>
          </cell>
          <cell r="T98">
            <v>1592.5299341509181</v>
          </cell>
          <cell r="U98">
            <v>1.9298710115306736</v>
          </cell>
          <cell r="V98">
            <v>750</v>
          </cell>
          <cell r="W98">
            <v>1447.4032586480052</v>
          </cell>
          <cell r="X98">
            <v>1.9635947511286436</v>
          </cell>
          <cell r="Y98">
            <v>750.00000000000011</v>
          </cell>
          <cell r="Z98">
            <v>1472.6960633464828</v>
          </cell>
          <cell r="AA98">
            <v>2.0223548203828403</v>
          </cell>
          <cell r="AB98">
            <v>750</v>
          </cell>
          <cell r="AC98">
            <v>1516.7661152871303</v>
          </cell>
          <cell r="AD98">
            <v>1.6299370919088603</v>
          </cell>
          <cell r="AE98">
            <v>750</v>
          </cell>
          <cell r="AF98">
            <v>1222.4528189316452</v>
          </cell>
          <cell r="AG98">
            <v>2.1998792049461331</v>
          </cell>
          <cell r="AH98">
            <v>750</v>
          </cell>
          <cell r="AI98">
            <v>1649.9094037095999</v>
          </cell>
          <cell r="AJ98">
            <v>1.994459066851316</v>
          </cell>
          <cell r="AK98">
            <v>750</v>
          </cell>
          <cell r="AL98">
            <v>1495.8443001384869</v>
          </cell>
          <cell r="AM98">
            <v>1.1538321028403073</v>
          </cell>
          <cell r="AN98">
            <v>750</v>
          </cell>
          <cell r="AO98">
            <v>865.37407713023049</v>
          </cell>
        </row>
        <row r="99">
          <cell r="A99" t="str">
            <v>Véhicules usagésTotal Usagés</v>
          </cell>
          <cell r="B99" t="str">
            <v>Total Usagés</v>
          </cell>
          <cell r="C99">
            <v>380</v>
          </cell>
          <cell r="D99">
            <v>750</v>
          </cell>
          <cell r="E99">
            <v>285000</v>
          </cell>
          <cell r="F99">
            <v>20.337811654991803</v>
          </cell>
          <cell r="G99">
            <v>750</v>
          </cell>
          <cell r="H99">
            <v>15253.358741243852</v>
          </cell>
          <cell r="I99">
            <v>25.708476164115229</v>
          </cell>
          <cell r="J99">
            <v>750</v>
          </cell>
          <cell r="K99">
            <v>19281.357123086422</v>
          </cell>
          <cell r="L99">
            <v>24.069687227202081</v>
          </cell>
          <cell r="M99">
            <v>750</v>
          </cell>
          <cell r="N99">
            <v>18052.26542040156</v>
          </cell>
          <cell r="O99">
            <v>31.563374284071799</v>
          </cell>
          <cell r="P99">
            <v>749.99999999999989</v>
          </cell>
          <cell r="Q99">
            <v>23672.530713053846</v>
          </cell>
          <cell r="R99">
            <v>39.35318415057381</v>
          </cell>
          <cell r="S99">
            <v>750</v>
          </cell>
          <cell r="T99">
            <v>29514.888112930355</v>
          </cell>
          <cell r="U99">
            <v>35.766942747035152</v>
          </cell>
          <cell r="V99">
            <v>750.00000000000011</v>
          </cell>
          <cell r="W99">
            <v>26825.207060276367</v>
          </cell>
          <cell r="X99">
            <v>36.391956054250862</v>
          </cell>
          <cell r="Y99">
            <v>750</v>
          </cell>
          <cell r="Z99">
            <v>27293.967040688145</v>
          </cell>
          <cell r="AA99">
            <v>37.480976004428634</v>
          </cell>
          <cell r="AB99">
            <v>750.00000000000011</v>
          </cell>
          <cell r="AC99">
            <v>28110.732003321478</v>
          </cell>
          <cell r="AD99">
            <v>30.20816743671088</v>
          </cell>
          <cell r="AE99">
            <v>750</v>
          </cell>
          <cell r="AF99">
            <v>22656.125577533159</v>
          </cell>
          <cell r="AG99">
            <v>40.771094598335004</v>
          </cell>
          <cell r="AH99">
            <v>749.99999999999989</v>
          </cell>
          <cell r="AI99">
            <v>30578.32094875125</v>
          </cell>
          <cell r="AJ99">
            <v>36.963974705644389</v>
          </cell>
          <cell r="AK99">
            <v>750.00000000000011</v>
          </cell>
          <cell r="AL99">
            <v>27722.981029233295</v>
          </cell>
          <cell r="AM99">
            <v>21.384354972640367</v>
          </cell>
          <cell r="AN99">
            <v>750</v>
          </cell>
          <cell r="AO99">
            <v>16038.266229480274</v>
          </cell>
        </row>
        <row r="100">
          <cell r="A100" t="str">
            <v>Véhicules usagés</v>
          </cell>
        </row>
        <row r="101">
          <cell r="A101" t="str">
            <v>Véhicules usagés</v>
          </cell>
        </row>
        <row r="102">
          <cell r="A102" t="str">
            <v>Véhicules usagésVentes au Gros</v>
          </cell>
          <cell r="B102" t="str">
            <v>Ventes au Gros</v>
          </cell>
          <cell r="C102">
            <v>321.99999999999994</v>
          </cell>
          <cell r="D102">
            <v>120.00000000000001</v>
          </cell>
          <cell r="E102">
            <v>38640</v>
          </cell>
          <cell r="F102">
            <v>17.233619349756211</v>
          </cell>
          <cell r="G102">
            <v>120</v>
          </cell>
          <cell r="H102">
            <v>2068.0343219707452</v>
          </cell>
          <cell r="I102">
            <v>21.784550854855535</v>
          </cell>
          <cell r="J102">
            <v>120</v>
          </cell>
          <cell r="K102">
            <v>2614.1461025826643</v>
          </cell>
          <cell r="L102">
            <v>20.395892860944919</v>
          </cell>
          <cell r="M102">
            <v>120</v>
          </cell>
          <cell r="N102">
            <v>2447.5071433133903</v>
          </cell>
          <cell r="O102">
            <v>26.745806630187154</v>
          </cell>
          <cell r="P102">
            <v>120</v>
          </cell>
          <cell r="Q102">
            <v>3209.4967956224586</v>
          </cell>
          <cell r="R102">
            <v>33.34664551706517</v>
          </cell>
          <cell r="S102">
            <v>120</v>
          </cell>
          <cell r="T102">
            <v>4001.5974620478205</v>
          </cell>
          <cell r="U102">
            <v>30.307777801435051</v>
          </cell>
          <cell r="V102">
            <v>120</v>
          </cell>
          <cell r="W102">
            <v>3636.9333361722061</v>
          </cell>
          <cell r="X102">
            <v>30.837394340707309</v>
          </cell>
          <cell r="Y102">
            <v>120</v>
          </cell>
          <cell r="Z102">
            <v>3700.4873208848771</v>
          </cell>
          <cell r="AA102">
            <v>31.760195456384267</v>
          </cell>
          <cell r="AB102">
            <v>120</v>
          </cell>
          <cell r="AC102">
            <v>3811.2234547661119</v>
          </cell>
          <cell r="AD102">
            <v>25.597447143739217</v>
          </cell>
          <cell r="AE102">
            <v>120</v>
          </cell>
          <cell r="AF102">
            <v>3071.6936572487061</v>
          </cell>
          <cell r="AG102">
            <v>34.548138054378612</v>
          </cell>
          <cell r="AH102">
            <v>120.00000000000001</v>
          </cell>
          <cell r="AI102">
            <v>4145.7765665254337</v>
          </cell>
          <cell r="AJ102">
            <v>31.322104882151301</v>
          </cell>
          <cell r="AK102">
            <v>120</v>
          </cell>
          <cell r="AL102">
            <v>3758.6525858581563</v>
          </cell>
          <cell r="AM102">
            <v>18.120427108395255</v>
          </cell>
          <cell r="AN102">
            <v>120.00000000000001</v>
          </cell>
          <cell r="AO102">
            <v>2174.4512530074308</v>
          </cell>
        </row>
        <row r="103">
          <cell r="A103" t="str">
            <v>Véhicules usagés</v>
          </cell>
        </row>
        <row r="104">
          <cell r="A104" t="str">
            <v>Véhicules usagésRev. Finances</v>
          </cell>
          <cell r="B104" t="str">
            <v>Rev. Finances</v>
          </cell>
          <cell r="D104">
            <v>804.09356725146199</v>
          </cell>
          <cell r="E104">
            <v>305555.55555555556</v>
          </cell>
          <cell r="G104">
            <v>804.09356725146199</v>
          </cell>
          <cell r="H104">
            <v>16353.50352375072</v>
          </cell>
          <cell r="J104">
            <v>804.09356725146199</v>
          </cell>
          <cell r="K104">
            <v>20672.020307402596</v>
          </cell>
          <cell r="M104">
            <v>804.09356725146199</v>
          </cell>
          <cell r="N104">
            <v>19354.280665147871</v>
          </cell>
          <cell r="P104">
            <v>804.09356725146199</v>
          </cell>
          <cell r="Q104">
            <v>25379.906222572354</v>
          </cell>
          <cell r="S104">
            <v>804.09356725146199</v>
          </cell>
          <cell r="T104">
            <v>31643.64222633859</v>
          </cell>
          <cell r="V104">
            <v>804.09356725146199</v>
          </cell>
          <cell r="W104">
            <v>28759.968583142301</v>
          </cell>
          <cell r="Y104">
            <v>804.09356725146199</v>
          </cell>
          <cell r="Z104">
            <v>29262.537762921016</v>
          </cell>
          <cell r="AB104">
            <v>804.09356725146199</v>
          </cell>
          <cell r="AC104">
            <v>30138.211699467469</v>
          </cell>
          <cell r="AE104">
            <v>804.09356725146199</v>
          </cell>
          <cell r="AF104">
            <v>24290.193114314305</v>
          </cell>
          <cell r="AH104">
            <v>804.09356725146199</v>
          </cell>
          <cell r="AI104">
            <v>32783.774896322007</v>
          </cell>
          <cell r="AK104">
            <v>804.09356725146199</v>
          </cell>
          <cell r="AL104">
            <v>29722.494280854407</v>
          </cell>
          <cell r="AN104">
            <v>804.09356725146188</v>
          </cell>
          <cell r="AO104">
            <v>17195.022273321931</v>
          </cell>
        </row>
        <row r="105">
          <cell r="A105" t="str">
            <v>Véhicules usagésRev. Protections</v>
          </cell>
          <cell r="B105" t="str">
            <v>Rev. Protections</v>
          </cell>
          <cell r="D105">
            <v>911.30604288499023</v>
          </cell>
          <cell r="E105">
            <v>346296.29629629629</v>
          </cell>
          <cell r="G105">
            <v>911.30604288499035</v>
          </cell>
          <cell r="H105">
            <v>18533.970660250816</v>
          </cell>
          <cell r="J105">
            <v>911.30604288499023</v>
          </cell>
          <cell r="K105">
            <v>23428.289681722941</v>
          </cell>
          <cell r="M105">
            <v>911.30604288499035</v>
          </cell>
          <cell r="N105">
            <v>21934.851420500923</v>
          </cell>
          <cell r="P105">
            <v>911.30604288499023</v>
          </cell>
          <cell r="Q105">
            <v>28763.893718915333</v>
          </cell>
          <cell r="S105">
            <v>911.30604288499023</v>
          </cell>
          <cell r="T105">
            <v>35862.794523183737</v>
          </cell>
          <cell r="V105">
            <v>911.30604288499023</v>
          </cell>
          <cell r="W105">
            <v>32594.631060894608</v>
          </cell>
          <cell r="Y105">
            <v>911.30604288499012</v>
          </cell>
          <cell r="Z105">
            <v>33164.209464643813</v>
          </cell>
          <cell r="AB105">
            <v>911.30604288499023</v>
          </cell>
          <cell r="AC105">
            <v>34156.63992606313</v>
          </cell>
          <cell r="AE105">
            <v>911.30604288499023</v>
          </cell>
          <cell r="AF105">
            <v>27528.88552955621</v>
          </cell>
          <cell r="AH105">
            <v>911.30604288499035</v>
          </cell>
          <cell r="AI105">
            <v>37154.944882498276</v>
          </cell>
          <cell r="AK105">
            <v>911.30604288499012</v>
          </cell>
          <cell r="AL105">
            <v>33685.493518301657</v>
          </cell>
          <cell r="AN105">
            <v>911.30604288499023</v>
          </cell>
          <cell r="AO105">
            <v>19487.691909764857</v>
          </cell>
        </row>
        <row r="106">
          <cell r="A106" t="str">
            <v>Véhicules usagésRev. Autres</v>
          </cell>
          <cell r="B106" t="str">
            <v>Rev. Autres</v>
          </cell>
          <cell r="D106">
            <v>0</v>
          </cell>
          <cell r="E106">
            <v>0</v>
          </cell>
          <cell r="G106">
            <v>0</v>
          </cell>
          <cell r="H106">
            <v>0</v>
          </cell>
          <cell r="J106">
            <v>0</v>
          </cell>
          <cell r="K106">
            <v>0</v>
          </cell>
          <cell r="M106">
            <v>0</v>
          </cell>
          <cell r="N106">
            <v>0</v>
          </cell>
          <cell r="P106">
            <v>0</v>
          </cell>
          <cell r="Q106">
            <v>0</v>
          </cell>
          <cell r="S106">
            <v>0</v>
          </cell>
          <cell r="T106">
            <v>0</v>
          </cell>
          <cell r="V106">
            <v>0</v>
          </cell>
          <cell r="W106">
            <v>0</v>
          </cell>
          <cell r="Y106">
            <v>0</v>
          </cell>
          <cell r="Z106">
            <v>0</v>
          </cell>
          <cell r="AB106">
            <v>0</v>
          </cell>
          <cell r="AC106">
            <v>0</v>
          </cell>
          <cell r="AE106">
            <v>0</v>
          </cell>
          <cell r="AF106">
            <v>0</v>
          </cell>
          <cell r="AH106">
            <v>0</v>
          </cell>
          <cell r="AI106">
            <v>0</v>
          </cell>
          <cell r="AK106">
            <v>0</v>
          </cell>
          <cell r="AL106">
            <v>0</v>
          </cell>
          <cell r="AN106">
            <v>0</v>
          </cell>
          <cell r="AO106">
            <v>0</v>
          </cell>
        </row>
        <row r="107">
          <cell r="A107" t="str">
            <v>Véhicules usagésTotal F&amp;I</v>
          </cell>
          <cell r="B107" t="str">
            <v>Total F&amp;I</v>
          </cell>
          <cell r="C107">
            <v>380</v>
          </cell>
          <cell r="D107">
            <v>1715.3996101364523</v>
          </cell>
          <cell r="E107">
            <v>651851.85185185191</v>
          </cell>
          <cell r="F107">
            <v>20.337811654991803</v>
          </cell>
          <cell r="G107">
            <v>1715.3996101364523</v>
          </cell>
          <cell r="H107">
            <v>34887.474184001534</v>
          </cell>
          <cell r="I107">
            <v>25.708476164115229</v>
          </cell>
          <cell r="J107">
            <v>1715.3996101364523</v>
          </cell>
          <cell r="K107">
            <v>44100.309989125541</v>
          </cell>
          <cell r="L107">
            <v>24.069687227202081</v>
          </cell>
          <cell r="M107">
            <v>1715.3996101364523</v>
          </cell>
          <cell r="N107">
            <v>41289.132085648795</v>
          </cell>
          <cell r="O107">
            <v>31.563374284071799</v>
          </cell>
          <cell r="P107">
            <v>1715.3996101364521</v>
          </cell>
          <cell r="Q107">
            <v>54143.799941487683</v>
          </cell>
          <cell r="R107">
            <v>39.35318415057381</v>
          </cell>
          <cell r="S107">
            <v>1715.3996101364523</v>
          </cell>
          <cell r="T107">
            <v>67506.436749522327</v>
          </cell>
          <cell r="U107">
            <v>35.766942747035152</v>
          </cell>
          <cell r="V107">
            <v>1715.3996101364521</v>
          </cell>
          <cell r="W107">
            <v>61354.599644036905</v>
          </cell>
          <cell r="X107">
            <v>36.391956054250862</v>
          </cell>
          <cell r="Y107">
            <v>1715.3996101364523</v>
          </cell>
          <cell r="Z107">
            <v>62426.747227564832</v>
          </cell>
          <cell r="AA107">
            <v>37.480976004428634</v>
          </cell>
          <cell r="AB107">
            <v>1715.3996101364523</v>
          </cell>
          <cell r="AC107">
            <v>64294.851625530602</v>
          </cell>
          <cell r="AD107">
            <v>30.20816743671088</v>
          </cell>
          <cell r="AE107">
            <v>1715.3996101364521</v>
          </cell>
          <cell r="AF107">
            <v>51819.078643870511</v>
          </cell>
          <cell r="AG107">
            <v>40.771094598335004</v>
          </cell>
          <cell r="AH107">
            <v>1715.3996101364526</v>
          </cell>
          <cell r="AI107">
            <v>69938.71977882029</v>
          </cell>
          <cell r="AJ107">
            <v>36.963974705644389</v>
          </cell>
          <cell r="AK107">
            <v>1715.3996101364521</v>
          </cell>
          <cell r="AL107">
            <v>63407.987799156064</v>
          </cell>
          <cell r="AM107">
            <v>21.384354972640367</v>
          </cell>
          <cell r="AN107">
            <v>1715.3996101364523</v>
          </cell>
          <cell r="AO107">
            <v>36682.714183086791</v>
          </cell>
        </row>
        <row r="108">
          <cell r="A108" t="str">
            <v>Véhicules usagés</v>
          </cell>
        </row>
        <row r="109">
          <cell r="A109" t="str">
            <v>Véhicules usagés</v>
          </cell>
        </row>
        <row r="110">
          <cell r="A110" t="str">
            <v>Véhicules usagésTotal Dépt. Usagés</v>
          </cell>
          <cell r="B110" t="str">
            <v>Total Dépt. Usagés</v>
          </cell>
          <cell r="C110">
            <v>702</v>
          </cell>
          <cell r="D110">
            <v>1389.5895325524957</v>
          </cell>
          <cell r="E110">
            <v>975491.85185185191</v>
          </cell>
          <cell r="F110">
            <v>37.571431004748014</v>
          </cell>
          <cell r="G110">
            <v>1389.5895325524955</v>
          </cell>
          <cell r="H110">
            <v>52208.867247216127</v>
          </cell>
          <cell r="I110">
            <v>47.493027018970764</v>
          </cell>
          <cell r="J110">
            <v>1389.5895325524953</v>
          </cell>
          <cell r="K110">
            <v>65995.813214794616</v>
          </cell>
          <cell r="L110">
            <v>44.465580088147</v>
          </cell>
          <cell r="M110">
            <v>1389.5895325524957</v>
          </cell>
          <cell r="N110">
            <v>61788.904649363751</v>
          </cell>
          <cell r="O110">
            <v>58.309180914258953</v>
          </cell>
          <cell r="P110">
            <v>1389.5895325524955</v>
          </cell>
          <cell r="Q110">
            <v>81025.827450163983</v>
          </cell>
          <cell r="R110">
            <v>72.69982966763898</v>
          </cell>
          <cell r="S110">
            <v>1389.5895325524957</v>
          </cell>
          <cell r="T110">
            <v>101022.92232450051</v>
          </cell>
          <cell r="U110">
            <v>66.074720548470196</v>
          </cell>
          <cell r="V110">
            <v>1389.5895325524957</v>
          </cell>
          <cell r="W110">
            <v>91816.740040485485</v>
          </cell>
          <cell r="X110">
            <v>67.229350394958175</v>
          </cell>
          <cell r="Y110">
            <v>1389.5895325524955</v>
          </cell>
          <cell r="Z110">
            <v>93421.201589137854</v>
          </cell>
          <cell r="AA110">
            <v>69.241171460812893</v>
          </cell>
          <cell r="AB110">
            <v>1389.5895325524955</v>
          </cell>
          <cell r="AC110">
            <v>96216.807083618187</v>
          </cell>
          <cell r="AD110">
            <v>55.805614580450097</v>
          </cell>
          <cell r="AE110">
            <v>1389.5895325524953</v>
          </cell>
          <cell r="AF110">
            <v>77546.897878652366</v>
          </cell>
          <cell r="AG110">
            <v>75.319232652713623</v>
          </cell>
          <cell r="AH110">
            <v>1389.5895325524955</v>
          </cell>
          <cell r="AI110">
            <v>104662.81729409698</v>
          </cell>
          <cell r="AJ110">
            <v>68.286079587795683</v>
          </cell>
          <cell r="AK110">
            <v>1389.5895325524957</v>
          </cell>
          <cell r="AL110">
            <v>94889.621414247522</v>
          </cell>
          <cell r="AM110">
            <v>39.504782081035621</v>
          </cell>
          <cell r="AN110">
            <v>1389.5895325524955</v>
          </cell>
          <cell r="AO110">
            <v>54895.431665574491</v>
          </cell>
        </row>
        <row r="111">
          <cell r="A111" t="str">
            <v>Véhicules usagés</v>
          </cell>
        </row>
        <row r="112">
          <cell r="A112" t="str">
            <v>Véhicules usagés</v>
          </cell>
        </row>
        <row r="113">
          <cell r="A113" t="str">
            <v>Véhicules usagésDEPENSES</v>
          </cell>
          <cell r="B113" t="str">
            <v>DEPENSES</v>
          </cell>
        </row>
        <row r="114">
          <cell r="A114" t="str">
            <v>Véhicules usagésComm. vendeurs</v>
          </cell>
          <cell r="B114" t="str">
            <v>Comm. vendeurs</v>
          </cell>
          <cell r="C114">
            <v>0.58186315789473686</v>
          </cell>
          <cell r="D114">
            <v>436.39736842105265</v>
          </cell>
          <cell r="E114">
            <v>165831</v>
          </cell>
          <cell r="G114">
            <v>532.94535995376907</v>
          </cell>
          <cell r="H114">
            <v>10838.942353141567</v>
          </cell>
          <cell r="J114">
            <v>471.62973415048248</v>
          </cell>
          <cell r="K114">
            <v>12124.881778695681</v>
          </cell>
          <cell r="M114">
            <v>497.57830715421136</v>
          </cell>
          <cell r="N114">
            <v>11976.554224242554</v>
          </cell>
          <cell r="P114">
            <v>438.0947448356996</v>
          </cell>
          <cell r="Q114">
            <v>13827.748403134117</v>
          </cell>
          <cell r="S114">
            <v>400.41957519365081</v>
          </cell>
          <cell r="T114">
            <v>15757.785280090277</v>
          </cell>
          <cell r="V114">
            <v>417.89841005175413</v>
          </cell>
          <cell r="W114">
            <v>14946.948506398108</v>
          </cell>
          <cell r="Y114">
            <v>419.25084424424927</v>
          </cell>
          <cell r="Z114">
            <v>15257.358299444291</v>
          </cell>
          <cell r="AB114">
            <v>410.9634140626199</v>
          </cell>
          <cell r="AC114">
            <v>15403.309861179125</v>
          </cell>
          <cell r="AE114">
            <v>445.80408951449374</v>
          </cell>
          <cell r="AF114">
            <v>13466.924580024272</v>
          </cell>
          <cell r="AH114">
            <v>399.28542751146796</v>
          </cell>
          <cell r="AI114">
            <v>16279.303936806695</v>
          </cell>
          <cell r="AK114">
            <v>412.98746649793475</v>
          </cell>
          <cell r="AL114">
            <v>15265.658265377819</v>
          </cell>
          <cell r="AN114">
            <v>499.69169166602779</v>
          </cell>
          <cell r="AO114">
            <v>10685.584511465499</v>
          </cell>
        </row>
        <row r="115">
          <cell r="A115" t="str">
            <v>Véhicules usagésComm. F&amp;I</v>
          </cell>
          <cell r="B115" t="str">
            <v>Comm. F&amp;I</v>
          </cell>
          <cell r="D115">
            <v>514.61988304093563</v>
          </cell>
          <cell r="E115">
            <v>195555.55555555556</v>
          </cell>
          <cell r="G115">
            <v>514.61988304093563</v>
          </cell>
          <cell r="H115">
            <v>10466.242255200459</v>
          </cell>
          <cell r="J115">
            <v>514.61988304093563</v>
          </cell>
          <cell r="K115">
            <v>13230.092996737661</v>
          </cell>
          <cell r="M115">
            <v>514.61988304093563</v>
          </cell>
          <cell r="N115">
            <v>12386.739625694638</v>
          </cell>
          <cell r="P115">
            <v>514.61988304093563</v>
          </cell>
          <cell r="Q115">
            <v>16243.139982446304</v>
          </cell>
          <cell r="S115">
            <v>514.61988304093563</v>
          </cell>
          <cell r="T115">
            <v>20251.931024856698</v>
          </cell>
          <cell r="V115">
            <v>514.61988304093563</v>
          </cell>
          <cell r="W115">
            <v>18406.379893211069</v>
          </cell>
          <cell r="Y115">
            <v>514.61988304093575</v>
          </cell>
          <cell r="Z115">
            <v>18728.02416826945</v>
          </cell>
          <cell r="AB115">
            <v>514.61988304093563</v>
          </cell>
          <cell r="AC115">
            <v>19288.455487659179</v>
          </cell>
          <cell r="AE115">
            <v>514.61988304093563</v>
          </cell>
          <cell r="AF115">
            <v>15545.723593161152</v>
          </cell>
          <cell r="AH115">
            <v>514.61988304093575</v>
          </cell>
          <cell r="AI115">
            <v>20981.615933646088</v>
          </cell>
          <cell r="AK115">
            <v>514.61988304093563</v>
          </cell>
          <cell r="AL115">
            <v>19022.396339746818</v>
          </cell>
          <cell r="AN115">
            <v>514.61988304093575</v>
          </cell>
          <cell r="AO115">
            <v>11004.814254926037</v>
          </cell>
        </row>
        <row r="116">
          <cell r="A116" t="str">
            <v>Véhicules usagésFrais de livraison</v>
          </cell>
          <cell r="B116" t="str">
            <v>Frais de livraison</v>
          </cell>
          <cell r="D116">
            <v>54</v>
          </cell>
          <cell r="E116">
            <v>20520</v>
          </cell>
          <cell r="G116">
            <v>54</v>
          </cell>
          <cell r="H116">
            <v>1098.2418293695573</v>
          </cell>
          <cell r="J116">
            <v>54</v>
          </cell>
          <cell r="K116">
            <v>1388.2577128622224</v>
          </cell>
          <cell r="M116">
            <v>54</v>
          </cell>
          <cell r="N116">
            <v>1299.7631102689124</v>
          </cell>
          <cell r="P116">
            <v>54</v>
          </cell>
          <cell r="Q116">
            <v>1704.4222113398771</v>
          </cell>
          <cell r="S116">
            <v>54</v>
          </cell>
          <cell r="T116">
            <v>2125.0719441309857</v>
          </cell>
          <cell r="V116">
            <v>54</v>
          </cell>
          <cell r="W116">
            <v>1931.4149083398981</v>
          </cell>
          <cell r="Y116">
            <v>54</v>
          </cell>
          <cell r="Z116">
            <v>1965.1656269295465</v>
          </cell>
          <cell r="AB116">
            <v>54</v>
          </cell>
          <cell r="AC116">
            <v>2023.9727042391462</v>
          </cell>
          <cell r="AE116">
            <v>53.999999999999993</v>
          </cell>
          <cell r="AF116">
            <v>1631.2410415823874</v>
          </cell>
          <cell r="AH116">
            <v>54</v>
          </cell>
          <cell r="AI116">
            <v>2201.6391083100903</v>
          </cell>
          <cell r="AK116">
            <v>54</v>
          </cell>
          <cell r="AL116">
            <v>1996.0546341047971</v>
          </cell>
          <cell r="AN116">
            <v>54.000000000000007</v>
          </cell>
          <cell r="AO116">
            <v>1154.7551685225799</v>
          </cell>
        </row>
        <row r="117">
          <cell r="A117" t="str">
            <v>Véhicules usagésService gratuit 1</v>
          </cell>
          <cell r="B117" t="str">
            <v>Service gratuit 1</v>
          </cell>
          <cell r="D117">
            <v>105</v>
          </cell>
          <cell r="E117">
            <v>39900</v>
          </cell>
          <cell r="G117">
            <v>105</v>
          </cell>
          <cell r="H117">
            <v>2135.4702237741394</v>
          </cell>
          <cell r="J117">
            <v>105</v>
          </cell>
          <cell r="K117">
            <v>2699.3899972320992</v>
          </cell>
          <cell r="M117">
            <v>105</v>
          </cell>
          <cell r="N117">
            <v>2527.3171588562186</v>
          </cell>
          <cell r="P117">
            <v>105</v>
          </cell>
          <cell r="Q117">
            <v>3314.154299827539</v>
          </cell>
          <cell r="S117">
            <v>105</v>
          </cell>
          <cell r="T117">
            <v>4132.0843358102502</v>
          </cell>
          <cell r="V117">
            <v>105</v>
          </cell>
          <cell r="W117">
            <v>3755.5289884386912</v>
          </cell>
          <cell r="Y117">
            <v>105</v>
          </cell>
          <cell r="Z117">
            <v>3821.1553856963405</v>
          </cell>
          <cell r="AB117">
            <v>105</v>
          </cell>
          <cell r="AC117">
            <v>3935.5024804650066</v>
          </cell>
          <cell r="AE117">
            <v>105</v>
          </cell>
          <cell r="AF117">
            <v>3171.8575808546425</v>
          </cell>
          <cell r="AH117">
            <v>105</v>
          </cell>
          <cell r="AI117">
            <v>4280.9649328251753</v>
          </cell>
          <cell r="AK117">
            <v>105</v>
          </cell>
          <cell r="AL117">
            <v>3881.2173440926608</v>
          </cell>
          <cell r="AN117">
            <v>105</v>
          </cell>
          <cell r="AO117">
            <v>2245.3572721272385</v>
          </cell>
        </row>
        <row r="118">
          <cell r="A118" t="str">
            <v>Véhicules usagésEntretien stock</v>
          </cell>
          <cell r="B118" t="str">
            <v>Entretien stock</v>
          </cell>
          <cell r="D118">
            <v>61</v>
          </cell>
          <cell r="E118">
            <v>23180</v>
          </cell>
          <cell r="G118">
            <v>61</v>
          </cell>
          <cell r="H118">
            <v>1240.6065109545</v>
          </cell>
          <cell r="J118">
            <v>61</v>
          </cell>
          <cell r="K118">
            <v>1568.217046011029</v>
          </cell>
          <cell r="M118">
            <v>61</v>
          </cell>
          <cell r="N118">
            <v>1468.2509208593269</v>
          </cell>
          <cell r="P118">
            <v>61</v>
          </cell>
          <cell r="Q118">
            <v>1925.3658313283797</v>
          </cell>
          <cell r="S118">
            <v>60.999999999999993</v>
          </cell>
          <cell r="T118">
            <v>2400.5442331850022</v>
          </cell>
          <cell r="V118">
            <v>60.999999999999993</v>
          </cell>
          <cell r="W118">
            <v>2181.7835075691441</v>
          </cell>
          <cell r="Y118">
            <v>61</v>
          </cell>
          <cell r="Z118">
            <v>2219.9093193093026</v>
          </cell>
          <cell r="AB118">
            <v>61</v>
          </cell>
          <cell r="AC118">
            <v>2286.3395362701467</v>
          </cell>
          <cell r="AE118">
            <v>61</v>
          </cell>
          <cell r="AF118">
            <v>1842.6982136393638</v>
          </cell>
          <cell r="AH118">
            <v>60.999999999999993</v>
          </cell>
          <cell r="AI118">
            <v>2487.0367704984351</v>
          </cell>
          <cell r="AK118">
            <v>61</v>
          </cell>
          <cell r="AL118">
            <v>2254.8024570443076</v>
          </cell>
          <cell r="AN118">
            <v>61</v>
          </cell>
          <cell r="AO118">
            <v>1304.4456533310624</v>
          </cell>
        </row>
        <row r="119">
          <cell r="A119" t="str">
            <v>Véhicules usagésPublicité 1</v>
          </cell>
          <cell r="B119" t="str">
            <v>Publicité 1</v>
          </cell>
          <cell r="D119">
            <v>27.410526315789454</v>
          </cell>
          <cell r="E119">
            <v>10415.999999999993</v>
          </cell>
          <cell r="G119">
            <v>27.410526315789443</v>
          </cell>
          <cell r="H119">
            <v>557.47012157472204</v>
          </cell>
          <cell r="J119">
            <v>27.410526315789461</v>
          </cell>
          <cell r="K119">
            <v>704.68286243532657</v>
          </cell>
          <cell r="M119">
            <v>27.410526315789454</v>
          </cell>
          <cell r="N119">
            <v>659.76279515404394</v>
          </cell>
          <cell r="P119">
            <v>27.410526315789454</v>
          </cell>
          <cell r="Q119">
            <v>865.16870142866219</v>
          </cell>
          <cell r="S119">
            <v>27.410526315789454</v>
          </cell>
          <cell r="T119">
            <v>1078.6914897694119</v>
          </cell>
          <cell r="V119">
            <v>27.410526315789468</v>
          </cell>
          <cell r="W119">
            <v>980.39072540294228</v>
          </cell>
          <cell r="Y119">
            <v>27.410526315789454</v>
          </cell>
          <cell r="Z119">
            <v>997.52266910809658</v>
          </cell>
          <cell r="AB119">
            <v>27.410526315789443</v>
          </cell>
          <cell r="AC119">
            <v>1027.3732791108637</v>
          </cell>
          <cell r="AE119">
            <v>27.41052631578944</v>
          </cell>
          <cell r="AF119">
            <v>828.02176847573719</v>
          </cell>
          <cell r="AH119">
            <v>27.410526315789461</v>
          </cell>
          <cell r="AI119">
            <v>1117.5571614112032</v>
          </cell>
          <cell r="AK119">
            <v>27.410526315789443</v>
          </cell>
          <cell r="AL119">
            <v>1013.2020014052409</v>
          </cell>
          <cell r="AN119">
            <v>27.41052631578944</v>
          </cell>
          <cell r="AO119">
            <v>586.15642472374157</v>
          </cell>
        </row>
        <row r="120">
          <cell r="A120" t="str">
            <v>Véhicules usagésIntérêt de gros</v>
          </cell>
          <cell r="B120" t="str">
            <v>Intérêt de gros</v>
          </cell>
          <cell r="D120">
            <v>39.789405694160209</v>
          </cell>
          <cell r="E120">
            <v>15119.974163780878</v>
          </cell>
          <cell r="G120">
            <v>53.174692062731076</v>
          </cell>
          <cell r="H120">
            <v>1081.4568719840122</v>
          </cell>
          <cell r="J120">
            <v>43.606076116015728</v>
          </cell>
          <cell r="K120">
            <v>1121.0457684391847</v>
          </cell>
          <cell r="M120">
            <v>49.005918486367769</v>
          </cell>
          <cell r="N120">
            <v>1179.5571302486326</v>
          </cell>
          <cell r="P120">
            <v>42.343491517432383</v>
          </cell>
          <cell r="Q120">
            <v>1336.5034712591375</v>
          </cell>
          <cell r="S120">
            <v>35.110718730025852</v>
          </cell>
          <cell r="T120">
            <v>1381.7185798417083</v>
          </cell>
          <cell r="V120">
            <v>37.759628304838067</v>
          </cell>
          <cell r="W120">
            <v>1350.5464637284711</v>
          </cell>
          <cell r="Y120">
            <v>37.592671687670652</v>
          </cell>
          <cell r="Z120">
            <v>1368.070856019591</v>
          </cell>
          <cell r="AB120">
            <v>34.845495532368076</v>
          </cell>
          <cell r="AC120">
            <v>1306.0431819111132</v>
          </cell>
          <cell r="AE120">
            <v>44.248025096004639</v>
          </cell>
          <cell r="AF120">
            <v>1336.6517508438931</v>
          </cell>
          <cell r="AH120">
            <v>34.549477003882934</v>
          </cell>
          <cell r="AI120">
            <v>1408.6199952483109</v>
          </cell>
          <cell r="AK120">
            <v>32.777189924363412</v>
          </cell>
          <cell r="AL120">
            <v>1211.5752192862712</v>
          </cell>
          <cell r="AN120">
            <v>48.548804782694084</v>
          </cell>
          <cell r="AO120">
            <v>1038.1848749705507</v>
          </cell>
        </row>
        <row r="121">
          <cell r="A121" t="str">
            <v>Véhicules usagés[...]</v>
          </cell>
          <cell r="B121" t="str">
            <v>[...]</v>
          </cell>
          <cell r="D121">
            <v>0</v>
          </cell>
          <cell r="E121">
            <v>0</v>
          </cell>
          <cell r="G121">
            <v>0</v>
          </cell>
          <cell r="J121">
            <v>0</v>
          </cell>
          <cell r="M121">
            <v>0</v>
          </cell>
          <cell r="P121">
            <v>0</v>
          </cell>
          <cell r="S121">
            <v>0</v>
          </cell>
          <cell r="V121">
            <v>0</v>
          </cell>
          <cell r="Y121">
            <v>0</v>
          </cell>
          <cell r="AB121">
            <v>0</v>
          </cell>
          <cell r="AE121">
            <v>0</v>
          </cell>
          <cell r="AH121">
            <v>0</v>
          </cell>
          <cell r="AK121">
            <v>0</v>
          </cell>
          <cell r="AN121">
            <v>0</v>
          </cell>
        </row>
        <row r="122">
          <cell r="A122" t="str">
            <v>Véhicules usagés[...]</v>
          </cell>
          <cell r="B122" t="str">
            <v>[...]</v>
          </cell>
          <cell r="D122">
            <v>0</v>
          </cell>
          <cell r="E122">
            <v>0</v>
          </cell>
          <cell r="G122">
            <v>0</v>
          </cell>
          <cell r="J122">
            <v>0</v>
          </cell>
          <cell r="M122">
            <v>0</v>
          </cell>
          <cell r="P122">
            <v>0</v>
          </cell>
          <cell r="S122">
            <v>0</v>
          </cell>
          <cell r="V122">
            <v>0</v>
          </cell>
          <cell r="Y122">
            <v>0</v>
          </cell>
          <cell r="AB122">
            <v>0</v>
          </cell>
          <cell r="AE122">
            <v>0</v>
          </cell>
          <cell r="AH122">
            <v>0</v>
          </cell>
          <cell r="AK122">
            <v>0</v>
          </cell>
          <cell r="AN122">
            <v>0</v>
          </cell>
        </row>
        <row r="123">
          <cell r="A123" t="str">
            <v>Véhicules usagés[...]</v>
          </cell>
          <cell r="B123" t="str">
            <v>[...]</v>
          </cell>
          <cell r="D123">
            <v>0</v>
          </cell>
          <cell r="E123">
            <v>0</v>
          </cell>
          <cell r="G123">
            <v>0</v>
          </cell>
          <cell r="J123">
            <v>0</v>
          </cell>
          <cell r="M123">
            <v>0</v>
          </cell>
          <cell r="P123">
            <v>0</v>
          </cell>
          <cell r="S123">
            <v>0</v>
          </cell>
          <cell r="V123">
            <v>0</v>
          </cell>
          <cell r="Y123">
            <v>0</v>
          </cell>
          <cell r="AB123">
            <v>0</v>
          </cell>
          <cell r="AE123">
            <v>0</v>
          </cell>
          <cell r="AH123">
            <v>0</v>
          </cell>
          <cell r="AK123">
            <v>0</v>
          </cell>
          <cell r="AN123">
            <v>0</v>
          </cell>
        </row>
        <row r="124">
          <cell r="A124" t="str">
            <v>Véhicules usagésTOTAL VARIABLES</v>
          </cell>
          <cell r="B124" t="str">
            <v>TOTAL VARIABLES</v>
          </cell>
          <cell r="C124" t="str">
            <v>% brut</v>
          </cell>
          <cell r="D124">
            <v>0.48234388511406523</v>
          </cell>
          <cell r="E124">
            <v>470522.52971933642</v>
          </cell>
          <cell r="F124" t="str">
            <v>% brut</v>
          </cell>
          <cell r="G124">
            <v>0.52516807223893491</v>
          </cell>
          <cell r="H124">
            <v>27418.430165998961</v>
          </cell>
          <cell r="I124" t="str">
            <v>% brut</v>
          </cell>
          <cell r="J124">
            <v>0.49755532302543193</v>
          </cell>
          <cell r="K124">
            <v>32836.568162413205</v>
          </cell>
          <cell r="L124" t="str">
            <v>% brut</v>
          </cell>
          <cell r="M124">
            <v>0.50976700661821273</v>
          </cell>
          <cell r="N124">
            <v>31497.944965324325</v>
          </cell>
          <cell r="O124" t="str">
            <v>% brut</v>
          </cell>
          <cell r="P124">
            <v>0.48400002980388757</v>
          </cell>
          <cell r="Q124">
            <v>39216.502900764019</v>
          </cell>
          <cell r="R124" t="str">
            <v>% brut</v>
          </cell>
          <cell r="S124">
            <v>0.46650627207459711</v>
          </cell>
          <cell r="T124">
            <v>47127.826887684329</v>
          </cell>
          <cell r="U124" t="str">
            <v>% brut</v>
          </cell>
          <cell r="V124">
            <v>0.4743469760948183</v>
          </cell>
          <cell r="W124">
            <v>43552.992993088315</v>
          </cell>
          <cell r="X124" t="str">
            <v>% brut</v>
          </cell>
          <cell r="Y124">
            <v>0.47480877541971234</v>
          </cell>
          <cell r="Z124">
            <v>44357.206324776627</v>
          </cell>
          <cell r="AA124" t="str">
            <v>% brut</v>
          </cell>
          <cell r="AB124">
            <v>0.47051027676995527</v>
          </cell>
          <cell r="AC124">
            <v>45270.996530834585</v>
          </cell>
          <cell r="AD124" t="str">
            <v>% brut</v>
          </cell>
          <cell r="AE124">
            <v>0.48774508798234784</v>
          </cell>
          <cell r="AF124">
            <v>37823.118528581443</v>
          </cell>
          <cell r="AG124" t="str">
            <v>% brut</v>
          </cell>
          <cell r="AH124">
            <v>0.46584583808538366</v>
          </cell>
          <cell r="AI124">
            <v>48756.737838745998</v>
          </cell>
          <cell r="AJ124" t="str">
            <v>% brut</v>
          </cell>
          <cell r="AK124">
            <v>0.47049303807586434</v>
          </cell>
          <cell r="AL124">
            <v>44644.906261057913</v>
          </cell>
          <cell r="AM124" t="str">
            <v>% brut</v>
          </cell>
          <cell r="AN124">
            <v>0.51041220207104976</v>
          </cell>
          <cell r="AO124">
            <v>28019.298160066708</v>
          </cell>
        </row>
        <row r="125">
          <cell r="A125" t="str">
            <v>Véhicules usagésSalaires cadres</v>
          </cell>
          <cell r="B125" t="str">
            <v>Salaires cadres</v>
          </cell>
          <cell r="E125">
            <v>77970.8</v>
          </cell>
          <cell r="H125">
            <v>6355.5385057471267</v>
          </cell>
          <cell r="K125">
            <v>6166.1676245210729</v>
          </cell>
          <cell r="N125">
            <v>6734.2802681992334</v>
          </cell>
          <cell r="Q125">
            <v>6355.5385057471267</v>
          </cell>
          <cell r="T125">
            <v>6544.9093869731805</v>
          </cell>
          <cell r="W125">
            <v>6544.9093869731805</v>
          </cell>
          <cell r="Z125">
            <v>6544.9093869731805</v>
          </cell>
          <cell r="AC125">
            <v>6544.9093869731805</v>
          </cell>
          <cell r="AF125">
            <v>6544.9093869731805</v>
          </cell>
          <cell r="AI125">
            <v>6355.5385057471267</v>
          </cell>
          <cell r="AL125">
            <v>6544.9093869731805</v>
          </cell>
          <cell r="AO125">
            <v>6734.2802681992334</v>
          </cell>
        </row>
        <row r="126">
          <cell r="A126" t="str">
            <v>Véhicules usagésSalaires commis</v>
          </cell>
          <cell r="B126" t="str">
            <v>Salaires commis</v>
          </cell>
          <cell r="E126">
            <v>26441.041423999999</v>
          </cell>
          <cell r="H126">
            <v>2127.4401145747129</v>
          </cell>
          <cell r="K126">
            <v>2026.1334424521074</v>
          </cell>
          <cell r="N126">
            <v>2330.0534588199239</v>
          </cell>
          <cell r="Q126">
            <v>2127.4401145747129</v>
          </cell>
          <cell r="T126">
            <v>2228.7467866973179</v>
          </cell>
          <cell r="W126">
            <v>2228.7467866973179</v>
          </cell>
          <cell r="Z126">
            <v>2228.7467866973179</v>
          </cell>
          <cell r="AC126">
            <v>2228.7467866973179</v>
          </cell>
          <cell r="AF126">
            <v>2228.7467866973179</v>
          </cell>
          <cell r="AI126">
            <v>2127.4401145747129</v>
          </cell>
          <cell r="AL126">
            <v>2228.7467866973179</v>
          </cell>
          <cell r="AO126">
            <v>2330.0534588199239</v>
          </cell>
        </row>
        <row r="127">
          <cell r="A127" t="str">
            <v>Véhicules usagésSalaires autres</v>
          </cell>
          <cell r="B127" t="str">
            <v>Salaires autres</v>
          </cell>
          <cell r="E127">
            <v>83372.88332160002</v>
          </cell>
          <cell r="H127">
            <v>6708.1630258758623</v>
          </cell>
          <cell r="K127">
            <v>6388.7266913103458</v>
          </cell>
          <cell r="N127">
            <v>7347.0356950068963</v>
          </cell>
          <cell r="Q127">
            <v>6708.1630258758623</v>
          </cell>
          <cell r="T127">
            <v>7027.5993604413807</v>
          </cell>
          <cell r="W127">
            <v>7027.5993604413807</v>
          </cell>
          <cell r="Z127">
            <v>7027.5993604413807</v>
          </cell>
          <cell r="AC127">
            <v>7027.5993604413807</v>
          </cell>
          <cell r="AF127">
            <v>7027.5993604413807</v>
          </cell>
          <cell r="AI127">
            <v>6708.1630258758623</v>
          </cell>
          <cell r="AL127">
            <v>7027.5993604413807</v>
          </cell>
          <cell r="AO127">
            <v>7347.0356950068963</v>
          </cell>
        </row>
        <row r="128">
          <cell r="A128" t="str">
            <v>Véhicules usagésSalaires spécialistes</v>
          </cell>
          <cell r="B128" t="str">
            <v>Salaires spécialistes</v>
          </cell>
          <cell r="E128">
            <v>0</v>
          </cell>
        </row>
        <row r="129">
          <cell r="A129" t="str">
            <v>Véhicules usagés[...]</v>
          </cell>
          <cell r="B129" t="str">
            <v>[...]</v>
          </cell>
          <cell r="E129">
            <v>0</v>
          </cell>
        </row>
        <row r="130">
          <cell r="A130" t="str">
            <v>Véhicules usagés[...]</v>
          </cell>
          <cell r="B130" t="str">
            <v>[...]</v>
          </cell>
          <cell r="E130">
            <v>0</v>
          </cell>
        </row>
        <row r="131">
          <cell r="A131" t="str">
            <v>Véhicules usagés[...]</v>
          </cell>
          <cell r="B131" t="str">
            <v>[...]</v>
          </cell>
          <cell r="E131">
            <v>0</v>
          </cell>
        </row>
        <row r="132">
          <cell r="A132" t="str">
            <v>Véhicules usagésSalaires en absences</v>
          </cell>
          <cell r="B132" t="str">
            <v>Salaires en absences</v>
          </cell>
          <cell r="E132">
            <v>65900.553636138677</v>
          </cell>
          <cell r="H132">
            <v>4379.5591505447674</v>
          </cell>
          <cell r="K132">
            <v>4792.3203040460239</v>
          </cell>
          <cell r="N132">
            <v>4892.9595926355896</v>
          </cell>
          <cell r="Q132">
            <v>5431.4436038133745</v>
          </cell>
          <cell r="T132">
            <v>6217.3166206870619</v>
          </cell>
          <cell r="W132">
            <v>5898.5500720465261</v>
          </cell>
          <cell r="Z132">
            <v>5974.3965602190747</v>
          </cell>
          <cell r="AC132">
            <v>6059.162505954022</v>
          </cell>
          <cell r="AF132">
            <v>5377.668444875676</v>
          </cell>
          <cell r="AI132">
            <v>6294.2473819980578</v>
          </cell>
          <cell r="AL132">
            <v>6010.7172167083818</v>
          </cell>
          <cell r="AO132">
            <v>4572.2121826101102</v>
          </cell>
        </row>
        <row r="133">
          <cell r="A133" t="str">
            <v>Véhicules usagésDéduction à la source</v>
          </cell>
          <cell r="B133" t="str">
            <v>Déduction à la source</v>
          </cell>
          <cell r="E133">
            <v>65900.553636138677</v>
          </cell>
          <cell r="H133">
            <v>4379.5591505447674</v>
          </cell>
          <cell r="K133">
            <v>4792.3203040460239</v>
          </cell>
          <cell r="N133">
            <v>4892.9595926355896</v>
          </cell>
          <cell r="Q133">
            <v>5431.4436038133745</v>
          </cell>
          <cell r="T133">
            <v>6217.3166206870619</v>
          </cell>
          <cell r="W133">
            <v>5898.5500720465261</v>
          </cell>
          <cell r="Z133">
            <v>5974.3965602190747</v>
          </cell>
          <cell r="AC133">
            <v>6059.162505954022</v>
          </cell>
          <cell r="AF133">
            <v>5377.668444875676</v>
          </cell>
          <cell r="AI133">
            <v>6294.2473819980578</v>
          </cell>
          <cell r="AL133">
            <v>6010.7172167083818</v>
          </cell>
          <cell r="AO133">
            <v>4572.2121826101102</v>
          </cell>
        </row>
        <row r="134">
          <cell r="A134" t="str">
            <v>Véhicules usagésBénéfices marginaux</v>
          </cell>
          <cell r="B134" t="str">
            <v>Bénéfices marginaux</v>
          </cell>
          <cell r="E134">
            <v>47228.730105899369</v>
          </cell>
          <cell r="H134">
            <v>3138.6840578904166</v>
          </cell>
          <cell r="K134">
            <v>3434.4962178996507</v>
          </cell>
          <cell r="N134">
            <v>3506.6210413888389</v>
          </cell>
          <cell r="Q134">
            <v>3892.5345827329184</v>
          </cell>
          <cell r="T134">
            <v>4455.7435781590611</v>
          </cell>
          <cell r="W134">
            <v>4227.2942183000105</v>
          </cell>
          <cell r="Z134">
            <v>4281.6508681570031</v>
          </cell>
          <cell r="AC134">
            <v>4342.3997959337157</v>
          </cell>
          <cell r="AF134">
            <v>3853.9957188275675</v>
          </cell>
          <cell r="AI134">
            <v>4510.8772904319412</v>
          </cell>
          <cell r="AL134">
            <v>4307.6806719743399</v>
          </cell>
          <cell r="AO134">
            <v>3276.7520642039121</v>
          </cell>
        </row>
        <row r="135">
          <cell r="A135" t="str">
            <v>Véhicules usagésCsst</v>
          </cell>
          <cell r="B135" t="str">
            <v>Csst</v>
          </cell>
          <cell r="E135">
            <v>10983.425606023111</v>
          </cell>
          <cell r="H135">
            <v>729.9265250907946</v>
          </cell>
          <cell r="K135">
            <v>798.72005067433747</v>
          </cell>
          <cell r="N135">
            <v>815.49326543926497</v>
          </cell>
          <cell r="Q135">
            <v>905.24060063556249</v>
          </cell>
          <cell r="T135">
            <v>1036.2194367811771</v>
          </cell>
          <cell r="W135">
            <v>983.09167867442113</v>
          </cell>
          <cell r="Z135">
            <v>995.73276003651256</v>
          </cell>
          <cell r="AC135">
            <v>1009.8604176590037</v>
          </cell>
          <cell r="AF135">
            <v>896.27807414594599</v>
          </cell>
          <cell r="AI135">
            <v>1049.0412303330097</v>
          </cell>
          <cell r="AL135">
            <v>1001.7862027847303</v>
          </cell>
          <cell r="AO135">
            <v>762.03536376835166</v>
          </cell>
        </row>
        <row r="136">
          <cell r="A136" t="str">
            <v>Véhicules usagés[...]</v>
          </cell>
          <cell r="B136" t="str">
            <v>[...]</v>
          </cell>
          <cell r="E136">
            <v>0</v>
          </cell>
        </row>
        <row r="137">
          <cell r="A137" t="str">
            <v>Véhicules usagésTOTAL PERSONNEL</v>
          </cell>
          <cell r="B137" t="str">
            <v>TOTAL PERSONNEL</v>
          </cell>
          <cell r="C137" t="str">
            <v>% brut</v>
          </cell>
          <cell r="D137">
            <v>0.38728974210558154</v>
          </cell>
          <cell r="E137">
            <v>377797.98772979988</v>
          </cell>
          <cell r="F137" t="str">
            <v>% brut</v>
          </cell>
          <cell r="G137">
            <v>0.53283804068267349</v>
          </cell>
          <cell r="H137">
            <v>27818.870530268447</v>
          </cell>
          <cell r="I137" t="str">
            <v>% brut</v>
          </cell>
          <cell r="J137">
            <v>0.43031342825522217</v>
          </cell>
          <cell r="K137">
            <v>28398.884634949565</v>
          </cell>
          <cell r="L137" t="str">
            <v>% brut</v>
          </cell>
          <cell r="M137">
            <v>0.49393014955217529</v>
          </cell>
          <cell r="N137">
            <v>30519.402914125338</v>
          </cell>
          <cell r="O137" t="str">
            <v>% brut</v>
          </cell>
          <cell r="P137">
            <v>0.38076505983439352</v>
          </cell>
          <cell r="Q137">
            <v>30851.804037192935</v>
          </cell>
          <cell r="R137" t="str">
            <v>% brut</v>
          </cell>
          <cell r="S137">
            <v>0.33386335511150045</v>
          </cell>
          <cell r="T137">
            <v>33727.851790426241</v>
          </cell>
          <cell r="U137" t="str">
            <v>% brut</v>
          </cell>
          <cell r="V137">
            <v>0.35732853900838507</v>
          </cell>
          <cell r="W137">
            <v>32808.741575179367</v>
          </cell>
          <cell r="X137" t="str">
            <v>% brut</v>
          </cell>
          <cell r="Y137">
            <v>0.35353251425727389</v>
          </cell>
          <cell r="Z137">
            <v>33027.432282743539</v>
          </cell>
          <cell r="AA137" t="str">
            <v>% brut</v>
          </cell>
          <cell r="AB137">
            <v>0.34580071578032529</v>
          </cell>
          <cell r="AC137">
            <v>33271.840759612642</v>
          </cell>
          <cell r="AD137" t="str">
            <v>% brut</v>
          </cell>
          <cell r="AE137">
            <v>0.40371526228975185</v>
          </cell>
          <cell r="AF137">
            <v>31306.866216836741</v>
          </cell>
          <cell r="AG137" t="str">
            <v>% brut</v>
          </cell>
          <cell r="AH137">
            <v>0.31854249477420798</v>
          </cell>
          <cell r="AI137">
            <v>33339.554930958773</v>
          </cell>
          <cell r="AJ137" t="str">
            <v>% brut</v>
          </cell>
          <cell r="AK137">
            <v>0.34916523375772446</v>
          </cell>
          <cell r="AL137">
            <v>33132.15684228771</v>
          </cell>
          <cell r="AM137" t="str">
            <v>% brut</v>
          </cell>
          <cell r="AN137">
            <v>0.5391082703477057</v>
          </cell>
          <cell r="AO137">
            <v>29594.581215218535</v>
          </cell>
        </row>
        <row r="138">
          <cell r="A138" t="str">
            <v>Véhicules usagésPublicité 2</v>
          </cell>
          <cell r="B138" t="str">
            <v>Publicité 2</v>
          </cell>
          <cell r="E138">
            <v>0</v>
          </cell>
          <cell r="H138">
            <v>0</v>
          </cell>
          <cell r="K138">
            <v>0</v>
          </cell>
          <cell r="N138">
            <v>0</v>
          </cell>
          <cell r="Q138">
            <v>0</v>
          </cell>
          <cell r="T138">
            <v>0</v>
          </cell>
          <cell r="W138">
            <v>0</v>
          </cell>
          <cell r="Z138">
            <v>0</v>
          </cell>
          <cell r="AC138">
            <v>0</v>
          </cell>
          <cell r="AF138">
            <v>0</v>
          </cell>
          <cell r="AI138">
            <v>0</v>
          </cell>
          <cell r="AL138">
            <v>0</v>
          </cell>
          <cell r="AO138">
            <v>0</v>
          </cell>
        </row>
        <row r="139">
          <cell r="A139" t="str">
            <v>Véhicules usagésService gratuit 2</v>
          </cell>
          <cell r="B139" t="str">
            <v>Service gratuit 2</v>
          </cell>
          <cell r="E139">
            <v>0</v>
          </cell>
          <cell r="H139">
            <v>0</v>
          </cell>
          <cell r="K139">
            <v>0</v>
          </cell>
          <cell r="N139">
            <v>0</v>
          </cell>
          <cell r="Q139">
            <v>0</v>
          </cell>
          <cell r="T139">
            <v>0</v>
          </cell>
          <cell r="W139">
            <v>0</v>
          </cell>
          <cell r="Z139">
            <v>0</v>
          </cell>
          <cell r="AC139">
            <v>0</v>
          </cell>
          <cell r="AF139">
            <v>0</v>
          </cell>
          <cell r="AI139">
            <v>0</v>
          </cell>
          <cell r="AL139">
            <v>0</v>
          </cell>
          <cell r="AO139">
            <v>0</v>
          </cell>
        </row>
        <row r="140">
          <cell r="A140" t="str">
            <v>Véhicules usagésFrais véhicules de cie</v>
          </cell>
          <cell r="B140" t="str">
            <v>Frais véhicules de cie</v>
          </cell>
          <cell r="E140">
            <v>2580.48</v>
          </cell>
          <cell r="H140">
            <v>215.04</v>
          </cell>
          <cell r="K140">
            <v>215.04</v>
          </cell>
          <cell r="N140">
            <v>215.04</v>
          </cell>
          <cell r="Q140">
            <v>215.04</v>
          </cell>
          <cell r="T140">
            <v>215.04</v>
          </cell>
          <cell r="W140">
            <v>215.04</v>
          </cell>
          <cell r="Z140">
            <v>215.04</v>
          </cell>
          <cell r="AC140">
            <v>215.04</v>
          </cell>
          <cell r="AF140">
            <v>215.04</v>
          </cell>
          <cell r="AI140">
            <v>215.04</v>
          </cell>
          <cell r="AL140">
            <v>215.04</v>
          </cell>
          <cell r="AO140">
            <v>215.04</v>
          </cell>
        </row>
        <row r="141">
          <cell r="A141" t="str">
            <v>Véhicules usagésInformatique</v>
          </cell>
          <cell r="B141" t="str">
            <v>Informatique</v>
          </cell>
          <cell r="E141">
            <v>31953.283200000002</v>
          </cell>
          <cell r="H141">
            <v>2662.7736</v>
          </cell>
          <cell r="K141">
            <v>2662.7736</v>
          </cell>
          <cell r="N141">
            <v>2662.7736</v>
          </cell>
          <cell r="Q141">
            <v>2662.7736</v>
          </cell>
          <cell r="T141">
            <v>2662.7736</v>
          </cell>
          <cell r="W141">
            <v>2662.7736</v>
          </cell>
          <cell r="Z141">
            <v>2662.7736</v>
          </cell>
          <cell r="AC141">
            <v>2662.7736</v>
          </cell>
          <cell r="AF141">
            <v>2662.7736</v>
          </cell>
          <cell r="AI141">
            <v>2662.7736</v>
          </cell>
          <cell r="AL141">
            <v>2662.7736</v>
          </cell>
          <cell r="AO141">
            <v>2662.7736</v>
          </cell>
        </row>
        <row r="142">
          <cell r="A142" t="str">
            <v>Véhicules usagésFrais de déplacement</v>
          </cell>
          <cell r="B142" t="str">
            <v>Frais de déplacement</v>
          </cell>
          <cell r="E142">
            <v>7184.2356000000009</v>
          </cell>
          <cell r="H142">
            <v>598.68629999999996</v>
          </cell>
          <cell r="K142">
            <v>598.68629999999996</v>
          </cell>
          <cell r="N142">
            <v>598.68629999999996</v>
          </cell>
          <cell r="Q142">
            <v>598.68629999999996</v>
          </cell>
          <cell r="T142">
            <v>598.68629999999996</v>
          </cell>
          <cell r="W142">
            <v>598.68629999999996</v>
          </cell>
          <cell r="Z142">
            <v>598.68629999999996</v>
          </cell>
          <cell r="AC142">
            <v>598.68629999999996</v>
          </cell>
          <cell r="AF142">
            <v>598.68629999999996</v>
          </cell>
          <cell r="AI142">
            <v>598.68629999999996</v>
          </cell>
          <cell r="AL142">
            <v>598.68629999999996</v>
          </cell>
          <cell r="AO142">
            <v>598.68629999999996</v>
          </cell>
        </row>
        <row r="143">
          <cell r="A143" t="str">
            <v>Véhicules usagésServices extérieurs</v>
          </cell>
          <cell r="B143" t="str">
            <v>Services extérieurs</v>
          </cell>
          <cell r="E143">
            <v>33870.725999999995</v>
          </cell>
          <cell r="H143">
            <v>2766.5604999999996</v>
          </cell>
          <cell r="K143">
            <v>2766.5604999999996</v>
          </cell>
          <cell r="N143">
            <v>2766.5604999999996</v>
          </cell>
          <cell r="Q143">
            <v>2934.5604999999996</v>
          </cell>
          <cell r="T143">
            <v>2934.5604999999996</v>
          </cell>
          <cell r="W143">
            <v>2766.5604999999996</v>
          </cell>
          <cell r="Z143">
            <v>2766.5604999999996</v>
          </cell>
          <cell r="AC143">
            <v>2766.5604999999996</v>
          </cell>
          <cell r="AF143">
            <v>2766.5604999999996</v>
          </cell>
          <cell r="AI143">
            <v>2934.5604999999996</v>
          </cell>
          <cell r="AL143">
            <v>2934.5604999999996</v>
          </cell>
          <cell r="AO143">
            <v>2766.5604999999996</v>
          </cell>
        </row>
        <row r="144">
          <cell r="A144" t="str">
            <v>Véhicules usagésFournitures autres</v>
          </cell>
          <cell r="B144" t="str">
            <v>Fournitures autres</v>
          </cell>
          <cell r="E144">
            <v>1520.0000000000002</v>
          </cell>
          <cell r="H144">
            <v>81.351246619967213</v>
          </cell>
          <cell r="K144">
            <v>102.83390465646092</v>
          </cell>
          <cell r="N144">
            <v>96.278748908808325</v>
          </cell>
          <cell r="Q144">
            <v>126.25349713628719</v>
          </cell>
          <cell r="T144">
            <v>157.41273660229524</v>
          </cell>
          <cell r="W144">
            <v>143.06777098814061</v>
          </cell>
          <cell r="Z144">
            <v>145.56782421700345</v>
          </cell>
          <cell r="AC144">
            <v>149.92390401771453</v>
          </cell>
          <cell r="AF144">
            <v>120.83266974684352</v>
          </cell>
          <cell r="AI144">
            <v>163.08437839334002</v>
          </cell>
          <cell r="AL144">
            <v>147.85589882257756</v>
          </cell>
          <cell r="AO144">
            <v>85.537419890561466</v>
          </cell>
        </row>
        <row r="145">
          <cell r="A145" t="str">
            <v>Véhicules usagésUniformes</v>
          </cell>
          <cell r="B145" t="str">
            <v>Uniformes</v>
          </cell>
          <cell r="E145">
            <v>120</v>
          </cell>
          <cell r="H145">
            <v>10</v>
          </cell>
          <cell r="K145">
            <v>10</v>
          </cell>
          <cell r="N145">
            <v>10</v>
          </cell>
          <cell r="Q145">
            <v>10</v>
          </cell>
          <cell r="T145">
            <v>10</v>
          </cell>
          <cell r="W145">
            <v>10</v>
          </cell>
          <cell r="Z145">
            <v>10</v>
          </cell>
          <cell r="AC145">
            <v>10</v>
          </cell>
          <cell r="AF145">
            <v>10</v>
          </cell>
          <cell r="AI145">
            <v>10</v>
          </cell>
          <cell r="AL145">
            <v>10</v>
          </cell>
          <cell r="AO145">
            <v>10</v>
          </cell>
        </row>
        <row r="146">
          <cell r="A146" t="str">
            <v>Véhicules usagésPapeterie</v>
          </cell>
          <cell r="B146" t="str">
            <v>Papeterie</v>
          </cell>
          <cell r="E146">
            <v>3139.1999999999994</v>
          </cell>
          <cell r="H146">
            <v>261.59999999999997</v>
          </cell>
          <cell r="K146">
            <v>261.59999999999997</v>
          </cell>
          <cell r="N146">
            <v>261.59999999999997</v>
          </cell>
          <cell r="Q146">
            <v>261.59999999999997</v>
          </cell>
          <cell r="T146">
            <v>261.59999999999997</v>
          </cell>
          <cell r="W146">
            <v>261.59999999999997</v>
          </cell>
          <cell r="Z146">
            <v>261.59999999999997</v>
          </cell>
          <cell r="AC146">
            <v>261.59999999999997</v>
          </cell>
          <cell r="AF146">
            <v>261.59999999999997</v>
          </cell>
          <cell r="AI146">
            <v>261.59999999999997</v>
          </cell>
          <cell r="AL146">
            <v>261.59999999999997</v>
          </cell>
          <cell r="AO146">
            <v>261.59999999999997</v>
          </cell>
        </row>
        <row r="147">
          <cell r="A147" t="str">
            <v>Véhicules usagésTéléphone</v>
          </cell>
          <cell r="B147" t="str">
            <v>Téléphone</v>
          </cell>
          <cell r="E147">
            <v>3217.1040000000007</v>
          </cell>
          <cell r="H147">
            <v>268.09199999999998</v>
          </cell>
          <cell r="K147">
            <v>268.09199999999998</v>
          </cell>
          <cell r="N147">
            <v>268.09199999999998</v>
          </cell>
          <cell r="Q147">
            <v>268.09199999999998</v>
          </cell>
          <cell r="T147">
            <v>268.09199999999998</v>
          </cell>
          <cell r="W147">
            <v>268.09199999999998</v>
          </cell>
          <cell r="Z147">
            <v>268.09199999999998</v>
          </cell>
          <cell r="AC147">
            <v>268.09199999999998</v>
          </cell>
          <cell r="AF147">
            <v>268.09199999999998</v>
          </cell>
          <cell r="AI147">
            <v>268.09199999999998</v>
          </cell>
          <cell r="AL147">
            <v>268.09199999999998</v>
          </cell>
          <cell r="AO147">
            <v>268.09199999999998</v>
          </cell>
        </row>
        <row r="148">
          <cell r="A148" t="str">
            <v>Véhicules usagésFrais postaux</v>
          </cell>
          <cell r="B148" t="str">
            <v>Frais postaux</v>
          </cell>
          <cell r="E148">
            <v>1245.5999999999997</v>
          </cell>
          <cell r="H148">
            <v>103.8</v>
          </cell>
          <cell r="K148">
            <v>103.8</v>
          </cell>
          <cell r="N148">
            <v>103.8</v>
          </cell>
          <cell r="Q148">
            <v>103.8</v>
          </cell>
          <cell r="T148">
            <v>103.8</v>
          </cell>
          <cell r="W148">
            <v>103.8</v>
          </cell>
          <cell r="Z148">
            <v>103.8</v>
          </cell>
          <cell r="AC148">
            <v>103.8</v>
          </cell>
          <cell r="AF148">
            <v>103.8</v>
          </cell>
          <cell r="AI148">
            <v>103.8</v>
          </cell>
          <cell r="AL148">
            <v>103.8</v>
          </cell>
          <cell r="AO148">
            <v>103.8</v>
          </cell>
        </row>
        <row r="149">
          <cell r="A149" t="str">
            <v>Véhicules usagésDivers</v>
          </cell>
          <cell r="B149" t="str">
            <v>Divers</v>
          </cell>
          <cell r="E149">
            <v>5171.04</v>
          </cell>
          <cell r="H149">
            <v>430.91999999999996</v>
          </cell>
          <cell r="K149">
            <v>430.91999999999996</v>
          </cell>
          <cell r="N149">
            <v>430.91999999999996</v>
          </cell>
          <cell r="Q149">
            <v>430.91999999999996</v>
          </cell>
          <cell r="T149">
            <v>430.91999999999996</v>
          </cell>
          <cell r="W149">
            <v>430.91999999999996</v>
          </cell>
          <cell r="Z149">
            <v>430.91999999999996</v>
          </cell>
          <cell r="AC149">
            <v>430.91999999999996</v>
          </cell>
          <cell r="AF149">
            <v>430.91999999999996</v>
          </cell>
          <cell r="AI149">
            <v>430.91999999999996</v>
          </cell>
          <cell r="AL149">
            <v>430.91999999999996</v>
          </cell>
          <cell r="AO149">
            <v>430.91999999999996</v>
          </cell>
        </row>
        <row r="150">
          <cell r="A150" t="str">
            <v>Véhicules usagésFormation</v>
          </cell>
          <cell r="B150" t="str">
            <v>Formation</v>
          </cell>
          <cell r="E150">
            <v>847.56</v>
          </cell>
          <cell r="H150">
            <v>70.63</v>
          </cell>
          <cell r="K150">
            <v>70.63</v>
          </cell>
          <cell r="N150">
            <v>70.63</v>
          </cell>
          <cell r="Q150">
            <v>70.63</v>
          </cell>
          <cell r="T150">
            <v>70.63</v>
          </cell>
          <cell r="W150">
            <v>70.63</v>
          </cell>
          <cell r="Z150">
            <v>70.63</v>
          </cell>
          <cell r="AC150">
            <v>70.63</v>
          </cell>
          <cell r="AF150">
            <v>70.63</v>
          </cell>
          <cell r="AI150">
            <v>70.63</v>
          </cell>
          <cell r="AL150">
            <v>70.63</v>
          </cell>
          <cell r="AO150">
            <v>70.63</v>
          </cell>
        </row>
        <row r="151">
          <cell r="A151" t="str">
            <v>Véhicules usagésFrais bancaires</v>
          </cell>
          <cell r="B151" t="str">
            <v>Frais bancaires</v>
          </cell>
          <cell r="E151">
            <v>12728.4</v>
          </cell>
          <cell r="H151">
            <v>782.87768732213056</v>
          </cell>
          <cell r="K151">
            <v>675.2802688246818</v>
          </cell>
          <cell r="N151">
            <v>781.24280904704108</v>
          </cell>
          <cell r="Q151">
            <v>1501.8697659349984</v>
          </cell>
          <cell r="T151">
            <v>1376.496525145353</v>
          </cell>
          <cell r="W151">
            <v>909.82048235324567</v>
          </cell>
          <cell r="Z151">
            <v>857.76673390951987</v>
          </cell>
          <cell r="AC151">
            <v>945.44252692843224</v>
          </cell>
          <cell r="AF151">
            <v>715.98450716078355</v>
          </cell>
          <cell r="AI151">
            <v>1342.1408765660528</v>
          </cell>
          <cell r="AL151">
            <v>1953.0486479255346</v>
          </cell>
          <cell r="AO151">
            <v>886.42916888222646</v>
          </cell>
        </row>
        <row r="152">
          <cell r="A152" t="str">
            <v>Véhicules usagés[...]</v>
          </cell>
          <cell r="B152" t="str">
            <v>[...]</v>
          </cell>
          <cell r="E152">
            <v>0</v>
          </cell>
        </row>
        <row r="153">
          <cell r="A153" t="str">
            <v>Véhicules usagés[...]</v>
          </cell>
          <cell r="B153" t="str">
            <v>[...]</v>
          </cell>
          <cell r="E153">
            <v>0</v>
          </cell>
        </row>
        <row r="154">
          <cell r="A154" t="str">
            <v>Véhicules usagés[...]</v>
          </cell>
          <cell r="B154" t="str">
            <v>[...]</v>
          </cell>
          <cell r="E154">
            <v>0</v>
          </cell>
        </row>
        <row r="155">
          <cell r="A155" t="str">
            <v>Véhicules usagésTOTAL SEMI-FIXES</v>
          </cell>
          <cell r="B155" t="str">
            <v>TOTAL SEMI-FIXES</v>
          </cell>
          <cell r="C155" t="str">
            <v>% brut</v>
          </cell>
          <cell r="D155">
            <v>0.10617990155773269</v>
          </cell>
          <cell r="E155">
            <v>103577.62879999999</v>
          </cell>
          <cell r="F155" t="str">
            <v>% brut</v>
          </cell>
          <cell r="G155">
            <v>0.15806378818498745</v>
          </cell>
          <cell r="H155">
            <v>8252.3313339420984</v>
          </cell>
          <cell r="I155" t="str">
            <v>% brut</v>
          </cell>
          <cell r="J155">
            <v>0.12373840363028484</v>
          </cell>
          <cell r="K155">
            <v>8166.2165734811424</v>
          </cell>
          <cell r="L155" t="str">
            <v>% brut</v>
          </cell>
          <cell r="M155">
            <v>0.13377197742638672</v>
          </cell>
          <cell r="N155">
            <v>8265.6239579558496</v>
          </cell>
          <cell r="O155" t="str">
            <v>% brut</v>
          </cell>
          <cell r="P155">
            <v>0.11334935973002147</v>
          </cell>
          <cell r="Q155">
            <v>9184.2256630712855</v>
          </cell>
          <cell r="R155" t="str">
            <v>% brut</v>
          </cell>
          <cell r="S155">
            <v>8.9979694237602728E-2</v>
          </cell>
          <cell r="T155">
            <v>9090.0116617476469</v>
          </cell>
          <cell r="U155" t="str">
            <v>% brut</v>
          </cell>
          <cell r="V155">
            <v>9.1933024954049036E-2</v>
          </cell>
          <cell r="W155">
            <v>8440.990653341385</v>
          </cell>
          <cell r="X155" t="str">
            <v>% brut</v>
          </cell>
          <cell r="Y155">
            <v>8.9823689006181678E-2</v>
          </cell>
          <cell r="Z155">
            <v>8391.4369581265237</v>
          </cell>
          <cell r="AA155" t="str">
            <v>% brut</v>
          </cell>
          <cell r="AB155">
            <v>8.8170342459748252E-2</v>
          </cell>
          <cell r="AC155">
            <v>8483.4688309461471</v>
          </cell>
          <cell r="AD155" t="str">
            <v>% brut</v>
          </cell>
          <cell r="AE155">
            <v>0.10606381173078283</v>
          </cell>
          <cell r="AF155">
            <v>8224.9195769076268</v>
          </cell>
          <cell r="AG155" t="str">
            <v>% brut</v>
          </cell>
          <cell r="AH155">
            <v>8.6576378213645264E-2</v>
          </cell>
          <cell r="AI155">
            <v>9061.327654959392</v>
          </cell>
          <cell r="AJ155" t="str">
            <v>% brut</v>
          </cell>
          <cell r="AK155">
            <v>0.10177095031910548</v>
          </cell>
          <cell r="AL155">
            <v>9657.0069467481117</v>
          </cell>
          <cell r="AM155" t="str">
            <v>% brut</v>
          </cell>
          <cell r="AN155">
            <v>0.15229079606665114</v>
          </cell>
          <cell r="AO155">
            <v>8360.0689887727876</v>
          </cell>
        </row>
        <row r="156">
          <cell r="A156" t="str">
            <v>Véhicules usagés</v>
          </cell>
        </row>
        <row r="157">
          <cell r="A157" t="str">
            <v>Véhicules usagésTOTAL DES DÉPENSES</v>
          </cell>
          <cell r="B157" t="str">
            <v>TOTAL DES DÉPENSES</v>
          </cell>
          <cell r="C157" t="str">
            <v>% brut</v>
          </cell>
          <cell r="D157">
            <v>0.97581352877737948</v>
          </cell>
          <cell r="E157">
            <v>951898.14624913631</v>
          </cell>
          <cell r="F157" t="str">
            <v>% brut</v>
          </cell>
          <cell r="G157">
            <v>1.2160699011065959</v>
          </cell>
          <cell r="H157">
            <v>63489.632030209512</v>
          </cell>
          <cell r="I157" t="str">
            <v>% brut</v>
          </cell>
          <cell r="J157">
            <v>1.0516071549109389</v>
          </cell>
          <cell r="K157">
            <v>69401.669370843912</v>
          </cell>
          <cell r="L157" t="str">
            <v>% brut</v>
          </cell>
          <cell r="M157">
            <v>1.1374691335967746</v>
          </cell>
          <cell r="N157">
            <v>70282.971837405508</v>
          </cell>
          <cell r="O157" t="str">
            <v>% brut</v>
          </cell>
          <cell r="P157">
            <v>0.9781144493683025</v>
          </cell>
          <cell r="Q157">
            <v>79252.53260102823</v>
          </cell>
          <cell r="R157" t="str">
            <v>% brut</v>
          </cell>
          <cell r="S157">
            <v>0.89034932142370027</v>
          </cell>
          <cell r="T157">
            <v>89945.690339858207</v>
          </cell>
          <cell r="U157" t="str">
            <v>% brut</v>
          </cell>
          <cell r="V157">
            <v>0.92360854005725246</v>
          </cell>
          <cell r="W157">
            <v>84802.725221609071</v>
          </cell>
          <cell r="X157" t="str">
            <v>% brut</v>
          </cell>
          <cell r="Y157">
            <v>0.91816497868316793</v>
          </cell>
          <cell r="Z157">
            <v>85776.075565646694</v>
          </cell>
          <cell r="AA157" t="str">
            <v>% brut</v>
          </cell>
          <cell r="AB157">
            <v>0.90448133501002892</v>
          </cell>
          <cell r="AC157">
            <v>87026.306121393383</v>
          </cell>
          <cell r="AD157" t="str">
            <v>% brut</v>
          </cell>
          <cell r="AE157">
            <v>0.99752416200288263</v>
          </cell>
          <cell r="AF157">
            <v>77354.90432232582</v>
          </cell>
          <cell r="AG157" t="str">
            <v>% brut</v>
          </cell>
          <cell r="AH157">
            <v>0.87096471107323692</v>
          </cell>
          <cell r="AI157">
            <v>91157.620424664157</v>
          </cell>
          <cell r="AJ157" t="str">
            <v>% brut</v>
          </cell>
          <cell r="AK157">
            <v>0.92142922215269429</v>
          </cell>
          <cell r="AL157">
            <v>87434.070050093738</v>
          </cell>
          <cell r="AM157" t="str">
            <v>% brut</v>
          </cell>
          <cell r="AN157">
            <v>1.2018112684854065</v>
          </cell>
          <cell r="AO157">
            <v>65973.948364058029</v>
          </cell>
        </row>
        <row r="158">
          <cell r="A158" t="str">
            <v>Véhicules usagésProgramme used 1</v>
          </cell>
          <cell r="B158" t="str">
            <v>Programme used 1</v>
          </cell>
          <cell r="E158">
            <v>34000</v>
          </cell>
          <cell r="H158">
            <v>0</v>
          </cell>
          <cell r="K158">
            <v>0</v>
          </cell>
          <cell r="N158">
            <v>8500</v>
          </cell>
          <cell r="Q158">
            <v>0</v>
          </cell>
          <cell r="T158">
            <v>0</v>
          </cell>
          <cell r="W158">
            <v>8500</v>
          </cell>
          <cell r="Z158">
            <v>0</v>
          </cell>
          <cell r="AC158">
            <v>0</v>
          </cell>
          <cell r="AF158">
            <v>8500</v>
          </cell>
          <cell r="AI158">
            <v>0</v>
          </cell>
          <cell r="AL158">
            <v>0</v>
          </cell>
          <cell r="AO158">
            <v>8500</v>
          </cell>
        </row>
        <row r="159">
          <cell r="A159" t="str">
            <v>Véhicules usagésProgramme used 2</v>
          </cell>
          <cell r="B159" t="str">
            <v>Programme used 2</v>
          </cell>
          <cell r="E159">
            <v>0</v>
          </cell>
          <cell r="H159">
            <v>0</v>
          </cell>
          <cell r="K159">
            <v>0</v>
          </cell>
          <cell r="N159">
            <v>0</v>
          </cell>
          <cell r="Q159">
            <v>0</v>
          </cell>
          <cell r="T159">
            <v>0</v>
          </cell>
          <cell r="W159">
            <v>0</v>
          </cell>
          <cell r="Z159">
            <v>0</v>
          </cell>
          <cell r="AC159">
            <v>0</v>
          </cell>
          <cell r="AF159">
            <v>0</v>
          </cell>
          <cell r="AI159">
            <v>0</v>
          </cell>
          <cell r="AL159">
            <v>0</v>
          </cell>
          <cell r="AO159">
            <v>0</v>
          </cell>
        </row>
        <row r="160">
          <cell r="A160" t="str">
            <v>Véhicules usagésProgramme used 3</v>
          </cell>
          <cell r="B160" t="str">
            <v>Programme used 3</v>
          </cell>
          <cell r="E160">
            <v>0</v>
          </cell>
          <cell r="H160">
            <v>0</v>
          </cell>
          <cell r="K160">
            <v>0</v>
          </cell>
          <cell r="N160">
            <v>0</v>
          </cell>
          <cell r="Q160">
            <v>0</v>
          </cell>
          <cell r="T160">
            <v>0</v>
          </cell>
          <cell r="W160">
            <v>0</v>
          </cell>
          <cell r="Z160">
            <v>0</v>
          </cell>
          <cell r="AC160">
            <v>0</v>
          </cell>
          <cell r="AF160">
            <v>0</v>
          </cell>
          <cell r="AI160">
            <v>0</v>
          </cell>
          <cell r="AL160">
            <v>0</v>
          </cell>
          <cell r="AO160">
            <v>0</v>
          </cell>
        </row>
        <row r="161">
          <cell r="A161" t="str">
            <v>Véhicules usagés[...]</v>
          </cell>
          <cell r="B161" t="str">
            <v>[...]</v>
          </cell>
          <cell r="E161">
            <v>0</v>
          </cell>
        </row>
        <row r="162">
          <cell r="A162" t="str">
            <v>Véhicules usagés[...]</v>
          </cell>
          <cell r="B162" t="str">
            <v>[...]</v>
          </cell>
          <cell r="E162">
            <v>0</v>
          </cell>
        </row>
        <row r="163">
          <cell r="A163" t="str">
            <v>Véhicules usagés[...]</v>
          </cell>
          <cell r="B163" t="str">
            <v>[...]</v>
          </cell>
          <cell r="E163">
            <v>0</v>
          </cell>
        </row>
        <row r="164">
          <cell r="A164" t="str">
            <v>Véhicules usagésFrais administration</v>
          </cell>
          <cell r="B164" t="str">
            <v>Frais administration</v>
          </cell>
          <cell r="E164">
            <v>119358.00000000003</v>
          </cell>
          <cell r="H164">
            <v>6388.1066408329252</v>
          </cell>
          <cell r="K164">
            <v>8075.0323631485935</v>
          </cell>
          <cell r="N164">
            <v>7560.2887580641736</v>
          </cell>
          <cell r="Q164">
            <v>9914.0558626269521</v>
          </cell>
          <cell r="T164">
            <v>12360.835141695234</v>
          </cell>
          <cell r="W164">
            <v>11234.396716843741</v>
          </cell>
          <cell r="Z164">
            <v>11430.713396640196</v>
          </cell>
          <cell r="AC164">
            <v>11772.774562991033</v>
          </cell>
          <cell r="AF164">
            <v>9488.3853918708883</v>
          </cell>
          <cell r="AI164">
            <v>12806.200813337025</v>
          </cell>
          <cell r="AL164">
            <v>11610.384455042904</v>
          </cell>
          <cell r="AO164">
            <v>6716.8258969063399</v>
          </cell>
        </row>
        <row r="165">
          <cell r="A165" t="str">
            <v>Véhicules usagésAUTRES REVENUS</v>
          </cell>
          <cell r="B165" t="str">
            <v>AUTRES REVENUS</v>
          </cell>
          <cell r="E165">
            <v>153358.00000000003</v>
          </cell>
          <cell r="H165">
            <v>6388.1066408329252</v>
          </cell>
          <cell r="K165">
            <v>8075.0323631485935</v>
          </cell>
          <cell r="N165">
            <v>16060.288758064173</v>
          </cell>
          <cell r="Q165">
            <v>9914.0558626269521</v>
          </cell>
          <cell r="T165">
            <v>12360.835141695234</v>
          </cell>
          <cell r="W165">
            <v>19734.396716843741</v>
          </cell>
          <cell r="Z165">
            <v>11430.713396640196</v>
          </cell>
          <cell r="AC165">
            <v>11772.774562991033</v>
          </cell>
          <cell r="AF165">
            <v>17988.385391870888</v>
          </cell>
          <cell r="AI165">
            <v>12806.200813337025</v>
          </cell>
          <cell r="AL165">
            <v>11610.384455042904</v>
          </cell>
          <cell r="AO165">
            <v>15216.825896906339</v>
          </cell>
        </row>
        <row r="166">
          <cell r="A166" t="str">
            <v>Véhicules usagés</v>
          </cell>
        </row>
        <row r="167">
          <cell r="A167" t="str">
            <v>Véhicules usagésPROFIT DÉPARTEMENTAL</v>
          </cell>
          <cell r="B167" t="str">
            <v>PROFIT DÉPARTEMENTAL</v>
          </cell>
          <cell r="E167">
            <v>176951.70560271564</v>
          </cell>
          <cell r="H167">
            <v>-4892.6581421604596</v>
          </cell>
          <cell r="K167">
            <v>4669.1762070992972</v>
          </cell>
          <cell r="N167">
            <v>7566.2215700224151</v>
          </cell>
          <cell r="Q167">
            <v>11687.350711762705</v>
          </cell>
          <cell r="T167">
            <v>23438.067126337541</v>
          </cell>
          <cell r="W167">
            <v>26748.411535720155</v>
          </cell>
          <cell r="Z167">
            <v>19075.839420131357</v>
          </cell>
          <cell r="AC167">
            <v>20963.275525215839</v>
          </cell>
          <cell r="AF167">
            <v>18180.378948197435</v>
          </cell>
          <cell r="AI167">
            <v>26311.39768276985</v>
          </cell>
          <cell r="AL167">
            <v>19065.935819196689</v>
          </cell>
          <cell r="AO167">
            <v>4138.3091984228013</v>
          </cell>
        </row>
        <row r="170">
          <cell r="B170" t="str">
            <v>Budget 2021</v>
          </cell>
          <cell r="C170" t="str">
            <v>Service</v>
          </cell>
        </row>
        <row r="172">
          <cell r="B172" t="str">
            <v>Mois</v>
          </cell>
          <cell r="C172">
            <v>2021</v>
          </cell>
          <cell r="F172" t="str">
            <v>Janvier</v>
          </cell>
          <cell r="I172" t="str">
            <v>Février</v>
          </cell>
          <cell r="L172" t="str">
            <v>Mars</v>
          </cell>
          <cell r="O172" t="str">
            <v>Avril</v>
          </cell>
          <cell r="R172" t="str">
            <v>Mai</v>
          </cell>
          <cell r="U172" t="str">
            <v>Juin</v>
          </cell>
          <cell r="X172" t="str">
            <v>Juillet</v>
          </cell>
          <cell r="AA172" t="str">
            <v>Août</v>
          </cell>
          <cell r="AD172" t="str">
            <v>Septembre</v>
          </cell>
          <cell r="AG172" t="str">
            <v>Octobre</v>
          </cell>
          <cell r="AJ172" t="str">
            <v>Novembre</v>
          </cell>
          <cell r="AM172" t="str">
            <v>Décembre</v>
          </cell>
        </row>
        <row r="173">
          <cell r="A173" t="str">
            <v>Service</v>
          </cell>
          <cell r="C173" t="str">
            <v>#</v>
          </cell>
          <cell r="D173" t="str">
            <v>$VENTES</v>
          </cell>
          <cell r="E173" t="str">
            <v>$PROFITS</v>
          </cell>
          <cell r="F173" t="str">
            <v>#</v>
          </cell>
          <cell r="G173" t="str">
            <v>$VENTES</v>
          </cell>
          <cell r="H173" t="str">
            <v>$PROFITS</v>
          </cell>
          <cell r="I173" t="str">
            <v>#</v>
          </cell>
          <cell r="J173" t="str">
            <v>$VENTES</v>
          </cell>
          <cell r="K173" t="str">
            <v>$PROFITS</v>
          </cell>
          <cell r="L173" t="str">
            <v>#</v>
          </cell>
          <cell r="M173" t="str">
            <v>$VENTES</v>
          </cell>
          <cell r="N173" t="str">
            <v>$PROFITS</v>
          </cell>
          <cell r="O173" t="str">
            <v>#</v>
          </cell>
          <cell r="P173" t="str">
            <v>$VENTES</v>
          </cell>
          <cell r="Q173" t="str">
            <v>$PROFITS</v>
          </cell>
          <cell r="R173" t="str">
            <v>#</v>
          </cell>
          <cell r="S173" t="str">
            <v>$VENTES</v>
          </cell>
          <cell r="T173" t="str">
            <v>$PROFITS</v>
          </cell>
          <cell r="U173" t="str">
            <v>#</v>
          </cell>
          <cell r="V173" t="str">
            <v>$VENTES</v>
          </cell>
          <cell r="W173" t="str">
            <v>$PROFITS</v>
          </cell>
          <cell r="X173" t="str">
            <v>#</v>
          </cell>
          <cell r="Y173" t="str">
            <v>$VENTES</v>
          </cell>
          <cell r="Z173" t="str">
            <v>$PROFITS</v>
          </cell>
          <cell r="AA173" t="str">
            <v>#</v>
          </cell>
          <cell r="AB173" t="str">
            <v>$VENTES</v>
          </cell>
          <cell r="AC173" t="str">
            <v>$PROFITS</v>
          </cell>
          <cell r="AD173" t="str">
            <v>#</v>
          </cell>
          <cell r="AE173" t="str">
            <v>$VENTES</v>
          </cell>
          <cell r="AF173" t="str">
            <v>$PROFITS</v>
          </cell>
          <cell r="AG173" t="str">
            <v>#</v>
          </cell>
          <cell r="AH173" t="str">
            <v>$VENTES</v>
          </cell>
          <cell r="AI173" t="str">
            <v>$PROFITS</v>
          </cell>
          <cell r="AJ173" t="str">
            <v>#</v>
          </cell>
          <cell r="AK173" t="str">
            <v>$VENTES</v>
          </cell>
          <cell r="AL173" t="str">
            <v>$PROFITS</v>
          </cell>
          <cell r="AM173" t="str">
            <v>#</v>
          </cell>
          <cell r="AN173" t="str">
            <v>$VENTES</v>
          </cell>
          <cell r="AO173" t="str">
            <v>$PROFITS</v>
          </cell>
        </row>
        <row r="174">
          <cell r="A174" t="str">
            <v>ServiceM/O Client</v>
          </cell>
          <cell r="B174" t="str">
            <v>M/O Client</v>
          </cell>
          <cell r="C174">
            <v>5700</v>
          </cell>
          <cell r="D174">
            <v>1398999.3690851734</v>
          </cell>
          <cell r="E174">
            <v>1049957.3272153714</v>
          </cell>
          <cell r="F174">
            <v>309.1242508979725</v>
          </cell>
          <cell r="G174">
            <v>75870.988065822879</v>
          </cell>
          <cell r="H174">
            <v>56941.626710577031</v>
          </cell>
          <cell r="I174">
            <v>302.22260338597385</v>
          </cell>
          <cell r="J174">
            <v>74177.058150922123</v>
          </cell>
          <cell r="K174">
            <v>55670.32225880849</v>
          </cell>
          <cell r="L174">
            <v>395.91441996095165</v>
          </cell>
          <cell r="M174">
            <v>97172.635743349791</v>
          </cell>
          <cell r="N174">
            <v>72928.639682144712</v>
          </cell>
          <cell r="O174">
            <v>724.39540650343611</v>
          </cell>
          <cell r="P174">
            <v>177794.51169587806</v>
          </cell>
          <cell r="Q174">
            <v>133435.83594025267</v>
          </cell>
          <cell r="R174">
            <v>646.98142975837663</v>
          </cell>
          <cell r="S174">
            <v>158794.14246347235</v>
          </cell>
          <cell r="T174">
            <v>119175.94609597976</v>
          </cell>
          <cell r="U174">
            <v>386.59597116892093</v>
          </cell>
          <cell r="V174">
            <v>94885.529781787787</v>
          </cell>
          <cell r="W174">
            <v>71212.153087851053</v>
          </cell>
          <cell r="X174">
            <v>369.57520889424842</v>
          </cell>
          <cell r="Y174">
            <v>90707.979661855235</v>
          </cell>
          <cell r="Z174">
            <v>68076.876936082044</v>
          </cell>
          <cell r="AA174">
            <v>408.25355341348234</v>
          </cell>
          <cell r="AB174">
            <v>100201.13397407754</v>
          </cell>
          <cell r="AC174">
            <v>75201.545573368028</v>
          </cell>
          <cell r="AD174">
            <v>301.96626227632748</v>
          </cell>
          <cell r="AE174">
            <v>74114.142177121088</v>
          </cell>
          <cell r="AF174">
            <v>55623.103447169939</v>
          </cell>
          <cell r="AG174">
            <v>521.01827409100156</v>
          </cell>
          <cell r="AH174">
            <v>127877.93626932583</v>
          </cell>
          <cell r="AI174">
            <v>95973.149911395405</v>
          </cell>
          <cell r="AJ174">
            <v>975.37451453597555</v>
          </cell>
          <cell r="AK174">
            <v>239394.44393992759</v>
          </cell>
          <cell r="AL174">
            <v>179666.95058178654</v>
          </cell>
          <cell r="AM174">
            <v>358.57810511333281</v>
          </cell>
          <cell r="AN174">
            <v>88008.867161633272</v>
          </cell>
          <cell r="AO174">
            <v>66051.176989955682</v>
          </cell>
        </row>
        <row r="175">
          <cell r="A175" t="str">
            <v>Service% profit / ventes</v>
          </cell>
          <cell r="B175" t="str">
            <v>% profit / ventes</v>
          </cell>
          <cell r="E175">
            <v>0.75050593332429749</v>
          </cell>
          <cell r="H175">
            <v>0.75050593332429738</v>
          </cell>
          <cell r="K175">
            <v>0.75050593332429738</v>
          </cell>
          <cell r="N175">
            <v>0.75050593332429738</v>
          </cell>
          <cell r="Q175">
            <v>0.75050593332429738</v>
          </cell>
          <cell r="T175">
            <v>0.75050593332429738</v>
          </cell>
          <cell r="W175">
            <v>0.75050593332429727</v>
          </cell>
          <cell r="Z175">
            <v>0.75050593332429738</v>
          </cell>
          <cell r="AC175">
            <v>0.75050593332429738</v>
          </cell>
          <cell r="AF175">
            <v>0.75050593332429738</v>
          </cell>
          <cell r="AI175">
            <v>0.75050593332429738</v>
          </cell>
          <cell r="AL175">
            <v>0.75050593332429738</v>
          </cell>
          <cell r="AO175">
            <v>0.75050593332429738</v>
          </cell>
        </row>
        <row r="176">
          <cell r="A176" t="str">
            <v>Service</v>
          </cell>
          <cell r="D176">
            <v>245.43848580441639</v>
          </cell>
          <cell r="G176">
            <v>245.43848580441642</v>
          </cell>
          <cell r="J176">
            <v>245.43848580441644</v>
          </cell>
          <cell r="M176">
            <v>245.43848580441642</v>
          </cell>
          <cell r="P176">
            <v>245.43848580441642</v>
          </cell>
          <cell r="S176">
            <v>245.43848580441642</v>
          </cell>
          <cell r="V176">
            <v>245.43848580441644</v>
          </cell>
          <cell r="Y176">
            <v>245.43848580441644</v>
          </cell>
          <cell r="AB176">
            <v>245.43848580441642</v>
          </cell>
          <cell r="AE176">
            <v>245.43848580441642</v>
          </cell>
          <cell r="AH176">
            <v>245.43848580441642</v>
          </cell>
          <cell r="AK176">
            <v>245.43848580441642</v>
          </cell>
          <cell r="AN176">
            <v>245.43848580441642</v>
          </cell>
        </row>
        <row r="177">
          <cell r="A177" t="str">
            <v>ServiceM/O Garantie</v>
          </cell>
          <cell r="B177" t="str">
            <v>M/O Garantie</v>
          </cell>
          <cell r="C177">
            <v>4004.9999999999995</v>
          </cell>
          <cell r="D177">
            <v>707819.68005018809</v>
          </cell>
          <cell r="E177">
            <v>494174.45420326223</v>
          </cell>
          <cell r="F177">
            <v>260.73056767022592</v>
          </cell>
          <cell r="G177">
            <v>46079.956800909669</v>
          </cell>
          <cell r="H177">
            <v>32171.38226530352</v>
          </cell>
          <cell r="I177">
            <v>262.03197676267513</v>
          </cell>
          <cell r="J177">
            <v>46309.960038720368</v>
          </cell>
          <cell r="K177">
            <v>32331.962322221443</v>
          </cell>
          <cell r="L177">
            <v>285.24048684205479</v>
          </cell>
          <cell r="M177">
            <v>50411.692917329121</v>
          </cell>
          <cell r="N177">
            <v>35195.645918063725</v>
          </cell>
          <cell r="O177">
            <v>264.50668118362398</v>
          </cell>
          <cell r="P177">
            <v>46747.324456062386</v>
          </cell>
          <cell r="Q177">
            <v>32637.314558560218</v>
          </cell>
          <cell r="R177">
            <v>376.76791619169114</v>
          </cell>
          <cell r="S177">
            <v>66587.701845687625</v>
          </cell>
          <cell r="T177">
            <v>46489.158388346921</v>
          </cell>
          <cell r="U177">
            <v>354.43283158799522</v>
          </cell>
          <cell r="V177">
            <v>62640.332947290139</v>
          </cell>
          <cell r="W177">
            <v>43733.246217656502</v>
          </cell>
          <cell r="X177">
            <v>430.29789831374308</v>
          </cell>
          <cell r="Y177">
            <v>76048.26984037504</v>
          </cell>
          <cell r="Z177">
            <v>53094.189524096088</v>
          </cell>
          <cell r="AA177">
            <v>450.56955189715893</v>
          </cell>
          <cell r="AB177">
            <v>79630.960315656353</v>
          </cell>
          <cell r="AC177">
            <v>55595.496227062911</v>
          </cell>
          <cell r="AD177">
            <v>346.05881956587018</v>
          </cell>
          <cell r="AE177">
            <v>61160.360285558061</v>
          </cell>
          <cell r="AF177">
            <v>42699.982092681421</v>
          </cell>
          <cell r="AG177">
            <v>331.69197366573701</v>
          </cell>
          <cell r="AH177">
            <v>58621.250106191612</v>
          </cell>
          <cell r="AI177">
            <v>40927.265930054535</v>
          </cell>
          <cell r="AJ177">
            <v>346.23706070096699</v>
          </cell>
          <cell r="AK177">
            <v>61191.86155477554</v>
          </cell>
          <cell r="AL177">
            <v>42721.975155266453</v>
          </cell>
          <cell r="AM177">
            <v>296.43423561825756</v>
          </cell>
          <cell r="AN177">
            <v>52390.008941632252</v>
          </cell>
          <cell r="AO177">
            <v>36576.835603948479</v>
          </cell>
        </row>
        <row r="178">
          <cell r="A178" t="str">
            <v>Service% profit / ventes</v>
          </cell>
          <cell r="B178" t="str">
            <v>% profit / ventes</v>
          </cell>
          <cell r="E178">
            <v>0.69816433214773388</v>
          </cell>
          <cell r="H178">
            <v>0.69816433214773377</v>
          </cell>
          <cell r="K178">
            <v>0.69816433214773377</v>
          </cell>
          <cell r="N178">
            <v>0.69816433214773377</v>
          </cell>
          <cell r="Q178">
            <v>0.69816433214773377</v>
          </cell>
          <cell r="T178">
            <v>0.69816433214773377</v>
          </cell>
          <cell r="W178">
            <v>0.69816433214773377</v>
          </cell>
          <cell r="Z178">
            <v>0.69816433214773377</v>
          </cell>
          <cell r="AC178">
            <v>0.69816433214773377</v>
          </cell>
          <cell r="AF178">
            <v>0.69816433214773377</v>
          </cell>
          <cell r="AI178">
            <v>0.69816433214773377</v>
          </cell>
          <cell r="AL178">
            <v>0.69816433214773377</v>
          </cell>
          <cell r="AO178">
            <v>0.69816433214773377</v>
          </cell>
        </row>
        <row r="179">
          <cell r="A179" t="str">
            <v>Service</v>
          </cell>
          <cell r="D179">
            <v>176.73400250941029</v>
          </cell>
          <cell r="G179">
            <v>176.73400250941026</v>
          </cell>
          <cell r="J179">
            <v>176.73400250941029</v>
          </cell>
          <cell r="M179">
            <v>176.73400250941029</v>
          </cell>
          <cell r="P179">
            <v>176.73400250941029</v>
          </cell>
          <cell r="S179">
            <v>176.73400250941029</v>
          </cell>
          <cell r="V179">
            <v>176.73400250941029</v>
          </cell>
          <cell r="Y179">
            <v>176.73400250941029</v>
          </cell>
          <cell r="AB179">
            <v>176.73400250941029</v>
          </cell>
          <cell r="AE179">
            <v>176.73400250941029</v>
          </cell>
          <cell r="AH179">
            <v>176.73400250941029</v>
          </cell>
          <cell r="AK179">
            <v>176.73400250941029</v>
          </cell>
          <cell r="AN179">
            <v>176.73400250941029</v>
          </cell>
        </row>
        <row r="180">
          <cell r="A180" t="str">
            <v>ServiceM/O Interne</v>
          </cell>
          <cell r="B180" t="str">
            <v>M/O Interne</v>
          </cell>
          <cell r="C180">
            <v>2943</v>
          </cell>
          <cell r="D180">
            <v>694024.65988216386</v>
          </cell>
          <cell r="E180">
            <v>508877.32994108187</v>
          </cell>
          <cell r="F180">
            <v>200.69466402901355</v>
          </cell>
          <cell r="G180">
            <v>47328.252104281775</v>
          </cell>
          <cell r="H180">
            <v>34702.332573736632</v>
          </cell>
          <cell r="I180">
            <v>233.23105368099667</v>
          </cell>
          <cell r="J180">
            <v>55001.054266025283</v>
          </cell>
          <cell r="K180">
            <v>40328.235085467459</v>
          </cell>
          <cell r="L180">
            <v>222.73320905479713</v>
          </cell>
          <cell r="M180">
            <v>52525.429717539402</v>
          </cell>
          <cell r="N180">
            <v>38513.041356783542</v>
          </cell>
          <cell r="O180">
            <v>231.4420696166658</v>
          </cell>
          <cell r="P180">
            <v>54579.172153629144</v>
          </cell>
          <cell r="Q180">
            <v>40018.899905731188</v>
          </cell>
          <cell r="R180">
            <v>281.57639574585056</v>
          </cell>
          <cell r="S180">
            <v>66401.957964104484</v>
          </cell>
          <cell r="T180">
            <v>48687.680748074017</v>
          </cell>
          <cell r="U180">
            <v>246.35764538800652</v>
          </cell>
          <cell r="V180">
            <v>58096.595667611946</v>
          </cell>
          <cell r="W180">
            <v>42597.96833014633</v>
          </cell>
          <cell r="X180">
            <v>240.42736984044527</v>
          </cell>
          <cell r="Y180">
            <v>56698.105191939605</v>
          </cell>
          <cell r="Z180">
            <v>41572.557937194295</v>
          </cell>
          <cell r="AA180">
            <v>252.06007127051322</v>
          </cell>
          <cell r="AB180">
            <v>59441.354139786585</v>
          </cell>
          <cell r="AC180">
            <v>43583.980989771517</v>
          </cell>
          <cell r="AD180">
            <v>248.43426877888152</v>
          </cell>
          <cell r="AE180">
            <v>58586.309511497566</v>
          </cell>
          <cell r="AF180">
            <v>42957.039538587269</v>
          </cell>
          <cell r="AG180">
            <v>310.98866456111728</v>
          </cell>
          <cell r="AH180">
            <v>73338.02315638389</v>
          </cell>
          <cell r="AI180">
            <v>53773.388129053397</v>
          </cell>
          <cell r="AJ180">
            <v>257.81050531641455</v>
          </cell>
          <cell r="AK180">
            <v>60797.434001452049</v>
          </cell>
          <cell r="AL180">
            <v>44578.294793128822</v>
          </cell>
          <cell r="AM180">
            <v>217.24408271729797</v>
          </cell>
          <cell r="AN180">
            <v>51230.972007912125</v>
          </cell>
          <cell r="AO180">
            <v>37563.910553407448</v>
          </cell>
        </row>
        <row r="181">
          <cell r="A181" t="str">
            <v>Service% profit / ventes</v>
          </cell>
          <cell r="B181" t="str">
            <v>% profit / ventes</v>
          </cell>
          <cell r="E181">
            <v>0.7332265830834922</v>
          </cell>
          <cell r="H181">
            <v>0.73322658308349231</v>
          </cell>
          <cell r="K181">
            <v>0.73322658308349231</v>
          </cell>
          <cell r="N181">
            <v>0.73322658308349231</v>
          </cell>
          <cell r="Q181">
            <v>0.73322658308349231</v>
          </cell>
          <cell r="T181">
            <v>0.73322658308349231</v>
          </cell>
          <cell r="W181">
            <v>0.73322658308349231</v>
          </cell>
          <cell r="Z181">
            <v>0.73322658308349242</v>
          </cell>
          <cell r="AC181">
            <v>0.73322658308349231</v>
          </cell>
          <cell r="AF181">
            <v>0.73322658308349231</v>
          </cell>
          <cell r="AI181">
            <v>0.73322658308349231</v>
          </cell>
          <cell r="AL181">
            <v>0.73322658308349231</v>
          </cell>
          <cell r="AO181">
            <v>0.73322658308349231</v>
          </cell>
        </row>
        <row r="182">
          <cell r="A182" t="str">
            <v>Service</v>
          </cell>
          <cell r="D182">
            <v>235.82217461167647</v>
          </cell>
          <cell r="G182">
            <v>235.82217461167645</v>
          </cell>
          <cell r="J182">
            <v>235.82217461167647</v>
          </cell>
          <cell r="M182">
            <v>235.82217461167645</v>
          </cell>
          <cell r="P182">
            <v>235.82217461167647</v>
          </cell>
          <cell r="S182">
            <v>235.82217461167647</v>
          </cell>
          <cell r="V182">
            <v>235.82217461167647</v>
          </cell>
          <cell r="Y182">
            <v>235.8221746116765</v>
          </cell>
          <cell r="AB182">
            <v>235.82217461167647</v>
          </cell>
          <cell r="AE182">
            <v>235.8221746116765</v>
          </cell>
          <cell r="AH182">
            <v>235.8221746116765</v>
          </cell>
          <cell r="AK182">
            <v>235.82217461167645</v>
          </cell>
          <cell r="AN182">
            <v>235.82217461167645</v>
          </cell>
        </row>
        <row r="183">
          <cell r="A183" t="str">
            <v>ServiceM/O Esthétique</v>
          </cell>
          <cell r="B183" t="str">
            <v>M/O Esthétique</v>
          </cell>
          <cell r="C183">
            <v>0</v>
          </cell>
          <cell r="D183">
            <v>1906</v>
          </cell>
          <cell r="E183">
            <v>1410.44</v>
          </cell>
          <cell r="F183">
            <v>0</v>
          </cell>
          <cell r="G183">
            <v>270.33034111310593</v>
          </cell>
          <cell r="H183">
            <v>200.04445242369837</v>
          </cell>
          <cell r="I183">
            <v>0</v>
          </cell>
          <cell r="J183">
            <v>24.986890403775561</v>
          </cell>
          <cell r="K183">
            <v>18.490298898793917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222.34923117043039</v>
          </cell>
          <cell r="Q183">
            <v>164.53843106611848</v>
          </cell>
          <cell r="R183">
            <v>0</v>
          </cell>
          <cell r="S183">
            <v>23.953321364452425</v>
          </cell>
          <cell r="T183">
            <v>17.725457809694795</v>
          </cell>
          <cell r="U183">
            <v>0</v>
          </cell>
          <cell r="V183">
            <v>57.469847928683798</v>
          </cell>
          <cell r="W183">
            <v>42.527687467226009</v>
          </cell>
          <cell r="X183">
            <v>0</v>
          </cell>
          <cell r="Y183">
            <v>49.973780807551123</v>
          </cell>
          <cell r="Z183">
            <v>36.980597797587833</v>
          </cell>
          <cell r="AA183">
            <v>0</v>
          </cell>
          <cell r="AB183">
            <v>240.85478239011712</v>
          </cell>
          <cell r="AC183">
            <v>178.23253896868667</v>
          </cell>
          <cell r="AD183">
            <v>0</v>
          </cell>
          <cell r="AE183">
            <v>106.76534905417911</v>
          </cell>
          <cell r="AF183">
            <v>79.006358300092543</v>
          </cell>
          <cell r="AG183">
            <v>0</v>
          </cell>
          <cell r="AH183">
            <v>295.49577339086181</v>
          </cell>
          <cell r="AI183">
            <v>218.66687230923773</v>
          </cell>
          <cell r="AJ183">
            <v>0</v>
          </cell>
          <cell r="AK183">
            <v>553.85214540778145</v>
          </cell>
          <cell r="AL183">
            <v>409.85058760175826</v>
          </cell>
          <cell r="AM183">
            <v>0</v>
          </cell>
          <cell r="AN183">
            <v>59.968536969061347</v>
          </cell>
          <cell r="AO183">
            <v>44.376717357105399</v>
          </cell>
        </row>
        <row r="184">
          <cell r="A184" t="str">
            <v>Service% profit / ventes</v>
          </cell>
          <cell r="B184" t="str">
            <v>% profit / ventes</v>
          </cell>
          <cell r="D184">
            <v>0</v>
          </cell>
          <cell r="E184">
            <v>0.74</v>
          </cell>
          <cell r="G184">
            <v>0</v>
          </cell>
          <cell r="H184">
            <v>0.74</v>
          </cell>
          <cell r="J184">
            <v>0</v>
          </cell>
          <cell r="K184">
            <v>0.7400000000000001</v>
          </cell>
          <cell r="M184">
            <v>0</v>
          </cell>
          <cell r="N184">
            <v>0</v>
          </cell>
          <cell r="P184">
            <v>0</v>
          </cell>
          <cell r="Q184">
            <v>0.74</v>
          </cell>
          <cell r="S184">
            <v>0</v>
          </cell>
          <cell r="T184">
            <v>0.74</v>
          </cell>
          <cell r="V184">
            <v>0</v>
          </cell>
          <cell r="W184">
            <v>0.74</v>
          </cell>
          <cell r="Y184">
            <v>0</v>
          </cell>
          <cell r="Z184">
            <v>0.7400000000000001</v>
          </cell>
          <cell r="AB184">
            <v>0</v>
          </cell>
          <cell r="AC184">
            <v>0.74</v>
          </cell>
          <cell r="AE184">
            <v>0</v>
          </cell>
          <cell r="AF184">
            <v>0.74</v>
          </cell>
          <cell r="AH184">
            <v>0</v>
          </cell>
          <cell r="AI184">
            <v>0.74</v>
          </cell>
          <cell r="AK184">
            <v>0</v>
          </cell>
          <cell r="AL184">
            <v>0.74</v>
          </cell>
          <cell r="AN184">
            <v>0</v>
          </cell>
          <cell r="AO184">
            <v>0.74</v>
          </cell>
        </row>
        <row r="185">
          <cell r="A185" t="str">
            <v>Service</v>
          </cell>
          <cell r="D185">
            <v>0</v>
          </cell>
          <cell r="G185">
            <v>0</v>
          </cell>
          <cell r="J185">
            <v>0</v>
          </cell>
          <cell r="M185">
            <v>0</v>
          </cell>
          <cell r="P185">
            <v>0</v>
          </cell>
          <cell r="S185">
            <v>0</v>
          </cell>
          <cell r="V185">
            <v>0</v>
          </cell>
          <cell r="Y185">
            <v>0</v>
          </cell>
          <cell r="AB185">
            <v>0</v>
          </cell>
          <cell r="AE185">
            <v>0</v>
          </cell>
          <cell r="AH185">
            <v>0</v>
          </cell>
          <cell r="AK185">
            <v>0</v>
          </cell>
          <cell r="AN185">
            <v>0</v>
          </cell>
        </row>
        <row r="186">
          <cell r="A186" t="str">
            <v>ServiceAjustement M/O</v>
          </cell>
          <cell r="B186" t="str">
            <v>Ajustement M/O</v>
          </cell>
          <cell r="E186">
            <v>-48641.460247757655</v>
          </cell>
          <cell r="H186">
            <v>-2959.7191851556272</v>
          </cell>
          <cell r="K186">
            <v>-3065.6632097438992</v>
          </cell>
          <cell r="N186">
            <v>-3475.7080423797106</v>
          </cell>
          <cell r="Q186">
            <v>-4750.6399655734394</v>
          </cell>
          <cell r="T186">
            <v>-5033.4209187872038</v>
          </cell>
          <cell r="W186">
            <v>-3776.1121398973351</v>
          </cell>
          <cell r="Z186">
            <v>-3947.0420261874815</v>
          </cell>
          <cell r="AC186">
            <v>-4222.0781123780662</v>
          </cell>
          <cell r="AF186">
            <v>-3419.54898262199</v>
          </cell>
          <cell r="AI186">
            <v>-4500.6152400611772</v>
          </cell>
          <cell r="AL186">
            <v>-6146.4338340456598</v>
          </cell>
          <cell r="AO186">
            <v>-3344.4785909260709</v>
          </cell>
        </row>
        <row r="187">
          <cell r="A187" t="str">
            <v>ServiceSous-total M/O</v>
          </cell>
          <cell r="B187" t="str">
            <v>Sous-total M/O</v>
          </cell>
          <cell r="C187">
            <v>12648</v>
          </cell>
          <cell r="D187">
            <v>2802749.7090175254</v>
          </cell>
          <cell r="E187">
            <v>2005778.0911119578</v>
          </cell>
          <cell r="F187">
            <v>770.54948259721198</v>
          </cell>
          <cell r="G187">
            <v>169549.52731212744</v>
          </cell>
          <cell r="H187">
            <v>121055.66681688525</v>
          </cell>
          <cell r="I187">
            <v>797.48563382964562</v>
          </cell>
          <cell r="J187">
            <v>175513.05934607156</v>
          </cell>
          <cell r="K187">
            <v>125283.34675565228</v>
          </cell>
          <cell r="L187">
            <v>903.88811585780365</v>
          </cell>
          <cell r="M187">
            <v>200109.75837821831</v>
          </cell>
          <cell r="N187">
            <v>143161.61891461228</v>
          </cell>
          <cell r="O187">
            <v>1220.344157303726</v>
          </cell>
          <cell r="P187">
            <v>279343.35753674002</v>
          </cell>
          <cell r="Q187">
            <v>201505.94887003678</v>
          </cell>
          <cell r="R187">
            <v>1305.3257416959184</v>
          </cell>
          <cell r="S187">
            <v>291807.75559462892</v>
          </cell>
          <cell r="T187">
            <v>209337.0897714232</v>
          </cell>
          <cell r="U187">
            <v>987.38644814492261</v>
          </cell>
          <cell r="V187">
            <v>215679.92824461855</v>
          </cell>
          <cell r="W187">
            <v>153809.78318322377</v>
          </cell>
          <cell r="X187">
            <v>1040.3004770484367</v>
          </cell>
          <cell r="Y187">
            <v>223504.3284749774</v>
          </cell>
          <cell r="Z187">
            <v>158833.56296898253</v>
          </cell>
          <cell r="AA187">
            <v>1110.8831765811544</v>
          </cell>
          <cell r="AB187">
            <v>239514.30321191062</v>
          </cell>
          <cell r="AC187">
            <v>170337.17721679306</v>
          </cell>
          <cell r="AD187">
            <v>896.45935062107924</v>
          </cell>
          <cell r="AE187">
            <v>193967.57732323089</v>
          </cell>
          <cell r="AF187">
            <v>137939.58245411675</v>
          </cell>
          <cell r="AG187">
            <v>1163.698912317856</v>
          </cell>
          <cell r="AH187">
            <v>260132.70530529221</v>
          </cell>
          <cell r="AI187">
            <v>186391.85560275137</v>
          </cell>
          <cell r="AJ187">
            <v>1579.4220805533571</v>
          </cell>
          <cell r="AK187">
            <v>361937.59164156293</v>
          </cell>
          <cell r="AL187">
            <v>261230.63728373789</v>
          </cell>
          <cell r="AM187">
            <v>872.25642344888831</v>
          </cell>
          <cell r="AN187">
            <v>191689.81664814672</v>
          </cell>
          <cell r="AO187">
            <v>136891.82127374265</v>
          </cell>
        </row>
        <row r="188">
          <cell r="A188" t="str">
            <v>Service% protit / ventes</v>
          </cell>
          <cell r="B188" t="str">
            <v>% protit / ventes</v>
          </cell>
          <cell r="D188">
            <v>221.59627680404216</v>
          </cell>
          <cell r="E188">
            <v>0.71564652550265084</v>
          </cell>
          <cell r="G188">
            <v>220.03716976182278</v>
          </cell>
          <cell r="H188">
            <v>0.71398410090540221</v>
          </cell>
          <cell r="J188">
            <v>220.08303585762607</v>
          </cell>
          <cell r="K188">
            <v>0.71381210732941647</v>
          </cell>
          <cell r="M188">
            <v>221.38775238604734</v>
          </cell>
          <cell r="N188">
            <v>0.71541548035867919</v>
          </cell>
          <cell r="P188">
            <v>228.90539186415387</v>
          </cell>
          <cell r="Q188">
            <v>0.72135579183598153</v>
          </cell>
          <cell r="S188">
            <v>223.55167470726772</v>
          </cell>
          <cell r="T188">
            <v>0.71738014414609441</v>
          </cell>
          <cell r="V188">
            <v>218.43517160867734</v>
          </cell>
          <cell r="W188">
            <v>0.71313906878148037</v>
          </cell>
          <cell r="Y188">
            <v>214.84593481020866</v>
          </cell>
          <cell r="Z188">
            <v>0.71065094825116493</v>
          </cell>
          <cell r="AB188">
            <v>215.607102763981</v>
          </cell>
          <cell r="AC188">
            <v>0.71117747429925715</v>
          </cell>
          <cell r="AE188">
            <v>216.37074474023558</v>
          </cell>
          <cell r="AF188">
            <v>0.71114762764836659</v>
          </cell>
          <cell r="AH188">
            <v>223.5395277522085</v>
          </cell>
          <cell r="AI188">
            <v>0.71652603383339109</v>
          </cell>
          <cell r="AK188">
            <v>229.15824471363385</v>
          </cell>
          <cell r="AL188">
            <v>0.72175602456470456</v>
          </cell>
          <cell r="AN188">
            <v>219.76314704592048</v>
          </cell>
          <cell r="AO188">
            <v>0.7141319432999006</v>
          </cell>
        </row>
        <row r="189">
          <cell r="A189" t="str">
            <v>Service</v>
          </cell>
        </row>
        <row r="190">
          <cell r="A190" t="str">
            <v>ServiceSous-traitement</v>
          </cell>
          <cell r="B190" t="str">
            <v>Sous-traitement</v>
          </cell>
          <cell r="C190">
            <v>0</v>
          </cell>
          <cell r="D190">
            <v>299999.99999999994</v>
          </cell>
          <cell r="E190">
            <v>71999.999999999985</v>
          </cell>
          <cell r="F190">
            <v>0</v>
          </cell>
          <cell r="G190">
            <v>19187.075768751314</v>
          </cell>
          <cell r="H190">
            <v>4604.8981845003154</v>
          </cell>
          <cell r="I190">
            <v>0</v>
          </cell>
          <cell r="J190">
            <v>18153.058934700417</v>
          </cell>
          <cell r="K190">
            <v>4356.7341443281002</v>
          </cell>
          <cell r="L190">
            <v>0</v>
          </cell>
          <cell r="M190">
            <v>24221.91661324873</v>
          </cell>
          <cell r="N190">
            <v>5813.2599871796947</v>
          </cell>
          <cell r="O190">
            <v>0</v>
          </cell>
          <cell r="P190">
            <v>33882.618586113851</v>
          </cell>
          <cell r="Q190">
            <v>8131.8284606673242</v>
          </cell>
          <cell r="R190">
            <v>0</v>
          </cell>
          <cell r="S190">
            <v>38955.433881342142</v>
          </cell>
          <cell r="T190">
            <v>9349.3041315221144</v>
          </cell>
          <cell r="U190">
            <v>0</v>
          </cell>
          <cell r="V190">
            <v>27930.607628183541</v>
          </cell>
          <cell r="W190">
            <v>6703.3458307640494</v>
          </cell>
          <cell r="X190">
            <v>0</v>
          </cell>
          <cell r="Y190">
            <v>24153.7014980233</v>
          </cell>
          <cell r="Z190">
            <v>5796.888359525592</v>
          </cell>
          <cell r="AA190">
            <v>0</v>
          </cell>
          <cell r="AB190">
            <v>24378.890593754368</v>
          </cell>
          <cell r="AC190">
            <v>5850.9337425010481</v>
          </cell>
          <cell r="AD190">
            <v>0</v>
          </cell>
          <cell r="AE190">
            <v>29072.228396112863</v>
          </cell>
          <cell r="AF190">
            <v>6977.3348150670872</v>
          </cell>
          <cell r="AG190">
            <v>0</v>
          </cell>
          <cell r="AH190">
            <v>25843.985930584855</v>
          </cell>
          <cell r="AI190">
            <v>6202.5566233403651</v>
          </cell>
          <cell r="AJ190">
            <v>0</v>
          </cell>
          <cell r="AK190">
            <v>19876.874014810674</v>
          </cell>
          <cell r="AL190">
            <v>4770.4497635545613</v>
          </cell>
          <cell r="AM190">
            <v>0</v>
          </cell>
          <cell r="AN190">
            <v>14343.608154373955</v>
          </cell>
          <cell r="AO190">
            <v>3442.4659570497488</v>
          </cell>
        </row>
        <row r="191">
          <cell r="A191" t="str">
            <v>Service% profit / ventes</v>
          </cell>
          <cell r="B191" t="str">
            <v>% profit / ventes</v>
          </cell>
          <cell r="E191">
            <v>0.24</v>
          </cell>
          <cell r="H191">
            <v>0.24</v>
          </cell>
          <cell r="K191">
            <v>0.24000000000000002</v>
          </cell>
          <cell r="N191">
            <v>0.24</v>
          </cell>
          <cell r="Q191">
            <v>0.24</v>
          </cell>
          <cell r="T191">
            <v>0.24000000000000002</v>
          </cell>
          <cell r="W191">
            <v>0.24</v>
          </cell>
          <cell r="Z191">
            <v>0.24</v>
          </cell>
          <cell r="AC191">
            <v>0.24</v>
          </cell>
          <cell r="AF191">
            <v>0.24</v>
          </cell>
          <cell r="AI191">
            <v>0.24</v>
          </cell>
          <cell r="AL191">
            <v>0.24</v>
          </cell>
          <cell r="AO191">
            <v>0.23999999999999996</v>
          </cell>
        </row>
        <row r="192">
          <cell r="A192" t="str">
            <v>Service</v>
          </cell>
        </row>
        <row r="193">
          <cell r="A193" t="str">
            <v>ServiceM.O. Recond. MCPA</v>
          </cell>
          <cell r="B193" t="str">
            <v>M.O. Recond. MCPA</v>
          </cell>
          <cell r="C193">
            <v>0</v>
          </cell>
          <cell r="D193">
            <v>0</v>
          </cell>
          <cell r="E193">
            <v>0</v>
          </cell>
        </row>
        <row r="194">
          <cell r="A194" t="str">
            <v>Service% profit / ventes</v>
          </cell>
          <cell r="B194" t="str">
            <v>% profit / ventes</v>
          </cell>
          <cell r="E194">
            <v>0</v>
          </cell>
          <cell r="H194">
            <v>0</v>
          </cell>
          <cell r="K194">
            <v>0</v>
          </cell>
          <cell r="N194">
            <v>0</v>
          </cell>
          <cell r="Q194">
            <v>0</v>
          </cell>
          <cell r="T194">
            <v>0</v>
          </cell>
          <cell r="W194">
            <v>0</v>
          </cell>
          <cell r="Z194">
            <v>0</v>
          </cell>
          <cell r="AC194">
            <v>0</v>
          </cell>
          <cell r="AF194">
            <v>0</v>
          </cell>
          <cell r="AI194">
            <v>0</v>
          </cell>
          <cell r="AL194">
            <v>0</v>
          </cell>
          <cell r="AO194">
            <v>0</v>
          </cell>
        </row>
        <row r="195">
          <cell r="A195" t="str">
            <v>Service</v>
          </cell>
        </row>
        <row r="196">
          <cell r="A196" t="str">
            <v>ServiceTotal Mécanique</v>
          </cell>
          <cell r="B196" t="str">
            <v>Total Mécanique</v>
          </cell>
          <cell r="D196">
            <v>3102749.7090175254</v>
          </cell>
          <cell r="E196">
            <v>2077778.0911119578</v>
          </cell>
          <cell r="G196">
            <v>188736.60308087876</v>
          </cell>
          <cell r="H196">
            <v>125660.56500138556</v>
          </cell>
          <cell r="J196">
            <v>193666.11828077197</v>
          </cell>
          <cell r="K196">
            <v>129640.08089998038</v>
          </cell>
          <cell r="M196">
            <v>224331.67499146704</v>
          </cell>
          <cell r="N196">
            <v>148974.87890179196</v>
          </cell>
          <cell r="P196">
            <v>313225.97612285387</v>
          </cell>
          <cell r="Q196">
            <v>209637.77733070409</v>
          </cell>
          <cell r="S196">
            <v>330763.18947597104</v>
          </cell>
          <cell r="T196">
            <v>218686.3939029453</v>
          </cell>
          <cell r="V196">
            <v>243610.53587280208</v>
          </cell>
          <cell r="W196">
            <v>160513.12901398781</v>
          </cell>
          <cell r="Y196">
            <v>247658.0299730007</v>
          </cell>
          <cell r="Z196">
            <v>164630.45132850812</v>
          </cell>
          <cell r="AB196">
            <v>263893.19380566501</v>
          </cell>
          <cell r="AC196">
            <v>176188.11095929411</v>
          </cell>
          <cell r="AE196">
            <v>223039.80571934374</v>
          </cell>
          <cell r="AF196">
            <v>144916.91726918385</v>
          </cell>
          <cell r="AH196">
            <v>285976.69123587705</v>
          </cell>
          <cell r="AI196">
            <v>192594.41222609172</v>
          </cell>
          <cell r="AK196">
            <v>381814.46565637359</v>
          </cell>
          <cell r="AL196">
            <v>266001.08704729244</v>
          </cell>
          <cell r="AN196">
            <v>206033.42480252066</v>
          </cell>
          <cell r="AO196">
            <v>140334.2872307924</v>
          </cell>
        </row>
        <row r="197">
          <cell r="A197" t="str">
            <v>Service</v>
          </cell>
          <cell r="E197">
            <v>0.66965700941758488</v>
          </cell>
          <cell r="H197">
            <v>0.66579859417908771</v>
          </cell>
          <cell r="K197">
            <v>0.66939990355995904</v>
          </cell>
          <cell r="N197">
            <v>0.66408312115290258</v>
          </cell>
          <cell r="Q197">
            <v>0.66928605323742274</v>
          </cell>
          <cell r="T197">
            <v>0.66115698741873519</v>
          </cell>
          <cell r="W197">
            <v>0.65889239329861149</v>
          </cell>
          <cell r="Z197">
            <v>0.66474909513919611</v>
          </cell>
          <cell r="AC197">
            <v>0.66764931834142616</v>
          </cell>
          <cell r="AF197">
            <v>0.64973566849110431</v>
          </cell>
          <cell r="AI197">
            <v>0.67346192234680247</v>
          </cell>
          <cell r="AL197">
            <v>0.6966762943096263</v>
          </cell>
          <cell r="AO197">
            <v>0.68112388737555707</v>
          </cell>
        </row>
        <row r="198">
          <cell r="A198" t="str">
            <v>Service</v>
          </cell>
        </row>
        <row r="199">
          <cell r="A199" t="str">
            <v>ServiceDEPENSES</v>
          </cell>
          <cell r="B199" t="str">
            <v>DEPENSES</v>
          </cell>
        </row>
        <row r="200">
          <cell r="A200" t="str">
            <v>ServiceSalaires cadres</v>
          </cell>
          <cell r="B200" t="str">
            <v>Salaires cadres</v>
          </cell>
          <cell r="E200">
            <v>148814.26175999999</v>
          </cell>
          <cell r="H200">
            <v>12044.250946206896</v>
          </cell>
          <cell r="K200">
            <v>11568.334234482758</v>
          </cell>
          <cell r="N200">
            <v>12996.084369655171</v>
          </cell>
          <cell r="Q200">
            <v>12044.250946206896</v>
          </cell>
          <cell r="T200">
            <v>12520.167657931033</v>
          </cell>
          <cell r="W200">
            <v>12520.167657931033</v>
          </cell>
          <cell r="Z200">
            <v>12520.167657931033</v>
          </cell>
          <cell r="AC200">
            <v>12520.167657931033</v>
          </cell>
          <cell r="AF200">
            <v>12520.167657931033</v>
          </cell>
          <cell r="AI200">
            <v>12044.250946206896</v>
          </cell>
          <cell r="AL200">
            <v>12520.167657931033</v>
          </cell>
          <cell r="AO200">
            <v>12996.084369655171</v>
          </cell>
        </row>
        <row r="201">
          <cell r="A201" t="str">
            <v>ServiceSalaires commis</v>
          </cell>
          <cell r="B201" t="str">
            <v>Salaires commis</v>
          </cell>
          <cell r="E201">
            <v>108700.73360400002</v>
          </cell>
          <cell r="H201">
            <v>8746.0360371034476</v>
          </cell>
          <cell r="K201">
            <v>8329.558130574711</v>
          </cell>
          <cell r="N201">
            <v>9578.9918501609191</v>
          </cell>
          <cell r="Q201">
            <v>8746.0360371034476</v>
          </cell>
          <cell r="T201">
            <v>9162.5139436321842</v>
          </cell>
          <cell r="W201">
            <v>9162.5139436321842</v>
          </cell>
          <cell r="Z201">
            <v>9162.5139436321842</v>
          </cell>
          <cell r="AC201">
            <v>9162.5139436321842</v>
          </cell>
          <cell r="AF201">
            <v>9162.5139436321842</v>
          </cell>
          <cell r="AI201">
            <v>8746.0360371034476</v>
          </cell>
          <cell r="AL201">
            <v>9162.5139436321842</v>
          </cell>
          <cell r="AO201">
            <v>9578.9918501609191</v>
          </cell>
        </row>
        <row r="202">
          <cell r="A202" t="str">
            <v>ServiceSalaires autres</v>
          </cell>
          <cell r="B202" t="str">
            <v>Salaires autres</v>
          </cell>
          <cell r="E202">
            <v>146835.62122560001</v>
          </cell>
          <cell r="H202">
            <v>11814.360328496552</v>
          </cell>
          <cell r="K202">
            <v>11251.771741425286</v>
          </cell>
          <cell r="N202">
            <v>12939.537502639081</v>
          </cell>
          <cell r="Q202">
            <v>11814.360328496552</v>
          </cell>
          <cell r="T202">
            <v>12376.948915567818</v>
          </cell>
          <cell r="W202">
            <v>12376.948915567818</v>
          </cell>
          <cell r="Z202">
            <v>12376.948915567818</v>
          </cell>
          <cell r="AC202">
            <v>12376.948915567818</v>
          </cell>
          <cell r="AF202">
            <v>12376.948915567818</v>
          </cell>
          <cell r="AI202">
            <v>11814.360328496552</v>
          </cell>
          <cell r="AL202">
            <v>12376.948915567818</v>
          </cell>
          <cell r="AO202">
            <v>12939.537502639081</v>
          </cell>
        </row>
        <row r="203">
          <cell r="A203" t="str">
            <v>ServiceSalaires spécialistes</v>
          </cell>
          <cell r="B203" t="str">
            <v>Salaires spécialistes</v>
          </cell>
          <cell r="E203">
            <v>371707.29119999998</v>
          </cell>
          <cell r="H203">
            <v>30510.931475862068</v>
          </cell>
          <cell r="K203">
            <v>29891.36331034483</v>
          </cell>
          <cell r="N203">
            <v>31750.067806896557</v>
          </cell>
          <cell r="Q203">
            <v>30510.931475862068</v>
          </cell>
          <cell r="T203">
            <v>31130.499641379309</v>
          </cell>
          <cell r="W203">
            <v>31130.499641379309</v>
          </cell>
          <cell r="Z203">
            <v>31130.499641379309</v>
          </cell>
          <cell r="AC203">
            <v>31130.499641379309</v>
          </cell>
          <cell r="AF203">
            <v>31130.499641379309</v>
          </cell>
          <cell r="AI203">
            <v>30510.931475862068</v>
          </cell>
          <cell r="AL203">
            <v>31130.499641379309</v>
          </cell>
          <cell r="AO203">
            <v>31750.067806896557</v>
          </cell>
        </row>
        <row r="204">
          <cell r="A204" t="str">
            <v>Service[...]</v>
          </cell>
          <cell r="B204" t="str">
            <v>[...]</v>
          </cell>
          <cell r="E204">
            <v>0</v>
          </cell>
        </row>
        <row r="205">
          <cell r="A205" t="str">
            <v>Service[...]</v>
          </cell>
          <cell r="B205" t="str">
            <v>[...]</v>
          </cell>
          <cell r="E205">
            <v>0</v>
          </cell>
        </row>
        <row r="206">
          <cell r="A206" t="str">
            <v>Service[...]</v>
          </cell>
          <cell r="B206" t="str">
            <v>[...]</v>
          </cell>
          <cell r="E206">
            <v>0</v>
          </cell>
        </row>
        <row r="207">
          <cell r="A207" t="str">
            <v>ServiceSalaires en absences</v>
          </cell>
          <cell r="B207" t="str">
            <v>Salaires en absences</v>
          </cell>
          <cell r="E207">
            <v>201024.82413475195</v>
          </cell>
          <cell r="H207">
            <v>16673.690254520276</v>
          </cell>
          <cell r="K207">
            <v>15991.419290019308</v>
          </cell>
          <cell r="N207">
            <v>17604.907383522208</v>
          </cell>
          <cell r="Q207">
            <v>16673.690254520276</v>
          </cell>
          <cell r="T207">
            <v>16489.311619021239</v>
          </cell>
          <cell r="W207">
            <v>16922.636419021241</v>
          </cell>
          <cell r="Z207">
            <v>17355.961219021243</v>
          </cell>
          <cell r="AC207">
            <v>16922.636419021241</v>
          </cell>
          <cell r="AF207">
            <v>16922.636419021241</v>
          </cell>
          <cell r="AI207">
            <v>16673.690254520276</v>
          </cell>
          <cell r="AL207">
            <v>16922.636419021241</v>
          </cell>
          <cell r="AO207">
            <v>15871.608183522205</v>
          </cell>
        </row>
        <row r="208">
          <cell r="A208" t="str">
            <v>ServiceDéduction à la source</v>
          </cell>
          <cell r="B208" t="str">
            <v>Déduction à la source</v>
          </cell>
          <cell r="E208">
            <v>201024.82413475195</v>
          </cell>
          <cell r="H208">
            <v>16673.690254520276</v>
          </cell>
          <cell r="K208">
            <v>15991.419290019308</v>
          </cell>
          <cell r="N208">
            <v>17604.907383522208</v>
          </cell>
          <cell r="Q208">
            <v>16673.690254520276</v>
          </cell>
          <cell r="T208">
            <v>16489.311619021239</v>
          </cell>
          <cell r="W208">
            <v>16922.636419021241</v>
          </cell>
          <cell r="Z208">
            <v>17355.961219021243</v>
          </cell>
          <cell r="AC208">
            <v>16922.636419021241</v>
          </cell>
          <cell r="AF208">
            <v>16922.636419021241</v>
          </cell>
          <cell r="AI208">
            <v>16673.690254520276</v>
          </cell>
          <cell r="AL208">
            <v>16922.636419021241</v>
          </cell>
          <cell r="AO208">
            <v>15871.608183522205</v>
          </cell>
        </row>
        <row r="209">
          <cell r="A209" t="str">
            <v>ServiceBénéfices marginaux</v>
          </cell>
          <cell r="B209" t="str">
            <v>Bénéfices marginaux</v>
          </cell>
          <cell r="E209">
            <v>144067.79062990559</v>
          </cell>
          <cell r="H209">
            <v>11949.478015739529</v>
          </cell>
          <cell r="K209">
            <v>11460.517157847171</v>
          </cell>
          <cell r="N209">
            <v>12616.85029152425</v>
          </cell>
          <cell r="Q209">
            <v>11949.478015739529</v>
          </cell>
          <cell r="T209">
            <v>11817.339993631887</v>
          </cell>
          <cell r="W209">
            <v>12127.889433631888</v>
          </cell>
          <cell r="Z209">
            <v>12438.438873631889</v>
          </cell>
          <cell r="AC209">
            <v>12127.889433631888</v>
          </cell>
          <cell r="AF209">
            <v>12127.889433631888</v>
          </cell>
          <cell r="AI209">
            <v>11949.478015739529</v>
          </cell>
          <cell r="AL209">
            <v>12127.889433631888</v>
          </cell>
          <cell r="AO209">
            <v>11374.652531524247</v>
          </cell>
        </row>
        <row r="210">
          <cell r="A210" t="str">
            <v>ServiceCsst</v>
          </cell>
          <cell r="B210" t="str">
            <v>Csst</v>
          </cell>
          <cell r="E210">
            <v>33504.137355792001</v>
          </cell>
          <cell r="H210">
            <v>2778.948375753379</v>
          </cell>
          <cell r="K210">
            <v>2665.2365483365516</v>
          </cell>
          <cell r="N210">
            <v>2934.1512305870351</v>
          </cell>
          <cell r="Q210">
            <v>2778.948375753379</v>
          </cell>
          <cell r="T210">
            <v>2748.2186031702067</v>
          </cell>
          <cell r="W210">
            <v>2820.4394031702068</v>
          </cell>
          <cell r="Z210">
            <v>2892.6602031702073</v>
          </cell>
          <cell r="AC210">
            <v>2820.4394031702068</v>
          </cell>
          <cell r="AF210">
            <v>2820.4394031702068</v>
          </cell>
          <cell r="AI210">
            <v>2778.948375753379</v>
          </cell>
          <cell r="AL210">
            <v>2820.4394031702068</v>
          </cell>
          <cell r="AO210">
            <v>2645.2680305870344</v>
          </cell>
        </row>
        <row r="211">
          <cell r="A211" t="str">
            <v>Service[...]</v>
          </cell>
          <cell r="B211" t="str">
            <v>[...]</v>
          </cell>
          <cell r="E211">
            <v>0</v>
          </cell>
        </row>
        <row r="212">
          <cell r="A212" t="str">
            <v>ServiceTOTAL PERSONNEL</v>
          </cell>
          <cell r="B212" t="str">
            <v>TOTAL PERSONNEL</v>
          </cell>
          <cell r="C212" t="str">
            <v>%brut</v>
          </cell>
          <cell r="D212">
            <v>0.65246596344621532</v>
          </cell>
          <cell r="E212">
            <v>1355679.4840448017</v>
          </cell>
          <cell r="F212" t="str">
            <v>%brut</v>
          </cell>
          <cell r="G212">
            <v>0.8848550512802198</v>
          </cell>
          <cell r="H212">
            <v>111191.38568820241</v>
          </cell>
          <cell r="I212" t="str">
            <v>%brut</v>
          </cell>
          <cell r="J212">
            <v>0.82651614345811586</v>
          </cell>
          <cell r="K212">
            <v>107149.61970304993</v>
          </cell>
          <cell r="L212" t="str">
            <v>%brut</v>
          </cell>
          <cell r="M212">
            <v>0.79225100693864536</v>
          </cell>
          <cell r="N212">
            <v>118025.49781850743</v>
          </cell>
          <cell r="O212" t="str">
            <v>%brut</v>
          </cell>
          <cell r="P212">
            <v>0.53039765591865506</v>
          </cell>
          <cell r="Q212">
            <v>111191.38568820241</v>
          </cell>
          <cell r="R212" t="str">
            <v>%brut</v>
          </cell>
          <cell r="S212">
            <v>0.51550674910020811</v>
          </cell>
          <cell r="T212">
            <v>112734.3119933549</v>
          </cell>
          <cell r="U212" t="str">
            <v>%brut</v>
          </cell>
          <cell r="V212">
            <v>0.71012092614194744</v>
          </cell>
          <cell r="W212">
            <v>113983.73183335492</v>
          </cell>
          <cell r="X212" t="str">
            <v>%brut</v>
          </cell>
          <cell r="Y212">
            <v>0.69995040858762836</v>
          </cell>
          <cell r="Z212">
            <v>115233.15167335492</v>
          </cell>
          <cell r="AA212" t="str">
            <v>%brut</v>
          </cell>
          <cell r="AB212">
            <v>0.64694337894166609</v>
          </cell>
          <cell r="AC212">
            <v>113983.73183335492</v>
          </cell>
          <cell r="AD212" t="str">
            <v>%brut</v>
          </cell>
          <cell r="AE212">
            <v>0.78654538049294553</v>
          </cell>
          <cell r="AF212">
            <v>113983.73183335492</v>
          </cell>
          <cell r="AG212" t="str">
            <v>%brut</v>
          </cell>
          <cell r="AH212">
            <v>0.57733443251547645</v>
          </cell>
          <cell r="AI212">
            <v>111191.38568820241</v>
          </cell>
          <cell r="AJ212" t="str">
            <v>%brut</v>
          </cell>
          <cell r="AK212">
            <v>0.42850851888845742</v>
          </cell>
          <cell r="AL212">
            <v>113983.73183335492</v>
          </cell>
          <cell r="AM212" t="str">
            <v>%brut</v>
          </cell>
          <cell r="AN212">
            <v>0.80541840977624346</v>
          </cell>
          <cell r="AO212">
            <v>113027.81845850741</v>
          </cell>
        </row>
        <row r="213">
          <cell r="A213" t="str">
            <v>ServicePublicité 2</v>
          </cell>
          <cell r="B213" t="str">
            <v>Publicité 2</v>
          </cell>
          <cell r="E213">
            <v>84878.3</v>
          </cell>
          <cell r="H213">
            <v>7073.1916666666666</v>
          </cell>
          <cell r="K213">
            <v>7073.1916666666666</v>
          </cell>
          <cell r="N213">
            <v>7073.1916666666666</v>
          </cell>
          <cell r="Q213">
            <v>7073.1916666666666</v>
          </cell>
          <cell r="T213">
            <v>7073.1916666666666</v>
          </cell>
          <cell r="W213">
            <v>7073.1916666666666</v>
          </cell>
          <cell r="Z213">
            <v>7073.1916666666666</v>
          </cell>
          <cell r="AC213">
            <v>7073.1916666666666</v>
          </cell>
          <cell r="AF213">
            <v>7073.1916666666666</v>
          </cell>
          <cell r="AI213">
            <v>7073.1916666666666</v>
          </cell>
          <cell r="AL213">
            <v>7073.1916666666666</v>
          </cell>
          <cell r="AO213">
            <v>7073.1916666666666</v>
          </cell>
        </row>
        <row r="214">
          <cell r="A214" t="str">
            <v>ServiceService gratuit 2</v>
          </cell>
          <cell r="B214" t="str">
            <v>Service gratuit 2</v>
          </cell>
          <cell r="E214">
            <v>32433</v>
          </cell>
          <cell r="H214">
            <v>1758.9169876094636</v>
          </cell>
          <cell r="K214">
            <v>1719.6466132661913</v>
          </cell>
          <cell r="N214">
            <v>2252.7530495778146</v>
          </cell>
          <cell r="Q214">
            <v>4121.8098630045515</v>
          </cell>
          <cell r="T214">
            <v>3681.3243353251628</v>
          </cell>
          <cell r="W214">
            <v>2199.7310759511602</v>
          </cell>
          <cell r="Z214">
            <v>2102.8829386082739</v>
          </cell>
          <cell r="AC214">
            <v>2322.9627189227144</v>
          </cell>
          <cell r="AF214">
            <v>1718.1880323523033</v>
          </cell>
          <cell r="AI214">
            <v>2964.593979577799</v>
          </cell>
          <cell r="AL214">
            <v>5549.880987709701</v>
          </cell>
          <cell r="AO214">
            <v>2040.3094180948635</v>
          </cell>
        </row>
        <row r="215">
          <cell r="A215" t="str">
            <v>ServiceFrais véhicules de cie</v>
          </cell>
          <cell r="B215" t="str">
            <v>Frais véhicules de cie</v>
          </cell>
          <cell r="E215">
            <v>224388.96000000008</v>
          </cell>
          <cell r="H215">
            <v>16764.080000000002</v>
          </cell>
          <cell r="K215">
            <v>16764.080000000002</v>
          </cell>
          <cell r="N215">
            <v>16764.080000000002</v>
          </cell>
          <cell r="Q215">
            <v>21064.080000000002</v>
          </cell>
          <cell r="T215">
            <v>21064.080000000002</v>
          </cell>
          <cell r="W215">
            <v>16764.080000000002</v>
          </cell>
          <cell r="Z215">
            <v>16764.080000000002</v>
          </cell>
          <cell r="AC215">
            <v>16764.080000000002</v>
          </cell>
          <cell r="AF215">
            <v>16764.080000000002</v>
          </cell>
          <cell r="AI215">
            <v>22784.080000000002</v>
          </cell>
          <cell r="AL215">
            <v>21064.080000000002</v>
          </cell>
          <cell r="AO215">
            <v>21064.080000000002</v>
          </cell>
        </row>
        <row r="216">
          <cell r="A216" t="str">
            <v>ServiceInformatique</v>
          </cell>
          <cell r="B216" t="str">
            <v>Informatique</v>
          </cell>
          <cell r="E216">
            <v>53106.566400000003</v>
          </cell>
          <cell r="H216">
            <v>4425.5472</v>
          </cell>
          <cell r="K216">
            <v>4425.5472</v>
          </cell>
          <cell r="N216">
            <v>4425.5472</v>
          </cell>
          <cell r="Q216">
            <v>4425.5472</v>
          </cell>
          <cell r="T216">
            <v>4425.5472</v>
          </cell>
          <cell r="W216">
            <v>4425.5472</v>
          </cell>
          <cell r="Z216">
            <v>4425.5472</v>
          </cell>
          <cell r="AC216">
            <v>4425.5472</v>
          </cell>
          <cell r="AF216">
            <v>4425.5472</v>
          </cell>
          <cell r="AI216">
            <v>4425.5472</v>
          </cell>
          <cell r="AL216">
            <v>4425.5472</v>
          </cell>
          <cell r="AO216">
            <v>4425.5472</v>
          </cell>
        </row>
        <row r="217">
          <cell r="A217" t="str">
            <v>ServiceFrais de déplacement</v>
          </cell>
          <cell r="B217" t="str">
            <v>Frais de déplacement</v>
          </cell>
          <cell r="E217">
            <v>14368.471200000002</v>
          </cell>
          <cell r="H217">
            <v>1197.3725999999999</v>
          </cell>
          <cell r="K217">
            <v>1197.3725999999999</v>
          </cell>
          <cell r="N217">
            <v>1197.3725999999999</v>
          </cell>
          <cell r="Q217">
            <v>1197.3725999999999</v>
          </cell>
          <cell r="T217">
            <v>1197.3725999999999</v>
          </cell>
          <cell r="W217">
            <v>1197.3725999999999</v>
          </cell>
          <cell r="Z217">
            <v>1197.3725999999999</v>
          </cell>
          <cell r="AC217">
            <v>1197.3725999999999</v>
          </cell>
          <cell r="AF217">
            <v>1197.3725999999999</v>
          </cell>
          <cell r="AI217">
            <v>1197.3725999999999</v>
          </cell>
          <cell r="AL217">
            <v>1197.3725999999999</v>
          </cell>
          <cell r="AO217">
            <v>1197.3725999999999</v>
          </cell>
        </row>
        <row r="218">
          <cell r="A218" t="str">
            <v>ServiceServices extérieurs</v>
          </cell>
          <cell r="B218" t="str">
            <v>Services extérieurs</v>
          </cell>
          <cell r="E218">
            <v>43506.252</v>
          </cell>
          <cell r="H218">
            <v>3513.5209999999993</v>
          </cell>
          <cell r="K218">
            <v>3513.5209999999993</v>
          </cell>
          <cell r="N218">
            <v>3513.5209999999993</v>
          </cell>
          <cell r="Q218">
            <v>3849.5209999999993</v>
          </cell>
          <cell r="T218">
            <v>3849.5209999999993</v>
          </cell>
          <cell r="W218">
            <v>3513.5209999999993</v>
          </cell>
          <cell r="Z218">
            <v>3513.5209999999993</v>
          </cell>
          <cell r="AC218">
            <v>3513.5209999999993</v>
          </cell>
          <cell r="AF218">
            <v>3513.5209999999993</v>
          </cell>
          <cell r="AI218">
            <v>3849.5209999999993</v>
          </cell>
          <cell r="AL218">
            <v>3849.5209999999993</v>
          </cell>
          <cell r="AO218">
            <v>3513.5209999999993</v>
          </cell>
        </row>
        <row r="219">
          <cell r="A219" t="str">
            <v>ServiceFournitures autres</v>
          </cell>
          <cell r="B219" t="str">
            <v>Fournitures autres</v>
          </cell>
          <cell r="E219">
            <v>6474</v>
          </cell>
          <cell r="H219">
            <v>546</v>
          </cell>
          <cell r="K219">
            <v>520</v>
          </cell>
          <cell r="N219">
            <v>572</v>
          </cell>
          <cell r="Q219">
            <v>546</v>
          </cell>
          <cell r="T219">
            <v>520</v>
          </cell>
          <cell r="W219">
            <v>546</v>
          </cell>
          <cell r="Z219">
            <v>572</v>
          </cell>
          <cell r="AC219">
            <v>546</v>
          </cell>
          <cell r="AF219">
            <v>546</v>
          </cell>
          <cell r="AI219">
            <v>546</v>
          </cell>
          <cell r="AL219">
            <v>546</v>
          </cell>
          <cell r="AO219">
            <v>468</v>
          </cell>
        </row>
        <row r="220">
          <cell r="A220" t="str">
            <v>ServiceUniformes</v>
          </cell>
          <cell r="B220" t="str">
            <v>Uniformes</v>
          </cell>
          <cell r="E220">
            <v>15600</v>
          </cell>
          <cell r="H220">
            <v>1300</v>
          </cell>
          <cell r="K220">
            <v>1300</v>
          </cell>
          <cell r="N220">
            <v>1300</v>
          </cell>
          <cell r="Q220">
            <v>1300</v>
          </cell>
          <cell r="T220">
            <v>1300</v>
          </cell>
          <cell r="W220">
            <v>1300</v>
          </cell>
          <cell r="Z220">
            <v>1300</v>
          </cell>
          <cell r="AC220">
            <v>1300</v>
          </cell>
          <cell r="AF220">
            <v>1300</v>
          </cell>
          <cell r="AI220">
            <v>1300</v>
          </cell>
          <cell r="AL220">
            <v>1300</v>
          </cell>
          <cell r="AO220">
            <v>1300</v>
          </cell>
        </row>
        <row r="221">
          <cell r="A221" t="str">
            <v>ServicePapeterie</v>
          </cell>
          <cell r="B221" t="str">
            <v>Papeterie</v>
          </cell>
          <cell r="E221">
            <v>6278.3999999999987</v>
          </cell>
          <cell r="H221">
            <v>523.19999999999993</v>
          </cell>
          <cell r="K221">
            <v>523.19999999999993</v>
          </cell>
          <cell r="N221">
            <v>523.19999999999993</v>
          </cell>
          <cell r="Q221">
            <v>523.19999999999993</v>
          </cell>
          <cell r="T221">
            <v>523.19999999999993</v>
          </cell>
          <cell r="W221">
            <v>523.19999999999993</v>
          </cell>
          <cell r="Z221">
            <v>523.19999999999993</v>
          </cell>
          <cell r="AC221">
            <v>523.19999999999993</v>
          </cell>
          <cell r="AF221">
            <v>523.19999999999993</v>
          </cell>
          <cell r="AI221">
            <v>523.19999999999993</v>
          </cell>
          <cell r="AL221">
            <v>523.19999999999993</v>
          </cell>
          <cell r="AO221">
            <v>523.19999999999993</v>
          </cell>
        </row>
        <row r="222">
          <cell r="A222" t="str">
            <v>ServiceTéléphone</v>
          </cell>
          <cell r="B222" t="str">
            <v>Téléphone</v>
          </cell>
          <cell r="E222">
            <v>5534.2080000000014</v>
          </cell>
          <cell r="H222">
            <v>461.18399999999997</v>
          </cell>
          <cell r="K222">
            <v>461.18399999999997</v>
          </cell>
          <cell r="N222">
            <v>461.18399999999997</v>
          </cell>
          <cell r="Q222">
            <v>461.18399999999997</v>
          </cell>
          <cell r="T222">
            <v>461.18399999999997</v>
          </cell>
          <cell r="W222">
            <v>461.18399999999997</v>
          </cell>
          <cell r="Z222">
            <v>461.18399999999997</v>
          </cell>
          <cell r="AC222">
            <v>461.18399999999997</v>
          </cell>
          <cell r="AF222">
            <v>461.18399999999997</v>
          </cell>
          <cell r="AI222">
            <v>461.18399999999997</v>
          </cell>
          <cell r="AL222">
            <v>461.18399999999997</v>
          </cell>
          <cell r="AO222">
            <v>461.18399999999997</v>
          </cell>
        </row>
        <row r="223">
          <cell r="A223" t="str">
            <v>ServiceFrais postaux</v>
          </cell>
          <cell r="B223" t="str">
            <v>Frais postaux</v>
          </cell>
          <cell r="E223">
            <v>2491.1999999999994</v>
          </cell>
          <cell r="H223">
            <v>207.6</v>
          </cell>
          <cell r="K223">
            <v>207.6</v>
          </cell>
          <cell r="N223">
            <v>207.6</v>
          </cell>
          <cell r="Q223">
            <v>207.6</v>
          </cell>
          <cell r="T223">
            <v>207.6</v>
          </cell>
          <cell r="W223">
            <v>207.6</v>
          </cell>
          <cell r="Z223">
            <v>207.6</v>
          </cell>
          <cell r="AC223">
            <v>207.6</v>
          </cell>
          <cell r="AF223">
            <v>207.6</v>
          </cell>
          <cell r="AI223">
            <v>207.6</v>
          </cell>
          <cell r="AL223">
            <v>207.6</v>
          </cell>
          <cell r="AO223">
            <v>207.6</v>
          </cell>
        </row>
        <row r="224">
          <cell r="A224" t="str">
            <v>ServiceDivers</v>
          </cell>
          <cell r="B224" t="str">
            <v>Divers</v>
          </cell>
          <cell r="E224">
            <v>11542.08</v>
          </cell>
          <cell r="H224">
            <v>961.83999999999992</v>
          </cell>
          <cell r="K224">
            <v>961.83999999999992</v>
          </cell>
          <cell r="N224">
            <v>961.83999999999992</v>
          </cell>
          <cell r="Q224">
            <v>961.83999999999992</v>
          </cell>
          <cell r="T224">
            <v>961.83999999999992</v>
          </cell>
          <cell r="W224">
            <v>961.83999999999992</v>
          </cell>
          <cell r="Z224">
            <v>961.83999999999992</v>
          </cell>
          <cell r="AC224">
            <v>961.83999999999992</v>
          </cell>
          <cell r="AF224">
            <v>961.83999999999992</v>
          </cell>
          <cell r="AI224">
            <v>961.83999999999992</v>
          </cell>
          <cell r="AL224">
            <v>961.83999999999992</v>
          </cell>
          <cell r="AO224">
            <v>961.83999999999992</v>
          </cell>
        </row>
        <row r="225">
          <cell r="A225" t="str">
            <v>ServiceFormation</v>
          </cell>
          <cell r="B225" t="str">
            <v>Formation</v>
          </cell>
          <cell r="E225">
            <v>16695.12</v>
          </cell>
          <cell r="H225">
            <v>1391.26</v>
          </cell>
          <cell r="K225">
            <v>1391.26</v>
          </cell>
          <cell r="N225">
            <v>1391.26</v>
          </cell>
          <cell r="Q225">
            <v>1391.26</v>
          </cell>
          <cell r="T225">
            <v>1391.26</v>
          </cell>
          <cell r="W225">
            <v>1391.26</v>
          </cell>
          <cell r="Z225">
            <v>1391.26</v>
          </cell>
          <cell r="AC225">
            <v>1391.26</v>
          </cell>
          <cell r="AF225">
            <v>1391.26</v>
          </cell>
          <cell r="AI225">
            <v>1391.26</v>
          </cell>
          <cell r="AL225">
            <v>1391.26</v>
          </cell>
          <cell r="AO225">
            <v>1391.26</v>
          </cell>
        </row>
        <row r="226">
          <cell r="A226" t="str">
            <v>ServiceFrais bancaires</v>
          </cell>
          <cell r="B226" t="str">
            <v>Frais bancaires</v>
          </cell>
          <cell r="E226">
            <v>25456.799999999999</v>
          </cell>
          <cell r="H226">
            <v>1565.7553746442611</v>
          </cell>
          <cell r="K226">
            <v>1350.5605376493636</v>
          </cell>
          <cell r="N226">
            <v>1562.4856180940822</v>
          </cell>
          <cell r="Q226">
            <v>3003.7395318699969</v>
          </cell>
          <cell r="T226">
            <v>2752.9930502907059</v>
          </cell>
          <cell r="W226">
            <v>1819.6409647064913</v>
          </cell>
          <cell r="Z226">
            <v>1715.5334678190397</v>
          </cell>
          <cell r="AC226">
            <v>1890.8850538568645</v>
          </cell>
          <cell r="AF226">
            <v>1431.9690143215671</v>
          </cell>
          <cell r="AI226">
            <v>2684.2817531321057</v>
          </cell>
          <cell r="AL226">
            <v>3906.0972958510692</v>
          </cell>
          <cell r="AO226">
            <v>1772.8583377644529</v>
          </cell>
        </row>
        <row r="227">
          <cell r="A227" t="str">
            <v>Service[...]</v>
          </cell>
          <cell r="B227" t="str">
            <v>[...]</v>
          </cell>
          <cell r="E227">
            <v>0</v>
          </cell>
        </row>
        <row r="228">
          <cell r="A228" t="str">
            <v>Service[...]</v>
          </cell>
          <cell r="B228" t="str">
            <v>[...]</v>
          </cell>
          <cell r="E228">
            <v>0</v>
          </cell>
        </row>
        <row r="229">
          <cell r="A229" t="str">
            <v>Service[...]</v>
          </cell>
          <cell r="B229" t="str">
            <v>[...]</v>
          </cell>
          <cell r="E229">
            <v>0</v>
          </cell>
        </row>
        <row r="230">
          <cell r="A230" t="str">
            <v>ServiceTOTAL SEMI-FIXES</v>
          </cell>
          <cell r="B230" t="str">
            <v>TOTAL SEMI-FIXES</v>
          </cell>
          <cell r="C230" t="str">
            <v>%brut</v>
          </cell>
          <cell r="D230">
            <v>0.26121815410496341</v>
          </cell>
          <cell r="E230">
            <v>542753.3576000001</v>
          </cell>
          <cell r="F230" t="str">
            <v>%brut</v>
          </cell>
          <cell r="G230">
            <v>0.33176254482431072</v>
          </cell>
          <cell r="H230">
            <v>41689.468828920391</v>
          </cell>
          <cell r="I230" t="str">
            <v>%brut</v>
          </cell>
          <cell r="J230">
            <v>0.31941513249694742</v>
          </cell>
          <cell r="K230">
            <v>41409.003617582217</v>
          </cell>
          <cell r="L230" t="str">
            <v>%brut</v>
          </cell>
          <cell r="M230">
            <v>0.28330974621675548</v>
          </cell>
          <cell r="N230">
            <v>42206.035134338563</v>
          </cell>
          <cell r="O230" t="str">
            <v>%brut</v>
          </cell>
          <cell r="P230">
            <v>0.23910931750848888</v>
          </cell>
          <cell r="Q230">
            <v>50126.345861541216</v>
          </cell>
          <cell r="R230" t="str">
            <v>%brut</v>
          </cell>
          <cell r="S230">
            <v>0.22593593030854348</v>
          </cell>
          <cell r="T230">
            <v>49409.113852282535</v>
          </cell>
          <cell r="U230" t="str">
            <v>%brut</v>
          </cell>
          <cell r="V230">
            <v>0.26405421642257548</v>
          </cell>
          <cell r="W230">
            <v>42384.168507324313</v>
          </cell>
          <cell r="X230" t="str">
            <v>%brut</v>
          </cell>
          <cell r="Y230">
            <v>0.25638763990793267</v>
          </cell>
          <cell r="Z230">
            <v>42209.212873093973</v>
          </cell>
          <cell r="AA230" t="str">
            <v>%brut</v>
          </cell>
          <cell r="AB230">
            <v>0.24166581960393155</v>
          </cell>
          <cell r="AC230">
            <v>42578.644239446243</v>
          </cell>
          <cell r="AD230" t="str">
            <v>%brut</v>
          </cell>
          <cell r="AE230">
            <v>0.28647416944583715</v>
          </cell>
          <cell r="AF230">
            <v>41514.953513340537</v>
          </cell>
          <cell r="AG230" t="str">
            <v>%brut</v>
          </cell>
          <cell r="AH230">
            <v>0.26153236543667874</v>
          </cell>
          <cell r="AI230">
            <v>50369.672199376568</v>
          </cell>
          <cell r="AJ230" t="str">
            <v>%brut</v>
          </cell>
          <cell r="AK230">
            <v>0.19720511420654879</v>
          </cell>
          <cell r="AL230">
            <v>52456.774750227436</v>
          </cell>
          <cell r="AM230" t="str">
            <v>%brut</v>
          </cell>
          <cell r="AN230">
            <v>0.33063882774576003</v>
          </cell>
          <cell r="AO230">
            <v>46399.964222525981</v>
          </cell>
        </row>
        <row r="231">
          <cell r="A231" t="str">
            <v>Service</v>
          </cell>
        </row>
        <row r="232">
          <cell r="A232" t="str">
            <v>ServiceTOTAL DES DÉPENSES</v>
          </cell>
          <cell r="B232" t="str">
            <v>TOTAL DES DÉPENSES</v>
          </cell>
          <cell r="C232" t="str">
            <v>% brut</v>
          </cell>
          <cell r="D232">
            <v>0.91368411755117862</v>
          </cell>
          <cell r="E232">
            <v>1898432.8416448017</v>
          </cell>
          <cell r="F232" t="str">
            <v>% brut</v>
          </cell>
          <cell r="G232">
            <v>1.2166175961045305</v>
          </cell>
          <cell r="H232">
            <v>152880.85451712279</v>
          </cell>
          <cell r="I232" t="str">
            <v>% brut</v>
          </cell>
          <cell r="J232">
            <v>1.1459312759550633</v>
          </cell>
          <cell r="K232">
            <v>148558.62332063215</v>
          </cell>
          <cell r="L232" t="str">
            <v>% brut</v>
          </cell>
          <cell r="M232">
            <v>1.0755607531554008</v>
          </cell>
          <cell r="N232">
            <v>160231.532952846</v>
          </cell>
          <cell r="O232" t="str">
            <v>% brut</v>
          </cell>
          <cell r="P232">
            <v>0.76950697342714391</v>
          </cell>
          <cell r="Q232">
            <v>161317.73154974362</v>
          </cell>
          <cell r="R232" t="str">
            <v>% brut</v>
          </cell>
          <cell r="S232">
            <v>0.74144267940875164</v>
          </cell>
          <cell r="T232">
            <v>162143.42584563745</v>
          </cell>
          <cell r="U232" t="str">
            <v>% brut</v>
          </cell>
          <cell r="V232">
            <v>0.97417514256452276</v>
          </cell>
          <cell r="W232">
            <v>156367.90034067922</v>
          </cell>
          <cell r="X232" t="str">
            <v>% brut</v>
          </cell>
          <cell r="Y232">
            <v>0.95633804849556103</v>
          </cell>
          <cell r="Z232">
            <v>157442.36454644889</v>
          </cell>
          <cell r="AA232" t="str">
            <v>% brut</v>
          </cell>
          <cell r="AB232">
            <v>0.88860919854559761</v>
          </cell>
          <cell r="AC232">
            <v>156562.37607280115</v>
          </cell>
          <cell r="AD232" t="str">
            <v>% brut</v>
          </cell>
          <cell r="AE232">
            <v>1.0730195499387827</v>
          </cell>
          <cell r="AF232">
            <v>155498.68534669545</v>
          </cell>
          <cell r="AG232" t="str">
            <v>% brut</v>
          </cell>
          <cell r="AH232">
            <v>0.83886679795215513</v>
          </cell>
          <cell r="AI232">
            <v>161561.05788757897</v>
          </cell>
          <cell r="AJ232" t="str">
            <v>% brut</v>
          </cell>
          <cell r="AK232">
            <v>0.62571363309500616</v>
          </cell>
          <cell r="AL232">
            <v>166440.50658358235</v>
          </cell>
          <cell r="AM232" t="str">
            <v>% brut</v>
          </cell>
          <cell r="AN232">
            <v>1.1360572375220035</v>
          </cell>
          <cell r="AO232">
            <v>159427.78268103339</v>
          </cell>
        </row>
        <row r="233">
          <cell r="A233" t="str">
            <v>Service</v>
          </cell>
        </row>
        <row r="234">
          <cell r="A234" t="str">
            <v>ServicePROFIT DÉPARTEMENTAL</v>
          </cell>
          <cell r="B234" t="str">
            <v>PROFIT DÉPARTEMENTAL</v>
          </cell>
          <cell r="E234">
            <v>179345.24946715613</v>
          </cell>
          <cell r="H234">
            <v>-27220.289515737226</v>
          </cell>
          <cell r="K234">
            <v>-18918.542420651764</v>
          </cell>
          <cell r="N234">
            <v>-11256.654051054036</v>
          </cell>
          <cell r="Q234">
            <v>48320.04578096047</v>
          </cell>
          <cell r="T234">
            <v>56542.968057307851</v>
          </cell>
          <cell r="W234">
            <v>4145.228673308593</v>
          </cell>
          <cell r="Z234">
            <v>7188.0867820592248</v>
          </cell>
          <cell r="AC234">
            <v>19625.734886492952</v>
          </cell>
          <cell r="AF234">
            <v>-10581.768077511602</v>
          </cell>
          <cell r="AI234">
            <v>31033.354338512756</v>
          </cell>
          <cell r="AL234">
            <v>99560.580463710096</v>
          </cell>
          <cell r="AO234">
            <v>-19093.495450240996</v>
          </cell>
        </row>
        <row r="237">
          <cell r="B237" t="str">
            <v>Budget 2021</v>
          </cell>
          <cell r="C237" t="str">
            <v>Carrosserie</v>
          </cell>
        </row>
        <row r="239">
          <cell r="B239" t="str">
            <v>Mois</v>
          </cell>
          <cell r="C239">
            <v>2021</v>
          </cell>
          <cell r="F239" t="str">
            <v>Janvier</v>
          </cell>
          <cell r="I239" t="str">
            <v>Février</v>
          </cell>
          <cell r="L239" t="str">
            <v>Mars</v>
          </cell>
          <cell r="O239" t="str">
            <v>Avril</v>
          </cell>
          <cell r="R239" t="str">
            <v>Mai</v>
          </cell>
          <cell r="U239" t="str">
            <v>Juin</v>
          </cell>
          <cell r="X239" t="str">
            <v>Juillet</v>
          </cell>
          <cell r="AA239" t="str">
            <v>Août</v>
          </cell>
          <cell r="AD239" t="str">
            <v>Septembre</v>
          </cell>
          <cell r="AG239" t="str">
            <v>Octobre</v>
          </cell>
          <cell r="AJ239" t="str">
            <v>Novembre</v>
          </cell>
          <cell r="AM239" t="str">
            <v>Décembre</v>
          </cell>
        </row>
        <row r="240">
          <cell r="A240" t="str">
            <v>Carrosserie</v>
          </cell>
          <cell r="C240" t="str">
            <v>#</v>
          </cell>
          <cell r="D240" t="str">
            <v>$VENTES</v>
          </cell>
          <cell r="E240" t="str">
            <v>$PROFITS</v>
          </cell>
          <cell r="F240" t="str">
            <v>#</v>
          </cell>
          <cell r="G240" t="str">
            <v>$VENTES</v>
          </cell>
          <cell r="H240" t="str">
            <v>$PROFITS</v>
          </cell>
          <cell r="I240" t="str">
            <v>#</v>
          </cell>
          <cell r="J240" t="str">
            <v>$VENTES</v>
          </cell>
          <cell r="K240" t="str">
            <v>$PROFITS</v>
          </cell>
          <cell r="L240" t="str">
            <v>#</v>
          </cell>
          <cell r="M240" t="str">
            <v>$VENTES</v>
          </cell>
          <cell r="N240" t="str">
            <v>$PROFITS</v>
          </cell>
          <cell r="O240" t="str">
            <v>#</v>
          </cell>
          <cell r="P240" t="str">
            <v>$VENTES</v>
          </cell>
          <cell r="Q240" t="str">
            <v>$PROFITS</v>
          </cell>
          <cell r="R240" t="str">
            <v>#</v>
          </cell>
          <cell r="S240" t="str">
            <v>$VENTES</v>
          </cell>
          <cell r="T240" t="str">
            <v>$PROFITS</v>
          </cell>
          <cell r="U240" t="str">
            <v>#</v>
          </cell>
          <cell r="V240" t="str">
            <v>$VENTES</v>
          </cell>
          <cell r="W240" t="str">
            <v>$PROFITS</v>
          </cell>
          <cell r="X240" t="str">
            <v>#</v>
          </cell>
          <cell r="Y240" t="str">
            <v>$VENTES</v>
          </cell>
          <cell r="Z240" t="str">
            <v>$PROFITS</v>
          </cell>
          <cell r="AA240" t="str">
            <v>#</v>
          </cell>
          <cell r="AB240" t="str">
            <v>$VENTES</v>
          </cell>
          <cell r="AC240" t="str">
            <v>$PROFITS</v>
          </cell>
          <cell r="AD240" t="str">
            <v>#</v>
          </cell>
          <cell r="AE240" t="str">
            <v>$VENTES</v>
          </cell>
          <cell r="AF240" t="str">
            <v>$PROFITS</v>
          </cell>
          <cell r="AG240" t="str">
            <v>#</v>
          </cell>
          <cell r="AH240" t="str">
            <v>$VENTES</v>
          </cell>
          <cell r="AI240" t="str">
            <v>$PROFITS</v>
          </cell>
          <cell r="AJ240" t="str">
            <v>#</v>
          </cell>
          <cell r="AK240" t="str">
            <v>$VENTES</v>
          </cell>
          <cell r="AL240" t="str">
            <v>$PROFITS</v>
          </cell>
          <cell r="AM240" t="str">
            <v>#</v>
          </cell>
          <cell r="AN240" t="str">
            <v>$VENTES</v>
          </cell>
          <cell r="AO240" t="str">
            <v>$PROFITS</v>
          </cell>
        </row>
        <row r="241">
          <cell r="A241" t="str">
            <v>Carrosserie</v>
          </cell>
        </row>
        <row r="242">
          <cell r="A242" t="str">
            <v>CarrosserieM/O Sous-traitement</v>
          </cell>
          <cell r="B242" t="str">
            <v>M/O Sous-traitement</v>
          </cell>
          <cell r="C242">
            <v>0</v>
          </cell>
          <cell r="D242">
            <v>982719.99999999988</v>
          </cell>
          <cell r="E242">
            <v>223900.80000000005</v>
          </cell>
          <cell r="G242">
            <v>78517.102612357092</v>
          </cell>
          <cell r="H242">
            <v>17889.166892491088</v>
          </cell>
          <cell r="J242">
            <v>68119.860316225822</v>
          </cell>
          <cell r="K242">
            <v>15520.281688264424</v>
          </cell>
          <cell r="M242">
            <v>87475.969165700837</v>
          </cell>
          <cell r="N242">
            <v>19930.33567748265</v>
          </cell>
          <cell r="P242">
            <v>75762.233575036022</v>
          </cell>
          <cell r="Q242">
            <v>17261.50348750145</v>
          </cell>
          <cell r="S242">
            <v>104359.36299929337</v>
          </cell>
          <cell r="T242">
            <v>23777.011623893057</v>
          </cell>
          <cell r="V242">
            <v>86548.437574332362</v>
          </cell>
          <cell r="W242">
            <v>19719.00888517897</v>
          </cell>
          <cell r="Y242">
            <v>102548.37313545501</v>
          </cell>
          <cell r="Z242">
            <v>23364.399608969885</v>
          </cell>
          <cell r="AB242">
            <v>82096.522762792156</v>
          </cell>
          <cell r="AC242">
            <v>18704.694240279401</v>
          </cell>
          <cell r="AE242">
            <v>62890.384889646244</v>
          </cell>
          <cell r="AF242">
            <v>14328.809314046428</v>
          </cell>
          <cell r="AH242">
            <v>89718.951661555475</v>
          </cell>
          <cell r="AI242">
            <v>20441.371959646287</v>
          </cell>
          <cell r="AK242">
            <v>89900.028650666252</v>
          </cell>
          <cell r="AL242">
            <v>20482.628149327473</v>
          </cell>
          <cell r="AN242">
            <v>54782.772656939349</v>
          </cell>
          <cell r="AO242">
            <v>12481.588472918884</v>
          </cell>
        </row>
        <row r="243">
          <cell r="A243" t="str">
            <v>Carrosserie% profit / ventes</v>
          </cell>
          <cell r="B243" t="str">
            <v>% profit / ventes</v>
          </cell>
          <cell r="E243">
            <v>0.22783783783783793</v>
          </cell>
          <cell r="H243">
            <v>0.22783783783783784</v>
          </cell>
          <cell r="K243">
            <v>0.22783783783783784</v>
          </cell>
          <cell r="N243">
            <v>0.22783783783783784</v>
          </cell>
          <cell r="Q243">
            <v>0.22783783783783784</v>
          </cell>
          <cell r="T243">
            <v>0.22783783783783784</v>
          </cell>
          <cell r="W243">
            <v>0.22783783783783787</v>
          </cell>
          <cell r="Z243">
            <v>0.22783783783783784</v>
          </cell>
          <cell r="AC243">
            <v>0.22783783783783781</v>
          </cell>
          <cell r="AF243">
            <v>0.22783783783783784</v>
          </cell>
          <cell r="AI243">
            <v>0.22783783783783781</v>
          </cell>
          <cell r="AL243">
            <v>0.22783783783783784</v>
          </cell>
          <cell r="AO243">
            <v>0.22783783783783784</v>
          </cell>
        </row>
        <row r="244">
          <cell r="A244" t="str">
            <v>Carrosserie</v>
          </cell>
        </row>
        <row r="245">
          <cell r="A245" t="str">
            <v>CarrosserieM/O Carrosserie</v>
          </cell>
          <cell r="B245" t="str">
            <v>M/O Carrosserie</v>
          </cell>
          <cell r="C245">
            <v>0</v>
          </cell>
          <cell r="D245">
            <v>0</v>
          </cell>
          <cell r="E245">
            <v>0</v>
          </cell>
        </row>
        <row r="246">
          <cell r="A246" t="str">
            <v>Carrosserie% profit / ventes</v>
          </cell>
          <cell r="B246" t="str">
            <v>% profit / ventes</v>
          </cell>
          <cell r="E246">
            <v>0</v>
          </cell>
          <cell r="H246">
            <v>0</v>
          </cell>
          <cell r="K246">
            <v>0</v>
          </cell>
          <cell r="N246">
            <v>0</v>
          </cell>
          <cell r="Q246">
            <v>0</v>
          </cell>
          <cell r="T246">
            <v>0</v>
          </cell>
          <cell r="W246">
            <v>0</v>
          </cell>
          <cell r="Z246">
            <v>0</v>
          </cell>
          <cell r="AC246">
            <v>0</v>
          </cell>
          <cell r="AF246">
            <v>0</v>
          </cell>
          <cell r="AI246">
            <v>0</v>
          </cell>
          <cell r="AL246">
            <v>0</v>
          </cell>
          <cell r="AO246">
            <v>0</v>
          </cell>
        </row>
        <row r="247">
          <cell r="A247" t="str">
            <v>Carrosserie</v>
          </cell>
        </row>
        <row r="248">
          <cell r="A248" t="str">
            <v>CarrosserieM/O Esthétique Carr.</v>
          </cell>
          <cell r="B248" t="str">
            <v>M/O Esthétique Carr.</v>
          </cell>
          <cell r="C248">
            <v>0</v>
          </cell>
          <cell r="D248">
            <v>0</v>
          </cell>
          <cell r="E248">
            <v>0</v>
          </cell>
        </row>
        <row r="249">
          <cell r="A249" t="str">
            <v>Carrosserie% profit / ventes</v>
          </cell>
          <cell r="B249" t="str">
            <v>% profit / ventes</v>
          </cell>
          <cell r="E249">
            <v>0</v>
          </cell>
          <cell r="H249">
            <v>0</v>
          </cell>
          <cell r="K249">
            <v>0</v>
          </cell>
          <cell r="N249">
            <v>0</v>
          </cell>
          <cell r="Q249">
            <v>0</v>
          </cell>
          <cell r="T249">
            <v>0</v>
          </cell>
          <cell r="W249">
            <v>0</v>
          </cell>
          <cell r="Z249">
            <v>0</v>
          </cell>
          <cell r="AC249">
            <v>0</v>
          </cell>
          <cell r="AF249">
            <v>0</v>
          </cell>
          <cell r="AI249">
            <v>0</v>
          </cell>
          <cell r="AL249">
            <v>0</v>
          </cell>
          <cell r="AO249">
            <v>0</v>
          </cell>
        </row>
        <row r="250">
          <cell r="A250" t="str">
            <v>Carrosserie</v>
          </cell>
        </row>
        <row r="251">
          <cell r="A251" t="str">
            <v>CarrosserieTotal Mécanique</v>
          </cell>
          <cell r="B251" t="str">
            <v>Total Mécanique</v>
          </cell>
          <cell r="D251">
            <v>982719.99999999988</v>
          </cell>
          <cell r="E251">
            <v>223900.80000000005</v>
          </cell>
          <cell r="G251">
            <v>78517.102612357092</v>
          </cell>
          <cell r="H251">
            <v>17889.166892491088</v>
          </cell>
          <cell r="J251">
            <v>68119.860316225822</v>
          </cell>
          <cell r="K251">
            <v>15520.281688264424</v>
          </cell>
          <cell r="M251">
            <v>87475.969165700837</v>
          </cell>
          <cell r="N251">
            <v>19930.33567748265</v>
          </cell>
          <cell r="P251">
            <v>75762.233575036022</v>
          </cell>
          <cell r="Q251">
            <v>17261.50348750145</v>
          </cell>
          <cell r="S251">
            <v>104359.36299929337</v>
          </cell>
          <cell r="T251">
            <v>23777.011623893057</v>
          </cell>
          <cell r="V251">
            <v>86548.437574332362</v>
          </cell>
          <cell r="W251">
            <v>19719.00888517897</v>
          </cell>
          <cell r="Y251">
            <v>102548.37313545501</v>
          </cell>
          <cell r="Z251">
            <v>23364.399608969885</v>
          </cell>
          <cell r="AB251">
            <v>82096.522762792156</v>
          </cell>
          <cell r="AC251">
            <v>18704.694240279401</v>
          </cell>
          <cell r="AE251">
            <v>62890.384889646244</v>
          </cell>
          <cell r="AF251">
            <v>14328.809314046428</v>
          </cell>
          <cell r="AH251">
            <v>89718.951661555475</v>
          </cell>
          <cell r="AI251">
            <v>20441.371959646287</v>
          </cell>
          <cell r="AK251">
            <v>89900.028650666252</v>
          </cell>
          <cell r="AL251">
            <v>20482.628149327473</v>
          </cell>
          <cell r="AN251">
            <v>54782.772656939349</v>
          </cell>
          <cell r="AO251">
            <v>12481.588472918884</v>
          </cell>
        </row>
        <row r="252">
          <cell r="A252" t="str">
            <v>Carrosserie</v>
          </cell>
          <cell r="E252">
            <v>0.22783783783783793</v>
          </cell>
          <cell r="H252">
            <v>0.22783783783783784</v>
          </cell>
          <cell r="K252">
            <v>0.22783783783783784</v>
          </cell>
          <cell r="N252">
            <v>0.22783783783783784</v>
          </cell>
          <cell r="Q252">
            <v>0.22783783783783784</v>
          </cell>
          <cell r="T252">
            <v>0.22783783783783784</v>
          </cell>
          <cell r="W252">
            <v>0.22783783783783787</v>
          </cell>
          <cell r="Z252">
            <v>0.22783783783783784</v>
          </cell>
          <cell r="AC252">
            <v>0.22783783783783781</v>
          </cell>
          <cell r="AF252">
            <v>0.22783783783783784</v>
          </cell>
          <cell r="AI252">
            <v>0.22783783783783781</v>
          </cell>
          <cell r="AL252">
            <v>0.22783783783783784</v>
          </cell>
          <cell r="AO252">
            <v>0.22783783783783784</v>
          </cell>
        </row>
        <row r="253">
          <cell r="A253" t="str">
            <v>Carrosserie</v>
          </cell>
        </row>
        <row r="254">
          <cell r="A254" t="str">
            <v>CarrosserieDEPENSES</v>
          </cell>
          <cell r="B254" t="str">
            <v>DEPENSES</v>
          </cell>
        </row>
        <row r="255">
          <cell r="A255" t="str">
            <v>CarrosserieSalaires cadres</v>
          </cell>
          <cell r="B255" t="str">
            <v>Salaires cadres</v>
          </cell>
          <cell r="E255">
            <v>3520.7000000000003</v>
          </cell>
          <cell r="H255">
            <v>283.27471264367819</v>
          </cell>
          <cell r="K255">
            <v>269.78544061302682</v>
          </cell>
          <cell r="N255">
            <v>310.25325670498086</v>
          </cell>
          <cell r="Q255">
            <v>283.27471264367819</v>
          </cell>
          <cell r="T255">
            <v>296.76398467432955</v>
          </cell>
          <cell r="W255">
            <v>296.76398467432955</v>
          </cell>
          <cell r="Z255">
            <v>296.76398467432955</v>
          </cell>
          <cell r="AC255">
            <v>296.76398467432955</v>
          </cell>
          <cell r="AF255">
            <v>296.76398467432955</v>
          </cell>
          <cell r="AI255">
            <v>283.27471264367819</v>
          </cell>
          <cell r="AL255">
            <v>296.76398467432955</v>
          </cell>
          <cell r="AO255">
            <v>310.25325670498086</v>
          </cell>
        </row>
        <row r="256">
          <cell r="A256" t="str">
            <v>CarrosserieSalaires commis</v>
          </cell>
          <cell r="B256" t="str">
            <v>Salaires commis</v>
          </cell>
          <cell r="E256">
            <v>6610.2603559999998</v>
          </cell>
          <cell r="H256">
            <v>531.86002864367822</v>
          </cell>
          <cell r="K256">
            <v>506.53336061302684</v>
          </cell>
          <cell r="N256">
            <v>582.51336470498097</v>
          </cell>
          <cell r="Q256">
            <v>531.86002864367822</v>
          </cell>
          <cell r="T256">
            <v>557.18669667432948</v>
          </cell>
          <cell r="W256">
            <v>557.18669667432948</v>
          </cell>
          <cell r="Z256">
            <v>557.18669667432948</v>
          </cell>
          <cell r="AC256">
            <v>557.18669667432948</v>
          </cell>
          <cell r="AF256">
            <v>557.18669667432948</v>
          </cell>
          <cell r="AI256">
            <v>531.86002864367822</v>
          </cell>
          <cell r="AL256">
            <v>557.18669667432948</v>
          </cell>
          <cell r="AO256">
            <v>582.51336470498097</v>
          </cell>
        </row>
        <row r="257">
          <cell r="A257" t="str">
            <v>CarrosserieSalaires autres</v>
          </cell>
          <cell r="B257" t="str">
            <v>Salaires autres</v>
          </cell>
          <cell r="E257">
            <v>40983.3601184</v>
          </cell>
          <cell r="H257">
            <v>3297.5117336643675</v>
          </cell>
          <cell r="K257">
            <v>3140.4873653946361</v>
          </cell>
          <cell r="N257">
            <v>3611.5604702038304</v>
          </cell>
          <cell r="Q257">
            <v>3297.5117336643675</v>
          </cell>
          <cell r="T257">
            <v>3454.5361019340994</v>
          </cell>
          <cell r="W257">
            <v>3454.5361019340994</v>
          </cell>
          <cell r="Z257">
            <v>3454.5361019340994</v>
          </cell>
          <cell r="AC257">
            <v>3454.5361019340994</v>
          </cell>
          <cell r="AF257">
            <v>3454.5361019340994</v>
          </cell>
          <cell r="AI257">
            <v>3297.5117336643675</v>
          </cell>
          <cell r="AL257">
            <v>3454.5361019340994</v>
          </cell>
          <cell r="AO257">
            <v>3611.5604702038304</v>
          </cell>
        </row>
        <row r="258">
          <cell r="A258" t="str">
            <v>CarrosserieSalaires spécialistes</v>
          </cell>
          <cell r="B258" t="str">
            <v>Salaires spécialistes</v>
          </cell>
          <cell r="E258">
            <v>42600.101999999999</v>
          </cell>
          <cell r="H258">
            <v>3462.0771724137931</v>
          </cell>
          <cell r="K258">
            <v>3344.8354022988506</v>
          </cell>
          <cell r="N258">
            <v>3696.560712643678</v>
          </cell>
          <cell r="Q258">
            <v>3462.0771724137931</v>
          </cell>
          <cell r="T258">
            <v>3579.3189425287355</v>
          </cell>
          <cell r="W258">
            <v>3579.3189425287355</v>
          </cell>
          <cell r="Z258">
            <v>3579.3189425287355</v>
          </cell>
          <cell r="AC258">
            <v>3579.3189425287355</v>
          </cell>
          <cell r="AF258">
            <v>3579.3189425287355</v>
          </cell>
          <cell r="AI258">
            <v>3462.0771724137931</v>
          </cell>
          <cell r="AL258">
            <v>3579.3189425287355</v>
          </cell>
          <cell r="AO258">
            <v>3696.560712643678</v>
          </cell>
        </row>
        <row r="259">
          <cell r="A259" t="str">
            <v>Carrosserie[...]</v>
          </cell>
          <cell r="B259" t="str">
            <v>[...]</v>
          </cell>
          <cell r="E259">
            <v>0</v>
          </cell>
        </row>
        <row r="260">
          <cell r="A260" t="str">
            <v>Carrosserie[...]</v>
          </cell>
          <cell r="B260" t="str">
            <v>[...]</v>
          </cell>
          <cell r="E260">
            <v>0</v>
          </cell>
        </row>
        <row r="261">
          <cell r="A261" t="str">
            <v>Carrosserie[...]</v>
          </cell>
          <cell r="B261" t="str">
            <v>[...]</v>
          </cell>
          <cell r="E261">
            <v>0</v>
          </cell>
        </row>
        <row r="262">
          <cell r="A262" t="str">
            <v>CarrosserieSalaires en absences</v>
          </cell>
          <cell r="B262" t="str">
            <v>Salaires en absences</v>
          </cell>
          <cell r="E262">
            <v>11245.730696928</v>
          </cell>
          <cell r="H262">
            <v>908.96683768386197</v>
          </cell>
          <cell r="K262">
            <v>871.39698827034476</v>
          </cell>
          <cell r="N262">
            <v>984.10653651089626</v>
          </cell>
          <cell r="Q262">
            <v>908.96683768386197</v>
          </cell>
          <cell r="T262">
            <v>946.53668709737929</v>
          </cell>
          <cell r="W262">
            <v>946.53668709737929</v>
          </cell>
          <cell r="Z262">
            <v>946.53668709737929</v>
          </cell>
          <cell r="AC262">
            <v>946.53668709737929</v>
          </cell>
          <cell r="AF262">
            <v>946.53668709737929</v>
          </cell>
          <cell r="AI262">
            <v>908.96683768386197</v>
          </cell>
          <cell r="AL262">
            <v>946.53668709737929</v>
          </cell>
          <cell r="AO262">
            <v>984.10653651089626</v>
          </cell>
        </row>
        <row r="263">
          <cell r="A263" t="str">
            <v>CarrosserieDéduction à la source</v>
          </cell>
          <cell r="B263" t="str">
            <v>Déduction à la source</v>
          </cell>
          <cell r="E263">
            <v>11245.730696928</v>
          </cell>
          <cell r="H263">
            <v>908.96683768386197</v>
          </cell>
          <cell r="K263">
            <v>871.39698827034476</v>
          </cell>
          <cell r="N263">
            <v>984.10653651089626</v>
          </cell>
          <cell r="Q263">
            <v>908.96683768386197</v>
          </cell>
          <cell r="T263">
            <v>946.53668709737929</v>
          </cell>
          <cell r="W263">
            <v>946.53668709737929</v>
          </cell>
          <cell r="Z263">
            <v>946.53668709737929</v>
          </cell>
          <cell r="AC263">
            <v>946.53668709737929</v>
          </cell>
          <cell r="AF263">
            <v>946.53668709737929</v>
          </cell>
          <cell r="AI263">
            <v>908.96683768386197</v>
          </cell>
          <cell r="AL263">
            <v>946.53668709737929</v>
          </cell>
          <cell r="AO263">
            <v>984.10653651089626</v>
          </cell>
        </row>
        <row r="264">
          <cell r="A264" t="str">
            <v>CarrosserieBénéfices marginaux</v>
          </cell>
          <cell r="B264" t="str">
            <v>Bénéfices marginaux</v>
          </cell>
          <cell r="E264">
            <v>8059.4403327983991</v>
          </cell>
          <cell r="H264">
            <v>651.42623367343435</v>
          </cell>
          <cell r="K264">
            <v>624.50117492708034</v>
          </cell>
          <cell r="N264">
            <v>705.27635116614226</v>
          </cell>
          <cell r="Q264">
            <v>651.42623367343435</v>
          </cell>
          <cell r="T264">
            <v>678.35129241978848</v>
          </cell>
          <cell r="W264">
            <v>678.35129241978848</v>
          </cell>
          <cell r="Z264">
            <v>678.35129241978848</v>
          </cell>
          <cell r="AC264">
            <v>678.35129241978848</v>
          </cell>
          <cell r="AF264">
            <v>678.35129241978848</v>
          </cell>
          <cell r="AI264">
            <v>651.42623367343435</v>
          </cell>
          <cell r="AL264">
            <v>678.35129241978848</v>
          </cell>
          <cell r="AO264">
            <v>705.27635116614226</v>
          </cell>
        </row>
        <row r="265">
          <cell r="A265" t="str">
            <v>CarrosserieCsst</v>
          </cell>
          <cell r="B265" t="str">
            <v>Csst</v>
          </cell>
          <cell r="E265">
            <v>1874.288449488</v>
          </cell>
          <cell r="H265">
            <v>151.49447294731033</v>
          </cell>
          <cell r="K265">
            <v>145.23283137839081</v>
          </cell>
          <cell r="N265">
            <v>164.01775608514939</v>
          </cell>
          <cell r="Q265">
            <v>151.49447294731033</v>
          </cell>
          <cell r="T265">
            <v>157.75611451622987</v>
          </cell>
          <cell r="W265">
            <v>157.75611451622987</v>
          </cell>
          <cell r="Z265">
            <v>157.75611451622987</v>
          </cell>
          <cell r="AC265">
            <v>157.75611451622987</v>
          </cell>
          <cell r="AF265">
            <v>157.75611451622987</v>
          </cell>
          <cell r="AI265">
            <v>151.49447294731033</v>
          </cell>
          <cell r="AL265">
            <v>157.75611451622987</v>
          </cell>
          <cell r="AO265">
            <v>164.01775608514939</v>
          </cell>
        </row>
        <row r="266">
          <cell r="A266" t="str">
            <v>Carrosserie[...]</v>
          </cell>
          <cell r="B266" t="str">
            <v>[...]</v>
          </cell>
          <cell r="E266">
            <v>0</v>
          </cell>
        </row>
        <row r="267">
          <cell r="A267" t="str">
            <v>CarrosserieTOTAL PERSONNEL</v>
          </cell>
          <cell r="B267" t="str">
            <v>TOTAL PERSONNEL</v>
          </cell>
          <cell r="C267" t="str">
            <v>% brut</v>
          </cell>
          <cell r="D267">
            <v>0</v>
          </cell>
          <cell r="E267">
            <v>126139.6126505424</v>
          </cell>
          <cell r="F267" t="str">
            <v>% brut</v>
          </cell>
          <cell r="G267">
            <v>0</v>
          </cell>
          <cell r="H267">
            <v>10195.578029353985</v>
          </cell>
          <cell r="I267" t="str">
            <v>% brut</v>
          </cell>
          <cell r="J267">
            <v>0</v>
          </cell>
          <cell r="K267">
            <v>9774.1695517657008</v>
          </cell>
          <cell r="L267" t="str">
            <v>% brut</v>
          </cell>
          <cell r="M267">
            <v>0</v>
          </cell>
          <cell r="N267">
            <v>11038.394984530554</v>
          </cell>
          <cell r="O267" t="str">
            <v>% brut</v>
          </cell>
          <cell r="P267">
            <v>0</v>
          </cell>
          <cell r="Q267">
            <v>10195.578029353985</v>
          </cell>
          <cell r="R267" t="str">
            <v>% brut</v>
          </cell>
          <cell r="S267">
            <v>0</v>
          </cell>
          <cell r="T267">
            <v>10616.98650694227</v>
          </cell>
          <cell r="U267" t="str">
            <v>% brut</v>
          </cell>
          <cell r="V267">
            <v>0</v>
          </cell>
          <cell r="W267">
            <v>10616.98650694227</v>
          </cell>
          <cell r="X267" t="str">
            <v>% brut</v>
          </cell>
          <cell r="Y267">
            <v>0</v>
          </cell>
          <cell r="Z267">
            <v>10616.98650694227</v>
          </cell>
          <cell r="AA267" t="str">
            <v>% brut</v>
          </cell>
          <cell r="AB267">
            <v>0</v>
          </cell>
          <cell r="AC267">
            <v>10616.98650694227</v>
          </cell>
          <cell r="AD267" t="str">
            <v>% brut</v>
          </cell>
          <cell r="AE267">
            <v>0</v>
          </cell>
          <cell r="AF267">
            <v>10616.98650694227</v>
          </cell>
          <cell r="AG267" t="str">
            <v>% brut</v>
          </cell>
          <cell r="AH267">
            <v>0</v>
          </cell>
          <cell r="AI267">
            <v>10195.578029353985</v>
          </cell>
          <cell r="AJ267" t="str">
            <v>% brut</v>
          </cell>
          <cell r="AK267">
            <v>0</v>
          </cell>
          <cell r="AL267">
            <v>10616.98650694227</v>
          </cell>
          <cell r="AM267" t="str">
            <v>% brut</v>
          </cell>
          <cell r="AN267">
            <v>0</v>
          </cell>
          <cell r="AO267">
            <v>11038.394984530554</v>
          </cell>
        </row>
        <row r="268">
          <cell r="A268" t="str">
            <v>CarrosseriePublicité 2</v>
          </cell>
          <cell r="B268" t="str">
            <v>Publicité 2</v>
          </cell>
          <cell r="E268">
            <v>0</v>
          </cell>
          <cell r="H268">
            <v>0</v>
          </cell>
          <cell r="K268">
            <v>0</v>
          </cell>
          <cell r="N268">
            <v>0</v>
          </cell>
          <cell r="Q268">
            <v>0</v>
          </cell>
          <cell r="T268">
            <v>0</v>
          </cell>
          <cell r="W268">
            <v>0</v>
          </cell>
          <cell r="Z268">
            <v>0</v>
          </cell>
          <cell r="AC268">
            <v>0</v>
          </cell>
          <cell r="AF268">
            <v>0</v>
          </cell>
          <cell r="AI268">
            <v>0</v>
          </cell>
          <cell r="AL268">
            <v>0</v>
          </cell>
          <cell r="AO268">
            <v>0</v>
          </cell>
        </row>
        <row r="269">
          <cell r="A269" t="str">
            <v>CarrosserieService gratuit 2</v>
          </cell>
          <cell r="B269" t="str">
            <v>Service gratuit 2</v>
          </cell>
          <cell r="E269">
            <v>12500</v>
          </cell>
          <cell r="H269">
            <v>998.72169351846264</v>
          </cell>
          <cell r="K269">
            <v>866.47087059673436</v>
          </cell>
          <cell r="N269">
            <v>1112.6766673836501</v>
          </cell>
          <cell r="Q269">
            <v>963.68031554049003</v>
          </cell>
          <cell r="T269">
            <v>1327.4300283816012</v>
          </cell>
          <cell r="W269">
            <v>1100.8786527995303</v>
          </cell>
          <cell r="Z269">
            <v>1304.3946029318499</v>
          </cell>
          <cell r="AC269">
            <v>1044.2511951877461</v>
          </cell>
          <cell r="AF269">
            <v>799.95299894230106</v>
          </cell>
          <cell r="AI269">
            <v>1141.2069518982451</v>
          </cell>
          <cell r="AL269">
            <v>1143.510214642348</v>
          </cell>
          <cell r="AO269">
            <v>696.82580817704115</v>
          </cell>
        </row>
        <row r="270">
          <cell r="A270" t="str">
            <v>CarrosserieFrais véhicules de cie</v>
          </cell>
          <cell r="B270" t="str">
            <v>Frais véhicules de cie</v>
          </cell>
          <cell r="E270">
            <v>3587.28</v>
          </cell>
          <cell r="H270">
            <v>298.94</v>
          </cell>
          <cell r="K270">
            <v>298.94</v>
          </cell>
          <cell r="N270">
            <v>298.94</v>
          </cell>
          <cell r="Q270">
            <v>298.94</v>
          </cell>
          <cell r="T270">
            <v>298.94</v>
          </cell>
          <cell r="W270">
            <v>298.94</v>
          </cell>
          <cell r="Z270">
            <v>298.94</v>
          </cell>
          <cell r="AC270">
            <v>298.94</v>
          </cell>
          <cell r="AF270">
            <v>298.94</v>
          </cell>
          <cell r="AI270">
            <v>298.94</v>
          </cell>
          <cell r="AL270">
            <v>298.94</v>
          </cell>
          <cell r="AO270">
            <v>298.94</v>
          </cell>
        </row>
        <row r="271">
          <cell r="A271" t="str">
            <v>CarrosserieInformatique</v>
          </cell>
          <cell r="B271" t="str">
            <v>Informatique</v>
          </cell>
          <cell r="E271">
            <v>17239.415199999999</v>
          </cell>
          <cell r="H271">
            <v>1436.6179333333334</v>
          </cell>
          <cell r="K271">
            <v>1436.6179333333334</v>
          </cell>
          <cell r="N271">
            <v>1436.6179333333334</v>
          </cell>
          <cell r="Q271">
            <v>1436.6179333333334</v>
          </cell>
          <cell r="T271">
            <v>1436.6179333333334</v>
          </cell>
          <cell r="W271">
            <v>1436.6179333333334</v>
          </cell>
          <cell r="Z271">
            <v>1436.6179333333334</v>
          </cell>
          <cell r="AC271">
            <v>1436.6179333333334</v>
          </cell>
          <cell r="AF271">
            <v>1436.6179333333334</v>
          </cell>
          <cell r="AI271">
            <v>1436.6179333333334</v>
          </cell>
          <cell r="AL271">
            <v>1436.6179333333334</v>
          </cell>
          <cell r="AO271">
            <v>1436.6179333333334</v>
          </cell>
        </row>
        <row r="272">
          <cell r="A272" t="str">
            <v>CarrosserieFrais de déplacement</v>
          </cell>
          <cell r="B272" t="str">
            <v>Frais de déplacement</v>
          </cell>
          <cell r="E272">
            <v>4190.8041000000003</v>
          </cell>
          <cell r="H272">
            <v>349.23367500000001</v>
          </cell>
          <cell r="K272">
            <v>349.23367500000001</v>
          </cell>
          <cell r="N272">
            <v>349.23367500000001</v>
          </cell>
          <cell r="Q272">
            <v>349.23367500000001</v>
          </cell>
          <cell r="T272">
            <v>349.23367500000001</v>
          </cell>
          <cell r="W272">
            <v>349.23367500000001</v>
          </cell>
          <cell r="Z272">
            <v>349.23367500000001</v>
          </cell>
          <cell r="AC272">
            <v>349.23367500000001</v>
          </cell>
          <cell r="AF272">
            <v>349.23367500000001</v>
          </cell>
          <cell r="AI272">
            <v>349.23367500000001</v>
          </cell>
          <cell r="AL272">
            <v>349.23367500000001</v>
          </cell>
          <cell r="AO272">
            <v>349.23367500000001</v>
          </cell>
        </row>
        <row r="273">
          <cell r="A273" t="str">
            <v>CarrosserieServices extérieurs</v>
          </cell>
          <cell r="B273" t="str">
            <v>Services extérieurs</v>
          </cell>
          <cell r="E273">
            <v>12689.323500000004</v>
          </cell>
          <cell r="H273">
            <v>1024.7769583333334</v>
          </cell>
          <cell r="K273">
            <v>1024.7769583333334</v>
          </cell>
          <cell r="N273">
            <v>1024.7769583333334</v>
          </cell>
          <cell r="Q273">
            <v>1122.7769583333334</v>
          </cell>
          <cell r="T273">
            <v>1122.7769583333334</v>
          </cell>
          <cell r="W273">
            <v>1024.7769583333334</v>
          </cell>
          <cell r="Z273">
            <v>1024.7769583333334</v>
          </cell>
          <cell r="AC273">
            <v>1024.7769583333334</v>
          </cell>
          <cell r="AF273">
            <v>1024.7769583333334</v>
          </cell>
          <cell r="AI273">
            <v>1122.7769583333334</v>
          </cell>
          <cell r="AL273">
            <v>1122.7769583333334</v>
          </cell>
          <cell r="AO273">
            <v>1024.7769583333334</v>
          </cell>
        </row>
        <row r="274">
          <cell r="A274" t="str">
            <v>CarrosserieFournitures autres</v>
          </cell>
          <cell r="B274" t="str">
            <v>Fournitures autres</v>
          </cell>
          <cell r="E274">
            <v>0</v>
          </cell>
          <cell r="H274">
            <v>0</v>
          </cell>
          <cell r="K274">
            <v>0</v>
          </cell>
          <cell r="N274">
            <v>0</v>
          </cell>
          <cell r="Q274">
            <v>0</v>
          </cell>
          <cell r="T274">
            <v>0</v>
          </cell>
          <cell r="W274">
            <v>0</v>
          </cell>
          <cell r="Z274">
            <v>0</v>
          </cell>
          <cell r="AC274">
            <v>0</v>
          </cell>
          <cell r="AF274">
            <v>0</v>
          </cell>
          <cell r="AI274">
            <v>0</v>
          </cell>
          <cell r="AL274">
            <v>0</v>
          </cell>
          <cell r="AO274">
            <v>0</v>
          </cell>
        </row>
        <row r="275">
          <cell r="A275" t="str">
            <v>CarrosserieUniformes</v>
          </cell>
          <cell r="B275" t="str">
            <v>Uniformes</v>
          </cell>
          <cell r="E275">
            <v>0</v>
          </cell>
          <cell r="H275">
            <v>0</v>
          </cell>
          <cell r="K275">
            <v>0</v>
          </cell>
          <cell r="N275">
            <v>0</v>
          </cell>
          <cell r="Q275">
            <v>0</v>
          </cell>
          <cell r="T275">
            <v>0</v>
          </cell>
          <cell r="W275">
            <v>0</v>
          </cell>
          <cell r="Z275">
            <v>0</v>
          </cell>
          <cell r="AC275">
            <v>0</v>
          </cell>
          <cell r="AF275">
            <v>0</v>
          </cell>
          <cell r="AI275">
            <v>0</v>
          </cell>
          <cell r="AL275">
            <v>0</v>
          </cell>
          <cell r="AO275">
            <v>0</v>
          </cell>
        </row>
        <row r="276">
          <cell r="A276" t="str">
            <v>CarrosseriePapeterie</v>
          </cell>
          <cell r="B276" t="str">
            <v>Papeterie</v>
          </cell>
          <cell r="E276">
            <v>1831.1999999999998</v>
          </cell>
          <cell r="H276">
            <v>152.60000000000002</v>
          </cell>
          <cell r="K276">
            <v>152.60000000000002</v>
          </cell>
          <cell r="N276">
            <v>152.60000000000002</v>
          </cell>
          <cell r="Q276">
            <v>152.60000000000002</v>
          </cell>
          <cell r="T276">
            <v>152.60000000000002</v>
          </cell>
          <cell r="W276">
            <v>152.60000000000002</v>
          </cell>
          <cell r="Z276">
            <v>152.60000000000002</v>
          </cell>
          <cell r="AC276">
            <v>152.60000000000002</v>
          </cell>
          <cell r="AF276">
            <v>152.60000000000002</v>
          </cell>
          <cell r="AI276">
            <v>152.60000000000002</v>
          </cell>
          <cell r="AL276">
            <v>152.60000000000002</v>
          </cell>
          <cell r="AO276">
            <v>152.60000000000002</v>
          </cell>
        </row>
        <row r="277">
          <cell r="A277" t="str">
            <v>CarrosserieTéléphone</v>
          </cell>
          <cell r="B277" t="str">
            <v>Téléphone</v>
          </cell>
          <cell r="E277">
            <v>2131.6439999999998</v>
          </cell>
          <cell r="H277">
            <v>177.637</v>
          </cell>
          <cell r="K277">
            <v>177.637</v>
          </cell>
          <cell r="N277">
            <v>177.637</v>
          </cell>
          <cell r="Q277">
            <v>177.637</v>
          </cell>
          <cell r="T277">
            <v>177.637</v>
          </cell>
          <cell r="W277">
            <v>177.637</v>
          </cell>
          <cell r="Z277">
            <v>177.637</v>
          </cell>
          <cell r="AC277">
            <v>177.637</v>
          </cell>
          <cell r="AF277">
            <v>177.637</v>
          </cell>
          <cell r="AI277">
            <v>177.637</v>
          </cell>
          <cell r="AL277">
            <v>177.637</v>
          </cell>
          <cell r="AO277">
            <v>177.637</v>
          </cell>
        </row>
        <row r="278">
          <cell r="A278" t="str">
            <v>CarrosserieFrais postaux</v>
          </cell>
          <cell r="B278" t="str">
            <v>Frais postaux</v>
          </cell>
          <cell r="E278">
            <v>726.59999999999991</v>
          </cell>
          <cell r="H278">
            <v>60.550000000000004</v>
          </cell>
          <cell r="K278">
            <v>60.550000000000004</v>
          </cell>
          <cell r="N278">
            <v>60.550000000000004</v>
          </cell>
          <cell r="Q278">
            <v>60.550000000000004</v>
          </cell>
          <cell r="T278">
            <v>60.550000000000004</v>
          </cell>
          <cell r="W278">
            <v>60.550000000000004</v>
          </cell>
          <cell r="Z278">
            <v>60.550000000000004</v>
          </cell>
          <cell r="AC278">
            <v>60.550000000000004</v>
          </cell>
          <cell r="AF278">
            <v>60.550000000000004</v>
          </cell>
          <cell r="AI278">
            <v>60.550000000000004</v>
          </cell>
          <cell r="AL278">
            <v>60.550000000000004</v>
          </cell>
          <cell r="AO278">
            <v>60.550000000000004</v>
          </cell>
        </row>
        <row r="279">
          <cell r="A279" t="str">
            <v>CarrosserieDivers</v>
          </cell>
          <cell r="B279" t="str">
            <v>Divers</v>
          </cell>
          <cell r="E279">
            <v>3016.44</v>
          </cell>
          <cell r="H279">
            <v>251.37000000000003</v>
          </cell>
          <cell r="K279">
            <v>251.37000000000003</v>
          </cell>
          <cell r="N279">
            <v>251.37000000000003</v>
          </cell>
          <cell r="Q279">
            <v>251.37000000000003</v>
          </cell>
          <cell r="T279">
            <v>251.37000000000003</v>
          </cell>
          <cell r="W279">
            <v>251.37000000000003</v>
          </cell>
          <cell r="Z279">
            <v>251.37000000000003</v>
          </cell>
          <cell r="AC279">
            <v>251.37000000000003</v>
          </cell>
          <cell r="AF279">
            <v>251.37000000000003</v>
          </cell>
          <cell r="AI279">
            <v>251.37000000000003</v>
          </cell>
          <cell r="AL279">
            <v>251.37000000000003</v>
          </cell>
          <cell r="AO279">
            <v>251.37000000000003</v>
          </cell>
        </row>
        <row r="280">
          <cell r="A280" t="str">
            <v>CarrosserieFormation</v>
          </cell>
          <cell r="B280" t="str">
            <v>Formation</v>
          </cell>
          <cell r="E280">
            <v>494.41</v>
          </cell>
          <cell r="H280">
            <v>41.200833333333343</v>
          </cell>
          <cell r="K280">
            <v>41.200833333333343</v>
          </cell>
          <cell r="N280">
            <v>41.200833333333343</v>
          </cell>
          <cell r="Q280">
            <v>41.200833333333343</v>
          </cell>
          <cell r="T280">
            <v>41.200833333333343</v>
          </cell>
          <cell r="W280">
            <v>41.200833333333343</v>
          </cell>
          <cell r="Z280">
            <v>41.200833333333343</v>
          </cell>
          <cell r="AC280">
            <v>41.200833333333343</v>
          </cell>
          <cell r="AF280">
            <v>41.200833333333343</v>
          </cell>
          <cell r="AI280">
            <v>41.200833333333343</v>
          </cell>
          <cell r="AL280">
            <v>41.200833333333343</v>
          </cell>
          <cell r="AO280">
            <v>41.200833333333343</v>
          </cell>
        </row>
        <row r="281">
          <cell r="A281" t="str">
            <v>CarrosserieFrais bancaires</v>
          </cell>
          <cell r="B281" t="str">
            <v>Frais bancaires</v>
          </cell>
          <cell r="E281">
            <v>7424.9</v>
          </cell>
          <cell r="H281">
            <v>456.67865093790959</v>
          </cell>
          <cell r="K281">
            <v>393.91349014773107</v>
          </cell>
          <cell r="N281">
            <v>455.72497194410732</v>
          </cell>
          <cell r="Q281">
            <v>876.09069679541574</v>
          </cell>
          <cell r="T281">
            <v>802.95630633478925</v>
          </cell>
          <cell r="W281">
            <v>530.72861470605994</v>
          </cell>
          <cell r="Z281">
            <v>500.36392811388669</v>
          </cell>
          <cell r="AC281">
            <v>551.50814070825209</v>
          </cell>
          <cell r="AF281">
            <v>417.65762917712379</v>
          </cell>
          <cell r="AI281">
            <v>782.91551133019755</v>
          </cell>
          <cell r="AL281">
            <v>1139.2783779565621</v>
          </cell>
          <cell r="AO281">
            <v>517.08368184796541</v>
          </cell>
        </row>
        <row r="282">
          <cell r="A282" t="str">
            <v>Carrosserie[...]</v>
          </cell>
          <cell r="B282" t="str">
            <v>[...]</v>
          </cell>
          <cell r="E282">
            <v>0</v>
          </cell>
        </row>
        <row r="283">
          <cell r="A283" t="str">
            <v>Carrosserie[...]</v>
          </cell>
          <cell r="B283" t="str">
            <v>[...]</v>
          </cell>
          <cell r="E283">
            <v>0</v>
          </cell>
        </row>
        <row r="284">
          <cell r="A284" t="str">
            <v>Carrosserie[...]</v>
          </cell>
          <cell r="B284" t="str">
            <v>[...]</v>
          </cell>
          <cell r="E284">
            <v>0</v>
          </cell>
        </row>
        <row r="285">
          <cell r="A285" t="str">
            <v>CarrosserieTOTAL SEMI-FIXES</v>
          </cell>
          <cell r="B285" t="str">
            <v>TOTAL SEMI-FIXES</v>
          </cell>
          <cell r="C285" t="str">
            <v>% brut</v>
          </cell>
          <cell r="D285">
            <v>0</v>
          </cell>
          <cell r="E285">
            <v>65832.016800000012</v>
          </cell>
          <cell r="F285" t="str">
            <v>% brut</v>
          </cell>
          <cell r="G285">
            <v>0</v>
          </cell>
          <cell r="H285">
            <v>5248.3267444563726</v>
          </cell>
          <cell r="I285" t="str">
            <v>% brut</v>
          </cell>
          <cell r="J285">
            <v>0</v>
          </cell>
          <cell r="K285">
            <v>5053.3107607444654</v>
          </cell>
          <cell r="L285" t="str">
            <v>% brut</v>
          </cell>
          <cell r="M285">
            <v>0</v>
          </cell>
          <cell r="N285">
            <v>5361.3280393277573</v>
          </cell>
          <cell r="O285" t="str">
            <v>% brut</v>
          </cell>
          <cell r="P285">
            <v>0</v>
          </cell>
          <cell r="Q285">
            <v>5730.6974123359068</v>
          </cell>
          <cell r="R285" t="str">
            <v>% brut</v>
          </cell>
          <cell r="S285">
            <v>0</v>
          </cell>
          <cell r="T285">
            <v>6021.3127347163909</v>
          </cell>
          <cell r="U285" t="str">
            <v>% brut</v>
          </cell>
          <cell r="V285">
            <v>0</v>
          </cell>
          <cell r="W285">
            <v>5424.5336675055914</v>
          </cell>
          <cell r="X285" t="str">
            <v>% brut</v>
          </cell>
          <cell r="Y285">
            <v>0</v>
          </cell>
          <cell r="Z285">
            <v>5597.6849310457374</v>
          </cell>
          <cell r="AA285" t="str">
            <v>% brut</v>
          </cell>
          <cell r="AB285">
            <v>0</v>
          </cell>
          <cell r="AC285">
            <v>5388.6857358959987</v>
          </cell>
          <cell r="AD285" t="str">
            <v>% brut</v>
          </cell>
          <cell r="AE285">
            <v>0</v>
          </cell>
          <cell r="AF285">
            <v>5010.5370281194246</v>
          </cell>
          <cell r="AG285" t="str">
            <v>% brut</v>
          </cell>
          <cell r="AH285">
            <v>0</v>
          </cell>
          <cell r="AI285">
            <v>5815.0488632284432</v>
          </cell>
          <cell r="AJ285" t="str">
            <v>% brut</v>
          </cell>
          <cell r="AK285">
            <v>0</v>
          </cell>
          <cell r="AL285">
            <v>6173.7149925989106</v>
          </cell>
          <cell r="AM285" t="str">
            <v>% brut</v>
          </cell>
          <cell r="AN285">
            <v>0</v>
          </cell>
          <cell r="AO285">
            <v>5006.8358900250068</v>
          </cell>
        </row>
        <row r="286">
          <cell r="A286" t="str">
            <v>Carrosserie</v>
          </cell>
        </row>
        <row r="287">
          <cell r="A287" t="str">
            <v>CarrosserieTOTAL DES DÉPENSES</v>
          </cell>
          <cell r="B287" t="str">
            <v>TOTAL DES DÉPENSES</v>
          </cell>
          <cell r="C287" t="str">
            <v>% brut</v>
          </cell>
          <cell r="D287">
            <v>0</v>
          </cell>
          <cell r="E287">
            <v>191971.62945054242</v>
          </cell>
          <cell r="F287" t="str">
            <v>% brut</v>
          </cell>
          <cell r="G287">
            <v>0</v>
          </cell>
          <cell r="H287">
            <v>15443.904773810358</v>
          </cell>
          <cell r="I287" t="str">
            <v>% brut</v>
          </cell>
          <cell r="J287">
            <v>0</v>
          </cell>
          <cell r="K287">
            <v>14827.480312510166</v>
          </cell>
          <cell r="L287" t="str">
            <v>% brut</v>
          </cell>
          <cell r="M287">
            <v>0</v>
          </cell>
          <cell r="N287">
            <v>16399.723023858311</v>
          </cell>
          <cell r="O287" t="str">
            <v>% brut</v>
          </cell>
          <cell r="P287">
            <v>0</v>
          </cell>
          <cell r="Q287">
            <v>15926.275441689892</v>
          </cell>
          <cell r="R287" t="str">
            <v>% brut</v>
          </cell>
          <cell r="S287">
            <v>0</v>
          </cell>
          <cell r="T287">
            <v>16638.29924165866</v>
          </cell>
          <cell r="U287" t="str">
            <v>% brut</v>
          </cell>
          <cell r="V287">
            <v>0</v>
          </cell>
          <cell r="W287">
            <v>16041.520174447862</v>
          </cell>
          <cell r="X287" t="str">
            <v>% brut</v>
          </cell>
          <cell r="Y287">
            <v>0</v>
          </cell>
          <cell r="Z287">
            <v>16214.671437988007</v>
          </cell>
          <cell r="AA287" t="str">
            <v>% brut</v>
          </cell>
          <cell r="AB287">
            <v>0</v>
          </cell>
          <cell r="AC287">
            <v>16005.672242838269</v>
          </cell>
          <cell r="AD287" t="str">
            <v>% brut</v>
          </cell>
          <cell r="AE287">
            <v>0</v>
          </cell>
          <cell r="AF287">
            <v>15627.523535061695</v>
          </cell>
          <cell r="AG287" t="str">
            <v>% brut</v>
          </cell>
          <cell r="AH287">
            <v>0</v>
          </cell>
          <cell r="AI287">
            <v>16010.626892582428</v>
          </cell>
          <cell r="AJ287" t="str">
            <v>% brut</v>
          </cell>
          <cell r="AK287">
            <v>0</v>
          </cell>
          <cell r="AL287">
            <v>16790.701499541181</v>
          </cell>
          <cell r="AM287" t="str">
            <v>% brut</v>
          </cell>
          <cell r="AN287">
            <v>0</v>
          </cell>
          <cell r="AO287">
            <v>16045.23087455556</v>
          </cell>
        </row>
        <row r="288">
          <cell r="A288" t="str">
            <v>Carrosserie</v>
          </cell>
        </row>
        <row r="289">
          <cell r="A289" t="str">
            <v>CarrosseriePROFIT DÉPARTEMENTAL</v>
          </cell>
          <cell r="B289" t="str">
            <v>PROFIT DÉPARTEMENTAL</v>
          </cell>
          <cell r="E289">
            <v>31929.170549457631</v>
          </cell>
          <cell r="H289">
            <v>2445.2621186807301</v>
          </cell>
          <cell r="K289">
            <v>692.80137575425761</v>
          </cell>
          <cell r="N289">
            <v>3530.6126536243391</v>
          </cell>
          <cell r="Q289">
            <v>1335.2280458115583</v>
          </cell>
          <cell r="T289">
            <v>7138.7123822343965</v>
          </cell>
          <cell r="W289">
            <v>3677.4887107311079</v>
          </cell>
          <cell r="Z289">
            <v>7149.7281709818781</v>
          </cell>
          <cell r="AC289">
            <v>2699.021997441132</v>
          </cell>
          <cell r="AF289">
            <v>-1298.714221015267</v>
          </cell>
          <cell r="AI289">
            <v>4430.7450670638591</v>
          </cell>
          <cell r="AL289">
            <v>3691.9266497862918</v>
          </cell>
          <cell r="AO289">
            <v>-3563.6424016366764</v>
          </cell>
        </row>
        <row r="291">
          <cell r="B291" t="str">
            <v>Budget 2021</v>
          </cell>
          <cell r="C291" t="str">
            <v>Pièces</v>
          </cell>
        </row>
        <row r="293">
          <cell r="B293" t="str">
            <v>Mois</v>
          </cell>
          <cell r="C293">
            <v>2021</v>
          </cell>
          <cell r="F293" t="str">
            <v>Janvier</v>
          </cell>
          <cell r="I293" t="str">
            <v>Février</v>
          </cell>
          <cell r="L293" t="str">
            <v>Mars</v>
          </cell>
          <cell r="O293" t="str">
            <v>Avril</v>
          </cell>
          <cell r="R293" t="str">
            <v>Mai</v>
          </cell>
          <cell r="U293" t="str">
            <v>Juin</v>
          </cell>
          <cell r="X293" t="str">
            <v>Juillet</v>
          </cell>
          <cell r="AA293" t="str">
            <v>Août</v>
          </cell>
          <cell r="AD293" t="str">
            <v>Septembre</v>
          </cell>
          <cell r="AG293" t="str">
            <v>Octobre</v>
          </cell>
          <cell r="AJ293" t="str">
            <v>Novembre</v>
          </cell>
          <cell r="AM293" t="str">
            <v>Décembre</v>
          </cell>
        </row>
        <row r="294">
          <cell r="A294" t="str">
            <v>Pièces</v>
          </cell>
          <cell r="C294" t="str">
            <v>$VENTES</v>
          </cell>
          <cell r="D294" t="str">
            <v>% P. BRUT</v>
          </cell>
          <cell r="E294" t="str">
            <v>$PROFITS</v>
          </cell>
          <cell r="F294" t="str">
            <v>$VENTES</v>
          </cell>
          <cell r="G294" t="str">
            <v>% P. BRUT</v>
          </cell>
          <cell r="H294" t="str">
            <v>$PROFITS</v>
          </cell>
          <cell r="I294" t="str">
            <v>$VENTES</v>
          </cell>
          <cell r="J294" t="str">
            <v>% P. BRUT</v>
          </cell>
          <cell r="K294" t="str">
            <v>$PROFITS</v>
          </cell>
          <cell r="L294" t="str">
            <v>$VENTES</v>
          </cell>
          <cell r="M294" t="str">
            <v>% P. BRUT</v>
          </cell>
          <cell r="N294" t="str">
            <v>$PROFITS</v>
          </cell>
          <cell r="O294" t="str">
            <v>$VENTES</v>
          </cell>
          <cell r="P294" t="str">
            <v>% P. BRUT</v>
          </cell>
          <cell r="Q294" t="str">
            <v>$PROFITS</v>
          </cell>
          <cell r="R294" t="str">
            <v>$VENTES</v>
          </cell>
          <cell r="S294" t="str">
            <v>% P. BRUT</v>
          </cell>
          <cell r="T294" t="str">
            <v>$PROFITS</v>
          </cell>
          <cell r="U294" t="str">
            <v>$VENTES</v>
          </cell>
          <cell r="V294" t="str">
            <v>% P. BRUT</v>
          </cell>
          <cell r="W294" t="str">
            <v>$PROFITS</v>
          </cell>
          <cell r="X294" t="str">
            <v>$VENTES</v>
          </cell>
          <cell r="Y294" t="str">
            <v>% P. BRUT</v>
          </cell>
          <cell r="Z294" t="str">
            <v>$PROFITS</v>
          </cell>
          <cell r="AA294" t="str">
            <v>$VENTES</v>
          </cell>
          <cell r="AB294" t="str">
            <v>% P. BRUT</v>
          </cell>
          <cell r="AC294" t="str">
            <v>$PROFITS</v>
          </cell>
          <cell r="AD294" t="str">
            <v>$VENTES</v>
          </cell>
          <cell r="AE294" t="str">
            <v>% P. BRUT</v>
          </cell>
          <cell r="AF294" t="str">
            <v>$PROFITS</v>
          </cell>
          <cell r="AG294" t="str">
            <v>$VENTES</v>
          </cell>
          <cell r="AH294" t="str">
            <v>% P. BRUT</v>
          </cell>
          <cell r="AI294" t="str">
            <v>$PROFITS</v>
          </cell>
          <cell r="AJ294" t="str">
            <v>$VENTES</v>
          </cell>
          <cell r="AK294" t="str">
            <v>% P. BRUT</v>
          </cell>
          <cell r="AL294" t="str">
            <v>$PROFITS</v>
          </cell>
          <cell r="AM294" t="str">
            <v>$VENTES</v>
          </cell>
          <cell r="AN294" t="str">
            <v>% P. BRUT</v>
          </cell>
          <cell r="AO294" t="str">
            <v>$PROFITS</v>
          </cell>
        </row>
        <row r="295">
          <cell r="A295" t="str">
            <v>PiècesPièces Ro Clients</v>
          </cell>
          <cell r="B295" t="str">
            <v>Pièces Ro Clients</v>
          </cell>
          <cell r="C295">
            <v>839399.62145110429</v>
          </cell>
          <cell r="D295">
            <v>0.3581271756476892</v>
          </cell>
          <cell r="E295">
            <v>300611.81567002344</v>
          </cell>
          <cell r="F295">
            <v>56558.019542723647</v>
          </cell>
          <cell r="G295">
            <v>0.35812717564768926</v>
          </cell>
          <cell r="H295">
            <v>20254.963799062432</v>
          </cell>
          <cell r="I295">
            <v>59119.003061909214</v>
          </cell>
          <cell r="J295">
            <v>0.35812717564768926</v>
          </cell>
          <cell r="K295">
            <v>21172.121593668639</v>
          </cell>
          <cell r="L295">
            <v>59152.790459572665</v>
          </cell>
          <cell r="M295">
            <v>0.35812717564768926</v>
          </cell>
          <cell r="N295">
            <v>21184.221778966337</v>
          </cell>
          <cell r="O295">
            <v>96873.973274683376</v>
          </cell>
          <cell r="P295">
            <v>0.35812717564768926</v>
          </cell>
          <cell r="Q295">
            <v>34693.202442632086</v>
          </cell>
          <cell r="R295">
            <v>79286.904101341468</v>
          </cell>
          <cell r="S295">
            <v>0.35812717564768926</v>
          </cell>
          <cell r="T295">
            <v>28394.795031662608</v>
          </cell>
          <cell r="U295">
            <v>61003.734554113929</v>
          </cell>
          <cell r="V295">
            <v>0.35812717564768926</v>
          </cell>
          <cell r="W295">
            <v>21847.095159826171</v>
          </cell>
          <cell r="X295">
            <v>60661.32114266479</v>
          </cell>
          <cell r="Y295">
            <v>0.35812717564768926</v>
          </cell>
          <cell r="Z295">
            <v>21724.467611879998</v>
          </cell>
          <cell r="AA295">
            <v>76778.723065419894</v>
          </cell>
          <cell r="AB295">
            <v>0.35812717564768926</v>
          </cell>
          <cell r="AC295">
            <v>27496.547241254921</v>
          </cell>
          <cell r="AD295">
            <v>56840.064933360416</v>
          </cell>
          <cell r="AE295">
            <v>0.35812717564768926</v>
          </cell>
          <cell r="AF295">
            <v>20355.97191821563</v>
          </cell>
          <cell r="AG295">
            <v>71715.511887715809</v>
          </cell>
          <cell r="AH295">
            <v>0.35812717564768926</v>
          </cell>
          <cell r="AI295">
            <v>25683.273722475948</v>
          </cell>
          <cell r="AJ295">
            <v>106124.16805129041</v>
          </cell>
          <cell r="AK295">
            <v>0.3581271756476892</v>
          </cell>
          <cell r="AL295">
            <v>38005.948572169371</v>
          </cell>
          <cell r="AM295">
            <v>55285.407376308569</v>
          </cell>
          <cell r="AN295">
            <v>0.35812717564768926</v>
          </cell>
          <cell r="AO295">
            <v>19799.206798209314</v>
          </cell>
        </row>
        <row r="296">
          <cell r="A296" t="str">
            <v>PiècesPièces Ro Carrosserie</v>
          </cell>
          <cell r="B296" t="str">
            <v>Pièces Ro Carrosserie</v>
          </cell>
          <cell r="C296">
            <v>520841.6</v>
          </cell>
          <cell r="D296">
            <v>0.27367264200070929</v>
          </cell>
          <cell r="E296">
            <v>142540.09673587661</v>
          </cell>
          <cell r="F296">
            <v>52423.803994647475</v>
          </cell>
          <cell r="G296">
            <v>0.27367264200070923</v>
          </cell>
          <cell r="H296">
            <v>14346.960942942509</v>
          </cell>
          <cell r="I296">
            <v>49779.877688080589</v>
          </cell>
          <cell r="J296">
            <v>0.27367264200070923</v>
          </cell>
          <cell r="K296">
            <v>13623.390645369172</v>
          </cell>
          <cell r="L296">
            <v>43344.181100867499</v>
          </cell>
          <cell r="M296">
            <v>0.27367264200070923</v>
          </cell>
          <cell r="N296">
            <v>11862.116557231619</v>
          </cell>
          <cell r="O296">
            <v>34350.507933775058</v>
          </cell>
          <cell r="P296">
            <v>0.27367264200070923</v>
          </cell>
          <cell r="Q296">
            <v>9400.794260302544</v>
          </cell>
          <cell r="R296">
            <v>45479.984691792146</v>
          </cell>
          <cell r="S296">
            <v>0.27367264200070923</v>
          </cell>
          <cell r="T296">
            <v>12446.627568754568</v>
          </cell>
          <cell r="U296">
            <v>37081.656491933565</v>
          </cell>
          <cell r="V296">
            <v>0.27367264200070923</v>
          </cell>
          <cell r="W296">
            <v>10148.234901910209</v>
          </cell>
          <cell r="X296">
            <v>56981.848119371069</v>
          </cell>
          <cell r="Y296">
            <v>0.27367264200070923</v>
          </cell>
          <cell r="Z296">
            <v>15594.372920911424</v>
          </cell>
          <cell r="AA296">
            <v>36415.224001468006</v>
          </cell>
          <cell r="AB296">
            <v>0.27367264200070923</v>
          </cell>
          <cell r="AC296">
            <v>9965.8505615293889</v>
          </cell>
          <cell r="AD296">
            <v>33745.96065581825</v>
          </cell>
          <cell r="AE296">
            <v>0.27367264200070923</v>
          </cell>
          <cell r="AF296">
            <v>9235.3462095297673</v>
          </cell>
          <cell r="AG296">
            <v>41911.357513050338</v>
          </cell>
          <cell r="AH296">
            <v>0.27367264200070923</v>
          </cell>
          <cell r="AI296">
            <v>11469.991940432761</v>
          </cell>
          <cell r="AJ296">
            <v>53003.994339095931</v>
          </cell>
          <cell r="AK296">
            <v>0.27367264200070923</v>
          </cell>
          <cell r="AL296">
            <v>14505.74316737102</v>
          </cell>
          <cell r="AM296">
            <v>36323.203470100096</v>
          </cell>
          <cell r="AN296">
            <v>0.27367264200070923</v>
          </cell>
          <cell r="AO296">
            <v>9940.6670595916221</v>
          </cell>
        </row>
        <row r="297">
          <cell r="A297" t="str">
            <v>PiècesP/A Garantie</v>
          </cell>
          <cell r="B297" t="str">
            <v>P/A Garantie</v>
          </cell>
          <cell r="C297">
            <v>998025.74887076544</v>
          </cell>
          <cell r="D297">
            <v>0.23983607715678654</v>
          </cell>
          <cell r="E297">
            <v>239362.58051062856</v>
          </cell>
          <cell r="F297">
            <v>72277.206868378125</v>
          </cell>
          <cell r="G297">
            <v>0.23983607715678656</v>
          </cell>
          <cell r="H297">
            <v>17334.681763161359</v>
          </cell>
          <cell r="I297">
            <v>86359.142361086677</v>
          </cell>
          <cell r="J297">
            <v>0.23983607715678654</v>
          </cell>
          <cell r="K297">
            <v>20712.037930507497</v>
          </cell>
          <cell r="L297">
            <v>73637.814532344011</v>
          </cell>
          <cell r="M297">
            <v>0.23983607715678656</v>
          </cell>
          <cell r="N297">
            <v>17661.004567836397</v>
          </cell>
          <cell r="O297">
            <v>54593.585542272544</v>
          </cell>
          <cell r="P297">
            <v>0.23983607715678654</v>
          </cell>
          <cell r="Q297">
            <v>13093.511394382103</v>
          </cell>
          <cell r="R297">
            <v>87434.073358148133</v>
          </cell>
          <cell r="S297">
            <v>0.23983607715678656</v>
          </cell>
          <cell r="T297">
            <v>20969.845164056951</v>
          </cell>
          <cell r="U297">
            <v>83010.273455644725</v>
          </cell>
          <cell r="V297">
            <v>0.23983607715678651</v>
          </cell>
          <cell r="W297">
            <v>19908.858349313956</v>
          </cell>
          <cell r="X297">
            <v>93288.902236146867</v>
          </cell>
          <cell r="Y297">
            <v>0.23983607715678654</v>
          </cell>
          <cell r="Z297">
            <v>22374.044354580437</v>
          </cell>
          <cell r="AA297">
            <v>128595.36795157875</v>
          </cell>
          <cell r="AB297">
            <v>0.23983607715678654</v>
          </cell>
          <cell r="AC297">
            <v>30841.808590040197</v>
          </cell>
          <cell r="AD297">
            <v>102558.26618351226</v>
          </cell>
          <cell r="AE297">
            <v>0.23983607715678654</v>
          </cell>
          <cell r="AF297">
            <v>24597.172241455097</v>
          </cell>
          <cell r="AG297">
            <v>81400.524187672578</v>
          </cell>
          <cell r="AH297">
            <v>0.23983607715678651</v>
          </cell>
          <cell r="AI297">
            <v>19522.782399677508</v>
          </cell>
          <cell r="AJ297">
            <v>60828.735665644577</v>
          </cell>
          <cell r="AK297">
            <v>0.23983607715678654</v>
          </cell>
          <cell r="AL297">
            <v>14588.925340455306</v>
          </cell>
          <cell r="AM297">
            <v>74041.85652833608</v>
          </cell>
          <cell r="AN297">
            <v>0.23983607715678654</v>
          </cell>
          <cell r="AO297">
            <v>17757.908415161732</v>
          </cell>
        </row>
        <row r="298">
          <cell r="A298" t="str">
            <v>PiècesVentes Internes</v>
          </cell>
          <cell r="B298" t="str">
            <v>Ventes Internes</v>
          </cell>
          <cell r="C298">
            <v>638502.68709159084</v>
          </cell>
          <cell r="D298">
            <v>0.32994466198333777</v>
          </cell>
          <cell r="E298">
            <v>210670.55326788782</v>
          </cell>
          <cell r="F298">
            <v>41032.786125816012</v>
          </cell>
          <cell r="G298">
            <v>0.32994466198333777</v>
          </cell>
          <cell r="H298">
            <v>13538.548748516956</v>
          </cell>
          <cell r="I298">
            <v>38929.913805087061</v>
          </cell>
          <cell r="J298">
            <v>0.32994466198333777</v>
          </cell>
          <cell r="K298">
            <v>12844.717251459924</v>
          </cell>
          <cell r="L298">
            <v>39856.178455491056</v>
          </cell>
          <cell r="M298">
            <v>0.32994466198333777</v>
          </cell>
          <cell r="N298">
            <v>13150.333328444585</v>
          </cell>
          <cell r="O298">
            <v>46239.681459358391</v>
          </cell>
          <cell r="P298">
            <v>0.32994466198333777</v>
          </cell>
          <cell r="Q298">
            <v>15256.536069325215</v>
          </cell>
          <cell r="R298">
            <v>69067.162508301903</v>
          </cell>
          <cell r="S298">
            <v>0.32994466198333777</v>
          </cell>
          <cell r="T298">
            <v>22788.34158794993</v>
          </cell>
          <cell r="U298">
            <v>58798.338788738147</v>
          </cell>
          <cell r="V298">
            <v>0.32994466198333777</v>
          </cell>
          <cell r="W298">
            <v>19400.198016831986</v>
          </cell>
          <cell r="X298">
            <v>55737.793221153479</v>
          </cell>
          <cell r="Y298">
            <v>0.32994466198333777</v>
          </cell>
          <cell r="Z298">
            <v>18390.387344050661</v>
          </cell>
          <cell r="AA298">
            <v>63123.239019784436</v>
          </cell>
          <cell r="AB298">
            <v>0.32994466198333772</v>
          </cell>
          <cell r="AC298">
            <v>20827.175761676212</v>
          </cell>
          <cell r="AD298">
            <v>55883.798129063332</v>
          </cell>
          <cell r="AE298">
            <v>0.32994466198333777</v>
          </cell>
          <cell r="AF298">
            <v>18438.560884038885</v>
          </cell>
          <cell r="AG298">
            <v>75198.436561639828</v>
          </cell>
          <cell r="AH298">
            <v>0.32994466198333777</v>
          </cell>
          <cell r="AI298">
            <v>24811.322733005723</v>
          </cell>
          <cell r="AJ298">
            <v>60582.203881613321</v>
          </cell>
          <cell r="AK298">
            <v>0.32994466198333777</v>
          </cell>
          <cell r="AL298">
            <v>19988.77478192456</v>
          </cell>
          <cell r="AM298">
            <v>34053.155135543893</v>
          </cell>
          <cell r="AN298">
            <v>0.32994466198333777</v>
          </cell>
          <cell r="AO298">
            <v>11235.656760663192</v>
          </cell>
        </row>
        <row r="299">
          <cell r="A299" t="str">
            <v>PiècesVentes Détails</v>
          </cell>
          <cell r="B299" t="str">
            <v>Ventes Détails</v>
          </cell>
          <cell r="C299">
            <v>160000</v>
          </cell>
          <cell r="D299">
            <v>0.29678579936093841</v>
          </cell>
          <cell r="E299">
            <v>47485.727897750141</v>
          </cell>
          <cell r="F299">
            <v>11548.272056930771</v>
          </cell>
          <cell r="G299">
            <v>0.29678579936093841</v>
          </cell>
          <cell r="H299">
            <v>3427.3631536537873</v>
          </cell>
          <cell r="I299">
            <v>8846.8791380232742</v>
          </cell>
          <cell r="J299">
            <v>0.29678579936093841</v>
          </cell>
          <cell r="K299">
            <v>2625.628096827847</v>
          </cell>
          <cell r="L299">
            <v>9578.1763980452179</v>
          </cell>
          <cell r="M299">
            <v>0.29678579936093841</v>
          </cell>
          <cell r="N299">
            <v>2842.6667387139237</v>
          </cell>
          <cell r="O299">
            <v>12511.403821668857</v>
          </cell>
          <cell r="P299">
            <v>0.29678579936093841</v>
          </cell>
          <cell r="Q299">
            <v>3713.2069843414915</v>
          </cell>
          <cell r="R299">
            <v>14856.011564380127</v>
          </cell>
          <cell r="S299">
            <v>0.29678579936093841</v>
          </cell>
          <cell r="T299">
            <v>4409.0532674499009</v>
          </cell>
          <cell r="U299">
            <v>12283.166558827203</v>
          </cell>
          <cell r="V299">
            <v>0.29678579936093841</v>
          </cell>
          <cell r="W299">
            <v>3645.4694058450782</v>
          </cell>
          <cell r="X299">
            <v>14844.440786534014</v>
          </cell>
          <cell r="Y299">
            <v>0.29678579936093841</v>
          </cell>
          <cell r="Z299">
            <v>4405.6192248976149</v>
          </cell>
          <cell r="AA299">
            <v>13537.756635942922</v>
          </cell>
          <cell r="AB299">
            <v>0.29678579936093841</v>
          </cell>
          <cell r="AC299">
            <v>4017.8139247521685</v>
          </cell>
          <cell r="AD299">
            <v>10057.82321221679</v>
          </cell>
          <cell r="AE299">
            <v>0.29678579936093841</v>
          </cell>
          <cell r="AF299">
            <v>2985.0191018687615</v>
          </cell>
          <cell r="AG299">
            <v>17322.289240608017</v>
          </cell>
          <cell r="AH299">
            <v>0.29678579936093841</v>
          </cell>
          <cell r="AI299">
            <v>5141.0094590352328</v>
          </cell>
          <cell r="AJ299">
            <v>22510.112996751133</v>
          </cell>
          <cell r="AK299">
            <v>0.29678579936093841</v>
          </cell>
          <cell r="AL299">
            <v>6680.6818794458341</v>
          </cell>
          <cell r="AM299">
            <v>12103.667590071675</v>
          </cell>
          <cell r="AN299">
            <v>0.29678579936093841</v>
          </cell>
          <cell r="AO299">
            <v>3592.1966609185047</v>
          </cell>
        </row>
        <row r="300">
          <cell r="A300" t="str">
            <v>PiècesVentes de Gros</v>
          </cell>
          <cell r="B300" t="str">
            <v>Ventes de Gros</v>
          </cell>
          <cell r="C300">
            <v>628443.9</v>
          </cell>
          <cell r="D300">
            <v>0.19081606757663094</v>
          </cell>
          <cell r="E300">
            <v>119917.1936905215</v>
          </cell>
          <cell r="F300">
            <v>59510.634595705029</v>
          </cell>
          <cell r="G300">
            <v>0.19081606757663094</v>
          </cell>
          <cell r="H300">
            <v>11355.585272542243</v>
          </cell>
          <cell r="I300">
            <v>56324.520110096171</v>
          </cell>
          <cell r="J300">
            <v>0.19081606757663094</v>
          </cell>
          <cell r="K300">
            <v>10747.62343554942</v>
          </cell>
          <cell r="L300">
            <v>57358.521558253393</v>
          </cell>
          <cell r="M300">
            <v>0.19081606757663094</v>
          </cell>
          <cell r="N300">
            <v>10944.927525755322</v>
          </cell>
          <cell r="O300">
            <v>43358.307457594434</v>
          </cell>
          <cell r="P300">
            <v>0.19081606757663097</v>
          </cell>
          <cell r="Q300">
            <v>8273.4617258366816</v>
          </cell>
          <cell r="R300">
            <v>54567.944395506944</v>
          </cell>
          <cell r="S300">
            <v>0.19081606757663097</v>
          </cell>
          <cell r="T300">
            <v>10412.440565290894</v>
          </cell>
          <cell r="U300">
            <v>54161.758987495748</v>
          </cell>
          <cell r="V300">
            <v>0.19081606757663094</v>
          </cell>
          <cell r="W300">
            <v>10334.933863027187</v>
          </cell>
          <cell r="X300">
            <v>51653.179368916273</v>
          </cell>
          <cell r="Y300">
            <v>0.19081606757663094</v>
          </cell>
          <cell r="Z300">
            <v>9856.2565650069664</v>
          </cell>
          <cell r="AA300">
            <v>42942.062858260448</v>
          </cell>
          <cell r="AB300">
            <v>0.19081606757663094</v>
          </cell>
          <cell r="AC300">
            <v>8194.0355682417594</v>
          </cell>
          <cell r="AD300">
            <v>50401.259647053143</v>
          </cell>
          <cell r="AE300">
            <v>0.19081606757663094</v>
          </cell>
          <cell r="AF300">
            <v>9617.3701667594141</v>
          </cell>
          <cell r="AG300">
            <v>53940.227900699661</v>
          </cell>
          <cell r="AH300">
            <v>0.19081606757663097</v>
          </cell>
          <cell r="AI300">
            <v>10292.662172198781</v>
          </cell>
          <cell r="AJ300">
            <v>55523.666682395837</v>
          </cell>
          <cell r="AK300">
            <v>0.19081606757663094</v>
          </cell>
          <cell r="AL300">
            <v>10594.807733770376</v>
          </cell>
          <cell r="AM300">
            <v>48701.81643802295</v>
          </cell>
          <cell r="AN300">
            <v>0.19081606757663094</v>
          </cell>
          <cell r="AO300">
            <v>9293.0890965424624</v>
          </cell>
        </row>
        <row r="301">
          <cell r="A301" t="str">
            <v>Pièces[...]</v>
          </cell>
          <cell r="B301" t="str">
            <v>[...]</v>
          </cell>
          <cell r="C301">
            <v>0</v>
          </cell>
          <cell r="D301">
            <v>0</v>
          </cell>
          <cell r="E301">
            <v>0</v>
          </cell>
          <cell r="G301">
            <v>0</v>
          </cell>
          <cell r="J301">
            <v>0</v>
          </cell>
          <cell r="M301">
            <v>0</v>
          </cell>
          <cell r="P301">
            <v>0</v>
          </cell>
          <cell r="S301">
            <v>0</v>
          </cell>
          <cell r="V301">
            <v>0</v>
          </cell>
          <cell r="Y301">
            <v>0</v>
          </cell>
          <cell r="AB301">
            <v>0</v>
          </cell>
          <cell r="AE301">
            <v>0</v>
          </cell>
          <cell r="AH301">
            <v>0</v>
          </cell>
          <cell r="AK301">
            <v>0</v>
          </cell>
          <cell r="AN301">
            <v>0</v>
          </cell>
        </row>
        <row r="302">
          <cell r="A302" t="str">
            <v>PiècesEscomptes</v>
          </cell>
          <cell r="B302" t="str">
            <v>Escomptes</v>
          </cell>
          <cell r="C302">
            <v>0</v>
          </cell>
          <cell r="D302">
            <v>0</v>
          </cell>
          <cell r="E302">
            <v>120000.00000000001</v>
          </cell>
          <cell r="G302">
            <v>0</v>
          </cell>
          <cell r="H302">
            <v>9299.8945100890614</v>
          </cell>
          <cell r="J302">
            <v>0</v>
          </cell>
          <cell r="K302">
            <v>9490.3813998439782</v>
          </cell>
          <cell r="M302">
            <v>0</v>
          </cell>
          <cell r="N302">
            <v>8969.4594467607076</v>
          </cell>
          <cell r="P302">
            <v>0</v>
          </cell>
          <cell r="Q302">
            <v>9127.9645427277192</v>
          </cell>
          <cell r="S302">
            <v>0</v>
          </cell>
          <cell r="T302">
            <v>11117.747793097567</v>
          </cell>
          <cell r="V302">
            <v>0</v>
          </cell>
          <cell r="W302">
            <v>9711.6505853186191</v>
          </cell>
          <cell r="Y302">
            <v>0</v>
          </cell>
          <cell r="Z302">
            <v>10562.177689201206</v>
          </cell>
          <cell r="AB302">
            <v>0</v>
          </cell>
          <cell r="AC302">
            <v>11456.971757632731</v>
          </cell>
          <cell r="AE302">
            <v>0</v>
          </cell>
          <cell r="AF302">
            <v>9811.4571788389731</v>
          </cell>
          <cell r="AH302">
            <v>0</v>
          </cell>
          <cell r="AI302">
            <v>10825.96821907405</v>
          </cell>
          <cell r="AK302">
            <v>0</v>
          </cell>
          <cell r="AL302">
            <v>11367.587361020038</v>
          </cell>
          <cell r="AN302">
            <v>0</v>
          </cell>
          <cell r="AO302">
            <v>8258.7395163953588</v>
          </cell>
        </row>
        <row r="303">
          <cell r="A303" t="str">
            <v>PiècesRectif. Inventaire</v>
          </cell>
          <cell r="B303" t="str">
            <v>Rectif. Inventaire</v>
          </cell>
          <cell r="C303">
            <v>0</v>
          </cell>
          <cell r="D303">
            <v>0</v>
          </cell>
          <cell r="E303">
            <v>1200</v>
          </cell>
          <cell r="G303">
            <v>0</v>
          </cell>
          <cell r="H303">
            <v>100</v>
          </cell>
          <cell r="J303">
            <v>0</v>
          </cell>
          <cell r="K303">
            <v>100</v>
          </cell>
          <cell r="M303">
            <v>0</v>
          </cell>
          <cell r="N303">
            <v>100</v>
          </cell>
          <cell r="P303">
            <v>0</v>
          </cell>
          <cell r="Q303">
            <v>100</v>
          </cell>
          <cell r="S303">
            <v>0</v>
          </cell>
          <cell r="T303">
            <v>100</v>
          </cell>
          <cell r="V303">
            <v>0</v>
          </cell>
          <cell r="W303">
            <v>100</v>
          </cell>
          <cell r="Y303">
            <v>0</v>
          </cell>
          <cell r="Z303">
            <v>100</v>
          </cell>
          <cell r="AB303">
            <v>0</v>
          </cell>
          <cell r="AC303">
            <v>100</v>
          </cell>
          <cell r="AE303">
            <v>0</v>
          </cell>
          <cell r="AF303">
            <v>100</v>
          </cell>
          <cell r="AH303">
            <v>0</v>
          </cell>
          <cell r="AI303">
            <v>100</v>
          </cell>
          <cell r="AK303">
            <v>0</v>
          </cell>
          <cell r="AL303">
            <v>100</v>
          </cell>
          <cell r="AN303">
            <v>0</v>
          </cell>
          <cell r="AO303">
            <v>100</v>
          </cell>
        </row>
        <row r="304">
          <cell r="A304" t="str">
            <v>PiècesSous-total Pièces</v>
          </cell>
          <cell r="B304" t="str">
            <v>Sous-total Pièces</v>
          </cell>
          <cell r="C304">
            <v>3785213.5574134602</v>
          </cell>
          <cell r="D304">
            <v>0.31221170215300509</v>
          </cell>
          <cell r="E304">
            <v>1181787.967772688</v>
          </cell>
          <cell r="F304">
            <v>293350.72318420105</v>
          </cell>
          <cell r="G304">
            <v>0.30563414746951284</v>
          </cell>
          <cell r="H304">
            <v>89657.998189968348</v>
          </cell>
          <cell r="I304">
            <v>299359.33616428298</v>
          </cell>
          <cell r="J304">
            <v>0.305037756708259</v>
          </cell>
          <cell r="K304">
            <v>91315.900353226476</v>
          </cell>
          <cell r="L304">
            <v>282927.66250457388</v>
          </cell>
          <cell r="M304">
            <v>0.30649081527087174</v>
          </cell>
          <cell r="N304">
            <v>86714.729943708895</v>
          </cell>
          <cell r="O304">
            <v>287927.45948935265</v>
          </cell>
          <cell r="P304">
            <v>0.32528567294572774</v>
          </cell>
          <cell r="Q304">
            <v>93658.677419547836</v>
          </cell>
          <cell r="R304">
            <v>350692.08061947074</v>
          </cell>
          <cell r="S304">
            <v>0.31548716692668782</v>
          </cell>
          <cell r="T304">
            <v>110638.85097826243</v>
          </cell>
          <cell r="U304">
            <v>306338.92883675336</v>
          </cell>
          <cell r="V304">
            <v>0.31042884638651219</v>
          </cell>
          <cell r="W304">
            <v>95096.440282073207</v>
          </cell>
          <cell r="X304">
            <v>333167.48487478646</v>
          </cell>
          <cell r="Y304">
            <v>0.30917580612418194</v>
          </cell>
          <cell r="Z304">
            <v>103007.3257105283</v>
          </cell>
          <cell r="AA304">
            <v>361392.37353245443</v>
          </cell>
          <cell r="AB304">
            <v>0.31240339219551494</v>
          </cell>
          <cell r="AC304">
            <v>112900.20340512739</v>
          </cell>
          <cell r="AD304">
            <v>309487.17276102421</v>
          </cell>
          <cell r="AE304">
            <v>0.30741467199408357</v>
          </cell>
          <cell r="AF304">
            <v>95140.897700706526</v>
          </cell>
          <cell r="AG304">
            <v>341488.34729138622</v>
          </cell>
          <cell r="AH304">
            <v>0.31581461417737916</v>
          </cell>
          <cell r="AI304">
            <v>107847.01064590001</v>
          </cell>
          <cell r="AJ304">
            <v>358572.88161679124</v>
          </cell>
          <cell r="AK304">
            <v>0.32303744866001122</v>
          </cell>
          <cell r="AL304">
            <v>115832.46883615649</v>
          </cell>
          <cell r="AM304">
            <v>260509.10653838329</v>
          </cell>
          <cell r="AN304">
            <v>0.3070044858324304</v>
          </cell>
          <cell r="AO304">
            <v>79977.464307482194</v>
          </cell>
        </row>
        <row r="305">
          <cell r="A305" t="str">
            <v>Pièces</v>
          </cell>
        </row>
        <row r="306">
          <cell r="A306" t="str">
            <v>Pièces</v>
          </cell>
        </row>
        <row r="307">
          <cell r="A307" t="str">
            <v>PiècesVentes Pneus</v>
          </cell>
          <cell r="B307" t="str">
            <v>Ventes Pneus</v>
          </cell>
          <cell r="C307">
            <v>487093</v>
          </cell>
          <cell r="D307">
            <v>0.19500000000000001</v>
          </cell>
          <cell r="E307">
            <v>94983.135000000009</v>
          </cell>
          <cell r="F307">
            <v>44733.070931018294</v>
          </cell>
          <cell r="G307">
            <v>0.19499999999999998</v>
          </cell>
          <cell r="H307">
            <v>8722.9488315485669</v>
          </cell>
          <cell r="I307">
            <v>39790.081769045617</v>
          </cell>
          <cell r="J307">
            <v>0.19500000000000001</v>
          </cell>
          <cell r="K307">
            <v>7759.0659449638952</v>
          </cell>
          <cell r="L307">
            <v>26460.109588023632</v>
          </cell>
          <cell r="M307">
            <v>0.19500000000000001</v>
          </cell>
          <cell r="N307">
            <v>5159.7213696646086</v>
          </cell>
          <cell r="O307">
            <v>24486.258868781351</v>
          </cell>
          <cell r="P307">
            <v>0.19500000000000001</v>
          </cell>
          <cell r="Q307">
            <v>4774.820479412364</v>
          </cell>
          <cell r="R307">
            <v>39747.724268615071</v>
          </cell>
          <cell r="S307">
            <v>0.19500000000000001</v>
          </cell>
          <cell r="T307">
            <v>7750.8062323799395</v>
          </cell>
          <cell r="U307">
            <v>22830.049108010149</v>
          </cell>
          <cell r="V307">
            <v>0.19500000000000001</v>
          </cell>
          <cell r="W307">
            <v>4451.8595760619792</v>
          </cell>
          <cell r="X307">
            <v>18211.2175369998</v>
          </cell>
          <cell r="Y307">
            <v>0.19500000000000001</v>
          </cell>
          <cell r="Z307">
            <v>3551.1874197149614</v>
          </cell>
          <cell r="AA307">
            <v>28062.427708201438</v>
          </cell>
          <cell r="AB307">
            <v>0.19500000000000001</v>
          </cell>
          <cell r="AC307">
            <v>5472.1734030992802</v>
          </cell>
          <cell r="AD307">
            <v>33836.988060425458</v>
          </cell>
          <cell r="AE307">
            <v>0.19500000000000001</v>
          </cell>
          <cell r="AF307">
            <v>6598.2126717829642</v>
          </cell>
          <cell r="AG307">
            <v>77297.34137505063</v>
          </cell>
          <cell r="AH307">
            <v>0.19500000000000001</v>
          </cell>
          <cell r="AI307">
            <v>15072.981568134874</v>
          </cell>
          <cell r="AJ307">
            <v>100395.72511645118</v>
          </cell>
          <cell r="AK307">
            <v>0.19500000000000001</v>
          </cell>
          <cell r="AL307">
            <v>19577.166397707981</v>
          </cell>
          <cell r="AM307">
            <v>31242.005669377369</v>
          </cell>
          <cell r="AN307">
            <v>0.19500000000000001</v>
          </cell>
          <cell r="AO307">
            <v>6092.1911055285873</v>
          </cell>
        </row>
        <row r="308">
          <cell r="A308" t="str">
            <v>PiècesHuiles et Graisse</v>
          </cell>
          <cell r="B308" t="str">
            <v>Huiles et Graisse</v>
          </cell>
          <cell r="C308">
            <v>228340</v>
          </cell>
          <cell r="D308">
            <v>0.30006987567403653</v>
          </cell>
          <cell r="E308">
            <v>68517.955411409508</v>
          </cell>
          <cell r="F308">
            <v>13115.788065400957</v>
          </cell>
          <cell r="G308">
            <v>0.30006987567403659</v>
          </cell>
          <cell r="H308">
            <v>3935.6528941518782</v>
          </cell>
          <cell r="I308">
            <v>13802.65360619588</v>
          </cell>
          <cell r="J308">
            <v>0.30006987567403659</v>
          </cell>
          <cell r="K308">
            <v>4141.76055158299</v>
          </cell>
          <cell r="L308">
            <v>15129.102968859246</v>
          </cell>
          <cell r="M308">
            <v>0.30006987567403665</v>
          </cell>
          <cell r="N308">
            <v>4539.7880469252923</v>
          </cell>
          <cell r="O308">
            <v>22448.181251008446</v>
          </cell>
          <cell r="P308">
            <v>0.30006987567403659</v>
          </cell>
          <cell r="Q308">
            <v>6736.0229570983438</v>
          </cell>
          <cell r="R308">
            <v>22742.311918463936</v>
          </cell>
          <cell r="S308">
            <v>0.30006987567403659</v>
          </cell>
          <cell r="T308">
            <v>6824.2827099136339</v>
          </cell>
          <cell r="U308">
            <v>19208.182918302584</v>
          </cell>
          <cell r="V308">
            <v>0.30006987567403659</v>
          </cell>
          <cell r="W308">
            <v>5763.7970602192099</v>
          </cell>
          <cell r="X308">
            <v>18914.808314957238</v>
          </cell>
          <cell r="Y308">
            <v>0.30006987567403659</v>
          </cell>
          <cell r="Z308">
            <v>5675.7641794674519</v>
          </cell>
          <cell r="AA308">
            <v>18848.193513687947</v>
          </cell>
          <cell r="AB308">
            <v>0.30006987567403659</v>
          </cell>
          <cell r="AC308">
            <v>5655.7750843325257</v>
          </cell>
          <cell r="AD308">
            <v>15947.179207228528</v>
          </cell>
          <cell r="AE308">
            <v>0.30006987567403659</v>
          </cell>
          <cell r="AF308">
            <v>4785.2680820646456</v>
          </cell>
          <cell r="AG308">
            <v>23518.210778249882</v>
          </cell>
          <cell r="AH308">
            <v>0.30006987567403659</v>
          </cell>
          <cell r="AI308">
            <v>7057.1065843052293</v>
          </cell>
          <cell r="AJ308">
            <v>30363.710401764107</v>
          </cell>
          <cell r="AK308">
            <v>0.30006987567403659</v>
          </cell>
          <cell r="AL308">
            <v>9111.2348052598063</v>
          </cell>
          <cell r="AM308">
            <v>14301.677055881244</v>
          </cell>
          <cell r="AN308">
            <v>0.30006987567403659</v>
          </cell>
          <cell r="AO308">
            <v>4291.5024560885067</v>
          </cell>
        </row>
        <row r="309">
          <cell r="A309" t="str">
            <v>PiècesSous-total Pièces et Acc.</v>
          </cell>
          <cell r="B309" t="str">
            <v>Sous-total Pièces et Acc.</v>
          </cell>
          <cell r="C309">
            <v>4500646.5574134607</v>
          </cell>
          <cell r="D309">
            <v>0.29891017679851767</v>
          </cell>
          <cell r="E309">
            <v>1345289.0581840975</v>
          </cell>
          <cell r="F309">
            <v>351199.58218062029</v>
          </cell>
          <cell r="G309">
            <v>0.291334628818117</v>
          </cell>
          <cell r="H309">
            <v>102316.59991566879</v>
          </cell>
          <cell r="I309">
            <v>352952.07153952448</v>
          </cell>
          <cell r="J309">
            <v>0.29243836535526579</v>
          </cell>
          <cell r="K309">
            <v>103216.72684977336</v>
          </cell>
          <cell r="L309">
            <v>324516.87506145675</v>
          </cell>
          <cell r="M309">
            <v>0.29710084981571433</v>
          </cell>
          <cell r="N309">
            <v>96414.239360298787</v>
          </cell>
          <cell r="O309">
            <v>334861.89960914245</v>
          </cell>
          <cell r="P309">
            <v>0.31406833975084814</v>
          </cell>
          <cell r="Q309">
            <v>105169.52085605855</v>
          </cell>
          <cell r="R309">
            <v>413182.11680654972</v>
          </cell>
          <cell r="S309">
            <v>0.30304782038565498</v>
          </cell>
          <cell r="T309">
            <v>125213.939920556</v>
          </cell>
          <cell r="U309">
            <v>348377.16086306609</v>
          </cell>
          <cell r="V309">
            <v>0.30229334396507296</v>
          </cell>
          <cell r="W309">
            <v>105312.09691835439</v>
          </cell>
          <cell r="X309">
            <v>370293.51072674349</v>
          </cell>
          <cell r="Y309">
            <v>0.30309544741801731</v>
          </cell>
          <cell r="Z309">
            <v>112234.27730971071</v>
          </cell>
          <cell r="AA309">
            <v>408302.99475434382</v>
          </cell>
          <cell r="AB309">
            <v>0.3037649820990927</v>
          </cell>
          <cell r="AC309">
            <v>124028.1518925592</v>
          </cell>
          <cell r="AD309">
            <v>359271.34002867818</v>
          </cell>
          <cell r="AE309">
            <v>0.29650118611200943</v>
          </cell>
          <cell r="AF309">
            <v>106524.37845455414</v>
          </cell>
          <cell r="AG309">
            <v>442303.89944468671</v>
          </cell>
          <cell r="AH309">
            <v>0.29386378677991892</v>
          </cell>
          <cell r="AI309">
            <v>129977.09879834011</v>
          </cell>
          <cell r="AJ309">
            <v>489332.31713500648</v>
          </cell>
          <cell r="AK309">
            <v>0.29534299080281479</v>
          </cell>
          <cell r="AL309">
            <v>144520.87003912427</v>
          </cell>
          <cell r="AM309">
            <v>306052.78926364193</v>
          </cell>
          <cell r="AN309">
            <v>0.29524696731732714</v>
          </cell>
          <cell r="AO309">
            <v>90361.15786909929</v>
          </cell>
        </row>
        <row r="310">
          <cell r="A310" t="str">
            <v>Pièces</v>
          </cell>
        </row>
        <row r="311">
          <cell r="A311" t="str">
            <v>Pièces</v>
          </cell>
        </row>
        <row r="312">
          <cell r="A312" t="str">
            <v>PiècesAutostock</v>
          </cell>
          <cell r="B312" t="str">
            <v>Autostock</v>
          </cell>
          <cell r="C312">
            <v>0</v>
          </cell>
          <cell r="D312">
            <v>0</v>
          </cell>
          <cell r="E312">
            <v>0</v>
          </cell>
          <cell r="G312">
            <v>0</v>
          </cell>
          <cell r="J312">
            <v>0</v>
          </cell>
          <cell r="M312">
            <v>0</v>
          </cell>
          <cell r="P312">
            <v>0</v>
          </cell>
          <cell r="S312">
            <v>0</v>
          </cell>
          <cell r="V312">
            <v>0</v>
          </cell>
          <cell r="Y312">
            <v>0</v>
          </cell>
          <cell r="AB312">
            <v>0</v>
          </cell>
          <cell r="AE312">
            <v>0</v>
          </cell>
          <cell r="AH312">
            <v>0</v>
          </cell>
          <cell r="AK312">
            <v>0</v>
          </cell>
          <cell r="AN312">
            <v>0</v>
          </cell>
        </row>
        <row r="313">
          <cell r="A313" t="str">
            <v>Pièces</v>
          </cell>
        </row>
        <row r="314">
          <cell r="A314" t="str">
            <v>PiècesTotal Dépt. Pièces</v>
          </cell>
          <cell r="B314" t="str">
            <v>Total Dépt. Pièces</v>
          </cell>
          <cell r="C314">
            <v>4500646.5574134607</v>
          </cell>
          <cell r="D314">
            <v>0.29891017679851767</v>
          </cell>
          <cell r="E314">
            <v>1345289.0581840975</v>
          </cell>
          <cell r="F314">
            <v>351199.58218062029</v>
          </cell>
          <cell r="G314">
            <v>0.291334628818117</v>
          </cell>
          <cell r="H314">
            <v>102316.59991566879</v>
          </cell>
          <cell r="I314">
            <v>352952.07153952448</v>
          </cell>
          <cell r="J314">
            <v>0.29243836535526579</v>
          </cell>
          <cell r="K314">
            <v>103216.72684977336</v>
          </cell>
          <cell r="L314">
            <v>324516.87506145675</v>
          </cell>
          <cell r="M314">
            <v>0.29710084981571433</v>
          </cell>
          <cell r="N314">
            <v>96414.239360298787</v>
          </cell>
          <cell r="O314">
            <v>334861.89960914245</v>
          </cell>
          <cell r="P314">
            <v>0.31406833975084814</v>
          </cell>
          <cell r="Q314">
            <v>105169.52085605855</v>
          </cell>
          <cell r="R314">
            <v>413182.11680654972</v>
          </cell>
          <cell r="S314">
            <v>0.30304782038565498</v>
          </cell>
          <cell r="T314">
            <v>125213.939920556</v>
          </cell>
          <cell r="U314">
            <v>348377.16086306609</v>
          </cell>
          <cell r="V314">
            <v>0.30229334396507296</v>
          </cell>
          <cell r="W314">
            <v>105312.09691835439</v>
          </cell>
          <cell r="X314">
            <v>370293.51072674349</v>
          </cell>
          <cell r="Y314">
            <v>0.30309544741801731</v>
          </cell>
          <cell r="Z314">
            <v>112234.27730971071</v>
          </cell>
          <cell r="AA314">
            <v>408302.99475434382</v>
          </cell>
          <cell r="AB314">
            <v>0.3037649820990927</v>
          </cell>
          <cell r="AC314">
            <v>124028.1518925592</v>
          </cell>
          <cell r="AD314">
            <v>359271.34002867818</v>
          </cell>
          <cell r="AE314">
            <v>0.29650118611200943</v>
          </cell>
          <cell r="AF314">
            <v>106524.37845455414</v>
          </cell>
          <cell r="AG314">
            <v>442303.89944468671</v>
          </cell>
          <cell r="AH314">
            <v>0.29386378677991892</v>
          </cell>
          <cell r="AI314">
            <v>129977.09879834011</v>
          </cell>
          <cell r="AJ314">
            <v>489332.31713500648</v>
          </cell>
          <cell r="AK314">
            <v>0.29534299080281479</v>
          </cell>
          <cell r="AL314">
            <v>144520.87003912427</v>
          </cell>
          <cell r="AM314">
            <v>306052.78926364193</v>
          </cell>
          <cell r="AN314">
            <v>0.29524696731732714</v>
          </cell>
          <cell r="AO314">
            <v>90361.15786909929</v>
          </cell>
        </row>
        <row r="315">
          <cell r="A315" t="str">
            <v>Pièces</v>
          </cell>
        </row>
        <row r="316">
          <cell r="A316" t="str">
            <v>Pièces</v>
          </cell>
        </row>
        <row r="317">
          <cell r="A317" t="str">
            <v>PiècesDEPENSES</v>
          </cell>
          <cell r="B317" t="str">
            <v>DEPENSES</v>
          </cell>
        </row>
        <row r="318">
          <cell r="A318" t="str">
            <v>PiècesSalaires cadres</v>
          </cell>
          <cell r="B318" t="str">
            <v>Salaires cadres</v>
          </cell>
          <cell r="E318">
            <v>110586.87940728868</v>
          </cell>
          <cell r="H318">
            <v>8924.8553069292284</v>
          </cell>
          <cell r="K318">
            <v>8537.2313375805697</v>
          </cell>
          <cell r="N318">
            <v>9700.1032456265475</v>
          </cell>
          <cell r="Q318">
            <v>8924.8553069292284</v>
          </cell>
          <cell r="T318">
            <v>9312.4792762778889</v>
          </cell>
          <cell r="W318">
            <v>9312.4792762778889</v>
          </cell>
          <cell r="Z318">
            <v>9312.4792762778889</v>
          </cell>
          <cell r="AC318">
            <v>9312.4792762778889</v>
          </cell>
          <cell r="AF318">
            <v>9312.4792762778889</v>
          </cell>
          <cell r="AI318">
            <v>8924.8553069292284</v>
          </cell>
          <cell r="AL318">
            <v>9312.4792762778889</v>
          </cell>
          <cell r="AO318">
            <v>9700.1032456265475</v>
          </cell>
        </row>
        <row r="319">
          <cell r="A319" t="str">
            <v>PiècesSalaires commis</v>
          </cell>
          <cell r="B319" t="str">
            <v>Salaires commis</v>
          </cell>
          <cell r="E319">
            <v>52882.082847999998</v>
          </cell>
          <cell r="H319">
            <v>4254.8802291494258</v>
          </cell>
          <cell r="K319">
            <v>4052.2668849042147</v>
          </cell>
          <cell r="N319">
            <v>4660.1069176398478</v>
          </cell>
          <cell r="Q319">
            <v>4254.8802291494258</v>
          </cell>
          <cell r="T319">
            <v>4457.4935733946359</v>
          </cell>
          <cell r="W319">
            <v>4457.4935733946359</v>
          </cell>
          <cell r="Z319">
            <v>4457.4935733946359</v>
          </cell>
          <cell r="AC319">
            <v>4457.4935733946359</v>
          </cell>
          <cell r="AF319">
            <v>4457.4935733946359</v>
          </cell>
          <cell r="AI319">
            <v>4254.8802291494258</v>
          </cell>
          <cell r="AL319">
            <v>4457.4935733946359</v>
          </cell>
          <cell r="AO319">
            <v>4660.1069176398478</v>
          </cell>
        </row>
        <row r="320">
          <cell r="A320" t="str">
            <v>PiècesSalaires autres</v>
          </cell>
          <cell r="B320" t="str">
            <v>Salaires autres</v>
          </cell>
          <cell r="E320">
            <v>196540.96539519998</v>
          </cell>
          <cell r="H320">
            <v>15813.640893866666</v>
          </cell>
          <cell r="K320">
            <v>15060.610375111111</v>
          </cell>
          <cell r="N320">
            <v>17319.701931377778</v>
          </cell>
          <cell r="Q320">
            <v>15813.640893866666</v>
          </cell>
          <cell r="T320">
            <v>16566.671412622221</v>
          </cell>
          <cell r="W320">
            <v>16566.671412622221</v>
          </cell>
          <cell r="Z320">
            <v>16566.671412622221</v>
          </cell>
          <cell r="AC320">
            <v>16566.671412622221</v>
          </cell>
          <cell r="AF320">
            <v>16566.671412622221</v>
          </cell>
          <cell r="AI320">
            <v>15813.640893866666</v>
          </cell>
          <cell r="AL320">
            <v>16566.671412622221</v>
          </cell>
          <cell r="AO320">
            <v>17319.701931377778</v>
          </cell>
        </row>
        <row r="321">
          <cell r="A321" t="str">
            <v>PiècesSalaires spécialistes</v>
          </cell>
          <cell r="B321" t="str">
            <v>Salaires spécialistes</v>
          </cell>
          <cell r="E321">
            <v>0</v>
          </cell>
        </row>
        <row r="322">
          <cell r="A322" t="str">
            <v>Pièces[...]</v>
          </cell>
          <cell r="B322" t="str">
            <v>[...]</v>
          </cell>
          <cell r="E322">
            <v>0</v>
          </cell>
        </row>
        <row r="323">
          <cell r="A323" t="str">
            <v>Pièces[...]</v>
          </cell>
          <cell r="B323" t="str">
            <v>[...]</v>
          </cell>
          <cell r="E323">
            <v>0</v>
          </cell>
        </row>
        <row r="324">
          <cell r="A324" t="str">
            <v>Pièces[...]</v>
          </cell>
          <cell r="B324" t="str">
            <v>[...]</v>
          </cell>
          <cell r="E324">
            <v>0</v>
          </cell>
        </row>
        <row r="325">
          <cell r="A325" t="str">
            <v>PiècesSalaires en absences</v>
          </cell>
          <cell r="B325" t="str">
            <v>Salaires en absences</v>
          </cell>
          <cell r="E325">
            <v>43201.191318058627</v>
          </cell>
          <cell r="H325">
            <v>3479.2051715934381</v>
          </cell>
          <cell r="K325">
            <v>3318.0130317115072</v>
          </cell>
          <cell r="N325">
            <v>3801.5894513573007</v>
          </cell>
          <cell r="Q325">
            <v>3479.2051715934381</v>
          </cell>
          <cell r="T325">
            <v>3640.3973114753694</v>
          </cell>
          <cell r="W325">
            <v>3640.3973114753694</v>
          </cell>
          <cell r="Z325">
            <v>3640.3973114753694</v>
          </cell>
          <cell r="AC325">
            <v>3640.3973114753694</v>
          </cell>
          <cell r="AF325">
            <v>3640.3973114753694</v>
          </cell>
          <cell r="AI325">
            <v>3479.2051715934381</v>
          </cell>
          <cell r="AL325">
            <v>3640.3973114753694</v>
          </cell>
          <cell r="AO325">
            <v>3801.5894513573007</v>
          </cell>
        </row>
        <row r="326">
          <cell r="A326" t="str">
            <v>PiècesDéduction à la source</v>
          </cell>
          <cell r="B326" t="str">
            <v>Déduction à la source</v>
          </cell>
          <cell r="E326">
            <v>43201.191318058627</v>
          </cell>
          <cell r="H326">
            <v>3479.2051715934381</v>
          </cell>
          <cell r="K326">
            <v>3318.0130317115072</v>
          </cell>
          <cell r="N326">
            <v>3801.5894513573007</v>
          </cell>
          <cell r="Q326">
            <v>3479.2051715934381</v>
          </cell>
          <cell r="T326">
            <v>3640.3973114753694</v>
          </cell>
          <cell r="W326">
            <v>3640.3973114753694</v>
          </cell>
          <cell r="Z326">
            <v>3640.3973114753694</v>
          </cell>
          <cell r="AC326">
            <v>3640.3973114753694</v>
          </cell>
          <cell r="AF326">
            <v>3640.3973114753694</v>
          </cell>
          <cell r="AI326">
            <v>3479.2051715934381</v>
          </cell>
          <cell r="AL326">
            <v>3640.3973114753694</v>
          </cell>
          <cell r="AO326">
            <v>3801.5894513573007</v>
          </cell>
        </row>
        <row r="327">
          <cell r="A327" t="str">
            <v>PiècesBénéfices marginaux</v>
          </cell>
          <cell r="B327" t="str">
            <v>Bénéfices marginaux</v>
          </cell>
          <cell r="E327">
            <v>30960.853777942026</v>
          </cell>
          <cell r="H327">
            <v>2493.4303729752969</v>
          </cell>
          <cell r="K327">
            <v>2377.9093393932467</v>
          </cell>
          <cell r="N327">
            <v>2724.4724401393987</v>
          </cell>
          <cell r="Q327">
            <v>2493.4303729752969</v>
          </cell>
          <cell r="T327">
            <v>2608.951406557348</v>
          </cell>
          <cell r="W327">
            <v>2608.951406557348</v>
          </cell>
          <cell r="Z327">
            <v>2608.951406557348</v>
          </cell>
          <cell r="AC327">
            <v>2608.951406557348</v>
          </cell>
          <cell r="AF327">
            <v>2608.951406557348</v>
          </cell>
          <cell r="AI327">
            <v>2493.4303729752969</v>
          </cell>
          <cell r="AL327">
            <v>2608.951406557348</v>
          </cell>
          <cell r="AO327">
            <v>2724.4724401393987</v>
          </cell>
        </row>
        <row r="328">
          <cell r="A328" t="str">
            <v>PiècesCsst</v>
          </cell>
          <cell r="B328" t="str">
            <v>Csst</v>
          </cell>
          <cell r="E328">
            <v>7200.1985530097736</v>
          </cell>
          <cell r="H328">
            <v>579.86752859890635</v>
          </cell>
          <cell r="K328">
            <v>553.00217195191794</v>
          </cell>
          <cell r="N328">
            <v>633.59824189288349</v>
          </cell>
          <cell r="Q328">
            <v>579.86752859890635</v>
          </cell>
          <cell r="T328">
            <v>606.73288524589498</v>
          </cell>
          <cell r="W328">
            <v>606.73288524589498</v>
          </cell>
          <cell r="Z328">
            <v>606.73288524589498</v>
          </cell>
          <cell r="AC328">
            <v>606.73288524589498</v>
          </cell>
          <cell r="AF328">
            <v>606.73288524589498</v>
          </cell>
          <cell r="AI328">
            <v>579.86752859890635</v>
          </cell>
          <cell r="AL328">
            <v>606.73288524589498</v>
          </cell>
          <cell r="AO328">
            <v>633.59824189288349</v>
          </cell>
        </row>
        <row r="329">
          <cell r="A329" t="str">
            <v>Pièces[...]</v>
          </cell>
          <cell r="B329" t="str">
            <v>[...]</v>
          </cell>
          <cell r="E329">
            <v>0</v>
          </cell>
        </row>
        <row r="330">
          <cell r="A330" t="str">
            <v>PiècesTOTAL PERSONNEL</v>
          </cell>
          <cell r="B330" t="str">
            <v>TOTAL PERSONNEL</v>
          </cell>
          <cell r="C330" t="str">
            <v>% brut</v>
          </cell>
          <cell r="D330">
            <v>0.36020018126932968</v>
          </cell>
          <cell r="E330">
            <v>484573.36261755775</v>
          </cell>
          <cell r="F330" t="str">
            <v>% brut</v>
          </cell>
          <cell r="G330">
            <v>0.38141498746900881</v>
          </cell>
          <cell r="H330">
            <v>39025.084674706399</v>
          </cell>
          <cell r="I330" t="str">
            <v>% brut</v>
          </cell>
          <cell r="J330">
            <v>0.36057185020536037</v>
          </cell>
          <cell r="K330">
            <v>37217.046172364076</v>
          </cell>
          <cell r="L330" t="str">
            <v>% brut</v>
          </cell>
          <cell r="M330">
            <v>0.44227037377789785</v>
          </cell>
          <cell r="N330">
            <v>42641.161679391058</v>
          </cell>
          <cell r="O330" t="str">
            <v>% brut</v>
          </cell>
          <cell r="P330">
            <v>0.37106838898808453</v>
          </cell>
          <cell r="Q330">
            <v>39025.084674706399</v>
          </cell>
          <cell r="R330" t="str">
            <v>% brut</v>
          </cell>
          <cell r="S330">
            <v>0.32610684723247235</v>
          </cell>
          <cell r="T330">
            <v>40833.123177048728</v>
          </cell>
          <cell r="U330" t="str">
            <v>% brut</v>
          </cell>
          <cell r="V330">
            <v>0.38773440442179724</v>
          </cell>
          <cell r="W330">
            <v>40833.123177048728</v>
          </cell>
          <cell r="X330" t="str">
            <v>% brut</v>
          </cell>
          <cell r="Y330">
            <v>0.36382043129631103</v>
          </cell>
          <cell r="Z330">
            <v>40833.123177048728</v>
          </cell>
          <cell r="AA330" t="str">
            <v>% brut</v>
          </cell>
          <cell r="AB330">
            <v>0.32922463613277803</v>
          </cell>
          <cell r="AC330">
            <v>40833.123177048728</v>
          </cell>
          <cell r="AD330" t="str">
            <v>% brut</v>
          </cell>
          <cell r="AE330">
            <v>0.3833218627458983</v>
          </cell>
          <cell r="AF330">
            <v>40833.123177048728</v>
          </cell>
          <cell r="AG330" t="str">
            <v>% brut</v>
          </cell>
          <cell r="AH330">
            <v>0.30024585127303038</v>
          </cell>
          <cell r="AI330">
            <v>39025.084674706399</v>
          </cell>
          <cell r="AJ330" t="str">
            <v>% brut</v>
          </cell>
          <cell r="AK330">
            <v>0.28254136005404967</v>
          </cell>
          <cell r="AL330">
            <v>40833.123177048728</v>
          </cell>
          <cell r="AM330" t="str">
            <v>% brut</v>
          </cell>
          <cell r="AN330">
            <v>0.4718970261665163</v>
          </cell>
          <cell r="AO330">
            <v>42641.161679391058</v>
          </cell>
        </row>
        <row r="331">
          <cell r="A331" t="str">
            <v>PiècesPublicité 2</v>
          </cell>
          <cell r="B331" t="str">
            <v>Publicité 2</v>
          </cell>
          <cell r="E331">
            <v>45703.699999999983</v>
          </cell>
          <cell r="H331">
            <v>3808.6416666666664</v>
          </cell>
          <cell r="K331">
            <v>3808.6416666666664</v>
          </cell>
          <cell r="N331">
            <v>3808.6416666666664</v>
          </cell>
          <cell r="Q331">
            <v>3808.6416666666664</v>
          </cell>
          <cell r="T331">
            <v>3808.6416666666664</v>
          </cell>
          <cell r="W331">
            <v>3808.6416666666664</v>
          </cell>
          <cell r="Z331">
            <v>3808.6416666666664</v>
          </cell>
          <cell r="AC331">
            <v>3808.6416666666664</v>
          </cell>
          <cell r="AF331">
            <v>3808.6416666666664</v>
          </cell>
          <cell r="AI331">
            <v>3808.6416666666664</v>
          </cell>
          <cell r="AL331">
            <v>3808.6416666666664</v>
          </cell>
          <cell r="AO331">
            <v>3808.6416666666664</v>
          </cell>
        </row>
        <row r="332">
          <cell r="A332" t="str">
            <v>PiècesService gratuit 2</v>
          </cell>
          <cell r="B332" t="str">
            <v>Service gratuit 2</v>
          </cell>
          <cell r="E332">
            <v>24527.999999999996</v>
          </cell>
          <cell r="H332">
            <v>1652.6753978584377</v>
          </cell>
          <cell r="K332">
            <v>1727.5096033468692</v>
          </cell>
          <cell r="N332">
            <v>1728.4969010161922</v>
          </cell>
          <cell r="Q332">
            <v>2830.7432547726557</v>
          </cell>
          <cell r="T332">
            <v>2316.8335249374268</v>
          </cell>
          <cell r="W332">
            <v>1782.5831259687641</v>
          </cell>
          <cell r="Z332">
            <v>1772.5775029718116</v>
          </cell>
          <cell r="AC332">
            <v>2243.542254752278</v>
          </cell>
          <cell r="AF332">
            <v>1660.9170138477077</v>
          </cell>
          <cell r="AI332">
            <v>2095.5907420365202</v>
          </cell>
          <cell r="AL332">
            <v>3101.0421346892153</v>
          </cell>
          <cell r="AO332">
            <v>1615.4885438021217</v>
          </cell>
        </row>
        <row r="333">
          <cell r="A333" t="str">
            <v>PiècesFrais véhicules de cie</v>
          </cell>
          <cell r="B333" t="str">
            <v>Frais véhicules de cie</v>
          </cell>
          <cell r="E333">
            <v>3426</v>
          </cell>
          <cell r="H333">
            <v>285.5</v>
          </cell>
          <cell r="K333">
            <v>285.5</v>
          </cell>
          <cell r="N333">
            <v>285.5</v>
          </cell>
          <cell r="Q333">
            <v>285.5</v>
          </cell>
          <cell r="T333">
            <v>285.5</v>
          </cell>
          <cell r="W333">
            <v>285.5</v>
          </cell>
          <cell r="Z333">
            <v>285.5</v>
          </cell>
          <cell r="AC333">
            <v>285.5</v>
          </cell>
          <cell r="AF333">
            <v>285.5</v>
          </cell>
          <cell r="AI333">
            <v>285.5</v>
          </cell>
          <cell r="AL333">
            <v>285.5</v>
          </cell>
          <cell r="AO333">
            <v>285.5</v>
          </cell>
        </row>
        <row r="334">
          <cell r="A334" t="str">
            <v>PiècesInformatique</v>
          </cell>
          <cell r="B334" t="str">
            <v>Informatique</v>
          </cell>
          <cell r="E334">
            <v>51369.340000000018</v>
          </cell>
          <cell r="H334">
            <v>4280.7783333333336</v>
          </cell>
          <cell r="K334">
            <v>4280.7783333333336</v>
          </cell>
          <cell r="N334">
            <v>4280.7783333333336</v>
          </cell>
          <cell r="Q334">
            <v>4280.7783333333336</v>
          </cell>
          <cell r="T334">
            <v>4280.7783333333336</v>
          </cell>
          <cell r="W334">
            <v>4280.7783333333336</v>
          </cell>
          <cell r="Z334">
            <v>4280.7783333333336</v>
          </cell>
          <cell r="AC334">
            <v>4280.7783333333336</v>
          </cell>
          <cell r="AF334">
            <v>4280.7783333333336</v>
          </cell>
          <cell r="AI334">
            <v>4280.7783333333336</v>
          </cell>
          <cell r="AL334">
            <v>4280.7783333333336</v>
          </cell>
          <cell r="AO334">
            <v>4280.7783333333336</v>
          </cell>
        </row>
        <row r="335">
          <cell r="A335" t="str">
            <v>PiècesFrais de déplacement</v>
          </cell>
          <cell r="B335" t="str">
            <v>Frais de déplacement</v>
          </cell>
          <cell r="E335">
            <v>14967.157499999996</v>
          </cell>
          <cell r="H335">
            <v>1247.2631249999999</v>
          </cell>
          <cell r="K335">
            <v>1247.2631249999999</v>
          </cell>
          <cell r="N335">
            <v>1247.2631249999999</v>
          </cell>
          <cell r="Q335">
            <v>1247.2631249999999</v>
          </cell>
          <cell r="T335">
            <v>1247.2631249999999</v>
          </cell>
          <cell r="W335">
            <v>1247.2631249999999</v>
          </cell>
          <cell r="Z335">
            <v>1247.2631249999999</v>
          </cell>
          <cell r="AC335">
            <v>1247.2631249999999</v>
          </cell>
          <cell r="AF335">
            <v>1247.2631249999999</v>
          </cell>
          <cell r="AI335">
            <v>1247.2631249999999</v>
          </cell>
          <cell r="AL335">
            <v>1247.2631249999999</v>
          </cell>
          <cell r="AO335">
            <v>1247.2631249999999</v>
          </cell>
        </row>
        <row r="336">
          <cell r="A336" t="str">
            <v>PiècesServices extérieurs</v>
          </cell>
          <cell r="B336" t="str">
            <v>Services extérieurs</v>
          </cell>
          <cell r="E336">
            <v>91411.229099999997</v>
          </cell>
          <cell r="H336">
            <v>7272.824908333333</v>
          </cell>
          <cell r="K336">
            <v>7060.8431083333326</v>
          </cell>
          <cell r="N336">
            <v>7738.2632083333328</v>
          </cell>
          <cell r="Q336">
            <v>7507.6174083333326</v>
          </cell>
          <cell r="T336">
            <v>9198.8635083333338</v>
          </cell>
          <cell r="W336">
            <v>7507.8482083333329</v>
          </cell>
          <cell r="Z336">
            <v>7507.8482083333329</v>
          </cell>
          <cell r="AC336">
            <v>7120.7510083333327</v>
          </cell>
          <cell r="AF336">
            <v>7332.7328083333323</v>
          </cell>
          <cell r="AI336">
            <v>7867.0648083333326</v>
          </cell>
          <cell r="AL336">
            <v>8314.0699083333329</v>
          </cell>
          <cell r="AO336">
            <v>6982.5020083333329</v>
          </cell>
        </row>
        <row r="337">
          <cell r="A337" t="str">
            <v>PiècesFournitures autres</v>
          </cell>
          <cell r="B337" t="str">
            <v>Fournitures autres</v>
          </cell>
          <cell r="E337">
            <v>1494</v>
          </cell>
          <cell r="H337">
            <v>126</v>
          </cell>
          <cell r="K337">
            <v>120</v>
          </cell>
          <cell r="N337">
            <v>132</v>
          </cell>
          <cell r="Q337">
            <v>126</v>
          </cell>
          <cell r="T337">
            <v>120</v>
          </cell>
          <cell r="W337">
            <v>126</v>
          </cell>
          <cell r="Z337">
            <v>132</v>
          </cell>
          <cell r="AC337">
            <v>126</v>
          </cell>
          <cell r="AF337">
            <v>126</v>
          </cell>
          <cell r="AI337">
            <v>126</v>
          </cell>
          <cell r="AL337">
            <v>126</v>
          </cell>
          <cell r="AO337">
            <v>108</v>
          </cell>
        </row>
        <row r="338">
          <cell r="A338" t="str">
            <v>PiècesUniformes</v>
          </cell>
          <cell r="B338" t="str">
            <v>Uniformes</v>
          </cell>
          <cell r="E338">
            <v>2040</v>
          </cell>
          <cell r="H338">
            <v>170</v>
          </cell>
          <cell r="K338">
            <v>170</v>
          </cell>
          <cell r="N338">
            <v>170</v>
          </cell>
          <cell r="Q338">
            <v>170</v>
          </cell>
          <cell r="T338">
            <v>170</v>
          </cell>
          <cell r="W338">
            <v>170</v>
          </cell>
          <cell r="Z338">
            <v>170</v>
          </cell>
          <cell r="AC338">
            <v>170</v>
          </cell>
          <cell r="AF338">
            <v>170</v>
          </cell>
          <cell r="AI338">
            <v>170</v>
          </cell>
          <cell r="AL338">
            <v>170</v>
          </cell>
          <cell r="AO338">
            <v>170</v>
          </cell>
        </row>
        <row r="339">
          <cell r="A339" t="str">
            <v>PiècesPapeterie</v>
          </cell>
          <cell r="B339" t="str">
            <v>Papeterie</v>
          </cell>
          <cell r="E339">
            <v>6540</v>
          </cell>
          <cell r="H339">
            <v>545</v>
          </cell>
          <cell r="K339">
            <v>545</v>
          </cell>
          <cell r="N339">
            <v>545</v>
          </cell>
          <cell r="Q339">
            <v>545</v>
          </cell>
          <cell r="T339">
            <v>545</v>
          </cell>
          <cell r="W339">
            <v>545</v>
          </cell>
          <cell r="Z339">
            <v>545</v>
          </cell>
          <cell r="AC339">
            <v>545</v>
          </cell>
          <cell r="AF339">
            <v>545</v>
          </cell>
          <cell r="AI339">
            <v>545</v>
          </cell>
          <cell r="AL339">
            <v>545</v>
          </cell>
          <cell r="AO339">
            <v>545</v>
          </cell>
        </row>
        <row r="340">
          <cell r="A340" t="str">
            <v>PiècesTéléphone</v>
          </cell>
          <cell r="B340" t="str">
            <v>Téléphone</v>
          </cell>
          <cell r="E340">
            <v>5427.2999999999993</v>
          </cell>
          <cell r="H340">
            <v>452.27499999999998</v>
          </cell>
          <cell r="K340">
            <v>452.27499999999998</v>
          </cell>
          <cell r="N340">
            <v>452.27499999999998</v>
          </cell>
          <cell r="Q340">
            <v>452.27499999999998</v>
          </cell>
          <cell r="T340">
            <v>452.27499999999998</v>
          </cell>
          <cell r="W340">
            <v>452.27499999999998</v>
          </cell>
          <cell r="Z340">
            <v>452.27499999999998</v>
          </cell>
          <cell r="AC340">
            <v>452.27499999999998</v>
          </cell>
          <cell r="AF340">
            <v>452.27499999999998</v>
          </cell>
          <cell r="AI340">
            <v>452.27499999999998</v>
          </cell>
          <cell r="AL340">
            <v>452.27499999999998</v>
          </cell>
          <cell r="AO340">
            <v>452.27499999999998</v>
          </cell>
        </row>
        <row r="341">
          <cell r="A341" t="str">
            <v>PiècesFrais postaux</v>
          </cell>
          <cell r="B341" t="str">
            <v>Frais postaux</v>
          </cell>
          <cell r="E341">
            <v>2595</v>
          </cell>
          <cell r="H341">
            <v>216.25</v>
          </cell>
          <cell r="K341">
            <v>216.25</v>
          </cell>
          <cell r="N341">
            <v>216.25</v>
          </cell>
          <cell r="Q341">
            <v>216.25</v>
          </cell>
          <cell r="T341">
            <v>216.25</v>
          </cell>
          <cell r="W341">
            <v>216.25</v>
          </cell>
          <cell r="Z341">
            <v>216.25</v>
          </cell>
          <cell r="AC341">
            <v>216.25</v>
          </cell>
          <cell r="AF341">
            <v>216.25</v>
          </cell>
          <cell r="AI341">
            <v>216.25</v>
          </cell>
          <cell r="AL341">
            <v>216.25</v>
          </cell>
          <cell r="AO341">
            <v>216.25</v>
          </cell>
        </row>
        <row r="342">
          <cell r="A342" t="str">
            <v>PiècesDivers</v>
          </cell>
          <cell r="B342" t="str">
            <v>Divers</v>
          </cell>
          <cell r="E342">
            <v>10773</v>
          </cell>
          <cell r="H342">
            <v>897.75</v>
          </cell>
          <cell r="K342">
            <v>897.75</v>
          </cell>
          <cell r="N342">
            <v>897.75</v>
          </cell>
          <cell r="Q342">
            <v>897.75</v>
          </cell>
          <cell r="T342">
            <v>897.75</v>
          </cell>
          <cell r="W342">
            <v>897.75</v>
          </cell>
          <cell r="Z342">
            <v>897.75</v>
          </cell>
          <cell r="AC342">
            <v>897.75</v>
          </cell>
          <cell r="AF342">
            <v>897.75</v>
          </cell>
          <cell r="AI342">
            <v>897.75</v>
          </cell>
          <cell r="AL342">
            <v>897.75</v>
          </cell>
          <cell r="AO342">
            <v>897.75</v>
          </cell>
        </row>
        <row r="343">
          <cell r="A343" t="str">
            <v>PiècesFormation</v>
          </cell>
          <cell r="B343" t="str">
            <v>Formation</v>
          </cell>
          <cell r="E343">
            <v>2965.7500000000005</v>
          </cell>
          <cell r="H343">
            <v>247.14583333333334</v>
          </cell>
          <cell r="K343">
            <v>247.14583333333334</v>
          </cell>
          <cell r="N343">
            <v>247.14583333333334</v>
          </cell>
          <cell r="Q343">
            <v>247.14583333333334</v>
          </cell>
          <cell r="T343">
            <v>247.14583333333334</v>
          </cell>
          <cell r="W343">
            <v>247.14583333333334</v>
          </cell>
          <cell r="Z343">
            <v>247.14583333333334</v>
          </cell>
          <cell r="AC343">
            <v>247.14583333333334</v>
          </cell>
          <cell r="AF343">
            <v>247.14583333333334</v>
          </cell>
          <cell r="AI343">
            <v>247.14583333333334</v>
          </cell>
          <cell r="AL343">
            <v>247.14583333333334</v>
          </cell>
          <cell r="AO343">
            <v>247.14583333333334</v>
          </cell>
        </row>
        <row r="344">
          <cell r="A344" t="str">
            <v>PiècesFrais bancaires</v>
          </cell>
          <cell r="B344" t="str">
            <v>Frais bancaires</v>
          </cell>
          <cell r="E344">
            <v>26517.5</v>
          </cell>
          <cell r="H344">
            <v>1630.9951819211053</v>
          </cell>
          <cell r="K344">
            <v>1406.8338933847535</v>
          </cell>
          <cell r="N344">
            <v>1627.5891855146688</v>
          </cell>
          <cell r="Q344">
            <v>3128.8953456979134</v>
          </cell>
          <cell r="T344">
            <v>2867.7010940528189</v>
          </cell>
          <cell r="W344">
            <v>1895.4593382359283</v>
          </cell>
          <cell r="Z344">
            <v>1787.0140289781664</v>
          </cell>
          <cell r="AC344">
            <v>1969.6719311009003</v>
          </cell>
          <cell r="AF344">
            <v>1491.6343899182989</v>
          </cell>
          <cell r="AI344">
            <v>2796.126826179277</v>
          </cell>
          <cell r="AL344">
            <v>4068.8513498448642</v>
          </cell>
          <cell r="AO344">
            <v>1846.7274351713049</v>
          </cell>
        </row>
        <row r="345">
          <cell r="A345" t="str">
            <v>Pièces[...]</v>
          </cell>
          <cell r="B345" t="str">
            <v>[...]</v>
          </cell>
          <cell r="E345">
            <v>0</v>
          </cell>
        </row>
        <row r="346">
          <cell r="A346" t="str">
            <v>Pièces[...]</v>
          </cell>
          <cell r="B346" t="str">
            <v>[...]</v>
          </cell>
          <cell r="E346">
            <v>0</v>
          </cell>
        </row>
        <row r="347">
          <cell r="A347" t="str">
            <v>Pièces[...]</v>
          </cell>
          <cell r="B347" t="str">
            <v>[...]</v>
          </cell>
          <cell r="E347">
            <v>0</v>
          </cell>
        </row>
        <row r="348">
          <cell r="A348" t="str">
            <v>PiècesTOTAL SEMI-FIXES</v>
          </cell>
          <cell r="B348" t="str">
            <v>TOTAL SEMI-FIXES</v>
          </cell>
          <cell r="C348" t="str">
            <v>% brut</v>
          </cell>
          <cell r="D348">
            <v>0.2153871503207809</v>
          </cell>
          <cell r="E348">
            <v>289757.97659999999</v>
          </cell>
          <cell r="F348" t="str">
            <v>% brut</v>
          </cell>
          <cell r="G348">
            <v>0.2231612413358699</v>
          </cell>
          <cell r="H348">
            <v>22833.099446446209</v>
          </cell>
          <cell r="I348" t="str">
            <v>% brut</v>
          </cell>
          <cell r="J348">
            <v>0.21765649085245739</v>
          </cell>
          <cell r="K348">
            <v>22465.790563398288</v>
          </cell>
          <cell r="L348" t="str">
            <v>% brut</v>
          </cell>
          <cell r="M348">
            <v>0.24246370046895407</v>
          </cell>
          <cell r="N348">
            <v>23376.953253197527</v>
          </cell>
          <cell r="O348" t="str">
            <v>% brut</v>
          </cell>
          <cell r="P348">
            <v>0.24478441812406715</v>
          </cell>
          <cell r="Q348">
            <v>25743.859967137236</v>
          </cell>
          <cell r="R348" t="str">
            <v>% brut</v>
          </cell>
          <cell r="S348">
            <v>0.21286768951258919</v>
          </cell>
          <cell r="T348">
            <v>26654.002085656914</v>
          </cell>
          <cell r="U348" t="str">
            <v>% brut</v>
          </cell>
          <cell r="V348">
            <v>0.22279011924965458</v>
          </cell>
          <cell r="W348">
            <v>23462.494630871355</v>
          </cell>
          <cell r="X348" t="str">
            <v>% brut</v>
          </cell>
          <cell r="Y348">
            <v>0.20804734755124901</v>
          </cell>
          <cell r="Z348">
            <v>23350.043698616646</v>
          </cell>
          <cell r="AA348" t="str">
            <v>% brut</v>
          </cell>
          <cell r="AB348">
            <v>0.19036459700675676</v>
          </cell>
          <cell r="AC348">
            <v>23610.569152519845</v>
          </cell>
          <cell r="AD348" t="str">
            <v>% brut</v>
          </cell>
          <cell r="AE348">
            <v>0.21367773744057506</v>
          </cell>
          <cell r="AF348">
            <v>22761.88817043267</v>
          </cell>
          <cell r="AG348" t="str">
            <v>% brut</v>
          </cell>
          <cell r="AH348">
            <v>0.19261382633047489</v>
          </cell>
          <cell r="AI348">
            <v>25035.38633488246</v>
          </cell>
          <cell r="AJ348" t="str">
            <v>% brut</v>
          </cell>
          <cell r="AK348">
            <v>0.19208690996452957</v>
          </cell>
          <cell r="AL348">
            <v>27760.567351200745</v>
          </cell>
          <cell r="AM348" t="str">
            <v>% brut</v>
          </cell>
          <cell r="AN348">
            <v>0.25125089674624373</v>
          </cell>
          <cell r="AO348">
            <v>22703.321945640095</v>
          </cell>
        </row>
        <row r="349">
          <cell r="A349" t="str">
            <v>Pièces</v>
          </cell>
        </row>
        <row r="350">
          <cell r="A350" t="str">
            <v>PiècesTOTAL DES DÉPENSES</v>
          </cell>
          <cell r="B350" t="str">
            <v>TOTAL DES DÉPENSES</v>
          </cell>
          <cell r="C350" t="str">
            <v>% brut</v>
          </cell>
          <cell r="D350">
            <v>0.57558733159011066</v>
          </cell>
          <cell r="E350">
            <v>774331.3392175578</v>
          </cell>
          <cell r="F350" t="str">
            <v>% brut</v>
          </cell>
          <cell r="G350">
            <v>0.60457622880487871</v>
          </cell>
          <cell r="H350">
            <v>61858.184121152604</v>
          </cell>
          <cell r="I350" t="str">
            <v>% brut</v>
          </cell>
          <cell r="J350">
            <v>0.57822834105781773</v>
          </cell>
          <cell r="K350">
            <v>59682.836735762365</v>
          </cell>
          <cell r="L350" t="str">
            <v>% brut</v>
          </cell>
          <cell r="M350">
            <v>0.68473407424685206</v>
          </cell>
          <cell r="N350">
            <v>66018.114932588593</v>
          </cell>
          <cell r="O350" t="str">
            <v>% brut</v>
          </cell>
          <cell r="P350">
            <v>0.61585280711215162</v>
          </cell>
          <cell r="Q350">
            <v>64768.944641843635</v>
          </cell>
          <cell r="R350" t="str">
            <v>% brut</v>
          </cell>
          <cell r="S350">
            <v>0.53897453674506157</v>
          </cell>
          <cell r="T350">
            <v>67487.125262705638</v>
          </cell>
          <cell r="U350" t="str">
            <v>% brut</v>
          </cell>
          <cell r="V350">
            <v>0.61052452367145182</v>
          </cell>
          <cell r="W350">
            <v>64295.617807920084</v>
          </cell>
          <cell r="X350" t="str">
            <v>% brut</v>
          </cell>
          <cell r="Y350">
            <v>0.57186777884756002</v>
          </cell>
          <cell r="Z350">
            <v>64183.166875665374</v>
          </cell>
          <cell r="AA350" t="str">
            <v>% brut</v>
          </cell>
          <cell r="AB350">
            <v>0.51958923313953476</v>
          </cell>
          <cell r="AC350">
            <v>64443.69232956857</v>
          </cell>
          <cell r="AD350" t="str">
            <v>% brut</v>
          </cell>
          <cell r="AE350">
            <v>0.59699960018647336</v>
          </cell>
          <cell r="AF350">
            <v>63595.011347481399</v>
          </cell>
          <cell r="AG350" t="str">
            <v>% brut</v>
          </cell>
          <cell r="AH350">
            <v>0.49285967760350524</v>
          </cell>
          <cell r="AI350">
            <v>64060.471009588859</v>
          </cell>
          <cell r="AJ350" t="str">
            <v>% brut</v>
          </cell>
          <cell r="AK350">
            <v>0.47462827001857921</v>
          </cell>
          <cell r="AL350">
            <v>68593.69052824947</v>
          </cell>
          <cell r="AM350" t="str">
            <v>% brut</v>
          </cell>
          <cell r="AN350">
            <v>0.72314792291275998</v>
          </cell>
          <cell r="AO350">
            <v>65344.483625031149</v>
          </cell>
        </row>
        <row r="351">
          <cell r="A351" t="str">
            <v>Pièces</v>
          </cell>
        </row>
        <row r="352">
          <cell r="A352" t="str">
            <v>PiècesPROFIT DÉPARTEMENTAL</v>
          </cell>
          <cell r="B352" t="str">
            <v>PROFIT DÉPARTEMENTAL</v>
          </cell>
          <cell r="E352">
            <v>570957.71896653972</v>
          </cell>
          <cell r="H352">
            <v>40458.415794516186</v>
          </cell>
          <cell r="K352">
            <v>43533.890114010996</v>
          </cell>
          <cell r="N352">
            <v>30396.124427710194</v>
          </cell>
          <cell r="Q352">
            <v>40400.576214214911</v>
          </cell>
          <cell r="T352">
            <v>57726.814657850366</v>
          </cell>
          <cell r="W352">
            <v>41016.479110434309</v>
          </cell>
          <cell r="Z352">
            <v>48051.110434045338</v>
          </cell>
          <cell r="AC352">
            <v>59584.459562990625</v>
          </cell>
          <cell r="AF352">
            <v>42929.367107072743</v>
          </cell>
          <cell r="AI352">
            <v>65916.627788751255</v>
          </cell>
          <cell r="AL352">
            <v>75927.179510874805</v>
          </cell>
          <cell r="AO352">
            <v>25016.674244068141</v>
          </cell>
        </row>
        <row r="355">
          <cell r="B355" t="str">
            <v>Budget 2021</v>
          </cell>
          <cell r="C355" t="str">
            <v>Boutique</v>
          </cell>
        </row>
        <row r="357">
          <cell r="B357" t="str">
            <v>Mois</v>
          </cell>
          <cell r="C357">
            <v>2021</v>
          </cell>
          <cell r="F357" t="str">
            <v>Janvier</v>
          </cell>
          <cell r="I357" t="str">
            <v>Février</v>
          </cell>
          <cell r="L357" t="str">
            <v>Mars</v>
          </cell>
          <cell r="O357" t="str">
            <v>Avril</v>
          </cell>
          <cell r="R357" t="str">
            <v>Mai</v>
          </cell>
          <cell r="U357" t="str">
            <v>Juin</v>
          </cell>
          <cell r="X357" t="str">
            <v>Juillet</v>
          </cell>
          <cell r="AA357" t="str">
            <v>Août</v>
          </cell>
          <cell r="AD357" t="str">
            <v>Septembre</v>
          </cell>
          <cell r="AG357" t="str">
            <v>Octobre</v>
          </cell>
          <cell r="AJ357" t="str">
            <v>Novembre</v>
          </cell>
          <cell r="AM357" t="str">
            <v>Décembre</v>
          </cell>
        </row>
        <row r="358">
          <cell r="C358" t="str">
            <v>$VENTES</v>
          </cell>
          <cell r="D358" t="str">
            <v>% P. BRUT</v>
          </cell>
          <cell r="E358" t="str">
            <v>$PROFITS</v>
          </cell>
          <cell r="F358" t="str">
            <v>$VENTES</v>
          </cell>
          <cell r="G358" t="str">
            <v>% P. BRUT</v>
          </cell>
          <cell r="H358" t="str">
            <v>$PROFITS</v>
          </cell>
          <cell r="I358" t="str">
            <v>$VENTES</v>
          </cell>
          <cell r="J358" t="str">
            <v>% P. BRUT</v>
          </cell>
          <cell r="K358" t="str">
            <v>$PROFITS</v>
          </cell>
          <cell r="L358" t="str">
            <v>$VENTES</v>
          </cell>
          <cell r="M358" t="str">
            <v>% P. BRUT</v>
          </cell>
          <cell r="N358" t="str">
            <v>$PROFITS</v>
          </cell>
          <cell r="O358" t="str">
            <v>$VENTES</v>
          </cell>
          <cell r="P358" t="str">
            <v>% P. BRUT</v>
          </cell>
          <cell r="Q358" t="str">
            <v>$PROFITS</v>
          </cell>
          <cell r="R358" t="str">
            <v>$VENTES</v>
          </cell>
          <cell r="S358" t="str">
            <v>% P. BRUT</v>
          </cell>
          <cell r="T358" t="str">
            <v>$PROFITS</v>
          </cell>
          <cell r="U358" t="str">
            <v>$VENTES</v>
          </cell>
          <cell r="V358" t="str">
            <v>% P. BRUT</v>
          </cell>
          <cell r="W358" t="str">
            <v>$PROFITS</v>
          </cell>
          <cell r="X358" t="str">
            <v>$VENTES</v>
          </cell>
          <cell r="Y358" t="str">
            <v>% P. BRUT</v>
          </cell>
          <cell r="Z358" t="str">
            <v>$PROFITS</v>
          </cell>
          <cell r="AA358" t="str">
            <v>$VENTES</v>
          </cell>
          <cell r="AB358" t="str">
            <v>% P. BRUT</v>
          </cell>
          <cell r="AC358" t="str">
            <v>$PROFITS</v>
          </cell>
          <cell r="AD358" t="str">
            <v>$VENTES</v>
          </cell>
          <cell r="AE358" t="str">
            <v>% P. BRUT</v>
          </cell>
          <cell r="AF358" t="str">
            <v>$PROFITS</v>
          </cell>
          <cell r="AG358" t="str">
            <v>$VENTES</v>
          </cell>
          <cell r="AH358" t="str">
            <v>% P. BRUT</v>
          </cell>
          <cell r="AI358" t="str">
            <v>$PROFITS</v>
          </cell>
          <cell r="AJ358" t="str">
            <v>$VENTES</v>
          </cell>
          <cell r="AK358" t="str">
            <v>% P. BRUT</v>
          </cell>
          <cell r="AL358" t="str">
            <v>$PROFITS</v>
          </cell>
          <cell r="AM358" t="str">
            <v>$VENTES</v>
          </cell>
          <cell r="AN358" t="str">
            <v>% P. BRUT</v>
          </cell>
          <cell r="AO358" t="str">
            <v>$PROFITS</v>
          </cell>
        </row>
        <row r="359">
          <cell r="A359" t="str">
            <v>BoutiqueBoutique</v>
          </cell>
          <cell r="B359" t="str">
            <v>Boutique</v>
          </cell>
          <cell r="C359">
            <v>0</v>
          </cell>
          <cell r="D359">
            <v>0</v>
          </cell>
          <cell r="E359">
            <v>0</v>
          </cell>
          <cell r="G359">
            <v>0</v>
          </cell>
          <cell r="J359">
            <v>0</v>
          </cell>
          <cell r="M359">
            <v>0</v>
          </cell>
          <cell r="P359">
            <v>0</v>
          </cell>
          <cell r="S359">
            <v>0</v>
          </cell>
          <cell r="V359">
            <v>0</v>
          </cell>
          <cell r="Y359">
            <v>0</v>
          </cell>
          <cell r="AB359">
            <v>0</v>
          </cell>
          <cell r="AE359">
            <v>0</v>
          </cell>
          <cell r="AH359">
            <v>0</v>
          </cell>
          <cell r="AK359">
            <v>0</v>
          </cell>
          <cell r="AN359">
            <v>0</v>
          </cell>
        </row>
        <row r="360">
          <cell r="A360" t="str">
            <v>Boutique</v>
          </cell>
        </row>
        <row r="361">
          <cell r="A361" t="str">
            <v>BoutiqueTotal Dépt. Boutique</v>
          </cell>
          <cell r="B361" t="str">
            <v>Total Dépt. Boutique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</row>
        <row r="362">
          <cell r="A362" t="str">
            <v>Boutique</v>
          </cell>
        </row>
        <row r="363">
          <cell r="A363" t="str">
            <v>BoutiqueDEPENSES</v>
          </cell>
          <cell r="B363" t="str">
            <v>DEPENSES</v>
          </cell>
        </row>
        <row r="364">
          <cell r="A364" t="str">
            <v>BoutiqueSalaires cadres</v>
          </cell>
          <cell r="B364" t="str">
            <v>Salaires cadres</v>
          </cell>
          <cell r="E364">
            <v>0</v>
          </cell>
        </row>
        <row r="365">
          <cell r="A365" t="str">
            <v>BoutiqueSalaires commis</v>
          </cell>
          <cell r="B365" t="str">
            <v>Salaires commis</v>
          </cell>
          <cell r="E365">
            <v>0</v>
          </cell>
        </row>
        <row r="366">
          <cell r="A366" t="str">
            <v>BoutiqueSalaires autres</v>
          </cell>
          <cell r="B366" t="str">
            <v>Salaires autres</v>
          </cell>
          <cell r="E366">
            <v>0</v>
          </cell>
        </row>
        <row r="367">
          <cell r="A367" t="str">
            <v>BoutiqueSalaires spécialistes</v>
          </cell>
          <cell r="B367" t="str">
            <v>Salaires spécialistes</v>
          </cell>
          <cell r="E367">
            <v>0</v>
          </cell>
        </row>
        <row r="368">
          <cell r="A368" t="str">
            <v>Boutique[...]</v>
          </cell>
          <cell r="B368" t="str">
            <v>[...]</v>
          </cell>
          <cell r="E368">
            <v>0</v>
          </cell>
        </row>
        <row r="369">
          <cell r="A369" t="str">
            <v>Boutique[...]</v>
          </cell>
          <cell r="B369" t="str">
            <v>[...]</v>
          </cell>
          <cell r="E369">
            <v>0</v>
          </cell>
        </row>
        <row r="370">
          <cell r="A370" t="str">
            <v>Boutique[...]</v>
          </cell>
          <cell r="B370" t="str">
            <v>[...]</v>
          </cell>
          <cell r="E370">
            <v>0</v>
          </cell>
        </row>
        <row r="371">
          <cell r="A371" t="str">
            <v>BoutiqueSalaires en absences</v>
          </cell>
          <cell r="B371" t="str">
            <v>Salaires en absences</v>
          </cell>
          <cell r="E371">
            <v>0</v>
          </cell>
        </row>
        <row r="372">
          <cell r="A372" t="str">
            <v>BoutiqueDéduction à la source</v>
          </cell>
          <cell r="B372" t="str">
            <v>Déduction à la source</v>
          </cell>
          <cell r="E372">
            <v>0</v>
          </cell>
        </row>
        <row r="373">
          <cell r="A373" t="str">
            <v>BoutiqueBénéfices marginaux</v>
          </cell>
          <cell r="B373" t="str">
            <v>Bénéfices marginaux</v>
          </cell>
          <cell r="E373">
            <v>0</v>
          </cell>
        </row>
        <row r="374">
          <cell r="A374" t="str">
            <v>BoutiqueCsst</v>
          </cell>
          <cell r="B374" t="str">
            <v>Csst</v>
          </cell>
          <cell r="E374">
            <v>0</v>
          </cell>
        </row>
        <row r="375">
          <cell r="A375" t="str">
            <v>Boutique[...]</v>
          </cell>
          <cell r="B375" t="str">
            <v>[...]</v>
          </cell>
          <cell r="E375">
            <v>0</v>
          </cell>
        </row>
        <row r="376">
          <cell r="A376" t="str">
            <v>BoutiqueTOTAL PERSONNEL</v>
          </cell>
          <cell r="B376" t="str">
            <v>TOTAL PERSONNEL</v>
          </cell>
          <cell r="C376" t="str">
            <v>% brut</v>
          </cell>
          <cell r="D376">
            <v>0</v>
          </cell>
          <cell r="E376">
            <v>0</v>
          </cell>
          <cell r="F376" t="str">
            <v>% brut</v>
          </cell>
          <cell r="G376">
            <v>0</v>
          </cell>
          <cell r="H376">
            <v>0</v>
          </cell>
          <cell r="I376" t="str">
            <v>% brut</v>
          </cell>
          <cell r="J376">
            <v>0</v>
          </cell>
          <cell r="K376">
            <v>0</v>
          </cell>
          <cell r="L376" t="str">
            <v>% brut</v>
          </cell>
          <cell r="M376">
            <v>0</v>
          </cell>
          <cell r="N376">
            <v>0</v>
          </cell>
          <cell r="O376" t="str">
            <v>% brut</v>
          </cell>
          <cell r="P376">
            <v>0</v>
          </cell>
          <cell r="Q376">
            <v>0</v>
          </cell>
          <cell r="R376" t="str">
            <v>% brut</v>
          </cell>
          <cell r="S376">
            <v>0</v>
          </cell>
          <cell r="T376">
            <v>0</v>
          </cell>
          <cell r="U376" t="str">
            <v>% brut</v>
          </cell>
          <cell r="V376">
            <v>0</v>
          </cell>
          <cell r="W376">
            <v>0</v>
          </cell>
          <cell r="X376" t="str">
            <v>% brut</v>
          </cell>
          <cell r="Y376">
            <v>0</v>
          </cell>
          <cell r="Z376">
            <v>0</v>
          </cell>
          <cell r="AA376" t="str">
            <v>% brut</v>
          </cell>
          <cell r="AB376">
            <v>0</v>
          </cell>
          <cell r="AC376">
            <v>0</v>
          </cell>
          <cell r="AD376" t="str">
            <v>% brut</v>
          </cell>
          <cell r="AE376">
            <v>0</v>
          </cell>
          <cell r="AF376">
            <v>0</v>
          </cell>
          <cell r="AG376" t="str">
            <v>% brut</v>
          </cell>
          <cell r="AH376">
            <v>0</v>
          </cell>
          <cell r="AI376">
            <v>0</v>
          </cell>
          <cell r="AJ376" t="str">
            <v>% brut</v>
          </cell>
          <cell r="AK376">
            <v>0</v>
          </cell>
          <cell r="AL376">
            <v>0</v>
          </cell>
          <cell r="AM376" t="str">
            <v>% brut</v>
          </cell>
          <cell r="AN376">
            <v>0</v>
          </cell>
          <cell r="AO376">
            <v>0</v>
          </cell>
        </row>
        <row r="377">
          <cell r="A377" t="str">
            <v>BoutiquePublicité 2</v>
          </cell>
          <cell r="B377" t="str">
            <v>Publicité 2</v>
          </cell>
          <cell r="E377">
            <v>0</v>
          </cell>
        </row>
        <row r="378">
          <cell r="A378" t="str">
            <v>BoutiqueService gratuit 2</v>
          </cell>
          <cell r="B378" t="str">
            <v>Service gratuit 2</v>
          </cell>
          <cell r="E378">
            <v>0</v>
          </cell>
        </row>
        <row r="379">
          <cell r="A379" t="str">
            <v>BoutiqueFrais véhicules de cie</v>
          </cell>
          <cell r="B379" t="str">
            <v>Frais véhicules de cie</v>
          </cell>
          <cell r="E379">
            <v>0</v>
          </cell>
        </row>
        <row r="380">
          <cell r="A380" t="str">
            <v>BoutiqueInformatique</v>
          </cell>
          <cell r="B380" t="str">
            <v>Informatique</v>
          </cell>
          <cell r="E380">
            <v>0</v>
          </cell>
        </row>
        <row r="381">
          <cell r="A381" t="str">
            <v>BoutiqueFrais de déplacement</v>
          </cell>
          <cell r="B381" t="str">
            <v>Frais de déplacement</v>
          </cell>
          <cell r="E381">
            <v>0</v>
          </cell>
        </row>
        <row r="382">
          <cell r="A382" t="str">
            <v>BoutiqueServices extérieurs</v>
          </cell>
          <cell r="B382" t="str">
            <v>Services extérieurs</v>
          </cell>
          <cell r="E382">
            <v>0</v>
          </cell>
        </row>
        <row r="383">
          <cell r="A383" t="str">
            <v>BoutiqueFournitures autres</v>
          </cell>
          <cell r="B383" t="str">
            <v>Fournitures autres</v>
          </cell>
          <cell r="E383">
            <v>0</v>
          </cell>
        </row>
        <row r="384">
          <cell r="A384" t="str">
            <v>BoutiqueUniformes</v>
          </cell>
          <cell r="B384" t="str">
            <v>Uniformes</v>
          </cell>
          <cell r="E384">
            <v>0</v>
          </cell>
        </row>
        <row r="385">
          <cell r="A385" t="str">
            <v>BoutiquePapeterie</v>
          </cell>
          <cell r="B385" t="str">
            <v>Papeterie</v>
          </cell>
          <cell r="E385">
            <v>0</v>
          </cell>
        </row>
        <row r="386">
          <cell r="A386" t="str">
            <v>BoutiqueTéléphone</v>
          </cell>
          <cell r="B386" t="str">
            <v>Téléphone</v>
          </cell>
          <cell r="E386">
            <v>0</v>
          </cell>
        </row>
        <row r="387">
          <cell r="A387" t="str">
            <v>BoutiqueFrais postaux</v>
          </cell>
          <cell r="B387" t="str">
            <v>Frais postaux</v>
          </cell>
          <cell r="E387">
            <v>0</v>
          </cell>
        </row>
        <row r="388">
          <cell r="A388" t="str">
            <v>BoutiqueDivers</v>
          </cell>
          <cell r="B388" t="str">
            <v>Divers</v>
          </cell>
          <cell r="E388">
            <v>0</v>
          </cell>
        </row>
        <row r="389">
          <cell r="A389" t="str">
            <v>BoutiqueFormation</v>
          </cell>
          <cell r="B389" t="str">
            <v>Formation</v>
          </cell>
          <cell r="E389">
            <v>0</v>
          </cell>
        </row>
        <row r="390">
          <cell r="A390" t="str">
            <v>BoutiqueFrais bancaires</v>
          </cell>
          <cell r="B390" t="str">
            <v>Frais bancaires</v>
          </cell>
          <cell r="E390">
            <v>0</v>
          </cell>
        </row>
        <row r="391">
          <cell r="A391" t="str">
            <v>Boutique[...]</v>
          </cell>
          <cell r="B391" t="str">
            <v>[...]</v>
          </cell>
          <cell r="E391">
            <v>0</v>
          </cell>
        </row>
        <row r="392">
          <cell r="A392" t="str">
            <v>Boutique[...]</v>
          </cell>
          <cell r="B392" t="str">
            <v>[...]</v>
          </cell>
          <cell r="E392">
            <v>0</v>
          </cell>
        </row>
        <row r="393">
          <cell r="A393" t="str">
            <v>Boutique[...]</v>
          </cell>
          <cell r="B393" t="str">
            <v>[...]</v>
          </cell>
          <cell r="E393">
            <v>0</v>
          </cell>
        </row>
        <row r="394">
          <cell r="A394" t="str">
            <v>BoutiqueTOTAL SEMI-FIXES</v>
          </cell>
          <cell r="B394" t="str">
            <v>TOTAL SEMI-FIXES</v>
          </cell>
          <cell r="C394" t="str">
            <v>% brut</v>
          </cell>
          <cell r="D394">
            <v>0</v>
          </cell>
          <cell r="E394">
            <v>0</v>
          </cell>
          <cell r="F394" t="str">
            <v>% brut</v>
          </cell>
          <cell r="G394">
            <v>0</v>
          </cell>
          <cell r="H394">
            <v>0</v>
          </cell>
          <cell r="I394" t="str">
            <v>% brut</v>
          </cell>
          <cell r="J394">
            <v>0</v>
          </cell>
          <cell r="K394">
            <v>0</v>
          </cell>
          <cell r="L394" t="str">
            <v>% brut</v>
          </cell>
          <cell r="M394">
            <v>0</v>
          </cell>
          <cell r="N394">
            <v>0</v>
          </cell>
          <cell r="O394" t="str">
            <v>% brut</v>
          </cell>
          <cell r="P394">
            <v>0</v>
          </cell>
          <cell r="Q394">
            <v>0</v>
          </cell>
          <cell r="R394" t="str">
            <v>% brut</v>
          </cell>
          <cell r="S394">
            <v>0</v>
          </cell>
          <cell r="T394">
            <v>0</v>
          </cell>
          <cell r="U394" t="str">
            <v>% brut</v>
          </cell>
          <cell r="V394">
            <v>0</v>
          </cell>
          <cell r="W394">
            <v>0</v>
          </cell>
          <cell r="X394" t="str">
            <v>% brut</v>
          </cell>
          <cell r="Y394">
            <v>0</v>
          </cell>
          <cell r="Z394">
            <v>0</v>
          </cell>
          <cell r="AA394" t="str">
            <v>% brut</v>
          </cell>
          <cell r="AB394">
            <v>0</v>
          </cell>
          <cell r="AC394">
            <v>0</v>
          </cell>
          <cell r="AD394" t="str">
            <v>% brut</v>
          </cell>
          <cell r="AE394">
            <v>0</v>
          </cell>
          <cell r="AF394">
            <v>0</v>
          </cell>
          <cell r="AG394" t="str">
            <v>% brut</v>
          </cell>
          <cell r="AH394">
            <v>0</v>
          </cell>
          <cell r="AI394">
            <v>0</v>
          </cell>
          <cell r="AJ394" t="str">
            <v>% brut</v>
          </cell>
          <cell r="AK394">
            <v>0</v>
          </cell>
          <cell r="AL394">
            <v>0</v>
          </cell>
          <cell r="AM394" t="str">
            <v>% brut</v>
          </cell>
          <cell r="AN394">
            <v>0</v>
          </cell>
          <cell r="AO394">
            <v>0</v>
          </cell>
        </row>
        <row r="395">
          <cell r="A395" t="str">
            <v>Boutique</v>
          </cell>
        </row>
        <row r="396">
          <cell r="A396" t="str">
            <v>BoutiqueTOTAL DES DÉPENSES</v>
          </cell>
          <cell r="B396" t="str">
            <v>TOTAL DES DÉPENSES</v>
          </cell>
          <cell r="C396" t="str">
            <v>% brut</v>
          </cell>
          <cell r="D396">
            <v>0</v>
          </cell>
          <cell r="E396">
            <v>0</v>
          </cell>
          <cell r="F396" t="str">
            <v>% brut</v>
          </cell>
          <cell r="G396">
            <v>0</v>
          </cell>
          <cell r="H396">
            <v>0</v>
          </cell>
          <cell r="I396" t="str">
            <v>% brut</v>
          </cell>
          <cell r="J396">
            <v>0</v>
          </cell>
          <cell r="K396">
            <v>0</v>
          </cell>
          <cell r="L396" t="str">
            <v>% brut</v>
          </cell>
          <cell r="M396">
            <v>0</v>
          </cell>
          <cell r="N396">
            <v>0</v>
          </cell>
          <cell r="O396" t="str">
            <v>% brut</v>
          </cell>
          <cell r="P396">
            <v>0</v>
          </cell>
          <cell r="Q396">
            <v>0</v>
          </cell>
          <cell r="R396" t="str">
            <v>% brut</v>
          </cell>
          <cell r="S396">
            <v>0</v>
          </cell>
          <cell r="T396">
            <v>0</v>
          </cell>
          <cell r="U396" t="str">
            <v>% brut</v>
          </cell>
          <cell r="V396">
            <v>0</v>
          </cell>
          <cell r="W396">
            <v>0</v>
          </cell>
          <cell r="X396" t="str">
            <v>% brut</v>
          </cell>
          <cell r="Y396">
            <v>0</v>
          </cell>
          <cell r="Z396">
            <v>0</v>
          </cell>
          <cell r="AA396" t="str">
            <v>% brut</v>
          </cell>
          <cell r="AB396">
            <v>0</v>
          </cell>
          <cell r="AC396">
            <v>0</v>
          </cell>
          <cell r="AD396" t="str">
            <v>% brut</v>
          </cell>
          <cell r="AE396">
            <v>0</v>
          </cell>
          <cell r="AF396">
            <v>0</v>
          </cell>
          <cell r="AG396" t="str">
            <v>% brut</v>
          </cell>
          <cell r="AH396">
            <v>0</v>
          </cell>
          <cell r="AI396">
            <v>0</v>
          </cell>
          <cell r="AJ396" t="str">
            <v>% brut</v>
          </cell>
          <cell r="AK396">
            <v>0</v>
          </cell>
          <cell r="AL396">
            <v>0</v>
          </cell>
          <cell r="AM396" t="str">
            <v>% brut</v>
          </cell>
          <cell r="AN396">
            <v>0</v>
          </cell>
          <cell r="AO396">
            <v>0</v>
          </cell>
        </row>
        <row r="397">
          <cell r="A397" t="str">
            <v>Boutique</v>
          </cell>
        </row>
        <row r="398">
          <cell r="A398" t="str">
            <v>BoutiquePROFIT DÉPARTEMENTAL</v>
          </cell>
          <cell r="B398" t="str">
            <v>PROFIT DÉPARTEMENTAL</v>
          </cell>
          <cell r="E398">
            <v>0</v>
          </cell>
          <cell r="H398">
            <v>0</v>
          </cell>
          <cell r="K398">
            <v>0</v>
          </cell>
          <cell r="N398">
            <v>0</v>
          </cell>
          <cell r="Q398">
            <v>0</v>
          </cell>
          <cell r="T398">
            <v>0</v>
          </cell>
          <cell r="W398">
            <v>0</v>
          </cell>
          <cell r="Z398">
            <v>0</v>
          </cell>
          <cell r="AC398">
            <v>0</v>
          </cell>
          <cell r="AF398">
            <v>0</v>
          </cell>
          <cell r="AI398">
            <v>0</v>
          </cell>
          <cell r="AL398">
            <v>0</v>
          </cell>
          <cell r="AO398">
            <v>0</v>
          </cell>
        </row>
        <row r="401">
          <cell r="B401" t="str">
            <v>Budget 2021</v>
          </cell>
          <cell r="C401" t="str">
            <v>TOTAL  DES  REVENUS  ET  DÉPENSES</v>
          </cell>
        </row>
        <row r="403">
          <cell r="B403" t="str">
            <v>Mois</v>
          </cell>
          <cell r="C403">
            <v>2021</v>
          </cell>
          <cell r="F403" t="str">
            <v>Janvier</v>
          </cell>
          <cell r="I403" t="str">
            <v>Février</v>
          </cell>
          <cell r="L403" t="str">
            <v>Mars</v>
          </cell>
          <cell r="O403" t="str">
            <v>Avril</v>
          </cell>
          <cell r="R403" t="str">
            <v>Mai</v>
          </cell>
          <cell r="U403" t="str">
            <v>Juin</v>
          </cell>
          <cell r="X403" t="str">
            <v>Juillet</v>
          </cell>
          <cell r="AA403" t="str">
            <v>Août</v>
          </cell>
          <cell r="AD403" t="str">
            <v>Septembre</v>
          </cell>
          <cell r="AG403" t="str">
            <v>Octobre</v>
          </cell>
          <cell r="AJ403" t="str">
            <v>Novembre</v>
          </cell>
          <cell r="AM403" t="str">
            <v>Décembre</v>
          </cell>
        </row>
        <row r="404">
          <cell r="C404" t="str">
            <v>%P.Brut</v>
          </cell>
          <cell r="D404" t="str">
            <v>$/Unite</v>
          </cell>
          <cell r="E404" t="str">
            <v>$TOTAL</v>
          </cell>
          <cell r="F404" t="str">
            <v>%P.Brut</v>
          </cell>
          <cell r="G404" t="str">
            <v>$/Unite</v>
          </cell>
          <cell r="H404" t="str">
            <v>$TOTAL</v>
          </cell>
          <cell r="I404" t="str">
            <v>%P.Brut</v>
          </cell>
          <cell r="J404" t="str">
            <v>$/Unite</v>
          </cell>
          <cell r="K404" t="str">
            <v>$TOTAL</v>
          </cell>
          <cell r="L404" t="str">
            <v>%P.Brut</v>
          </cell>
          <cell r="M404" t="str">
            <v>$/Unite</v>
          </cell>
          <cell r="N404" t="str">
            <v>$TOTAL</v>
          </cell>
          <cell r="O404" t="str">
            <v>%P.Brut</v>
          </cell>
          <cell r="P404" t="str">
            <v>$/Unite</v>
          </cell>
          <cell r="Q404" t="str">
            <v>$TOTAL</v>
          </cell>
          <cell r="R404" t="str">
            <v>%P.Brut</v>
          </cell>
          <cell r="S404" t="str">
            <v>$/Unite</v>
          </cell>
          <cell r="T404" t="str">
            <v>$TOTAL</v>
          </cell>
          <cell r="U404" t="str">
            <v>%P.Brut</v>
          </cell>
          <cell r="V404" t="str">
            <v>$/Unite</v>
          </cell>
          <cell r="W404" t="str">
            <v>$TOTAL</v>
          </cell>
          <cell r="X404" t="str">
            <v>%P.Brut</v>
          </cell>
          <cell r="Y404" t="str">
            <v>$/Unite</v>
          </cell>
          <cell r="Z404" t="str">
            <v>$TOTAL</v>
          </cell>
          <cell r="AA404" t="str">
            <v>%P.Brut</v>
          </cell>
          <cell r="AB404" t="str">
            <v>$/Unite</v>
          </cell>
          <cell r="AC404" t="str">
            <v>$TOTAL</v>
          </cell>
          <cell r="AD404" t="str">
            <v>%P.Brut</v>
          </cell>
          <cell r="AE404" t="str">
            <v>$/Unite</v>
          </cell>
          <cell r="AF404" t="str">
            <v>$TOTAL</v>
          </cell>
          <cell r="AG404" t="str">
            <v>%P.Brut</v>
          </cell>
          <cell r="AH404" t="str">
            <v>$/Unite</v>
          </cell>
          <cell r="AI404" t="str">
            <v>$TOTAL</v>
          </cell>
          <cell r="AJ404" t="str">
            <v>%P.Brut</v>
          </cell>
          <cell r="AK404" t="str">
            <v>$/Unite</v>
          </cell>
          <cell r="AL404" t="str">
            <v>$TOTAL</v>
          </cell>
          <cell r="AM404" t="str">
            <v>%P.Brut</v>
          </cell>
          <cell r="AN404" t="str">
            <v>$/Unite</v>
          </cell>
          <cell r="AO404" t="str">
            <v>$TOTAL</v>
          </cell>
        </row>
        <row r="405">
          <cell r="A405" t="str">
            <v>Ventes nettes</v>
          </cell>
          <cell r="B405" t="str">
            <v>Ventes nettes</v>
          </cell>
          <cell r="E405">
            <v>30117652.361918017</v>
          </cell>
          <cell r="H405">
            <v>3142112.5184201845</v>
          </cell>
          <cell r="K405">
            <v>1871330.684261441</v>
          </cell>
          <cell r="N405">
            <v>2073370.7942468133</v>
          </cell>
          <cell r="Q405">
            <v>2470120.3212222802</v>
          </cell>
          <cell r="T405">
            <v>3070578.4158225493</v>
          </cell>
          <cell r="W405">
            <v>2497685.4862042968</v>
          </cell>
          <cell r="Z405">
            <v>2556311.2097828956</v>
          </cell>
          <cell r="AC405">
            <v>2664975.7924504215</v>
          </cell>
          <cell r="AF405">
            <v>2396490.2737884186</v>
          </cell>
          <cell r="AI405">
            <v>3094315.6808709064</v>
          </cell>
          <cell r="AL405">
            <v>2702219.2067021132</v>
          </cell>
          <cell r="AO405">
            <v>1578141.9781456995</v>
          </cell>
        </row>
        <row r="406">
          <cell r="A406" t="str">
            <v>Profit brut</v>
          </cell>
          <cell r="B406" t="str">
            <v>Profit brut</v>
          </cell>
          <cell r="E406">
            <v>6409689.7560462104</v>
          </cell>
          <cell r="H406">
            <v>436087.54440335213</v>
          </cell>
          <cell r="K406">
            <v>412111.16434611491</v>
          </cell>
          <cell r="N406">
            <v>473086.52530044882</v>
          </cell>
          <cell r="Q406">
            <v>574246.67272441753</v>
          </cell>
          <cell r="T406">
            <v>677748.24056670244</v>
          </cell>
          <cell r="W406">
            <v>526121.23533606844</v>
          </cell>
          <cell r="Z406">
            <v>541778.88628652471</v>
          </cell>
          <cell r="AC406">
            <v>571692.64661406144</v>
          </cell>
          <cell r="AF406">
            <v>514390.26114581869</v>
          </cell>
          <cell r="AI406">
            <v>658666.37929565902</v>
          </cell>
          <cell r="AL406">
            <v>650606.4466700668</v>
          </cell>
          <cell r="AO406">
            <v>373153.7533569755</v>
          </cell>
        </row>
        <row r="407">
          <cell r="A407" t="str">
            <v>DÉPENSES</v>
          </cell>
          <cell r="B407" t="str">
            <v>DÉPENSES</v>
          </cell>
        </row>
        <row r="408">
          <cell r="A408" t="str">
            <v>Comm. vendeurs</v>
          </cell>
          <cell r="B408" t="str">
            <v>Comm. vendeurs</v>
          </cell>
          <cell r="C408">
            <v>0.34812127889722178</v>
          </cell>
          <cell r="D408">
            <v>394.03872588510313</v>
          </cell>
          <cell r="E408">
            <v>468512.04507738759</v>
          </cell>
          <cell r="G408">
            <v>456.11129234208704</v>
          </cell>
          <cell r="H408">
            <v>34506.994087163024</v>
          </cell>
          <cell r="J408">
            <v>477.2534335426426</v>
          </cell>
          <cell r="K408">
            <v>30445.173484575535</v>
          </cell>
          <cell r="M408">
            <v>452.80294477850862</v>
          </cell>
          <cell r="N408">
            <v>37113.507144412062</v>
          </cell>
          <cell r="P408">
            <v>425.69385735300864</v>
          </cell>
          <cell r="Q408">
            <v>40734.191053869705</v>
          </cell>
          <cell r="S408">
            <v>395.82995977745099</v>
          </cell>
          <cell r="T408">
            <v>48745.562816749392</v>
          </cell>
          <cell r="V408">
            <v>424.2504446165907</v>
          </cell>
          <cell r="W408">
            <v>40220.503050962827</v>
          </cell>
          <cell r="Y408">
            <v>427.42441289987647</v>
          </cell>
          <cell r="Z408">
            <v>40677.672039713987</v>
          </cell>
          <cell r="AB408">
            <v>418.2163713500853</v>
          </cell>
          <cell r="AC408">
            <v>41703.976110795105</v>
          </cell>
          <cell r="AE408">
            <v>423.55003033919439</v>
          </cell>
          <cell r="AF408">
            <v>41680.703972187861</v>
          </cell>
          <cell r="AH408">
            <v>396.87069813380037</v>
          </cell>
          <cell r="AI408">
            <v>49753.075453797763</v>
          </cell>
          <cell r="AK408">
            <v>433.90776200818794</v>
          </cell>
          <cell r="AL408">
            <v>37370.360821779926</v>
          </cell>
          <cell r="AN408">
            <v>509.5351354727398</v>
          </cell>
          <cell r="AO408">
            <v>25560.325041380347</v>
          </cell>
        </row>
        <row r="409">
          <cell r="A409" t="str">
            <v>Comm. F&amp;I</v>
          </cell>
          <cell r="B409" t="str">
            <v>Comm. F&amp;I</v>
          </cell>
          <cell r="C409">
            <v>0.29999999999999988</v>
          </cell>
          <cell r="D409">
            <v>362.82161060142704</v>
          </cell>
          <cell r="E409">
            <v>395475.5555555555</v>
          </cell>
          <cell r="G409">
            <v>344.22484213127683</v>
          </cell>
          <cell r="H409">
            <v>26042.250633798994</v>
          </cell>
          <cell r="J409">
            <v>375.49396967266023</v>
          </cell>
          <cell r="K409">
            <v>23953.686334400438</v>
          </cell>
          <cell r="M409">
            <v>350.01315813268997</v>
          </cell>
          <cell r="N409">
            <v>28688.45265869475</v>
          </cell>
          <cell r="P409">
            <v>358.44743114823154</v>
          </cell>
          <cell r="Q409">
            <v>34299.452272934417</v>
          </cell>
          <cell r="S409">
            <v>356.04867802944312</v>
          </cell>
          <cell r="T409">
            <v>43846.588091671518</v>
          </cell>
          <cell r="V409">
            <v>369.49825965435014</v>
          </cell>
          <cell r="W409">
            <v>35029.794472422989</v>
          </cell>
          <cell r="Y409">
            <v>370.69098729715341</v>
          </cell>
          <cell r="Z409">
            <v>35278.392984266873</v>
          </cell>
          <cell r="AB409">
            <v>369.17047188359857</v>
          </cell>
          <cell r="AC409">
            <v>36813.184741055476</v>
          </cell>
          <cell r="AE409">
            <v>353.11418581275245</v>
          </cell>
          <cell r="AF409">
            <v>34749.254616874234</v>
          </cell>
          <cell r="AH409">
            <v>357.36825814417273</v>
          </cell>
          <cell r="AI409">
            <v>44800.913738017822</v>
          </cell>
          <cell r="AK409">
            <v>381.59675555713682</v>
          </cell>
          <cell r="AL409">
            <v>32865.068782341026</v>
          </cell>
          <cell r="AN409">
            <v>380.92083687132947</v>
          </cell>
          <cell r="AO409">
            <v>19108.516229077009</v>
          </cell>
        </row>
        <row r="410">
          <cell r="A410" t="str">
            <v>Frais de livraison</v>
          </cell>
          <cell r="B410" t="str">
            <v>Frais de livraison</v>
          </cell>
          <cell r="D410">
            <v>160.5211009174312</v>
          </cell>
          <cell r="E410">
            <v>174968</v>
          </cell>
          <cell r="G410">
            <v>173.57097440486746</v>
          </cell>
          <cell r="H410">
            <v>13131.471831659408</v>
          </cell>
          <cell r="J410">
            <v>151.62855149776189</v>
          </cell>
          <cell r="K410">
            <v>9672.7592325467995</v>
          </cell>
          <cell r="M410">
            <v>169.50915088724997</v>
          </cell>
          <cell r="N410">
            <v>13893.63553184155</v>
          </cell>
          <cell r="P410">
            <v>163.5905851973032</v>
          </cell>
          <cell r="Q410">
            <v>15653.808569089519</v>
          </cell>
          <cell r="S410">
            <v>165.27385747001162</v>
          </cell>
          <cell r="T410">
            <v>20353.101129082042</v>
          </cell>
          <cell r="V410">
            <v>155.83590920788714</v>
          </cell>
          <cell r="W410">
            <v>14773.817544044792</v>
          </cell>
          <cell r="Y410">
            <v>154.998938802597</v>
          </cell>
          <cell r="Z410">
            <v>14751.136829876572</v>
          </cell>
          <cell r="AB410">
            <v>156.06592707071658</v>
          </cell>
          <cell r="AC410">
            <v>15562.685107843346</v>
          </cell>
          <cell r="AE410">
            <v>167.33307287827708</v>
          </cell>
          <cell r="AF410">
            <v>16466.910106960731</v>
          </cell>
          <cell r="AH410">
            <v>164.34787113096576</v>
          </cell>
          <cell r="AI410">
            <v>20603.214274824724</v>
          </cell>
          <cell r="AK410">
            <v>147.34605565225181</v>
          </cell>
          <cell r="AL410">
            <v>12690.197658383464</v>
          </cell>
          <cell r="AN410">
            <v>147.8203667322515</v>
          </cell>
          <cell r="AO410">
            <v>7415.2621838470568</v>
          </cell>
        </row>
        <row r="411">
          <cell r="A411" t="str">
            <v>Service gratuit 1</v>
          </cell>
          <cell r="B411" t="str">
            <v>Service gratuit 1</v>
          </cell>
          <cell r="D411">
            <v>40.92110091743119</v>
          </cell>
          <cell r="E411">
            <v>44604</v>
          </cell>
          <cell r="G411">
            <v>33.070810983891086</v>
          </cell>
          <cell r="H411">
            <v>2501.9645385646932</v>
          </cell>
          <cell r="J411">
            <v>46.270508423944278</v>
          </cell>
          <cell r="K411">
            <v>2951.7098404712233</v>
          </cell>
          <cell r="M411">
            <v>35.514244041143918</v>
          </cell>
          <cell r="N411">
            <v>2910.8868772797505</v>
          </cell>
          <cell r="P411">
            <v>39.074620063295917</v>
          </cell>
          <cell r="Q411">
            <v>3739.0087066625533</v>
          </cell>
          <cell r="S411">
            <v>38.062029758066345</v>
          </cell>
          <cell r="T411">
            <v>4687.2527373823632</v>
          </cell>
          <cell r="V411">
            <v>43.739527728200578</v>
          </cell>
          <cell r="W411">
            <v>4146.6681550083831</v>
          </cell>
          <cell r="Y411">
            <v>44.243016160762487</v>
          </cell>
          <cell r="Z411">
            <v>4210.5758284256917</v>
          </cell>
          <cell r="AB411">
            <v>43.601158040950928</v>
          </cell>
          <cell r="AC411">
            <v>4347.8490511331547</v>
          </cell>
          <cell r="AE411">
            <v>36.823286868638313</v>
          </cell>
          <cell r="AF411">
            <v>3623.7053696478915</v>
          </cell>
          <cell r="AH411">
            <v>38.619066670570199</v>
          </cell>
          <cell r="AI411">
            <v>4841.4189988103926</v>
          </cell>
          <cell r="AK411">
            <v>48.846689262693531</v>
          </cell>
          <cell r="AL411">
            <v>4206.9272839184068</v>
          </cell>
          <cell r="AN411">
            <v>48.56136239724362</v>
          </cell>
          <cell r="AO411">
            <v>2436.0326126954965</v>
          </cell>
        </row>
        <row r="412">
          <cell r="A412" t="str">
            <v>Entretien stock</v>
          </cell>
          <cell r="B412" t="str">
            <v>Entretien stock</v>
          </cell>
          <cell r="D412">
            <v>45.721100917431194</v>
          </cell>
          <cell r="E412">
            <v>49836</v>
          </cell>
          <cell r="G412">
            <v>43.849286804193831</v>
          </cell>
          <cell r="H412">
            <v>3317.407628100972</v>
          </cell>
          <cell r="J412">
            <v>46.996607497814729</v>
          </cell>
          <cell r="K412">
            <v>2998.0294910327325</v>
          </cell>
          <cell r="M412">
            <v>44.431896175317277</v>
          </cell>
          <cell r="N412">
            <v>3641.8126585926752</v>
          </cell>
          <cell r="P412">
            <v>45.280828143832579</v>
          </cell>
          <cell r="Q412">
            <v>4332.8741367267949</v>
          </cell>
          <cell r="S412">
            <v>45.03938727473065</v>
          </cell>
          <cell r="T412">
            <v>5546.4985087603118</v>
          </cell>
          <cell r="V412">
            <v>46.393123368345393</v>
          </cell>
          <cell r="W412">
            <v>4398.2387847974005</v>
          </cell>
          <cell r="Y412">
            <v>46.513174571791346</v>
          </cell>
          <cell r="Z412">
            <v>4426.6251614422918</v>
          </cell>
          <cell r="AB412">
            <v>46.360130659078493</v>
          </cell>
          <cell r="AC412">
            <v>4622.9701033896526</v>
          </cell>
          <cell r="AE412">
            <v>44.744022843259486</v>
          </cell>
          <cell r="AF412">
            <v>4403.1690168011082</v>
          </cell>
          <cell r="AH412">
            <v>45.172206516216761</v>
          </cell>
          <cell r="AI412">
            <v>5662.9431444146667</v>
          </cell>
          <cell r="AK412">
            <v>47.610869097455804</v>
          </cell>
          <cell r="AL412">
            <v>4100.4921160568692</v>
          </cell>
          <cell r="AN412">
            <v>47.542836087445174</v>
          </cell>
          <cell r="AO412">
            <v>2384.9392498845255</v>
          </cell>
        </row>
        <row r="413">
          <cell r="A413" t="str">
            <v>Publicité 1</v>
          </cell>
          <cell r="B413" t="str">
            <v>Publicité 1</v>
          </cell>
          <cell r="D413">
            <v>139.50550458715594</v>
          </cell>
          <cell r="E413">
            <v>152060.99999999997</v>
          </cell>
          <cell r="G413">
            <v>153.23823239807243</v>
          </cell>
          <cell r="H413">
            <v>11593.202948638496</v>
          </cell>
          <cell r="J413">
            <v>130.14763909957006</v>
          </cell>
          <cell r="K413">
            <v>8302.4388563991306</v>
          </cell>
          <cell r="M413">
            <v>148.96386783529545</v>
          </cell>
          <cell r="N413">
            <v>12209.663468219773</v>
          </cell>
          <cell r="P413">
            <v>142.73560426405712</v>
          </cell>
          <cell r="Q413">
            <v>13658.217692956216</v>
          </cell>
          <cell r="S413">
            <v>144.50695629862071</v>
          </cell>
          <cell r="T413">
            <v>17795.704296036842</v>
          </cell>
          <cell r="V413">
            <v>134.57515315109993</v>
          </cell>
          <cell r="W413">
            <v>12758.219647334074</v>
          </cell>
          <cell r="Y413">
            <v>133.69438700630104</v>
          </cell>
          <cell r="Z413">
            <v>12723.598053971813</v>
          </cell>
          <cell r="AB413">
            <v>134.81720704571632</v>
          </cell>
          <cell r="AC413">
            <v>13443.791221774522</v>
          </cell>
          <cell r="AE413">
            <v>146.67392326063609</v>
          </cell>
          <cell r="AF413">
            <v>14433.884872986739</v>
          </cell>
          <cell r="AH413">
            <v>143.53251632700056</v>
          </cell>
          <cell r="AI413">
            <v>17993.729817975</v>
          </cell>
          <cell r="AK413">
            <v>125.64105519633218</v>
          </cell>
          <cell r="AL413">
            <v>10820.851751961747</v>
          </cell>
          <cell r="AN413">
            <v>126.14018531936431</v>
          </cell>
          <cell r="AO413">
            <v>6327.6973717456221</v>
          </cell>
        </row>
        <row r="414">
          <cell r="A414" t="str">
            <v>Intérêt de gros</v>
          </cell>
          <cell r="B414" t="str">
            <v>Intérêt de gros</v>
          </cell>
          <cell r="D414">
            <v>175.29739161328627</v>
          </cell>
          <cell r="E414">
            <v>191074.15685848202</v>
          </cell>
          <cell r="G414">
            <v>197.5665300473496</v>
          </cell>
          <cell r="H414">
            <v>14946.850031180735</v>
          </cell>
          <cell r="J414">
            <v>237.01502745777583</v>
          </cell>
          <cell r="K414">
            <v>15119.773106375509</v>
          </cell>
          <cell r="M414">
            <v>194.75319368656079</v>
          </cell>
          <cell r="N414">
            <v>15962.736392579887</v>
          </cell>
          <cell r="P414">
            <v>176.61268649918139</v>
          </cell>
          <cell r="Q414">
            <v>16899.879549892226</v>
          </cell>
          <cell r="S414">
            <v>136.35495432098273</v>
          </cell>
          <cell r="T414">
            <v>16791.803720378964</v>
          </cell>
          <cell r="V414">
            <v>168.84403684973969</v>
          </cell>
          <cell r="W414">
            <v>16007.035903967248</v>
          </cell>
          <cell r="Y414">
            <v>169.39272086157467</v>
          </cell>
          <cell r="Z414">
            <v>16120.982651349028</v>
          </cell>
          <cell r="AB414">
            <v>163.8889795761709</v>
          </cell>
          <cell r="AC414">
            <v>16342.789420230149</v>
          </cell>
          <cell r="AE414">
            <v>173.22567218257592</v>
          </cell>
          <cell r="AF414">
            <v>17046.788916159512</v>
          </cell>
          <cell r="AH414">
            <v>131.97830558178427</v>
          </cell>
          <cell r="AI414">
            <v>16545.254227010555</v>
          </cell>
          <cell r="AK414">
            <v>170.29827029164238</v>
          </cell>
          <cell r="AL414">
            <v>14666.960043926545</v>
          </cell>
          <cell r="AN414">
            <v>291.50985403432441</v>
          </cell>
          <cell r="AO414">
            <v>14623.302895431645</v>
          </cell>
        </row>
        <row r="415">
          <cell r="A415" t="str">
            <v>[...]</v>
          </cell>
          <cell r="B415" t="str">
            <v>[...]</v>
          </cell>
          <cell r="E415">
            <v>0</v>
          </cell>
          <cell r="H415">
            <v>0</v>
          </cell>
          <cell r="K415">
            <v>0</v>
          </cell>
          <cell r="N415">
            <v>0</v>
          </cell>
          <cell r="Q415">
            <v>0</v>
          </cell>
          <cell r="T415">
            <v>0</v>
          </cell>
          <cell r="W415">
            <v>0</v>
          </cell>
          <cell r="Z415">
            <v>0</v>
          </cell>
          <cell r="AC415">
            <v>0</v>
          </cell>
          <cell r="AF415">
            <v>0</v>
          </cell>
          <cell r="AI415">
            <v>0</v>
          </cell>
          <cell r="AL415">
            <v>0</v>
          </cell>
          <cell r="AO415">
            <v>0</v>
          </cell>
        </row>
        <row r="416">
          <cell r="A416" t="str">
            <v>[...]</v>
          </cell>
          <cell r="B416" t="str">
            <v>[...]</v>
          </cell>
          <cell r="E416">
            <v>0</v>
          </cell>
          <cell r="H416">
            <v>0</v>
          </cell>
          <cell r="K416">
            <v>0</v>
          </cell>
          <cell r="N416">
            <v>0</v>
          </cell>
          <cell r="Q416">
            <v>0</v>
          </cell>
          <cell r="T416">
            <v>0</v>
          </cell>
          <cell r="W416">
            <v>0</v>
          </cell>
          <cell r="Z416">
            <v>0</v>
          </cell>
          <cell r="AC416">
            <v>0</v>
          </cell>
          <cell r="AF416">
            <v>0</v>
          </cell>
          <cell r="AI416">
            <v>0</v>
          </cell>
          <cell r="AL416">
            <v>0</v>
          </cell>
          <cell r="AO416">
            <v>0</v>
          </cell>
        </row>
        <row r="417">
          <cell r="A417" t="str">
            <v>[...]</v>
          </cell>
          <cell r="B417" t="str">
            <v>[...]</v>
          </cell>
          <cell r="E417">
            <v>0</v>
          </cell>
          <cell r="H417">
            <v>0</v>
          </cell>
          <cell r="K417">
            <v>0</v>
          </cell>
          <cell r="N417">
            <v>0</v>
          </cell>
          <cell r="Q417">
            <v>0</v>
          </cell>
          <cell r="T417">
            <v>0</v>
          </cell>
          <cell r="W417">
            <v>0</v>
          </cell>
          <cell r="Z417">
            <v>0</v>
          </cell>
          <cell r="AC417">
            <v>0</v>
          </cell>
          <cell r="AF417">
            <v>0</v>
          </cell>
          <cell r="AI417">
            <v>0</v>
          </cell>
          <cell r="AL417">
            <v>0</v>
          </cell>
          <cell r="AO417">
            <v>0</v>
          </cell>
        </row>
        <row r="418">
          <cell r="A418" t="str">
            <v>TOTAL VARIABLES</v>
          </cell>
          <cell r="B418" t="str">
            <v>TOTAL VARIABLES</v>
          </cell>
          <cell r="C418">
            <v>0.23035916147090038</v>
          </cell>
          <cell r="D418">
            <v>1318.8265354392659</v>
          </cell>
          <cell r="E418">
            <v>1476530.7574914251</v>
          </cell>
          <cell r="F418">
            <v>0.2431625095924001</v>
          </cell>
          <cell r="H418">
            <v>106040.14169910632</v>
          </cell>
          <cell r="I418">
            <v>0.22674360325584875</v>
          </cell>
          <cell r="K418">
            <v>93443.57034580136</v>
          </cell>
          <cell r="L418">
            <v>0.24185997404799031</v>
          </cell>
          <cell r="N418">
            <v>114420.69473162046</v>
          </cell>
          <cell r="O418">
            <v>0.22519491731420307</v>
          </cell>
          <cell r="Q418">
            <v>129317.43198213144</v>
          </cell>
          <cell r="R418">
            <v>0.23278040702568878</v>
          </cell>
          <cell r="T418">
            <v>157766.51130006142</v>
          </cell>
          <cell r="U418">
            <v>0.24202459244436483</v>
          </cell>
          <cell r="W418">
            <v>127334.27755853772</v>
          </cell>
          <cell r="X418">
            <v>0.23660756591620358</v>
          </cell>
          <cell r="Z418">
            <v>128188.98354904626</v>
          </cell>
          <cell r="AA418">
            <v>0.23235780019730989</v>
          </cell>
          <cell r="AC418">
            <v>132837.24575622138</v>
          </cell>
          <cell r="AD418">
            <v>0.2574007069587273</v>
          </cell>
          <cell r="AF418">
            <v>132404.41687161807</v>
          </cell>
          <cell r="AG418">
            <v>0.24321956409276638</v>
          </cell>
          <cell r="AI418">
            <v>160200.54965485091</v>
          </cell>
          <cell r="AJ418">
            <v>0.17940316923659236</v>
          </cell>
          <cell r="AL418">
            <v>116720.85845836799</v>
          </cell>
          <cell r="AM418">
            <v>0.20864342079813175</v>
          </cell>
          <cell r="AO418">
            <v>77856.075584061706</v>
          </cell>
        </row>
        <row r="419">
          <cell r="A419" t="str">
            <v>Salaires propriétaire</v>
          </cell>
          <cell r="B419" t="str">
            <v>Salaires propriétaire</v>
          </cell>
          <cell r="E419">
            <v>0</v>
          </cell>
          <cell r="H419">
            <v>0</v>
          </cell>
          <cell r="K419">
            <v>0</v>
          </cell>
          <cell r="N419">
            <v>0</v>
          </cell>
          <cell r="Q419">
            <v>0</v>
          </cell>
          <cell r="T419">
            <v>0</v>
          </cell>
          <cell r="W419">
            <v>0</v>
          </cell>
          <cell r="Z419">
            <v>0</v>
          </cell>
          <cell r="AC419">
            <v>0</v>
          </cell>
          <cell r="AF419">
            <v>0</v>
          </cell>
          <cell r="AI419">
            <v>0</v>
          </cell>
          <cell r="AL419">
            <v>0</v>
          </cell>
          <cell r="AO419">
            <v>0</v>
          </cell>
        </row>
        <row r="420">
          <cell r="A420" t="str">
            <v>Salaires cadres</v>
          </cell>
          <cell r="B420" t="str">
            <v>Salaires cadres</v>
          </cell>
          <cell r="E420">
            <v>640297.24116728886</v>
          </cell>
          <cell r="H420">
            <v>51976.551080722333</v>
          </cell>
          <cell r="K420">
            <v>50134.481280875589</v>
          </cell>
          <cell r="N420">
            <v>55660.690680415813</v>
          </cell>
          <cell r="Q420">
            <v>51976.551080722333</v>
          </cell>
          <cell r="T420">
            <v>53818.620880569077</v>
          </cell>
          <cell r="W420">
            <v>53818.620880569077</v>
          </cell>
          <cell r="Z420">
            <v>53818.620880569077</v>
          </cell>
          <cell r="AC420">
            <v>53818.620880569077</v>
          </cell>
          <cell r="AF420">
            <v>53818.620880569077</v>
          </cell>
          <cell r="AI420">
            <v>51976.551080722333</v>
          </cell>
          <cell r="AL420">
            <v>53818.620880569077</v>
          </cell>
          <cell r="AO420">
            <v>55660.690680415813</v>
          </cell>
        </row>
        <row r="421">
          <cell r="A421" t="str">
            <v>Salaires commis</v>
          </cell>
          <cell r="B421" t="str">
            <v>Salaires commis</v>
          </cell>
          <cell r="E421">
            <v>313618.80464000005</v>
          </cell>
          <cell r="H421">
            <v>25233.696925057473</v>
          </cell>
          <cell r="K421">
            <v>24032.09230957854</v>
          </cell>
          <cell r="N421">
            <v>27636.906156015328</v>
          </cell>
          <cell r="Q421">
            <v>25233.696925057473</v>
          </cell>
          <cell r="T421">
            <v>26435.301540536399</v>
          </cell>
          <cell r="W421">
            <v>26435.301540536399</v>
          </cell>
          <cell r="Z421">
            <v>26435.301540536399</v>
          </cell>
          <cell r="AC421">
            <v>26435.301540536399</v>
          </cell>
          <cell r="AF421">
            <v>26435.301540536399</v>
          </cell>
          <cell r="AI421">
            <v>25233.696925057473</v>
          </cell>
          <cell r="AL421">
            <v>26435.301540536399</v>
          </cell>
          <cell r="AO421">
            <v>27636.906156015328</v>
          </cell>
        </row>
        <row r="422">
          <cell r="A422" t="str">
            <v>Salaires autres</v>
          </cell>
          <cell r="B422" t="str">
            <v>Salaires autres</v>
          </cell>
          <cell r="E422">
            <v>542710.2658559999</v>
          </cell>
          <cell r="H422">
            <v>43666.343229793099</v>
          </cell>
          <cell r="K422">
            <v>41586.993552183907</v>
          </cell>
          <cell r="N422">
            <v>47825.042585011499</v>
          </cell>
          <cell r="Q422">
            <v>43666.343229793099</v>
          </cell>
          <cell r="T422">
            <v>45745.692907402299</v>
          </cell>
          <cell r="W422">
            <v>45745.692907402299</v>
          </cell>
          <cell r="Z422">
            <v>45745.692907402299</v>
          </cell>
          <cell r="AC422">
            <v>45745.692907402299</v>
          </cell>
          <cell r="AF422">
            <v>45745.692907402299</v>
          </cell>
          <cell r="AI422">
            <v>43666.343229793099</v>
          </cell>
          <cell r="AL422">
            <v>45745.692907402299</v>
          </cell>
          <cell r="AO422">
            <v>47825.042585011499</v>
          </cell>
        </row>
        <row r="423">
          <cell r="A423" t="str">
            <v>Salaires spécialistes</v>
          </cell>
          <cell r="B423" t="str">
            <v>Salaires spécialistes</v>
          </cell>
          <cell r="E423">
            <v>414307.39319999999</v>
          </cell>
          <cell r="H423">
            <v>33973.008648275863</v>
          </cell>
          <cell r="K423">
            <v>33236.19871264368</v>
          </cell>
          <cell r="N423">
            <v>35446.628519540238</v>
          </cell>
          <cell r="Q423">
            <v>33973.008648275863</v>
          </cell>
          <cell r="T423">
            <v>34709.818583908047</v>
          </cell>
          <cell r="W423">
            <v>34709.818583908047</v>
          </cell>
          <cell r="Z423">
            <v>34709.818583908047</v>
          </cell>
          <cell r="AC423">
            <v>34709.818583908047</v>
          </cell>
          <cell r="AF423">
            <v>34709.818583908047</v>
          </cell>
          <cell r="AI423">
            <v>33973.008648275863</v>
          </cell>
          <cell r="AL423">
            <v>34709.818583908047</v>
          </cell>
          <cell r="AO423">
            <v>35446.628519540238</v>
          </cell>
        </row>
        <row r="424">
          <cell r="A424" t="str">
            <v>[...]</v>
          </cell>
          <cell r="B424" t="str">
            <v>[...]</v>
          </cell>
          <cell r="E424">
            <v>0</v>
          </cell>
          <cell r="H424">
            <v>0</v>
          </cell>
          <cell r="K424">
            <v>0</v>
          </cell>
          <cell r="N424">
            <v>0</v>
          </cell>
          <cell r="Q424">
            <v>0</v>
          </cell>
          <cell r="T424">
            <v>0</v>
          </cell>
          <cell r="W424">
            <v>0</v>
          </cell>
          <cell r="Z424">
            <v>0</v>
          </cell>
          <cell r="AC424">
            <v>0</v>
          </cell>
          <cell r="AF424">
            <v>0</v>
          </cell>
          <cell r="AI424">
            <v>0</v>
          </cell>
          <cell r="AL424">
            <v>0</v>
          </cell>
          <cell r="AO424">
            <v>0</v>
          </cell>
        </row>
        <row r="425">
          <cell r="A425" t="str">
            <v>[...]</v>
          </cell>
          <cell r="B425" t="str">
            <v>[...]</v>
          </cell>
          <cell r="E425">
            <v>0</v>
          </cell>
          <cell r="H425">
            <v>0</v>
          </cell>
          <cell r="K425">
            <v>0</v>
          </cell>
          <cell r="N425">
            <v>0</v>
          </cell>
          <cell r="Q425">
            <v>0</v>
          </cell>
          <cell r="T425">
            <v>0</v>
          </cell>
          <cell r="W425">
            <v>0</v>
          </cell>
          <cell r="Z425">
            <v>0</v>
          </cell>
          <cell r="AC425">
            <v>0</v>
          </cell>
          <cell r="AF425">
            <v>0</v>
          </cell>
          <cell r="AI425">
            <v>0</v>
          </cell>
          <cell r="AL425">
            <v>0</v>
          </cell>
          <cell r="AO425">
            <v>0</v>
          </cell>
        </row>
        <row r="426">
          <cell r="A426" t="str">
            <v>[...]</v>
          </cell>
          <cell r="B426" t="str">
            <v>[...]</v>
          </cell>
          <cell r="E426">
            <v>0</v>
          </cell>
          <cell r="H426">
            <v>0</v>
          </cell>
          <cell r="K426">
            <v>0</v>
          </cell>
          <cell r="N426">
            <v>0</v>
          </cell>
          <cell r="Q426">
            <v>0</v>
          </cell>
          <cell r="T426">
            <v>0</v>
          </cell>
          <cell r="W426">
            <v>0</v>
          </cell>
          <cell r="Z426">
            <v>0</v>
          </cell>
          <cell r="AC426">
            <v>0</v>
          </cell>
          <cell r="AF426">
            <v>0</v>
          </cell>
          <cell r="AI426">
            <v>0</v>
          </cell>
          <cell r="AL426">
            <v>0</v>
          </cell>
          <cell r="AO426">
            <v>0</v>
          </cell>
        </row>
        <row r="427">
          <cell r="A427" t="str">
            <v>Salaires en absences</v>
          </cell>
          <cell r="B427" t="str">
            <v>Salaires en absences</v>
          </cell>
          <cell r="E427">
            <v>440888.4318595478</v>
          </cell>
          <cell r="H427">
            <v>34947.682152577298</v>
          </cell>
          <cell r="K427">
            <v>33073.13108091092</v>
          </cell>
          <cell r="N427">
            <v>37417.692929290759</v>
          </cell>
          <cell r="Q427">
            <v>36685.809985278342</v>
          </cell>
          <cell r="T427">
            <v>39062.686178500408</v>
          </cell>
          <cell r="W427">
            <v>37414.988572296192</v>
          </cell>
          <cell r="Z427">
            <v>37933.0054723676</v>
          </cell>
          <cell r="AC427">
            <v>37807.012171711969</v>
          </cell>
          <cell r="AF427">
            <v>37556.547900177349</v>
          </cell>
          <cell r="AI427">
            <v>39028.251489079717</v>
          </cell>
          <cell r="AL427">
            <v>36813.20442198441</v>
          </cell>
          <cell r="AO427">
            <v>33148.419505372825</v>
          </cell>
        </row>
        <row r="428">
          <cell r="A428" t="str">
            <v>Déduction à la source</v>
          </cell>
          <cell r="B428" t="str">
            <v>Déduction à la source</v>
          </cell>
          <cell r="E428">
            <v>440888.4318595478</v>
          </cell>
          <cell r="H428">
            <v>34947.682152577298</v>
          </cell>
          <cell r="K428">
            <v>33073.13108091092</v>
          </cell>
          <cell r="N428">
            <v>37417.692929290759</v>
          </cell>
          <cell r="Q428">
            <v>36685.809985278342</v>
          </cell>
          <cell r="T428">
            <v>39062.686178500408</v>
          </cell>
          <cell r="W428">
            <v>37414.988572296192</v>
          </cell>
          <cell r="Z428">
            <v>37933.0054723676</v>
          </cell>
          <cell r="AC428">
            <v>37807.012171711969</v>
          </cell>
          <cell r="AF428">
            <v>37556.547900177349</v>
          </cell>
          <cell r="AI428">
            <v>39028.251489079717</v>
          </cell>
          <cell r="AL428">
            <v>36813.20442198441</v>
          </cell>
          <cell r="AO428">
            <v>33148.419505372825</v>
          </cell>
        </row>
        <row r="429">
          <cell r="A429" t="str">
            <v>Bénéfices marginaux</v>
          </cell>
          <cell r="B429" t="str">
            <v>Bénéfices marginaux</v>
          </cell>
          <cell r="E429">
            <v>315970.04283267586</v>
          </cell>
          <cell r="H429">
            <v>25045.838876013724</v>
          </cell>
          <cell r="K429">
            <v>23702.410607986159</v>
          </cell>
          <cell r="N429">
            <v>26816.013265991711</v>
          </cell>
          <cell r="Q429">
            <v>26291.497156116147</v>
          </cell>
          <cell r="T429">
            <v>27994.925094591956</v>
          </cell>
          <cell r="W429">
            <v>26814.075143478938</v>
          </cell>
          <cell r="Z429">
            <v>27185.320588530114</v>
          </cell>
          <cell r="AC429">
            <v>27095.02538972691</v>
          </cell>
          <cell r="AF429">
            <v>26915.5259951271</v>
          </cell>
          <cell r="AI429">
            <v>27970.246900507133</v>
          </cell>
          <cell r="AL429">
            <v>26382.796502422163</v>
          </cell>
          <cell r="AO429">
            <v>23756.367312183855</v>
          </cell>
        </row>
        <row r="430">
          <cell r="A430" t="str">
            <v>Csst</v>
          </cell>
          <cell r="B430" t="str">
            <v>Csst</v>
          </cell>
          <cell r="E430">
            <v>73481.405309924623</v>
          </cell>
          <cell r="H430">
            <v>5824.6136920962153</v>
          </cell>
          <cell r="K430">
            <v>5512.1885134851536</v>
          </cell>
          <cell r="N430">
            <v>6236.2821548817947</v>
          </cell>
          <cell r="Q430">
            <v>6114.3016642130569</v>
          </cell>
          <cell r="T430">
            <v>6510.4476964167343</v>
          </cell>
          <cell r="W430">
            <v>6235.831428716032</v>
          </cell>
          <cell r="Z430">
            <v>6322.1675787279346</v>
          </cell>
          <cell r="AC430">
            <v>6301.1686952853279</v>
          </cell>
          <cell r="AF430">
            <v>6259.4246500295585</v>
          </cell>
          <cell r="AI430">
            <v>6504.7085815132868</v>
          </cell>
          <cell r="AL430">
            <v>6135.5340703307356</v>
          </cell>
          <cell r="AO430">
            <v>5524.7365842288045</v>
          </cell>
        </row>
        <row r="431">
          <cell r="A431" t="str">
            <v>[...]</v>
          </cell>
          <cell r="B431" t="str">
            <v>[...]</v>
          </cell>
          <cell r="E431">
            <v>0</v>
          </cell>
          <cell r="H431">
            <v>0</v>
          </cell>
          <cell r="K431">
            <v>0</v>
          </cell>
          <cell r="N431">
            <v>0</v>
          </cell>
          <cell r="Q431">
            <v>0</v>
          </cell>
          <cell r="T431">
            <v>0</v>
          </cell>
          <cell r="W431">
            <v>0</v>
          </cell>
          <cell r="Z431">
            <v>0</v>
          </cell>
          <cell r="AC431">
            <v>0</v>
          </cell>
          <cell r="AF431">
            <v>0</v>
          </cell>
          <cell r="AI431">
            <v>0</v>
          </cell>
          <cell r="AL431">
            <v>0</v>
          </cell>
          <cell r="AO431">
            <v>0</v>
          </cell>
        </row>
        <row r="432">
          <cell r="A432" t="str">
            <v>TOTAL PERSONNEL</v>
          </cell>
          <cell r="B432" t="str">
            <v>TOTAL PERSONNEL</v>
          </cell>
          <cell r="C432">
            <v>0.49646116081098568</v>
          </cell>
          <cell r="E432">
            <v>3182162.0167249851</v>
          </cell>
          <cell r="F432">
            <v>0.58615619739115032</v>
          </cell>
          <cell r="H432">
            <v>255615.4167571133</v>
          </cell>
          <cell r="I432">
            <v>0.59292406583131285</v>
          </cell>
          <cell r="K432">
            <v>244350.62713857484</v>
          </cell>
          <cell r="L432">
            <v>0.58014112544451613</v>
          </cell>
          <cell r="N432">
            <v>274456.94922043791</v>
          </cell>
          <cell r="O432">
            <v>0.45385899658457451</v>
          </cell>
          <cell r="Q432">
            <v>260627.01867473469</v>
          </cell>
          <cell r="R432">
            <v>0.40330636466406861</v>
          </cell>
          <cell r="T432">
            <v>273340.17906042538</v>
          </cell>
          <cell r="U432">
            <v>0.51050841439167038</v>
          </cell>
          <cell r="W432">
            <v>268589.31762920314</v>
          </cell>
          <cell r="X432">
            <v>0.49851136664925927</v>
          </cell>
          <cell r="Z432">
            <v>270082.93302440905</v>
          </cell>
          <cell r="AA432">
            <v>0.47179136191152465</v>
          </cell>
          <cell r="AC432">
            <v>269719.65234085202</v>
          </cell>
          <cell r="AD432">
            <v>0.52294434921595867</v>
          </cell>
          <cell r="AF432">
            <v>268997.48035792721</v>
          </cell>
          <cell r="AG432">
            <v>0.40594307945389735</v>
          </cell>
          <cell r="AI432">
            <v>267381.0583440286</v>
          </cell>
          <cell r="AJ432">
            <v>0.41016220281085486</v>
          </cell>
          <cell r="AL432">
            <v>266854.17332913756</v>
          </cell>
          <cell r="AM432">
            <v>0.70251795269324135</v>
          </cell>
          <cell r="AO432">
            <v>262147.21084814117</v>
          </cell>
        </row>
        <row r="433">
          <cell r="A433" t="str">
            <v>Publicité 2</v>
          </cell>
          <cell r="B433" t="str">
            <v>Publicité 2</v>
          </cell>
          <cell r="E433">
            <v>130581.99999999996</v>
          </cell>
          <cell r="H433">
            <v>10881.833333333332</v>
          </cell>
          <cell r="K433">
            <v>10881.833333333332</v>
          </cell>
          <cell r="N433">
            <v>10881.833333333332</v>
          </cell>
          <cell r="Q433">
            <v>10881.833333333332</v>
          </cell>
          <cell r="T433">
            <v>10881.833333333332</v>
          </cell>
          <cell r="W433">
            <v>10881.833333333332</v>
          </cell>
          <cell r="Z433">
            <v>10881.833333333332</v>
          </cell>
          <cell r="AC433">
            <v>10881.833333333332</v>
          </cell>
          <cell r="AF433">
            <v>10881.833333333332</v>
          </cell>
          <cell r="AI433">
            <v>10881.833333333332</v>
          </cell>
          <cell r="AL433">
            <v>10881.833333333332</v>
          </cell>
          <cell r="AO433">
            <v>10881.833333333332</v>
          </cell>
        </row>
        <row r="434">
          <cell r="A434" t="str">
            <v>Service gratuit 2</v>
          </cell>
          <cell r="B434" t="str">
            <v>Service gratuit 2</v>
          </cell>
          <cell r="E434">
            <v>69461</v>
          </cell>
          <cell r="H434">
            <v>4410.3140789863637</v>
          </cell>
          <cell r="K434">
            <v>4313.6270872097948</v>
          </cell>
          <cell r="N434">
            <v>5093.9266179776569</v>
          </cell>
          <cell r="Q434">
            <v>7916.2334333176977</v>
          </cell>
          <cell r="T434">
            <v>7325.5878886441906</v>
          </cell>
          <cell r="W434">
            <v>5083.1928547194548</v>
          </cell>
          <cell r="Z434">
            <v>5179.8550445119354</v>
          </cell>
          <cell r="AC434">
            <v>5610.7561688627393</v>
          </cell>
          <cell r="AF434">
            <v>4179.058045142312</v>
          </cell>
          <cell r="AI434">
            <v>6201.391673512564</v>
          </cell>
          <cell r="AL434">
            <v>9794.4333370412642</v>
          </cell>
          <cell r="AO434">
            <v>4352.6237700740267</v>
          </cell>
        </row>
        <row r="435">
          <cell r="A435" t="str">
            <v>Frais véhicules de cie</v>
          </cell>
          <cell r="B435" t="str">
            <v>Frais véhicules de cie</v>
          </cell>
          <cell r="E435">
            <v>343049.25000000006</v>
          </cell>
          <cell r="H435">
            <v>26652.437500000004</v>
          </cell>
          <cell r="K435">
            <v>26652.437500000004</v>
          </cell>
          <cell r="N435">
            <v>26652.437500000004</v>
          </cell>
          <cell r="Q435">
            <v>30952.437500000004</v>
          </cell>
          <cell r="T435">
            <v>30952.437500000004</v>
          </cell>
          <cell r="W435">
            <v>26652.437500000004</v>
          </cell>
          <cell r="Z435">
            <v>26652.437500000004</v>
          </cell>
          <cell r="AC435">
            <v>26652.437500000004</v>
          </cell>
          <cell r="AF435">
            <v>26652.437500000004</v>
          </cell>
          <cell r="AI435">
            <v>32672.437500000004</v>
          </cell>
          <cell r="AL435">
            <v>30952.437500000004</v>
          </cell>
          <cell r="AO435">
            <v>30952.437500000004</v>
          </cell>
        </row>
        <row r="436">
          <cell r="A436" t="str">
            <v>Informatique</v>
          </cell>
          <cell r="B436" t="str">
            <v>Informatique</v>
          </cell>
          <cell r="E436">
            <v>233797.36000000007</v>
          </cell>
          <cell r="H436">
            <v>19483.113333333335</v>
          </cell>
          <cell r="K436">
            <v>19483.113333333335</v>
          </cell>
          <cell r="N436">
            <v>19483.113333333335</v>
          </cell>
          <cell r="Q436">
            <v>19483.113333333335</v>
          </cell>
          <cell r="T436">
            <v>19483.113333333335</v>
          </cell>
          <cell r="W436">
            <v>19483.113333333335</v>
          </cell>
          <cell r="Z436">
            <v>19483.113333333335</v>
          </cell>
          <cell r="AC436">
            <v>19483.113333333335</v>
          </cell>
          <cell r="AF436">
            <v>19483.113333333335</v>
          </cell>
          <cell r="AI436">
            <v>19483.113333333335</v>
          </cell>
          <cell r="AL436">
            <v>19483.113333333335</v>
          </cell>
          <cell r="AO436">
            <v>19483.113333333335</v>
          </cell>
        </row>
        <row r="437">
          <cell r="A437" t="str">
            <v>Frais de déplacement</v>
          </cell>
          <cell r="B437" t="str">
            <v>Frais de déplacement</v>
          </cell>
          <cell r="E437">
            <v>59868.629999999983</v>
          </cell>
          <cell r="H437">
            <v>4989.0524999999998</v>
          </cell>
          <cell r="K437">
            <v>4989.0524999999998</v>
          </cell>
          <cell r="N437">
            <v>4989.0524999999998</v>
          </cell>
          <cell r="Q437">
            <v>4989.0524999999998</v>
          </cell>
          <cell r="T437">
            <v>4989.0524999999998</v>
          </cell>
          <cell r="W437">
            <v>4989.0524999999998</v>
          </cell>
          <cell r="Z437">
            <v>4989.0524999999998</v>
          </cell>
          <cell r="AC437">
            <v>4989.0524999999998</v>
          </cell>
          <cell r="AF437">
            <v>4989.0524999999998</v>
          </cell>
          <cell r="AI437">
            <v>4989.0524999999998</v>
          </cell>
          <cell r="AL437">
            <v>4989.0524999999998</v>
          </cell>
          <cell r="AO437">
            <v>4989.0524999999998</v>
          </cell>
        </row>
        <row r="438">
          <cell r="A438" t="str">
            <v>Services extérieurs</v>
          </cell>
          <cell r="B438" t="str">
            <v>Services extérieurs</v>
          </cell>
          <cell r="E438">
            <v>296188.26659999997</v>
          </cell>
          <cell r="H438">
            <v>23987.578033333331</v>
          </cell>
          <cell r="K438">
            <v>23775.59623333333</v>
          </cell>
          <cell r="N438">
            <v>24453.016333333333</v>
          </cell>
          <cell r="Q438">
            <v>25272.370533333331</v>
          </cell>
          <cell r="T438">
            <v>26963.616633333331</v>
          </cell>
          <cell r="W438">
            <v>24222.601333333332</v>
          </cell>
          <cell r="Z438">
            <v>24222.601333333332</v>
          </cell>
          <cell r="AC438">
            <v>23835.504133333332</v>
          </cell>
          <cell r="AF438">
            <v>24047.48593333333</v>
          </cell>
          <cell r="AI438">
            <v>25631.817933333332</v>
          </cell>
          <cell r="AL438">
            <v>26078.823033333334</v>
          </cell>
          <cell r="AO438">
            <v>23697.255133333332</v>
          </cell>
        </row>
        <row r="439">
          <cell r="A439" t="str">
            <v>Fournitures autres</v>
          </cell>
          <cell r="B439" t="str">
            <v>Fournitures autres</v>
          </cell>
          <cell r="E439">
            <v>12624</v>
          </cell>
          <cell r="H439">
            <v>997.68078981366978</v>
          </cell>
          <cell r="K439">
            <v>911.0471334825437</v>
          </cell>
          <cell r="N439">
            <v>1055.9918945244963</v>
          </cell>
          <cell r="Q439">
            <v>1081.48976835963</v>
          </cell>
          <cell r="T439">
            <v>1167.5250043170377</v>
          </cell>
          <cell r="W439">
            <v>1075.8272153679354</v>
          </cell>
          <cell r="Z439">
            <v>1109.1814527032375</v>
          </cell>
          <cell r="AC439">
            <v>1096.82161779648</v>
          </cell>
          <cell r="AF439">
            <v>1094.0645289423428</v>
          </cell>
          <cell r="AI439">
            <v>1208.7204223834849</v>
          </cell>
          <cell r="AL439">
            <v>1036.9958587064084</v>
          </cell>
          <cell r="AO439">
            <v>788.65431360273351</v>
          </cell>
        </row>
        <row r="440">
          <cell r="A440" t="str">
            <v>Uniformes</v>
          </cell>
          <cell r="B440" t="str">
            <v>Uniformes</v>
          </cell>
          <cell r="E440">
            <v>18180</v>
          </cell>
          <cell r="H440">
            <v>1515</v>
          </cell>
          <cell r="K440">
            <v>1515</v>
          </cell>
          <cell r="N440">
            <v>1515</v>
          </cell>
          <cell r="Q440">
            <v>1515</v>
          </cell>
          <cell r="T440">
            <v>1515</v>
          </cell>
          <cell r="W440">
            <v>1515</v>
          </cell>
          <cell r="Z440">
            <v>1515</v>
          </cell>
          <cell r="AC440">
            <v>1515</v>
          </cell>
          <cell r="AF440">
            <v>1515</v>
          </cell>
          <cell r="AI440">
            <v>1515</v>
          </cell>
          <cell r="AL440">
            <v>1515</v>
          </cell>
          <cell r="AO440">
            <v>1515</v>
          </cell>
        </row>
        <row r="441">
          <cell r="A441" t="str">
            <v>Papeterie</v>
          </cell>
          <cell r="B441" t="str">
            <v>Papeterie</v>
          </cell>
          <cell r="E441">
            <v>26160</v>
          </cell>
          <cell r="H441">
            <v>2180</v>
          </cell>
          <cell r="K441">
            <v>2180</v>
          </cell>
          <cell r="N441">
            <v>2180</v>
          </cell>
          <cell r="Q441">
            <v>2180</v>
          </cell>
          <cell r="T441">
            <v>2180</v>
          </cell>
          <cell r="W441">
            <v>2180</v>
          </cell>
          <cell r="Z441">
            <v>2180</v>
          </cell>
          <cell r="AC441">
            <v>2180</v>
          </cell>
          <cell r="AF441">
            <v>2180</v>
          </cell>
          <cell r="AI441">
            <v>2180</v>
          </cell>
          <cell r="AL441">
            <v>2180</v>
          </cell>
          <cell r="AO441">
            <v>2180</v>
          </cell>
        </row>
        <row r="442">
          <cell r="A442" t="str">
            <v>Téléphone</v>
          </cell>
          <cell r="B442" t="str">
            <v>Téléphone</v>
          </cell>
          <cell r="E442">
            <v>23389.199999999997</v>
          </cell>
          <cell r="H442">
            <v>1949.1</v>
          </cell>
          <cell r="K442">
            <v>1949.1</v>
          </cell>
          <cell r="N442">
            <v>1949.1</v>
          </cell>
          <cell r="Q442">
            <v>1949.1</v>
          </cell>
          <cell r="T442">
            <v>1949.1</v>
          </cell>
          <cell r="W442">
            <v>1949.1</v>
          </cell>
          <cell r="Z442">
            <v>1949.1</v>
          </cell>
          <cell r="AC442">
            <v>1949.1</v>
          </cell>
          <cell r="AF442">
            <v>1949.1</v>
          </cell>
          <cell r="AI442">
            <v>1949.1</v>
          </cell>
          <cell r="AL442">
            <v>1949.1</v>
          </cell>
          <cell r="AO442">
            <v>1949.1</v>
          </cell>
        </row>
        <row r="443">
          <cell r="A443" t="str">
            <v>Frais postaux</v>
          </cell>
          <cell r="B443" t="str">
            <v>Frais postaux</v>
          </cell>
          <cell r="E443">
            <v>10380</v>
          </cell>
          <cell r="H443">
            <v>865</v>
          </cell>
          <cell r="K443">
            <v>865</v>
          </cell>
          <cell r="N443">
            <v>865</v>
          </cell>
          <cell r="Q443">
            <v>865</v>
          </cell>
          <cell r="T443">
            <v>865</v>
          </cell>
          <cell r="W443">
            <v>865</v>
          </cell>
          <cell r="Z443">
            <v>865</v>
          </cell>
          <cell r="AC443">
            <v>865</v>
          </cell>
          <cell r="AF443">
            <v>865</v>
          </cell>
          <cell r="AI443">
            <v>865</v>
          </cell>
          <cell r="AL443">
            <v>865</v>
          </cell>
          <cell r="AO443">
            <v>865</v>
          </cell>
        </row>
        <row r="444">
          <cell r="A444" t="str">
            <v>Divers</v>
          </cell>
          <cell r="B444" t="str">
            <v>Divers</v>
          </cell>
          <cell r="E444">
            <v>46692</v>
          </cell>
          <cell r="H444">
            <v>3891</v>
          </cell>
          <cell r="K444">
            <v>3891</v>
          </cell>
          <cell r="N444">
            <v>3891</v>
          </cell>
          <cell r="Q444">
            <v>3891</v>
          </cell>
          <cell r="T444">
            <v>3891</v>
          </cell>
          <cell r="W444">
            <v>3891</v>
          </cell>
          <cell r="Z444">
            <v>3891</v>
          </cell>
          <cell r="AC444">
            <v>3891</v>
          </cell>
          <cell r="AF444">
            <v>3891</v>
          </cell>
          <cell r="AI444">
            <v>3891</v>
          </cell>
          <cell r="AL444">
            <v>3891</v>
          </cell>
          <cell r="AO444">
            <v>3891</v>
          </cell>
        </row>
        <row r="445">
          <cell r="A445" t="str">
            <v>Formation</v>
          </cell>
          <cell r="B445" t="str">
            <v>Formation</v>
          </cell>
          <cell r="E445">
            <v>38263</v>
          </cell>
          <cell r="H445">
            <v>3188.5833333333335</v>
          </cell>
          <cell r="K445">
            <v>3188.5833333333335</v>
          </cell>
          <cell r="N445">
            <v>3188.5833333333335</v>
          </cell>
          <cell r="Q445">
            <v>3188.5833333333335</v>
          </cell>
          <cell r="T445">
            <v>3188.5833333333335</v>
          </cell>
          <cell r="W445">
            <v>3188.5833333333335</v>
          </cell>
          <cell r="Z445">
            <v>3188.5833333333335</v>
          </cell>
          <cell r="AC445">
            <v>3188.5833333333335</v>
          </cell>
          <cell r="AF445">
            <v>3188.5833333333335</v>
          </cell>
          <cell r="AI445">
            <v>3188.5833333333335</v>
          </cell>
          <cell r="AL445">
            <v>3188.5833333333335</v>
          </cell>
          <cell r="AO445">
            <v>3188.5833333333335</v>
          </cell>
        </row>
        <row r="446">
          <cell r="A446" t="str">
            <v>Frais bancaires</v>
          </cell>
          <cell r="B446" t="str">
            <v>Frais bancaires</v>
          </cell>
          <cell r="E446">
            <v>106070</v>
          </cell>
          <cell r="H446">
            <v>6523.9807276844222</v>
          </cell>
          <cell r="K446">
            <v>5627.3355735390151</v>
          </cell>
          <cell r="N446">
            <v>6510.3567420586751</v>
          </cell>
          <cell r="Q446">
            <v>12515.581382791654</v>
          </cell>
          <cell r="T446">
            <v>11470.804376211276</v>
          </cell>
          <cell r="W446">
            <v>7581.8373529437131</v>
          </cell>
          <cell r="Z446">
            <v>7148.0561159126655</v>
          </cell>
          <cell r="AC446">
            <v>7878.6877244036023</v>
          </cell>
          <cell r="AF446">
            <v>5966.5375596731956</v>
          </cell>
          <cell r="AI446">
            <v>11184.507304717108</v>
          </cell>
          <cell r="AL446">
            <v>16275.405399379457</v>
          </cell>
          <cell r="AO446">
            <v>7386.9097406852206</v>
          </cell>
        </row>
        <row r="447">
          <cell r="A447" t="str">
            <v>[...]</v>
          </cell>
          <cell r="B447" t="str">
            <v>[...]</v>
          </cell>
          <cell r="E447">
            <v>0</v>
          </cell>
          <cell r="H447">
            <v>0</v>
          </cell>
          <cell r="K447">
            <v>0</v>
          </cell>
          <cell r="N447">
            <v>0</v>
          </cell>
          <cell r="Q447">
            <v>0</v>
          </cell>
          <cell r="T447">
            <v>0</v>
          </cell>
          <cell r="W447">
            <v>0</v>
          </cell>
          <cell r="Z447">
            <v>0</v>
          </cell>
          <cell r="AC447">
            <v>0</v>
          </cell>
          <cell r="AF447">
            <v>0</v>
          </cell>
          <cell r="AI447">
            <v>0</v>
          </cell>
          <cell r="AL447">
            <v>0</v>
          </cell>
          <cell r="AO447">
            <v>0</v>
          </cell>
        </row>
        <row r="448">
          <cell r="A448" t="str">
            <v>[...]</v>
          </cell>
          <cell r="B448" t="str">
            <v>[...]</v>
          </cell>
          <cell r="E448">
            <v>0</v>
          </cell>
          <cell r="H448">
            <v>0</v>
          </cell>
          <cell r="K448">
            <v>0</v>
          </cell>
          <cell r="N448">
            <v>0</v>
          </cell>
          <cell r="Q448">
            <v>0</v>
          </cell>
          <cell r="T448">
            <v>0</v>
          </cell>
          <cell r="W448">
            <v>0</v>
          </cell>
          <cell r="Z448">
            <v>0</v>
          </cell>
          <cell r="AC448">
            <v>0</v>
          </cell>
          <cell r="AF448">
            <v>0</v>
          </cell>
          <cell r="AI448">
            <v>0</v>
          </cell>
          <cell r="AL448">
            <v>0</v>
          </cell>
          <cell r="AO448">
            <v>0</v>
          </cell>
        </row>
        <row r="449">
          <cell r="A449" t="str">
            <v>[...]</v>
          </cell>
          <cell r="B449" t="str">
            <v>[...]</v>
          </cell>
          <cell r="E449">
            <v>0</v>
          </cell>
          <cell r="H449">
            <v>0</v>
          </cell>
          <cell r="K449">
            <v>0</v>
          </cell>
          <cell r="N449">
            <v>0</v>
          </cell>
          <cell r="Q449">
            <v>0</v>
          </cell>
          <cell r="T449">
            <v>0</v>
          </cell>
          <cell r="W449">
            <v>0</v>
          </cell>
          <cell r="Z449">
            <v>0</v>
          </cell>
          <cell r="AC449">
            <v>0</v>
          </cell>
          <cell r="AF449">
            <v>0</v>
          </cell>
          <cell r="AI449">
            <v>0</v>
          </cell>
          <cell r="AL449">
            <v>0</v>
          </cell>
          <cell r="AO449">
            <v>0</v>
          </cell>
        </row>
        <row r="450">
          <cell r="A450" t="str">
            <v>TOTAL SEMI-FIXES</v>
          </cell>
          <cell r="B450" t="str">
            <v>TOTAL SEMI-FIXES</v>
          </cell>
          <cell r="C450">
            <v>0.22071344486923411</v>
          </cell>
          <cell r="E450">
            <v>1414704.7065999999</v>
          </cell>
          <cell r="F450">
            <v>0.25571625482307764</v>
          </cell>
          <cell r="H450">
            <v>111514.67362981779</v>
          </cell>
          <cell r="I450">
            <v>0.26745872367338547</v>
          </cell>
          <cell r="K450">
            <v>110222.7260275647</v>
          </cell>
          <cell r="L450">
            <v>0.23824058720825977</v>
          </cell>
          <cell r="N450">
            <v>112708.41158789417</v>
          </cell>
          <cell r="O450">
            <v>0.22060344645409338</v>
          </cell>
          <cell r="Q450">
            <v>126680.79511780234</v>
          </cell>
          <cell r="R450">
            <v>0.18712354575271561</v>
          </cell>
          <cell r="T450">
            <v>126822.65390250584</v>
          </cell>
          <cell r="U450">
            <v>0.21584108591212264</v>
          </cell>
          <cell r="W450">
            <v>113558.57875636444</v>
          </cell>
          <cell r="X450">
            <v>0.2090425020486408</v>
          </cell>
          <cell r="Z450">
            <v>113254.81394646117</v>
          </cell>
          <cell r="AA450">
            <v>0.19943739056235707</v>
          </cell>
          <cell r="AC450">
            <v>114016.88964439616</v>
          </cell>
          <cell r="AD450">
            <v>0.21556058588686697</v>
          </cell>
          <cell r="AF450">
            <v>110882.26606709117</v>
          </cell>
          <cell r="AG450">
            <v>0.19105507930815357</v>
          </cell>
          <cell r="AI450">
            <v>125841.55733394649</v>
          </cell>
          <cell r="AJ450">
            <v>0.20454881489354179</v>
          </cell>
          <cell r="AL450">
            <v>133080.77762846046</v>
          </cell>
          <cell r="AM450">
            <v>0.31118690864837484</v>
          </cell>
          <cell r="AO450">
            <v>116120.56295769534</v>
          </cell>
        </row>
        <row r="451">
          <cell r="A451" t="str">
            <v>Loyer</v>
          </cell>
          <cell r="B451" t="str">
            <v>Loyer</v>
          </cell>
          <cell r="E451">
            <v>312000</v>
          </cell>
          <cell r="H451">
            <v>26000</v>
          </cell>
          <cell r="K451">
            <v>26000</v>
          </cell>
          <cell r="N451">
            <v>26000</v>
          </cell>
          <cell r="Q451">
            <v>26000</v>
          </cell>
          <cell r="T451">
            <v>26000</v>
          </cell>
          <cell r="W451">
            <v>26000</v>
          </cell>
          <cell r="Z451">
            <v>26000</v>
          </cell>
          <cell r="AC451">
            <v>26000</v>
          </cell>
          <cell r="AF451">
            <v>26000</v>
          </cell>
          <cell r="AI451">
            <v>26000</v>
          </cell>
          <cell r="AL451">
            <v>26000</v>
          </cell>
          <cell r="AO451">
            <v>26000</v>
          </cell>
        </row>
        <row r="452">
          <cell r="A452" t="str">
            <v>Taxes foncières</v>
          </cell>
          <cell r="B452" t="str">
            <v>Taxes foncières</v>
          </cell>
          <cell r="E452">
            <v>57720</v>
          </cell>
          <cell r="H452">
            <v>4810</v>
          </cell>
          <cell r="K452">
            <v>4810</v>
          </cell>
          <cell r="N452">
            <v>4810</v>
          </cell>
          <cell r="Q452">
            <v>4810</v>
          </cell>
          <cell r="T452">
            <v>4810</v>
          </cell>
          <cell r="W452">
            <v>4810</v>
          </cell>
          <cell r="Z452">
            <v>4810</v>
          </cell>
          <cell r="AC452">
            <v>4810</v>
          </cell>
          <cell r="AF452">
            <v>4810</v>
          </cell>
          <cell r="AI452">
            <v>4810</v>
          </cell>
          <cell r="AL452">
            <v>4810</v>
          </cell>
          <cell r="AO452">
            <v>4810</v>
          </cell>
        </row>
        <row r="453">
          <cell r="A453" t="str">
            <v>Taxes d`affaires</v>
          </cell>
          <cell r="B453" t="str">
            <v>Taxes d`affaires</v>
          </cell>
          <cell r="E453">
            <v>38400</v>
          </cell>
          <cell r="H453">
            <v>3200</v>
          </cell>
          <cell r="K453">
            <v>3200</v>
          </cell>
          <cell r="N453">
            <v>3200</v>
          </cell>
          <cell r="Q453">
            <v>3200</v>
          </cell>
          <cell r="T453">
            <v>3200</v>
          </cell>
          <cell r="W453">
            <v>3200</v>
          </cell>
          <cell r="Z453">
            <v>3200</v>
          </cell>
          <cell r="AC453">
            <v>3200</v>
          </cell>
          <cell r="AF453">
            <v>3200</v>
          </cell>
          <cell r="AI453">
            <v>3200</v>
          </cell>
          <cell r="AL453">
            <v>3200</v>
          </cell>
          <cell r="AO453">
            <v>3200</v>
          </cell>
        </row>
        <row r="454">
          <cell r="A454" t="str">
            <v>Taxe sur le capital</v>
          </cell>
          <cell r="B454" t="str">
            <v>Taxe sur le capital</v>
          </cell>
          <cell r="E454">
            <v>0</v>
          </cell>
        </row>
        <row r="455">
          <cell r="A455" t="str">
            <v>Assurances</v>
          </cell>
          <cell r="B455" t="str">
            <v>Assurances</v>
          </cell>
          <cell r="E455">
            <v>44497.000000000022</v>
          </cell>
          <cell r="H455">
            <v>3708.0833333333339</v>
          </cell>
          <cell r="K455">
            <v>3708.0833333333339</v>
          </cell>
          <cell r="N455">
            <v>3708.0833333333339</v>
          </cell>
          <cell r="Q455">
            <v>3708.0833333333339</v>
          </cell>
          <cell r="T455">
            <v>3708.0833333333339</v>
          </cell>
          <cell r="W455">
            <v>3708.0833333333339</v>
          </cell>
          <cell r="Z455">
            <v>3708.0833333333339</v>
          </cell>
          <cell r="AC455">
            <v>3708.0833333333339</v>
          </cell>
          <cell r="AF455">
            <v>3708.0833333333339</v>
          </cell>
          <cell r="AI455">
            <v>3708.0833333333339</v>
          </cell>
          <cell r="AL455">
            <v>3708.0833333333339</v>
          </cell>
          <cell r="AO455">
            <v>3708.0833333333339</v>
          </cell>
        </row>
        <row r="456">
          <cell r="A456" t="str">
            <v>Chauffage, éclairage</v>
          </cell>
          <cell r="B456" t="str">
            <v>Chauffage, éclairage</v>
          </cell>
          <cell r="E456">
            <v>45720</v>
          </cell>
          <cell r="H456">
            <v>3810</v>
          </cell>
          <cell r="K456">
            <v>3810</v>
          </cell>
          <cell r="N456">
            <v>3810</v>
          </cell>
          <cell r="Q456">
            <v>3810</v>
          </cell>
          <cell r="T456">
            <v>3810</v>
          </cell>
          <cell r="W456">
            <v>3810</v>
          </cell>
          <cell r="Z456">
            <v>3810</v>
          </cell>
          <cell r="AC456">
            <v>3810</v>
          </cell>
          <cell r="AF456">
            <v>3810</v>
          </cell>
          <cell r="AI456">
            <v>3810</v>
          </cell>
          <cell r="AL456">
            <v>3810</v>
          </cell>
          <cell r="AO456">
            <v>3810</v>
          </cell>
        </row>
        <row r="457">
          <cell r="A457" t="str">
            <v>Honoraires</v>
          </cell>
          <cell r="B457" t="str">
            <v>Honoraires</v>
          </cell>
          <cell r="E457">
            <v>74606.000000000029</v>
          </cell>
          <cell r="H457">
            <v>6217.1666666666679</v>
          </cell>
          <cell r="K457">
            <v>6217.1666666666679</v>
          </cell>
          <cell r="N457">
            <v>6217.1666666666679</v>
          </cell>
          <cell r="Q457">
            <v>6217.1666666666679</v>
          </cell>
          <cell r="T457">
            <v>6217.1666666666679</v>
          </cell>
          <cell r="W457">
            <v>6217.1666666666679</v>
          </cell>
          <cell r="Z457">
            <v>6217.1666666666679</v>
          </cell>
          <cell r="AC457">
            <v>6217.1666666666679</v>
          </cell>
          <cell r="AF457">
            <v>6217.1666666666679</v>
          </cell>
          <cell r="AI457">
            <v>6217.1666666666679</v>
          </cell>
          <cell r="AL457">
            <v>6217.1666666666679</v>
          </cell>
          <cell r="AO457">
            <v>6217.1666666666679</v>
          </cell>
        </row>
        <row r="458">
          <cell r="A458" t="str">
            <v>Réparation équipement</v>
          </cell>
          <cell r="B458" t="str">
            <v>Réparation équipement</v>
          </cell>
          <cell r="E458">
            <v>12000</v>
          </cell>
          <cell r="H458">
            <v>1000</v>
          </cell>
          <cell r="K458">
            <v>1000</v>
          </cell>
          <cell r="N458">
            <v>1000</v>
          </cell>
          <cell r="Q458">
            <v>1000</v>
          </cell>
          <cell r="T458">
            <v>1000</v>
          </cell>
          <cell r="W458">
            <v>1000</v>
          </cell>
          <cell r="Z458">
            <v>1000</v>
          </cell>
          <cell r="AC458">
            <v>1000</v>
          </cell>
          <cell r="AF458">
            <v>1000</v>
          </cell>
          <cell r="AI458">
            <v>1000</v>
          </cell>
          <cell r="AL458">
            <v>1000</v>
          </cell>
          <cell r="AO458">
            <v>1000</v>
          </cell>
        </row>
        <row r="459">
          <cell r="A459" t="str">
            <v>Location équipement</v>
          </cell>
          <cell r="B459" t="str">
            <v>Location équipement</v>
          </cell>
          <cell r="E459">
            <v>10800</v>
          </cell>
          <cell r="H459">
            <v>900</v>
          </cell>
          <cell r="K459">
            <v>900</v>
          </cell>
          <cell r="N459">
            <v>900</v>
          </cell>
          <cell r="Q459">
            <v>900</v>
          </cell>
          <cell r="T459">
            <v>900</v>
          </cell>
          <cell r="W459">
            <v>900</v>
          </cell>
          <cell r="Z459">
            <v>900</v>
          </cell>
          <cell r="AC459">
            <v>900</v>
          </cell>
          <cell r="AF459">
            <v>900</v>
          </cell>
          <cell r="AI459">
            <v>900</v>
          </cell>
          <cell r="AL459">
            <v>900</v>
          </cell>
          <cell r="AO459">
            <v>900</v>
          </cell>
        </row>
        <row r="460">
          <cell r="A460" t="str">
            <v>Dons</v>
          </cell>
          <cell r="B460" t="str">
            <v>Dons</v>
          </cell>
          <cell r="E460">
            <v>0</v>
          </cell>
        </row>
        <row r="461">
          <cell r="A461" t="str">
            <v>[...]</v>
          </cell>
          <cell r="B461" t="str">
            <v>[...]</v>
          </cell>
          <cell r="E461">
            <v>0</v>
          </cell>
        </row>
        <row r="462">
          <cell r="A462" t="str">
            <v>[...]</v>
          </cell>
          <cell r="B462" t="str">
            <v>[...]</v>
          </cell>
          <cell r="E462">
            <v>0</v>
          </cell>
        </row>
        <row r="463">
          <cell r="A463" t="str">
            <v>[...]</v>
          </cell>
          <cell r="B463" t="str">
            <v>[...]</v>
          </cell>
          <cell r="E463">
            <v>0</v>
          </cell>
        </row>
        <row r="464">
          <cell r="A464" t="str">
            <v>TOTAL DÉPENSES FIXES</v>
          </cell>
          <cell r="B464" t="str">
            <v>TOTAL DÉPENSES FIXES</v>
          </cell>
          <cell r="C464">
            <v>9.294412407995882E-2</v>
          </cell>
          <cell r="E464">
            <v>595743</v>
          </cell>
          <cell r="F464">
            <v>0.11384239388887803</v>
          </cell>
          <cell r="H464">
            <v>49645.25</v>
          </cell>
          <cell r="I464">
            <v>0.1204656759997529</v>
          </cell>
          <cell r="K464">
            <v>49645.25</v>
          </cell>
          <cell r="L464">
            <v>0.10493904887371541</v>
          </cell>
          <cell r="N464">
            <v>49645.25</v>
          </cell>
          <cell r="O464">
            <v>8.6452830043344253E-2</v>
          </cell>
          <cell r="Q464">
            <v>49645.25</v>
          </cell>
          <cell r="R464">
            <v>7.3250282374010864E-2</v>
          </cell>
          <cell r="T464">
            <v>49645.25</v>
          </cell>
          <cell r="U464">
            <v>9.436085576034256E-2</v>
          </cell>
          <cell r="W464">
            <v>49645.25</v>
          </cell>
          <cell r="X464">
            <v>9.1633785030420425E-2</v>
          </cell>
          <cell r="Z464">
            <v>49645.25</v>
          </cell>
          <cell r="AA464">
            <v>8.6839056430114525E-2</v>
          </cell>
          <cell r="AC464">
            <v>49645.25</v>
          </cell>
          <cell r="AD464">
            <v>9.6512810894618842E-2</v>
          </cell>
          <cell r="AF464">
            <v>49645.25</v>
          </cell>
          <cell r="AG464">
            <v>7.5372376001774752E-2</v>
          </cell>
          <cell r="AI464">
            <v>49645.25</v>
          </cell>
          <cell r="AJ464">
            <v>7.6306114478413581E-2</v>
          </cell>
          <cell r="AL464">
            <v>49645.25</v>
          </cell>
          <cell r="AM464">
            <v>0.13304234394905615</v>
          </cell>
          <cell r="AO464">
            <v>49645.25</v>
          </cell>
        </row>
        <row r="465">
          <cell r="A465">
            <v>0</v>
          </cell>
        </row>
        <row r="466">
          <cell r="A466" t="str">
            <v>TOTAL DES DÉPENSES</v>
          </cell>
          <cell r="B466" t="str">
            <v>TOTAL DES DÉPENSES</v>
          </cell>
          <cell r="C466">
            <v>1.040477891231079</v>
          </cell>
          <cell r="E466">
            <v>6669140.4808164099</v>
          </cell>
          <cell r="F466">
            <v>1.1988773556955061</v>
          </cell>
          <cell r="H466">
            <v>522815.4820860374</v>
          </cell>
          <cell r="I466">
            <v>1.2075920687602999</v>
          </cell>
          <cell r="K466">
            <v>497662.17351194087</v>
          </cell>
          <cell r="L466">
            <v>1.1651807355744817</v>
          </cell>
          <cell r="N466">
            <v>551231.30553995259</v>
          </cell>
          <cell r="O466">
            <v>0.98611019039621517</v>
          </cell>
          <cell r="Q466">
            <v>566270.49577466841</v>
          </cell>
          <cell r="R466">
            <v>0.89646059981648374</v>
          </cell>
          <cell r="T466">
            <v>607574.59426299261</v>
          </cell>
          <cell r="U466">
            <v>1.0627349485085003</v>
          </cell>
          <cell r="W466">
            <v>559127.42394410528</v>
          </cell>
          <cell r="X466">
            <v>1.0357952196445241</v>
          </cell>
          <cell r="Z466">
            <v>561171.98051991651</v>
          </cell>
          <cell r="AA466">
            <v>0.99042560910130617</v>
          </cell>
          <cell r="AC466">
            <v>566219.03774146957</v>
          </cell>
          <cell r="AD466">
            <v>1.0924184529561718</v>
          </cell>
          <cell r="AF466">
            <v>561929.41329663643</v>
          </cell>
          <cell r="AG466">
            <v>0.91559009885659204</v>
          </cell>
          <cell r="AI466">
            <v>603068.41533282597</v>
          </cell>
          <cell r="AJ466">
            <v>0.87042030141940263</v>
          </cell>
          <cell r="AL466">
            <v>566301.05941596604</v>
          </cell>
          <cell r="AM466">
            <v>1.3553906260888042</v>
          </cell>
          <cell r="AO466">
            <v>505769.09938989824</v>
          </cell>
        </row>
        <row r="467">
          <cell r="A467" t="str">
            <v>Revenus autres</v>
          </cell>
          <cell r="B467" t="str">
            <v>Revenus autres</v>
          </cell>
          <cell r="E467">
            <v>0</v>
          </cell>
        </row>
        <row r="468">
          <cell r="A468" t="str">
            <v>Holdbacks</v>
          </cell>
          <cell r="B468" t="str">
            <v>Holdbacks</v>
          </cell>
          <cell r="E468">
            <v>739261.69357707503</v>
          </cell>
          <cell r="H468">
            <v>36963.084678853753</v>
          </cell>
          <cell r="K468">
            <v>36963.084678853753</v>
          </cell>
          <cell r="N468">
            <v>73926.169357707506</v>
          </cell>
          <cell r="Q468">
            <v>73926.169357707506</v>
          </cell>
          <cell r="T468">
            <v>81318.786293478261</v>
          </cell>
          <cell r="W468">
            <v>59140.935486166003</v>
          </cell>
          <cell r="Z468">
            <v>51748.318550395255</v>
          </cell>
          <cell r="AC468">
            <v>73926.169357707506</v>
          </cell>
          <cell r="AF468">
            <v>73926.169357707506</v>
          </cell>
          <cell r="AI468">
            <v>81318.786293478261</v>
          </cell>
          <cell r="AL468">
            <v>73926.169357707506</v>
          </cell>
          <cell r="AO468">
            <v>22177.85080731225</v>
          </cell>
        </row>
        <row r="469">
          <cell r="A469" t="str">
            <v>Programme neuf 1</v>
          </cell>
          <cell r="B469" t="str">
            <v>Programme neuf 1</v>
          </cell>
          <cell r="E469">
            <v>84157.371389625943</v>
          </cell>
          <cell r="H469">
            <v>19827.767250000001</v>
          </cell>
          <cell r="K469">
            <v>1201.2880890289925</v>
          </cell>
          <cell r="N469">
            <v>758.49607159347272</v>
          </cell>
          <cell r="Q469">
            <v>7158.5199510629927</v>
          </cell>
          <cell r="T469">
            <v>9354.2258593001643</v>
          </cell>
          <cell r="W469">
            <v>6590.4401189808532</v>
          </cell>
          <cell r="Z469">
            <v>6561.4807420660518</v>
          </cell>
          <cell r="AC469">
            <v>6947.771060843972</v>
          </cell>
          <cell r="AF469">
            <v>7613.3408501427211</v>
          </cell>
          <cell r="AI469">
            <v>9443.285860908014</v>
          </cell>
          <cell r="AL469">
            <v>5488.0002772516173</v>
          </cell>
          <cell r="AO469">
            <v>3212.7552584470782</v>
          </cell>
        </row>
        <row r="470">
          <cell r="A470" t="str">
            <v>Programme neuf 2</v>
          </cell>
          <cell r="B470" t="str">
            <v>Programme neuf 2</v>
          </cell>
          <cell r="E470">
            <v>0</v>
          </cell>
          <cell r="H470">
            <v>0</v>
          </cell>
          <cell r="K470">
            <v>0</v>
          </cell>
          <cell r="N470">
            <v>0</v>
          </cell>
          <cell r="Q470">
            <v>0</v>
          </cell>
          <cell r="T470">
            <v>0</v>
          </cell>
          <cell r="W470">
            <v>0</v>
          </cell>
          <cell r="Z470">
            <v>0</v>
          </cell>
          <cell r="AC470">
            <v>0</v>
          </cell>
          <cell r="AF470">
            <v>0</v>
          </cell>
          <cell r="AI470">
            <v>0</v>
          </cell>
          <cell r="AL470">
            <v>0</v>
          </cell>
          <cell r="AO470">
            <v>0</v>
          </cell>
        </row>
        <row r="471">
          <cell r="A471" t="str">
            <v>Programme neuf 3</v>
          </cell>
          <cell r="B471" t="str">
            <v>Programme neuf 3</v>
          </cell>
          <cell r="E471">
            <v>0</v>
          </cell>
          <cell r="H471">
            <v>0</v>
          </cell>
          <cell r="K471">
            <v>0</v>
          </cell>
          <cell r="N471">
            <v>0</v>
          </cell>
          <cell r="Q471">
            <v>0</v>
          </cell>
          <cell r="T471">
            <v>0</v>
          </cell>
          <cell r="W471">
            <v>0</v>
          </cell>
          <cell r="Z471">
            <v>0</v>
          </cell>
          <cell r="AC471">
            <v>0</v>
          </cell>
          <cell r="AF471">
            <v>0</v>
          </cell>
          <cell r="AI471">
            <v>0</v>
          </cell>
          <cell r="AL471">
            <v>0</v>
          </cell>
          <cell r="AO471">
            <v>0</v>
          </cell>
        </row>
        <row r="472">
          <cell r="A472" t="str">
            <v>Programme used 1</v>
          </cell>
          <cell r="B472" t="str">
            <v>Programme used 1</v>
          </cell>
          <cell r="E472">
            <v>34000</v>
          </cell>
          <cell r="H472">
            <v>0</v>
          </cell>
          <cell r="K472">
            <v>0</v>
          </cell>
          <cell r="N472">
            <v>8500</v>
          </cell>
          <cell r="Q472">
            <v>0</v>
          </cell>
          <cell r="T472">
            <v>0</v>
          </cell>
          <cell r="W472">
            <v>8500</v>
          </cell>
          <cell r="Z472">
            <v>0</v>
          </cell>
          <cell r="AC472">
            <v>0</v>
          </cell>
          <cell r="AF472">
            <v>8500</v>
          </cell>
          <cell r="AI472">
            <v>0</v>
          </cell>
          <cell r="AL472">
            <v>0</v>
          </cell>
          <cell r="AO472">
            <v>8500</v>
          </cell>
        </row>
        <row r="473">
          <cell r="A473" t="str">
            <v>Programme used 2</v>
          </cell>
          <cell r="B473" t="str">
            <v>Programme used 2</v>
          </cell>
          <cell r="E473">
            <v>0</v>
          </cell>
          <cell r="H473">
            <v>0</v>
          </cell>
          <cell r="K473">
            <v>0</v>
          </cell>
          <cell r="N473">
            <v>0</v>
          </cell>
          <cell r="Q473">
            <v>0</v>
          </cell>
          <cell r="T473">
            <v>0</v>
          </cell>
          <cell r="W473">
            <v>0</v>
          </cell>
          <cell r="Z473">
            <v>0</v>
          </cell>
          <cell r="AC473">
            <v>0</v>
          </cell>
          <cell r="AF473">
            <v>0</v>
          </cell>
          <cell r="AI473">
            <v>0</v>
          </cell>
          <cell r="AL473">
            <v>0</v>
          </cell>
          <cell r="AO473">
            <v>0</v>
          </cell>
        </row>
        <row r="474">
          <cell r="A474" t="str">
            <v>Programme used 3</v>
          </cell>
          <cell r="B474" t="str">
            <v>Programme used 3</v>
          </cell>
          <cell r="E474">
            <v>0</v>
          </cell>
          <cell r="H474">
            <v>0</v>
          </cell>
          <cell r="K474">
            <v>0</v>
          </cell>
          <cell r="N474">
            <v>0</v>
          </cell>
          <cell r="Q474">
            <v>0</v>
          </cell>
          <cell r="T474">
            <v>0</v>
          </cell>
          <cell r="W474">
            <v>0</v>
          </cell>
          <cell r="Z474">
            <v>0</v>
          </cell>
          <cell r="AC474">
            <v>0</v>
          </cell>
          <cell r="AF474">
            <v>0</v>
          </cell>
          <cell r="AI474">
            <v>0</v>
          </cell>
          <cell r="AL474">
            <v>0</v>
          </cell>
          <cell r="AO474">
            <v>0</v>
          </cell>
        </row>
        <row r="475">
          <cell r="A475" t="str">
            <v>[...]</v>
          </cell>
          <cell r="B475" t="str">
            <v>[...]</v>
          </cell>
          <cell r="E475">
            <v>0</v>
          </cell>
        </row>
        <row r="476">
          <cell r="A476" t="str">
            <v>[...]</v>
          </cell>
          <cell r="B476" t="str">
            <v>[...]</v>
          </cell>
          <cell r="E476">
            <v>0</v>
          </cell>
        </row>
        <row r="477">
          <cell r="A477" t="str">
            <v>[...]</v>
          </cell>
          <cell r="B477" t="str">
            <v>[...]</v>
          </cell>
          <cell r="E477">
            <v>0</v>
          </cell>
        </row>
        <row r="478">
          <cell r="A478" t="str">
            <v>Frais administration</v>
          </cell>
          <cell r="B478" t="str">
            <v>Frais administration</v>
          </cell>
          <cell r="E478">
            <v>365612.4</v>
          </cell>
          <cell r="H478">
            <v>25574.084020118418</v>
          </cell>
          <cell r="K478">
            <v>21283.976156716744</v>
          </cell>
          <cell r="N478">
            <v>27640.163517536083</v>
          </cell>
          <cell r="Q478">
            <v>32155.184060439962</v>
          </cell>
          <cell r="T478">
            <v>41423.900963995366</v>
          </cell>
          <cell r="W478">
            <v>31710.532086767125</v>
          </cell>
          <cell r="Z478">
            <v>31816.87357352172</v>
          </cell>
          <cell r="AC478">
            <v>33359.117537468592</v>
          </cell>
          <cell r="AF478">
            <v>33142.617135197477</v>
          </cell>
          <cell r="AI478">
            <v>42145.971167663149</v>
          </cell>
          <cell r="AL478">
            <v>28661.299804920716</v>
          </cell>
          <cell r="AO478">
            <v>16698.679975654657</v>
          </cell>
        </row>
        <row r="479">
          <cell r="A479" t="str">
            <v>TOTAL AUTRES REVENUS</v>
          </cell>
          <cell r="B479" t="str">
            <v>TOTAL AUTRES REVENUS</v>
          </cell>
          <cell r="C479">
            <v>0.19080977574819824</v>
          </cell>
          <cell r="E479">
            <v>1223031.4649667009</v>
          </cell>
          <cell r="F479">
            <v>0.18887247986333233</v>
          </cell>
          <cell r="H479">
            <v>82364.935948972168</v>
          </cell>
          <cell r="I479">
            <v>0.14425318716838087</v>
          </cell>
          <cell r="K479">
            <v>59448.348924599486</v>
          </cell>
          <cell r="L479">
            <v>0.23425911121956855</v>
          </cell>
          <cell r="N479">
            <v>110824.82894683706</v>
          </cell>
          <cell r="O479">
            <v>0.19719726512643559</v>
          </cell>
          <cell r="Q479">
            <v>113239.87336921046</v>
          </cell>
          <cell r="R479">
            <v>0.19490557881245155</v>
          </cell>
          <cell r="T479">
            <v>132096.91311677379</v>
          </cell>
          <cell r="U479">
            <v>0.20136405941539667</v>
          </cell>
          <cell r="W479">
            <v>105941.90769191398</v>
          </cell>
          <cell r="X479">
            <v>0.16635323957294029</v>
          </cell>
          <cell r="Z479">
            <v>90126.672865983026</v>
          </cell>
          <cell r="AA479">
            <v>0.19981551036659839</v>
          </cell>
          <cell r="AC479">
            <v>114233.05795602006</v>
          </cell>
          <cell r="AD479">
            <v>0.23947212194230907</v>
          </cell>
          <cell r="AF479">
            <v>123182.1273430477</v>
          </cell>
          <cell r="AG479">
            <v>0.20178355461861264</v>
          </cell>
          <cell r="AI479">
            <v>132908.04332204943</v>
          </cell>
          <cell r="AJ479">
            <v>0.16611496856975763</v>
          </cell>
          <cell r="AL479">
            <v>108075.46943987985</v>
          </cell>
          <cell r="AM479">
            <v>0.13557222883677664</v>
          </cell>
          <cell r="AO479">
            <v>50589.286041413987</v>
          </cell>
        </row>
        <row r="480">
          <cell r="A480">
            <v>0</v>
          </cell>
        </row>
        <row r="481">
          <cell r="A481" t="str">
            <v>BAIIA OPÉRATIONNEL</v>
          </cell>
          <cell r="B481" t="str">
            <v>BAIIA OPÉRATIONNEL</v>
          </cell>
          <cell r="C481" t="str">
            <v>%vte</v>
          </cell>
          <cell r="D481">
            <v>3.1993886130875594E-2</v>
          </cell>
          <cell r="E481">
            <v>963580.74019650137</v>
          </cell>
          <cell r="F481" t="str">
            <v>%vte</v>
          </cell>
          <cell r="G481">
            <v>-1.3885568095144993E-3</v>
          </cell>
          <cell r="H481">
            <v>-4363.0017337130994</v>
          </cell>
          <cell r="I481" t="str">
            <v>%vte</v>
          </cell>
          <cell r="J481">
            <v>-1.3948715991651912E-2</v>
          </cell>
          <cell r="K481">
            <v>-26102.660241226477</v>
          </cell>
          <cell r="L481" t="str">
            <v>%vte</v>
          </cell>
          <cell r="M481">
            <v>1.5761796586512094E-2</v>
          </cell>
          <cell r="N481">
            <v>32680.048707333292</v>
          </cell>
          <cell r="O481" t="str">
            <v>%vte</v>
          </cell>
          <cell r="P481">
            <v>4.9072933523731634E-2</v>
          </cell>
          <cell r="Q481">
            <v>121216.05031895958</v>
          </cell>
          <cell r="R481" t="str">
            <v>%vte</v>
          </cell>
          <cell r="S481">
            <v>6.5873764492772033E-2</v>
          </cell>
          <cell r="T481">
            <v>202270.55942048362</v>
          </cell>
          <cell r="U481" t="str">
            <v>%vte</v>
          </cell>
          <cell r="V481">
            <v>2.9201322378950397E-2</v>
          </cell>
          <cell r="W481">
            <v>72935.719083877135</v>
          </cell>
          <cell r="X481" t="str">
            <v>%vte</v>
          </cell>
          <cell r="Y481">
            <v>2.7670175040463298E-2</v>
          </cell>
          <cell r="Z481">
            <v>70733.57863259122</v>
          </cell>
          <cell r="AA481" t="str">
            <v>%vte</v>
          </cell>
          <cell r="AB481">
            <v>4.4918481874292267E-2</v>
          </cell>
          <cell r="AC481">
            <v>119706.66682861192</v>
          </cell>
          <cell r="AD481" t="str">
            <v>%vte</v>
          </cell>
          <cell r="AE481">
            <v>3.1564065174632262E-2</v>
          </cell>
          <cell r="AF481">
            <v>75642.975192229962</v>
          </cell>
          <cell r="AG481" t="str">
            <v>%vte</v>
          </cell>
          <cell r="AH481">
            <v>6.092009566128908E-2</v>
          </cell>
          <cell r="AI481">
            <v>188506.00728488248</v>
          </cell>
          <cell r="AJ481" t="str">
            <v>%vte</v>
          </cell>
          <cell r="AK481">
            <v>7.1193653059985915E-2</v>
          </cell>
          <cell r="AL481">
            <v>192380.8566939806</v>
          </cell>
          <cell r="AM481" t="str">
            <v>%vte</v>
          </cell>
          <cell r="AN481">
            <v>-5.1976350117679856E-2</v>
          </cell>
          <cell r="AO481">
            <v>-82026.059991508751</v>
          </cell>
        </row>
        <row r="483">
          <cell r="B483" t="str">
            <v>Budget 2021</v>
          </cell>
          <cell r="C483" t="str">
            <v>CALCUL DU PROFIT NET</v>
          </cell>
        </row>
        <row r="487">
          <cell r="B487" t="str">
            <v>BAIIA OPÉRATIONNEL</v>
          </cell>
          <cell r="C487" t="str">
            <v>%vte</v>
          </cell>
          <cell r="D487">
            <v>3.1993886130875594E-2</v>
          </cell>
          <cell r="E487">
            <v>963580.74019650137</v>
          </cell>
          <cell r="F487" t="str">
            <v>%vte</v>
          </cell>
          <cell r="G487">
            <v>-1.3885568095144993E-3</v>
          </cell>
          <cell r="H487">
            <v>-4363.0017337130994</v>
          </cell>
          <cell r="I487" t="str">
            <v>%vte</v>
          </cell>
          <cell r="J487">
            <v>-1.3948715991651912E-2</v>
          </cell>
          <cell r="K487">
            <v>-26102.660241226477</v>
          </cell>
          <cell r="L487" t="str">
            <v>%vte</v>
          </cell>
          <cell r="M487">
            <v>1.5761796586512094E-2</v>
          </cell>
          <cell r="N487">
            <v>32680.048707333292</v>
          </cell>
          <cell r="O487" t="str">
            <v>%vte</v>
          </cell>
          <cell r="P487">
            <v>4.9072933523731634E-2</v>
          </cell>
          <cell r="Q487">
            <v>121216.05031895958</v>
          </cell>
          <cell r="R487" t="str">
            <v>%vte</v>
          </cell>
          <cell r="S487">
            <v>6.5873764492772033E-2</v>
          </cell>
          <cell r="T487">
            <v>202270.55942048362</v>
          </cell>
          <cell r="U487" t="str">
            <v>%vte</v>
          </cell>
          <cell r="V487">
            <v>2.9201322378950397E-2</v>
          </cell>
          <cell r="W487">
            <v>72935.719083877135</v>
          </cell>
          <cell r="X487" t="str">
            <v>%vte</v>
          </cell>
          <cell r="Y487">
            <v>2.7670175040463298E-2</v>
          </cell>
          <cell r="Z487">
            <v>70733.57863259122</v>
          </cell>
          <cell r="AA487" t="str">
            <v>%vte</v>
          </cell>
          <cell r="AB487">
            <v>4.4918481874292267E-2</v>
          </cell>
          <cell r="AC487">
            <v>119706.66682861192</v>
          </cell>
          <cell r="AD487" t="str">
            <v>%vte</v>
          </cell>
          <cell r="AE487">
            <v>3.1564065174632262E-2</v>
          </cell>
          <cell r="AF487">
            <v>75642.975192229962</v>
          </cell>
          <cell r="AG487" t="str">
            <v>%vte</v>
          </cell>
          <cell r="AH487">
            <v>6.092009566128908E-2</v>
          </cell>
          <cell r="AI487">
            <v>188506.00728488248</v>
          </cell>
          <cell r="AJ487" t="str">
            <v>%vte</v>
          </cell>
          <cell r="AK487">
            <v>7.1193653059985915E-2</v>
          </cell>
          <cell r="AL487">
            <v>192380.8566939806</v>
          </cell>
          <cell r="AM487" t="str">
            <v>%vte</v>
          </cell>
          <cell r="AN487">
            <v>-5.1976350117679856E-2</v>
          </cell>
          <cell r="AO487">
            <v>-82026.059991508751</v>
          </cell>
        </row>
        <row r="489">
          <cell r="A489" t="str">
            <v>Amortissement</v>
          </cell>
          <cell r="B489" t="str">
            <v>Amortissement</v>
          </cell>
          <cell r="E489">
            <v>110004</v>
          </cell>
          <cell r="H489">
            <v>9167</v>
          </cell>
          <cell r="K489">
            <v>9167</v>
          </cell>
          <cell r="N489">
            <v>9167</v>
          </cell>
          <cell r="Q489">
            <v>9167</v>
          </cell>
          <cell r="T489">
            <v>9167</v>
          </cell>
          <cell r="W489">
            <v>9167</v>
          </cell>
          <cell r="Z489">
            <v>9167</v>
          </cell>
          <cell r="AC489">
            <v>9167</v>
          </cell>
          <cell r="AF489">
            <v>9167</v>
          </cell>
          <cell r="AI489">
            <v>9167</v>
          </cell>
          <cell r="AL489">
            <v>9167</v>
          </cell>
          <cell r="AO489">
            <v>9167</v>
          </cell>
        </row>
        <row r="490">
          <cell r="A490" t="str">
            <v>Intérêts sur marge</v>
          </cell>
          <cell r="B490" t="str">
            <v>Intérêts sur marge</v>
          </cell>
          <cell r="E490">
            <v>5475</v>
          </cell>
          <cell r="H490">
            <v>456.25</v>
          </cell>
          <cell r="K490">
            <v>456.25</v>
          </cell>
          <cell r="N490">
            <v>456.25</v>
          </cell>
          <cell r="Q490">
            <v>456.25</v>
          </cell>
          <cell r="T490">
            <v>456.25</v>
          </cell>
          <cell r="W490">
            <v>456.25</v>
          </cell>
          <cell r="Z490">
            <v>456.25</v>
          </cell>
          <cell r="AC490">
            <v>456.25</v>
          </cell>
          <cell r="AF490">
            <v>456.25</v>
          </cell>
          <cell r="AI490">
            <v>456.25</v>
          </cell>
          <cell r="AL490">
            <v>456.25</v>
          </cell>
          <cell r="AO490">
            <v>456.25</v>
          </cell>
        </row>
        <row r="491">
          <cell r="A491" t="str">
            <v>Intérêts sur prêt</v>
          </cell>
          <cell r="B491" t="str">
            <v>Intérêts sur prêt</v>
          </cell>
          <cell r="E491">
            <v>6842.9621701559172</v>
          </cell>
          <cell r="H491">
            <v>594.88319947675336</v>
          </cell>
          <cell r="K491">
            <v>572.34312279002734</v>
          </cell>
          <cell r="N491">
            <v>587.16228670116425</v>
          </cell>
          <cell r="Q491">
            <v>577.32435191616423</v>
          </cell>
          <cell r="T491">
            <v>579.44137392557525</v>
          </cell>
          <cell r="W491">
            <v>569.85250084301356</v>
          </cell>
          <cell r="Z491">
            <v>571.72046114998614</v>
          </cell>
          <cell r="AC491">
            <v>567.86000476219169</v>
          </cell>
          <cell r="AF491">
            <v>558.64472423328755</v>
          </cell>
          <cell r="AI491">
            <v>560.13909198660258</v>
          </cell>
          <cell r="AL491">
            <v>551.17287316013676</v>
          </cell>
          <cell r="AO491">
            <v>552.41817921101347</v>
          </cell>
        </row>
        <row r="492">
          <cell r="A492" t="str">
            <v>Intérêts sur avance</v>
          </cell>
          <cell r="B492" t="str">
            <v>Intérêts sur avance</v>
          </cell>
          <cell r="E492">
            <v>0</v>
          </cell>
        </row>
        <row r="493">
          <cell r="A493" t="str">
            <v>[...]</v>
          </cell>
          <cell r="B493" t="str">
            <v>[...]</v>
          </cell>
        </row>
        <row r="494">
          <cell r="A494" t="str">
            <v>[...]</v>
          </cell>
          <cell r="B494" t="str">
            <v>[...]</v>
          </cell>
        </row>
        <row r="495">
          <cell r="A495" t="str">
            <v>[...]</v>
          </cell>
          <cell r="B495" t="str">
            <v>[...]</v>
          </cell>
        </row>
        <row r="496">
          <cell r="B496" t="str">
            <v>Profit Net</v>
          </cell>
          <cell r="C496" t="str">
            <v>%vte</v>
          </cell>
          <cell r="D496">
            <v>2.7932415445835586E-2</v>
          </cell>
          <cell r="E496">
            <v>841258.77802634542</v>
          </cell>
          <cell r="F496" t="str">
            <v>%vte</v>
          </cell>
          <cell r="G496">
            <v>-4.6405514913008487E-3</v>
          </cell>
          <cell r="H496">
            <v>-14581.134933189853</v>
          </cell>
          <cell r="I496" t="str">
            <v>%vte</v>
          </cell>
          <cell r="J496">
            <v>-1.9397027831210042E-2</v>
          </cell>
          <cell r="K496">
            <v>-36298.253364016506</v>
          </cell>
          <cell r="L496" t="str">
            <v>%vte</v>
          </cell>
          <cell r="M496">
            <v>1.0837249411914572E-2</v>
          </cell>
          <cell r="N496">
            <v>22469.636420632127</v>
          </cell>
          <cell r="O496" t="str">
            <v>%vte</v>
          </cell>
          <cell r="P496">
            <v>4.4943347501432661E-2</v>
          </cell>
          <cell r="Q496">
            <v>111015.47596704341</v>
          </cell>
          <cell r="R496" t="str">
            <v>%vte</v>
          </cell>
          <cell r="S496">
            <v>6.2551038285438718E-2</v>
          </cell>
          <cell r="T496">
            <v>192067.86804655805</v>
          </cell>
          <cell r="U496" t="str">
            <v>%vte</v>
          </cell>
          <cell r="V496">
            <v>2.5120303148489419E-2</v>
          </cell>
          <cell r="W496">
            <v>62742.61658303412</v>
          </cell>
          <cell r="X496" t="str">
            <v>%vte</v>
          </cell>
          <cell r="Y496">
            <v>2.3682018034331079E-2</v>
          </cell>
          <cell r="Z496">
            <v>60538.608171441236</v>
          </cell>
          <cell r="AA496" t="str">
            <v>%vte</v>
          </cell>
          <cell r="AB496">
            <v>4.1094390851164599E-2</v>
          </cell>
          <cell r="AC496">
            <v>109515.55682384974</v>
          </cell>
          <cell r="AD496" t="str">
            <v>%vte</v>
          </cell>
          <cell r="AE496">
            <v>2.7315395845322801E-2</v>
          </cell>
          <cell r="AF496">
            <v>65461.080467996675</v>
          </cell>
          <cell r="AG496" t="str">
            <v>%vte</v>
          </cell>
          <cell r="AH496">
            <v>5.7629096893794078E-2</v>
          </cell>
          <cell r="AI496">
            <v>178322.61819289587</v>
          </cell>
          <cell r="AJ496" t="str">
            <v>%vte</v>
          </cell>
          <cell r="AK496">
            <v>6.742844302523919E-2</v>
          </cell>
          <cell r="AL496">
            <v>182206.43382082047</v>
          </cell>
          <cell r="AM496" t="str">
            <v>%vte</v>
          </cell>
          <cell r="AN496">
            <v>-5.8424228901797444E-2</v>
          </cell>
          <cell r="AO496">
            <v>-92201.728170719769</v>
          </cell>
        </row>
      </sheetData>
      <sheetData sheetId="3"/>
      <sheetData sheetId="4">
        <row r="2">
          <cell r="B2" t="str">
            <v>Mois</v>
          </cell>
          <cell r="F2" t="str">
            <v/>
          </cell>
          <cell r="G2" t="str">
            <v/>
          </cell>
          <cell r="H2" t="str">
            <v/>
          </cell>
          <cell r="I2" t="str">
            <v/>
          </cell>
          <cell r="J2" t="str">
            <v/>
          </cell>
          <cell r="K2" t="str">
            <v/>
          </cell>
          <cell r="L2" t="str">
            <v/>
          </cell>
          <cell r="M2" t="str">
            <v/>
          </cell>
          <cell r="N2" t="str">
            <v/>
          </cell>
          <cell r="O2" t="str">
            <v/>
          </cell>
          <cell r="P2" t="str">
            <v/>
          </cell>
          <cell r="Q2" t="str">
            <v/>
          </cell>
          <cell r="R2" t="str">
            <v/>
          </cell>
          <cell r="S2" t="str">
            <v/>
          </cell>
          <cell r="T2" t="str">
            <v/>
          </cell>
          <cell r="U2" t="str">
            <v/>
          </cell>
          <cell r="V2" t="str">
            <v/>
          </cell>
          <cell r="W2" t="str">
            <v/>
          </cell>
          <cell r="X2" t="str">
            <v/>
          </cell>
          <cell r="Y2" t="str">
            <v/>
          </cell>
          <cell r="Z2" t="str">
            <v/>
          </cell>
          <cell r="AA2" t="str">
            <v/>
          </cell>
          <cell r="AB2" t="str">
            <v/>
          </cell>
          <cell r="AC2" t="str">
            <v/>
          </cell>
          <cell r="AD2" t="str">
            <v>X</v>
          </cell>
          <cell r="AE2" t="str">
            <v>O</v>
          </cell>
          <cell r="AF2" t="str">
            <v>U</v>
          </cell>
          <cell r="AG2" t="str">
            <v/>
          </cell>
          <cell r="AH2" t="str">
            <v/>
          </cell>
          <cell r="AI2" t="str">
            <v/>
          </cell>
          <cell r="AJ2" t="str">
            <v/>
          </cell>
          <cell r="AK2" t="str">
            <v/>
          </cell>
          <cell r="AL2" t="str">
            <v/>
          </cell>
          <cell r="AM2" t="str">
            <v/>
          </cell>
          <cell r="AN2" t="str">
            <v/>
          </cell>
          <cell r="AO2" t="str">
            <v/>
          </cell>
        </row>
        <row r="3">
          <cell r="B3" t="str">
            <v>YTD</v>
          </cell>
          <cell r="F3" t="str">
            <v>X</v>
          </cell>
          <cell r="G3" t="str">
            <v>O</v>
          </cell>
          <cell r="H3" t="str">
            <v>U</v>
          </cell>
          <cell r="I3" t="str">
            <v>X</v>
          </cell>
          <cell r="J3" t="str">
            <v>O</v>
          </cell>
          <cell r="K3" t="str">
            <v>U</v>
          </cell>
          <cell r="L3" t="str">
            <v>X</v>
          </cell>
          <cell r="M3" t="str">
            <v>O</v>
          </cell>
          <cell r="N3" t="str">
            <v>U</v>
          </cell>
          <cell r="O3" t="str">
            <v>X</v>
          </cell>
          <cell r="P3" t="str">
            <v>O</v>
          </cell>
          <cell r="Q3" t="str">
            <v>U</v>
          </cell>
          <cell r="R3" t="str">
            <v>X</v>
          </cell>
          <cell r="S3" t="str">
            <v>O</v>
          </cell>
          <cell r="T3" t="str">
            <v>U</v>
          </cell>
          <cell r="U3" t="str">
            <v>X</v>
          </cell>
          <cell r="V3" t="str">
            <v>O</v>
          </cell>
          <cell r="W3" t="str">
            <v>U</v>
          </cell>
          <cell r="X3" t="str">
            <v>X</v>
          </cell>
          <cell r="Y3" t="str">
            <v>O</v>
          </cell>
          <cell r="Z3" t="str">
            <v>U</v>
          </cell>
          <cell r="AA3" t="str">
            <v>X</v>
          </cell>
          <cell r="AB3" t="str">
            <v>O</v>
          </cell>
          <cell r="AC3" t="str">
            <v>U</v>
          </cell>
          <cell r="AD3" t="str">
            <v>X</v>
          </cell>
          <cell r="AE3" t="str">
            <v>O</v>
          </cell>
          <cell r="AF3" t="str">
            <v>U</v>
          </cell>
          <cell r="AG3" t="str">
            <v/>
          </cell>
          <cell r="AH3" t="str">
            <v/>
          </cell>
          <cell r="AI3" t="str">
            <v/>
          </cell>
          <cell r="AJ3" t="str">
            <v/>
          </cell>
          <cell r="AK3" t="str">
            <v/>
          </cell>
          <cell r="AL3" t="str">
            <v/>
          </cell>
          <cell r="AM3" t="str">
            <v/>
          </cell>
          <cell r="AN3" t="str">
            <v/>
          </cell>
          <cell r="AO3" t="str">
            <v/>
          </cell>
        </row>
        <row r="4">
          <cell r="B4" t="str">
            <v>Budget 2021</v>
          </cell>
          <cell r="C4" t="str">
            <v>Véhicules neufs</v>
          </cell>
        </row>
        <row r="6">
          <cell r="B6" t="str">
            <v>Mois</v>
          </cell>
          <cell r="C6">
            <v>2021</v>
          </cell>
          <cell r="F6" t="str">
            <v>Janvier</v>
          </cell>
          <cell r="I6" t="str">
            <v>Février</v>
          </cell>
          <cell r="L6" t="str">
            <v>Mars</v>
          </cell>
          <cell r="O6" t="str">
            <v>Avril</v>
          </cell>
          <cell r="R6" t="str">
            <v>Mai</v>
          </cell>
          <cell r="U6" t="str">
            <v>Juin</v>
          </cell>
          <cell r="X6" t="str">
            <v>Juillet</v>
          </cell>
          <cell r="AA6" t="str">
            <v>Août</v>
          </cell>
          <cell r="AD6" t="str">
            <v>Septembre</v>
          </cell>
          <cell r="AG6" t="str">
            <v>Octobre</v>
          </cell>
          <cell r="AJ6" t="str">
            <v>Novembre</v>
          </cell>
          <cell r="AM6" t="str">
            <v>Décembre</v>
          </cell>
        </row>
        <row r="7">
          <cell r="C7" t="str">
            <v>UNITE</v>
          </cell>
          <cell r="D7" t="str">
            <v>$P/UNITE</v>
          </cell>
          <cell r="E7" t="str">
            <v>$PROFITS</v>
          </cell>
          <cell r="F7" t="str">
            <v>UNITE</v>
          </cell>
          <cell r="G7" t="str">
            <v>$P/UNITE</v>
          </cell>
          <cell r="H7" t="str">
            <v>$PROFITS</v>
          </cell>
          <cell r="I7" t="str">
            <v>UNITE</v>
          </cell>
          <cell r="J7" t="str">
            <v>$P/UNITE</v>
          </cell>
          <cell r="K7" t="str">
            <v>$PROFITS</v>
          </cell>
          <cell r="L7" t="str">
            <v>UNITE</v>
          </cell>
          <cell r="M7" t="str">
            <v>$P/UNITE</v>
          </cell>
          <cell r="N7" t="str">
            <v>$PROFITS</v>
          </cell>
          <cell r="O7" t="str">
            <v>UNITE</v>
          </cell>
          <cell r="P7" t="str">
            <v>$P/UNITE</v>
          </cell>
          <cell r="Q7" t="str">
            <v>$PROFITS</v>
          </cell>
          <cell r="R7" t="str">
            <v>UNITE</v>
          </cell>
          <cell r="S7" t="str">
            <v>$P/UNITE</v>
          </cell>
          <cell r="T7" t="str">
            <v>$PROFITS</v>
          </cell>
          <cell r="U7" t="str">
            <v>UNITE</v>
          </cell>
          <cell r="V7" t="str">
            <v>$P/UNITE</v>
          </cell>
          <cell r="W7" t="str">
            <v>$PROFITS</v>
          </cell>
          <cell r="X7" t="str">
            <v>UNITE</v>
          </cell>
          <cell r="Y7" t="str">
            <v>$P/UNITE</v>
          </cell>
          <cell r="Z7" t="str">
            <v>$PROFITS</v>
          </cell>
          <cell r="AA7" t="str">
            <v>UNITE</v>
          </cell>
          <cell r="AB7" t="str">
            <v>$P/UNITE</v>
          </cell>
          <cell r="AC7" t="str">
            <v>$PROFITS</v>
          </cell>
          <cell r="AD7" t="str">
            <v>UNITE</v>
          </cell>
          <cell r="AE7" t="str">
            <v>$P/UNITE</v>
          </cell>
          <cell r="AF7" t="str">
            <v>$PROFITS</v>
          </cell>
          <cell r="AG7" t="str">
            <v>UNITE</v>
          </cell>
          <cell r="AH7" t="str">
            <v>$P/UNITE</v>
          </cell>
          <cell r="AI7" t="str">
            <v>$PROFITS</v>
          </cell>
          <cell r="AJ7" t="str">
            <v>UNITE</v>
          </cell>
          <cell r="AK7" t="str">
            <v>$P/UNITE</v>
          </cell>
          <cell r="AL7" t="str">
            <v>$PROFITS</v>
          </cell>
          <cell r="AM7" t="str">
            <v>UNITE</v>
          </cell>
          <cell r="AN7" t="str">
            <v>$P/UNITE</v>
          </cell>
          <cell r="AO7" t="str">
            <v>$PROFITS</v>
          </cell>
        </row>
        <row r="8">
          <cell r="A8" t="str">
            <v>Véhicules neufsVentes nettes</v>
          </cell>
          <cell r="B8" t="str">
            <v>Ventes nettes</v>
          </cell>
          <cell r="E8">
            <v>9553310.0954870339</v>
          </cell>
          <cell r="H8">
            <v>1882577.9033123129</v>
          </cell>
          <cell r="K8">
            <v>446219.11410022038</v>
          </cell>
          <cell r="N8">
            <v>678330.08198413614</v>
          </cell>
          <cell r="Q8">
            <v>751340.65797524713</v>
          </cell>
          <cell r="T8">
            <v>981796.55292181112</v>
          </cell>
          <cell r="W8">
            <v>691716.39517554897</v>
          </cell>
          <cell r="Z8">
            <v>688676.8901585252</v>
          </cell>
          <cell r="AC8">
            <v>729220.9724917697</v>
          </cell>
          <cell r="AF8">
            <v>799077.54156453046</v>
          </cell>
          <cell r="AI8">
            <v>991144.07177553454</v>
          </cell>
          <cell r="AL8">
            <v>576007.01925350889</v>
          </cell>
          <cell r="AO8">
            <v>337202.89477388666</v>
          </cell>
        </row>
        <row r="9">
          <cell r="A9" t="str">
            <v>Véhicules neufsAutos détail</v>
          </cell>
          <cell r="B9" t="str">
            <v>Autos détail</v>
          </cell>
          <cell r="C9">
            <v>303</v>
          </cell>
          <cell r="D9">
            <v>955.05621789951283</v>
          </cell>
          <cell r="E9">
            <v>289382.03402355238</v>
          </cell>
          <cell r="F9">
            <v>23.607095531789504</v>
          </cell>
          <cell r="G9">
            <v>955.05621789951272</v>
          </cell>
          <cell r="H9">
            <v>22546.103374183371</v>
          </cell>
          <cell r="I9">
            <v>16.252745004560932</v>
          </cell>
          <cell r="J9">
            <v>955.05621789951272</v>
          </cell>
          <cell r="K9">
            <v>15522.285174541163</v>
          </cell>
          <cell r="L9">
            <v>24.706978036209659</v>
          </cell>
          <cell r="M9">
            <v>955.05621789951272</v>
          </cell>
          <cell r="N9">
            <v>23596.552998988725</v>
          </cell>
          <cell r="O9">
            <v>27.366259623939069</v>
          </cell>
          <cell r="P9">
            <v>955.05621789951272</v>
          </cell>
          <cell r="Q9">
            <v>26136.316414495388</v>
          </cell>
          <cell r="R9">
            <v>35.760209540040471</v>
          </cell>
          <cell r="S9">
            <v>955.0562178995126</v>
          </cell>
          <cell r="T9">
            <v>34153.010474605122</v>
          </cell>
          <cell r="U9">
            <v>25.194550907869203</v>
          </cell>
          <cell r="V9">
            <v>955.05621789951272</v>
          </cell>
          <cell r="W9">
            <v>24062.212501746297</v>
          </cell>
          <cell r="X9">
            <v>25.083842293153349</v>
          </cell>
          <cell r="Y9">
            <v>955.05621789951272</v>
          </cell>
          <cell r="Z9">
            <v>23956.479550886877</v>
          </cell>
          <cell r="AA9">
            <v>26.560589054517198</v>
          </cell>
          <cell r="AB9">
            <v>955.05621789951283</v>
          </cell>
          <cell r="AC9">
            <v>25366.855727590391</v>
          </cell>
          <cell r="AD9">
            <v>29.104991497524331</v>
          </cell>
          <cell r="AE9">
            <v>955.05621789951272</v>
          </cell>
          <cell r="AF9">
            <v>27796.903101623062</v>
          </cell>
          <cell r="AG9">
            <v>36.100676444200857</v>
          </cell>
          <cell r="AH9">
            <v>955.05621789951283</v>
          </cell>
          <cell r="AI9">
            <v>34478.175508412503</v>
          </cell>
          <cell r="AJ9">
            <v>20.980040766836964</v>
          </cell>
          <cell r="AK9">
            <v>955.0562178995126</v>
          </cell>
          <cell r="AL9">
            <v>20037.118386152903</v>
          </cell>
          <cell r="AM9">
            <v>12.282021299358465</v>
          </cell>
          <cell r="AN9">
            <v>955.0562178995126</v>
          </cell>
          <cell r="AO9">
            <v>11730.020810326554</v>
          </cell>
        </row>
        <row r="10">
          <cell r="A10" t="str">
            <v>Véhicules neufsCamions détail</v>
          </cell>
          <cell r="B10" t="str">
            <v>Camions détail</v>
          </cell>
          <cell r="C10">
            <v>407.00000000000006</v>
          </cell>
          <cell r="D10">
            <v>1702.6668817908312</v>
          </cell>
          <cell r="E10">
            <v>692985.42088886839</v>
          </cell>
          <cell r="F10">
            <v>31.709860994845965</v>
          </cell>
          <cell r="G10">
            <v>1702.6668817908317</v>
          </cell>
          <cell r="H10">
            <v>53991.330142115097</v>
          </cell>
          <cell r="I10">
            <v>21.831244940119799</v>
          </cell>
          <cell r="J10">
            <v>1702.6668817908317</v>
          </cell>
          <cell r="K10">
            <v>37171.33774780565</v>
          </cell>
          <cell r="L10">
            <v>33.187260926525845</v>
          </cell>
          <cell r="M10">
            <v>1702.6668817908317</v>
          </cell>
          <cell r="N10">
            <v>56506.850076946466</v>
          </cell>
          <cell r="O10">
            <v>36.759299230835644</v>
          </cell>
          <cell r="P10">
            <v>1702.6668817908317</v>
          </cell>
          <cell r="Q10">
            <v>62588.841398183045</v>
          </cell>
          <cell r="R10">
            <v>48.03434086731508</v>
          </cell>
          <cell r="S10">
            <v>1702.6668817908319</v>
          </cell>
          <cell r="T10">
            <v>81786.481383429287</v>
          </cell>
          <cell r="U10">
            <v>33.84218554291342</v>
          </cell>
          <cell r="V10">
            <v>1702.6668817908317</v>
          </cell>
          <cell r="W10">
            <v>57621.968531339153</v>
          </cell>
          <cell r="X10">
            <v>33.693477931727436</v>
          </cell>
          <cell r="Y10">
            <v>1702.6668817908317</v>
          </cell>
          <cell r="Z10">
            <v>57368.769006702554</v>
          </cell>
          <cell r="AA10">
            <v>35.677094868608911</v>
          </cell>
          <cell r="AB10">
            <v>1702.6668817908317</v>
          </cell>
          <cell r="AC10">
            <v>60746.207871290018</v>
          </cell>
          <cell r="AD10">
            <v>39.094823562681199</v>
          </cell>
          <cell r="AE10">
            <v>1702.6668817908319</v>
          </cell>
          <cell r="AF10">
            <v>66565.461329633137</v>
          </cell>
          <cell r="AG10">
            <v>48.491667698976073</v>
          </cell>
          <cell r="AH10">
            <v>1702.6668817908314</v>
          </cell>
          <cell r="AI10">
            <v>82565.156633852777</v>
          </cell>
          <cell r="AJ10">
            <v>28.181110865025232</v>
          </cell>
          <cell r="AK10">
            <v>1702.6668817908317</v>
          </cell>
          <cell r="AL10">
            <v>47983.04416195424</v>
          </cell>
          <cell r="AM10">
            <v>16.497632570425399</v>
          </cell>
          <cell r="AN10">
            <v>1702.6668817908317</v>
          </cell>
          <cell r="AO10">
            <v>28089.972605617077</v>
          </cell>
        </row>
        <row r="11">
          <cell r="A11" t="str">
            <v>Véhicules neufsSprinter</v>
          </cell>
          <cell r="B11" t="str">
            <v>Sprinter</v>
          </cell>
          <cell r="C11">
            <v>0</v>
          </cell>
          <cell r="D11">
            <v>0</v>
          </cell>
          <cell r="E11">
            <v>0</v>
          </cell>
          <cell r="G11">
            <v>0</v>
          </cell>
          <cell r="J11">
            <v>0</v>
          </cell>
          <cell r="M11">
            <v>0</v>
          </cell>
          <cell r="P11">
            <v>0</v>
          </cell>
          <cell r="S11">
            <v>0</v>
          </cell>
          <cell r="V11">
            <v>0</v>
          </cell>
          <cell r="Y11">
            <v>0</v>
          </cell>
          <cell r="AB11">
            <v>0</v>
          </cell>
          <cell r="AE11">
            <v>0</v>
          </cell>
          <cell r="AH11">
            <v>0</v>
          </cell>
          <cell r="AK11">
            <v>0</v>
          </cell>
          <cell r="AN11">
            <v>0</v>
          </cell>
        </row>
        <row r="12">
          <cell r="A12" t="str">
            <v>Véhicules neufsMoto détail</v>
          </cell>
          <cell r="B12" t="str">
            <v>Moto détail</v>
          </cell>
          <cell r="C12">
            <v>0</v>
          </cell>
          <cell r="D12">
            <v>0</v>
          </cell>
          <cell r="E12">
            <v>0</v>
          </cell>
          <cell r="G12">
            <v>0</v>
          </cell>
          <cell r="J12">
            <v>0</v>
          </cell>
          <cell r="M12">
            <v>0</v>
          </cell>
          <cell r="P12">
            <v>0</v>
          </cell>
          <cell r="S12">
            <v>0</v>
          </cell>
          <cell r="V12">
            <v>0</v>
          </cell>
          <cell r="Y12">
            <v>0</v>
          </cell>
          <cell r="AB12">
            <v>0</v>
          </cell>
          <cell r="AE12">
            <v>0</v>
          </cell>
          <cell r="AH12">
            <v>0</v>
          </cell>
          <cell r="AK12">
            <v>0</v>
          </cell>
          <cell r="AN12">
            <v>0</v>
          </cell>
        </row>
        <row r="13">
          <cell r="A13" t="str">
            <v>Véhicules neufs[...]</v>
          </cell>
          <cell r="B13" t="str">
            <v>[...]</v>
          </cell>
          <cell r="C13">
            <v>0</v>
          </cell>
          <cell r="D13">
            <v>0</v>
          </cell>
          <cell r="E13">
            <v>0</v>
          </cell>
          <cell r="G13">
            <v>0</v>
          </cell>
          <cell r="J13">
            <v>0</v>
          </cell>
          <cell r="M13">
            <v>0</v>
          </cell>
          <cell r="P13">
            <v>0</v>
          </cell>
          <cell r="S13">
            <v>0</v>
          </cell>
          <cell r="V13">
            <v>0</v>
          </cell>
          <cell r="Y13">
            <v>0</v>
          </cell>
          <cell r="AB13">
            <v>0</v>
          </cell>
          <cell r="AE13">
            <v>0</v>
          </cell>
          <cell r="AH13">
            <v>0</v>
          </cell>
          <cell r="AK13">
            <v>0</v>
          </cell>
          <cell r="AN13">
            <v>0</v>
          </cell>
        </row>
        <row r="14">
          <cell r="A14" t="str">
            <v>Véhicules neufs[...]</v>
          </cell>
          <cell r="B14" t="str">
            <v>[...]</v>
          </cell>
          <cell r="C14">
            <v>0</v>
          </cell>
          <cell r="D14">
            <v>0</v>
          </cell>
          <cell r="E14">
            <v>0</v>
          </cell>
          <cell r="G14">
            <v>0</v>
          </cell>
          <cell r="J14">
            <v>0</v>
          </cell>
          <cell r="M14">
            <v>0</v>
          </cell>
          <cell r="P14">
            <v>0</v>
          </cell>
          <cell r="S14">
            <v>0</v>
          </cell>
          <cell r="V14">
            <v>0</v>
          </cell>
          <cell r="Y14">
            <v>0</v>
          </cell>
          <cell r="AB14">
            <v>0</v>
          </cell>
          <cell r="AE14">
            <v>0</v>
          </cell>
          <cell r="AH14">
            <v>0</v>
          </cell>
          <cell r="AK14">
            <v>0</v>
          </cell>
          <cell r="AN14">
            <v>0</v>
          </cell>
        </row>
        <row r="15">
          <cell r="A15" t="str">
            <v>Véhicules neufs[...]</v>
          </cell>
          <cell r="B15" t="str">
            <v>[...]</v>
          </cell>
          <cell r="C15">
            <v>0</v>
          </cell>
          <cell r="D15">
            <v>0</v>
          </cell>
          <cell r="E15">
            <v>0</v>
          </cell>
          <cell r="G15">
            <v>0</v>
          </cell>
          <cell r="J15">
            <v>0</v>
          </cell>
          <cell r="M15">
            <v>0</v>
          </cell>
          <cell r="P15">
            <v>0</v>
          </cell>
          <cell r="S15">
            <v>0</v>
          </cell>
          <cell r="V15">
            <v>0</v>
          </cell>
          <cell r="Y15">
            <v>0</v>
          </cell>
          <cell r="AB15">
            <v>0</v>
          </cell>
          <cell r="AE15">
            <v>0</v>
          </cell>
          <cell r="AH15">
            <v>0</v>
          </cell>
          <cell r="AK15">
            <v>0</v>
          </cell>
          <cell r="AN15">
            <v>0</v>
          </cell>
        </row>
        <row r="16">
          <cell r="A16" t="str">
            <v>Véhicules neufsTotal Neufs</v>
          </cell>
          <cell r="B16" t="str">
            <v>Total Neufs</v>
          </cell>
          <cell r="C16">
            <v>710</v>
          </cell>
          <cell r="D16">
            <v>1383.616133679466</v>
          </cell>
          <cell r="E16">
            <v>982367.45491242083</v>
          </cell>
          <cell r="F16">
            <v>55.316956526635465</v>
          </cell>
          <cell r="G16">
            <v>1383.616133679466</v>
          </cell>
          <cell r="H16">
            <v>76537.433516298464</v>
          </cell>
          <cell r="I16">
            <v>38.083989944680731</v>
          </cell>
          <cell r="J16">
            <v>1383.616133679466</v>
          </cell>
          <cell r="K16">
            <v>52693.622922346811</v>
          </cell>
          <cell r="L16">
            <v>57.8942389627355</v>
          </cell>
          <cell r="M16">
            <v>1383.616133679466</v>
          </cell>
          <cell r="N16">
            <v>80103.403075935188</v>
          </cell>
          <cell r="O16">
            <v>64.12555885477471</v>
          </cell>
          <cell r="P16">
            <v>1383.616133679466</v>
          </cell>
          <cell r="Q16">
            <v>88725.15781267843</v>
          </cell>
          <cell r="R16">
            <v>83.794550407355558</v>
          </cell>
          <cell r="S16">
            <v>1383.616133679466</v>
          </cell>
          <cell r="T16">
            <v>115939.49185803441</v>
          </cell>
          <cell r="U16">
            <v>59.036736450782627</v>
          </cell>
          <cell r="V16">
            <v>1383.6161336794657</v>
          </cell>
          <cell r="W16">
            <v>81684.18103308545</v>
          </cell>
          <cell r="X16">
            <v>58.777320224880782</v>
          </cell>
          <cell r="Y16">
            <v>1383.616133679466</v>
          </cell>
          <cell r="Z16">
            <v>81325.248557589424</v>
          </cell>
          <cell r="AA16">
            <v>62.237683923126113</v>
          </cell>
          <cell r="AB16">
            <v>1383.616133679466</v>
          </cell>
          <cell r="AC16">
            <v>86113.063598880413</v>
          </cell>
          <cell r="AD16">
            <v>68.199815060205538</v>
          </cell>
          <cell r="AE16">
            <v>1383.616133679466</v>
          </cell>
          <cell r="AF16">
            <v>94362.364431256196</v>
          </cell>
          <cell r="AG16">
            <v>84.592344143176931</v>
          </cell>
          <cell r="AH16">
            <v>1383.616133679466</v>
          </cell>
          <cell r="AI16">
            <v>117043.33214226528</v>
          </cell>
          <cell r="AJ16">
            <v>49.161151631862197</v>
          </cell>
          <cell r="AK16">
            <v>1383.616133679466</v>
          </cell>
          <cell r="AL16">
            <v>68020.162548107139</v>
          </cell>
          <cell r="AM16">
            <v>28.779653869783864</v>
          </cell>
          <cell r="AN16">
            <v>1383.616133679466</v>
          </cell>
          <cell r="AO16">
            <v>39819.993415943631</v>
          </cell>
        </row>
        <row r="17">
          <cell r="A17" t="str">
            <v>Véhicules neufs</v>
          </cell>
        </row>
        <row r="18">
          <cell r="A18" t="str">
            <v>Véhicules neufsEx-Démos et courtoisies</v>
          </cell>
          <cell r="B18" t="str">
            <v>Ex-Démos et courtoisies</v>
          </cell>
          <cell r="C18">
            <v>74.000000000000014</v>
          </cell>
          <cell r="D18">
            <v>790.03378359300473</v>
          </cell>
          <cell r="E18">
            <v>58462.499985882358</v>
          </cell>
          <cell r="F18">
            <v>5.7654292717901754</v>
          </cell>
          <cell r="G18">
            <v>790.03378359300473</v>
          </cell>
          <cell r="H18">
            <v>4554.8839016302545</v>
          </cell>
          <cell r="I18">
            <v>3.9693172618399633</v>
          </cell>
          <cell r="J18">
            <v>790.03378359300473</v>
          </cell>
          <cell r="K18">
            <v>3135.8947346524515</v>
          </cell>
          <cell r="L18">
            <v>6.0340474411865177</v>
          </cell>
          <cell r="M18">
            <v>790.03378359300473</v>
          </cell>
          <cell r="N18">
            <v>4767.1013303402733</v>
          </cell>
          <cell r="O18">
            <v>6.683508951061027</v>
          </cell>
          <cell r="P18">
            <v>790.03378359300484</v>
          </cell>
          <cell r="Q18">
            <v>5280.1978642844579</v>
          </cell>
          <cell r="R18">
            <v>8.7335165213300154</v>
          </cell>
          <cell r="S18">
            <v>790.03378359300473</v>
          </cell>
          <cell r="T18">
            <v>6899.7731014183692</v>
          </cell>
          <cell r="U18">
            <v>6.1531246441660761</v>
          </cell>
          <cell r="V18">
            <v>790.03378359300473</v>
          </cell>
          <cell r="W18">
            <v>4861.176343549886</v>
          </cell>
          <cell r="X18">
            <v>6.1260868966777151</v>
          </cell>
          <cell r="Y18">
            <v>790.03378359300473</v>
          </cell>
          <cell r="Z18">
            <v>4839.8156096018238</v>
          </cell>
          <cell r="AA18">
            <v>6.4867445215652566</v>
          </cell>
          <cell r="AB18">
            <v>790.03378359300473</v>
          </cell>
          <cell r="AC18">
            <v>5124.7473175733949</v>
          </cell>
          <cell r="AD18">
            <v>7.1081497386693089</v>
          </cell>
          <cell r="AE18">
            <v>790.03378359300473</v>
          </cell>
          <cell r="AF18">
            <v>5615.6784323865422</v>
          </cell>
          <cell r="AG18">
            <v>8.8166668543592852</v>
          </cell>
          <cell r="AH18">
            <v>790.03378359300473</v>
          </cell>
          <cell r="AI18">
            <v>6965.4646736285013</v>
          </cell>
          <cell r="AJ18">
            <v>5.1238383390954967</v>
          </cell>
          <cell r="AK18">
            <v>790.03378359300473</v>
          </cell>
          <cell r="AL18">
            <v>4048.0053895545125</v>
          </cell>
          <cell r="AM18">
            <v>2.999569558259163</v>
          </cell>
          <cell r="AN18">
            <v>790.03378359300473</v>
          </cell>
          <cell r="AO18">
            <v>2369.7612872618843</v>
          </cell>
        </row>
        <row r="19">
          <cell r="A19" t="str">
            <v>Véhicules neufs</v>
          </cell>
        </row>
        <row r="20">
          <cell r="A20" t="str">
            <v>Véhicules neufsFlottes</v>
          </cell>
          <cell r="B20" t="str">
            <v>Flottes</v>
          </cell>
          <cell r="C20">
            <v>25.000000000000004</v>
          </cell>
          <cell r="D20">
            <v>800</v>
          </cell>
          <cell r="E20">
            <v>20000.000000000004</v>
          </cell>
          <cell r="F20">
            <v>0</v>
          </cell>
          <cell r="G20">
            <v>0</v>
          </cell>
          <cell r="H20">
            <v>0</v>
          </cell>
          <cell r="I20">
            <v>1.4542911384503485</v>
          </cell>
          <cell r="J20">
            <v>800.00000000000011</v>
          </cell>
          <cell r="K20">
            <v>1163.4329107602789</v>
          </cell>
          <cell r="L20">
            <v>2.210773577378093</v>
          </cell>
          <cell r="M20">
            <v>800</v>
          </cell>
          <cell r="N20">
            <v>1768.6188619024745</v>
          </cell>
          <cell r="O20">
            <v>2.4487253600827237</v>
          </cell>
          <cell r="P20">
            <v>800</v>
          </cell>
          <cell r="Q20">
            <v>1958.9802880661789</v>
          </cell>
          <cell r="R20">
            <v>3.1998136824649825</v>
          </cell>
          <cell r="S20">
            <v>800.00000000000011</v>
          </cell>
          <cell r="T20">
            <v>2559.8509459719862</v>
          </cell>
          <cell r="U20">
            <v>2.2544014634000713</v>
          </cell>
          <cell r="V20">
            <v>800</v>
          </cell>
          <cell r="W20">
            <v>1803.5211707200569</v>
          </cell>
          <cell r="X20">
            <v>2.2444952871027013</v>
          </cell>
          <cell r="Y20">
            <v>800</v>
          </cell>
          <cell r="Z20">
            <v>1795.596229682161</v>
          </cell>
          <cell r="AA20">
            <v>2.3766341798364534</v>
          </cell>
          <cell r="AB20">
            <v>800</v>
          </cell>
          <cell r="AC20">
            <v>1901.3073438691627</v>
          </cell>
          <cell r="AD20">
            <v>2.6043066083694977</v>
          </cell>
          <cell r="AE20">
            <v>800</v>
          </cell>
          <cell r="AF20">
            <v>2083.445286695598</v>
          </cell>
          <cell r="AG20">
            <v>3.2302785671055241</v>
          </cell>
          <cell r="AH20">
            <v>799.99999999999989</v>
          </cell>
          <cell r="AI20">
            <v>2584.2228536844191</v>
          </cell>
          <cell r="AJ20">
            <v>1.8772882588741699</v>
          </cell>
          <cell r="AK20">
            <v>800</v>
          </cell>
          <cell r="AL20">
            <v>1501.830607099336</v>
          </cell>
          <cell r="AM20">
            <v>1.0989918769354361</v>
          </cell>
          <cell r="AN20">
            <v>800</v>
          </cell>
          <cell r="AO20">
            <v>879.19350154834888</v>
          </cell>
        </row>
        <row r="21">
          <cell r="A21" t="str">
            <v>Véhicules neufs</v>
          </cell>
        </row>
        <row r="22">
          <cell r="A22" t="str">
            <v>Véhicules neufsRachat bail</v>
          </cell>
          <cell r="B22" t="str">
            <v>Rachat bail</v>
          </cell>
          <cell r="E22">
            <v>60000</v>
          </cell>
          <cell r="H22">
            <v>5000</v>
          </cell>
          <cell r="K22">
            <v>5000</v>
          </cell>
          <cell r="N22">
            <v>5000</v>
          </cell>
          <cell r="Q22">
            <v>5000</v>
          </cell>
          <cell r="T22">
            <v>5000</v>
          </cell>
          <cell r="W22">
            <v>5000</v>
          </cell>
          <cell r="Z22">
            <v>5000</v>
          </cell>
          <cell r="AC22">
            <v>5000</v>
          </cell>
          <cell r="AF22">
            <v>5000</v>
          </cell>
          <cell r="AI22">
            <v>5000</v>
          </cell>
          <cell r="AL22">
            <v>5000</v>
          </cell>
          <cell r="AO22">
            <v>5000</v>
          </cell>
        </row>
        <row r="23">
          <cell r="A23" t="str">
            <v>Véhicules neufs</v>
          </cell>
        </row>
        <row r="24">
          <cell r="A24" t="str">
            <v>Véhicules neufsRev. Finances</v>
          </cell>
          <cell r="B24" t="str">
            <v>Rev. Finances</v>
          </cell>
          <cell r="D24">
            <v>94.079794079794112</v>
          </cell>
          <cell r="E24">
            <v>73758.55855855858</v>
          </cell>
          <cell r="G24">
            <v>94.079794079794084</v>
          </cell>
          <cell r="H24">
            <v>5746.6182778184229</v>
          </cell>
          <cell r="J24">
            <v>94.079794079794084</v>
          </cell>
          <cell r="K24">
            <v>3956.3664823637873</v>
          </cell>
          <cell r="M24">
            <v>94.079794079794084</v>
          </cell>
          <cell r="N24">
            <v>6014.3600207550835</v>
          </cell>
          <cell r="P24">
            <v>94.079794079794084</v>
          </cell>
          <cell r="Q24">
            <v>6661.7025181552026</v>
          </cell>
          <cell r="S24">
            <v>94.07979407979407</v>
          </cell>
          <cell r="T24">
            <v>8705.0214832521433</v>
          </cell>
          <cell r="V24">
            <v>94.079794079794084</v>
          </cell>
          <cell r="W24">
            <v>6133.0487079031527</v>
          </cell>
          <cell r="Y24">
            <v>94.079794079794084</v>
          </cell>
          <cell r="Z24">
            <v>6106.0991770732644</v>
          </cell>
          <cell r="AB24">
            <v>94.079794079794084</v>
          </cell>
          <cell r="AC24">
            <v>6465.5800763281077</v>
          </cell>
          <cell r="AE24">
            <v>94.079794079794084</v>
          </cell>
          <cell r="AF24">
            <v>7084.9578208465273</v>
          </cell>
          <cell r="AH24">
            <v>94.079794079794098</v>
          </cell>
          <cell r="AI24">
            <v>8787.9005198454288</v>
          </cell>
          <cell r="AK24">
            <v>94.079794079794084</v>
          </cell>
          <cell r="AL24">
            <v>5107.1206780913872</v>
          </cell>
          <cell r="AN24">
            <v>94.079794079794084</v>
          </cell>
          <cell r="AO24">
            <v>2989.7827961260559</v>
          </cell>
        </row>
        <row r="25">
          <cell r="A25" t="str">
            <v>Véhicules neufsRev. Protections</v>
          </cell>
          <cell r="B25" t="str">
            <v>Rev. Protections</v>
          </cell>
          <cell r="D25">
            <v>737.3230373230374</v>
          </cell>
          <cell r="E25">
            <v>578061.2612612613</v>
          </cell>
          <cell r="G25">
            <v>737.32303732303728</v>
          </cell>
          <cell r="H25">
            <v>45037.450223832748</v>
          </cell>
          <cell r="J25">
            <v>737.32303732303728</v>
          </cell>
          <cell r="K25">
            <v>31006.872198990608</v>
          </cell>
          <cell r="M25">
            <v>737.32303732303728</v>
          </cell>
          <cell r="N25">
            <v>47135.79830219681</v>
          </cell>
          <cell r="P25">
            <v>737.32303732303728</v>
          </cell>
          <cell r="Q25">
            <v>52209.156944611699</v>
          </cell>
          <cell r="S25">
            <v>737.32303732303728</v>
          </cell>
          <cell r="T25">
            <v>68223.075345487727</v>
          </cell>
          <cell r="V25">
            <v>737.32303732303728</v>
          </cell>
          <cell r="W25">
            <v>48065.986385194476</v>
          </cell>
          <cell r="Y25">
            <v>737.32303732303728</v>
          </cell>
          <cell r="Z25">
            <v>47854.777271481165</v>
          </cell>
          <cell r="AB25">
            <v>737.32303732303728</v>
          </cell>
          <cell r="AC25">
            <v>50672.104319129583</v>
          </cell>
          <cell r="AE25">
            <v>737.32303732303728</v>
          </cell>
          <cell r="AF25">
            <v>55526.297340122779</v>
          </cell>
          <cell r="AH25">
            <v>737.32303732303728</v>
          </cell>
          <cell r="AI25">
            <v>68872.615702044393</v>
          </cell>
          <cell r="AK25">
            <v>737.32303732303728</v>
          </cell>
          <cell r="AL25">
            <v>40025.573686437143</v>
          </cell>
          <cell r="AN25">
            <v>737.32303732303728</v>
          </cell>
          <cell r="AO25">
            <v>23431.553541732112</v>
          </cell>
        </row>
        <row r="26">
          <cell r="A26" t="str">
            <v>Véhicules neufsRev. Autres</v>
          </cell>
          <cell r="B26" t="str">
            <v>Rev. Autres</v>
          </cell>
          <cell r="D26">
            <v>18.597168597168597</v>
          </cell>
          <cell r="E26">
            <v>14580.180180180181</v>
          </cell>
          <cell r="G26">
            <v>18.597168597168597</v>
          </cell>
          <cell r="H26">
            <v>1135.9594270106184</v>
          </cell>
          <cell r="J26">
            <v>18.597168597168597</v>
          </cell>
          <cell r="K26">
            <v>782.0724441881905</v>
          </cell>
          <cell r="M26">
            <v>18.597168597168597</v>
          </cell>
          <cell r="N26">
            <v>1188.8851203818188</v>
          </cell>
          <cell r="P26">
            <v>18.597168597168597</v>
          </cell>
          <cell r="Q26">
            <v>1316.8481721934702</v>
          </cell>
          <cell r="S26">
            <v>18.597168597168597</v>
          </cell>
          <cell r="T26">
            <v>1720.7600606428655</v>
          </cell>
          <cell r="V26">
            <v>18.597168597168597</v>
          </cell>
          <cell r="W26">
            <v>1212.3468376087628</v>
          </cell>
          <cell r="Y26">
            <v>18.597168597168597</v>
          </cell>
          <cell r="Z26">
            <v>1207.0196047702964</v>
          </cell>
          <cell r="AB26">
            <v>18.597168597168597</v>
          </cell>
          <cell r="AC26">
            <v>1278.0797825299746</v>
          </cell>
          <cell r="AE26">
            <v>18.597168597168597</v>
          </cell>
          <cell r="AF26">
            <v>1400.5149180743135</v>
          </cell>
          <cell r="AH26">
            <v>18.597168597168597</v>
          </cell>
          <cell r="AI26">
            <v>1737.1431260159566</v>
          </cell>
          <cell r="AK26">
            <v>18.597168597168597</v>
          </cell>
          <cell r="AL26">
            <v>1009.5471107855067</v>
          </cell>
          <cell r="AN26">
            <v>18.597168597168597</v>
          </cell>
          <cell r="AO26">
            <v>591.00357597840639</v>
          </cell>
        </row>
        <row r="27">
          <cell r="A27" t="str">
            <v>Véhicules neufsTotal F&amp;I</v>
          </cell>
          <cell r="B27" t="str">
            <v>Total F&amp;I</v>
          </cell>
          <cell r="C27">
            <v>784</v>
          </cell>
          <cell r="D27">
            <v>850.00000000000011</v>
          </cell>
          <cell r="E27">
            <v>666400.00000000012</v>
          </cell>
          <cell r="F27">
            <v>61.082385798425641</v>
          </cell>
          <cell r="G27">
            <v>849.99999999999989</v>
          </cell>
          <cell r="H27">
            <v>51920.027928661788</v>
          </cell>
          <cell r="I27">
            <v>42.053307206520692</v>
          </cell>
          <cell r="J27">
            <v>849.99999999999989</v>
          </cell>
          <cell r="K27">
            <v>35745.311125542583</v>
          </cell>
          <cell r="L27">
            <v>63.928286403922016</v>
          </cell>
          <cell r="M27">
            <v>850</v>
          </cell>
          <cell r="N27">
            <v>54339.043443333714</v>
          </cell>
          <cell r="O27">
            <v>70.809067805835738</v>
          </cell>
          <cell r="P27">
            <v>850</v>
          </cell>
          <cell r="Q27">
            <v>60187.707634960374</v>
          </cell>
          <cell r="R27">
            <v>92.528066928685575</v>
          </cell>
          <cell r="S27">
            <v>849.99999999999989</v>
          </cell>
          <cell r="T27">
            <v>78648.856889382732</v>
          </cell>
          <cell r="U27">
            <v>65.189861094948697</v>
          </cell>
          <cell r="V27">
            <v>850</v>
          </cell>
          <cell r="W27">
            <v>55411.38193070639</v>
          </cell>
          <cell r="X27">
            <v>64.903407121558502</v>
          </cell>
          <cell r="Y27">
            <v>850.00000000000011</v>
          </cell>
          <cell r="Z27">
            <v>55167.89605332473</v>
          </cell>
          <cell r="AA27">
            <v>68.72442844469137</v>
          </cell>
          <cell r="AB27">
            <v>850</v>
          </cell>
          <cell r="AC27">
            <v>58415.764177987665</v>
          </cell>
          <cell r="AD27">
            <v>75.307964798874849</v>
          </cell>
          <cell r="AE27">
            <v>849.99999999999989</v>
          </cell>
          <cell r="AF27">
            <v>64011.770079043614</v>
          </cell>
          <cell r="AG27">
            <v>93.409010997536214</v>
          </cell>
          <cell r="AH27">
            <v>850</v>
          </cell>
          <cell r="AI27">
            <v>79397.659347905777</v>
          </cell>
          <cell r="AJ27">
            <v>54.284989970957696</v>
          </cell>
          <cell r="AK27">
            <v>849.99999999999989</v>
          </cell>
          <cell r="AL27">
            <v>46142.241475314033</v>
          </cell>
          <cell r="AM27">
            <v>31.779223428043029</v>
          </cell>
          <cell r="AN27">
            <v>850</v>
          </cell>
          <cell r="AO27">
            <v>27012.339913836575</v>
          </cell>
        </row>
        <row r="28">
          <cell r="A28" t="str">
            <v>Véhicules neufs</v>
          </cell>
        </row>
        <row r="29">
          <cell r="A29" t="str">
            <v>Véhicules neufs</v>
          </cell>
        </row>
        <row r="30">
          <cell r="A30" t="str">
            <v>Véhicules neufsTotal Dépt. Neufs</v>
          </cell>
          <cell r="B30" t="str">
            <v>Total Dépt. Neufs</v>
          </cell>
          <cell r="C30">
            <v>809</v>
          </cell>
          <cell r="D30">
            <v>2209.1841222475937</v>
          </cell>
          <cell r="E30">
            <v>1787229.9548983031</v>
          </cell>
          <cell r="F30">
            <v>61.082385798425641</v>
          </cell>
          <cell r="G30">
            <v>2259.4458867739204</v>
          </cell>
          <cell r="H30">
            <v>138012.34534659053</v>
          </cell>
          <cell r="I30">
            <v>43.507598344971044</v>
          </cell>
          <cell r="J30">
            <v>2246.4641904234068</v>
          </cell>
          <cell r="K30">
            <v>97738.261693302135</v>
          </cell>
          <cell r="L30">
            <v>66.139059981300107</v>
          </cell>
          <cell r="M30">
            <v>2207.1400281888637</v>
          </cell>
          <cell r="N30">
            <v>145978.16671151167</v>
          </cell>
          <cell r="O30">
            <v>73.257793165918457</v>
          </cell>
          <cell r="P30">
            <v>2199.7938599515692</v>
          </cell>
          <cell r="Q30">
            <v>161152.04359998944</v>
          </cell>
          <cell r="R30">
            <v>95.727880611150553</v>
          </cell>
          <cell r="S30">
            <v>2183.7731229417527</v>
          </cell>
          <cell r="T30">
            <v>209047.97279480749</v>
          </cell>
          <cell r="U30">
            <v>67.444262558348768</v>
          </cell>
          <cell r="V30">
            <v>2205.6770262609548</v>
          </cell>
          <cell r="W30">
            <v>148760.26047806177</v>
          </cell>
          <cell r="X30">
            <v>67.147902408661196</v>
          </cell>
          <cell r="Y30">
            <v>2206.0042255481017</v>
          </cell>
          <cell r="Z30">
            <v>148128.55645019814</v>
          </cell>
          <cell r="AA30">
            <v>71.101062624527827</v>
          </cell>
          <cell r="AB30">
            <v>2201.864172762781</v>
          </cell>
          <cell r="AC30">
            <v>156554.88243831065</v>
          </cell>
          <cell r="AD30">
            <v>77.912271407244347</v>
          </cell>
          <cell r="AE30">
            <v>2195.7164787968873</v>
          </cell>
          <cell r="AF30">
            <v>171073.25822938196</v>
          </cell>
          <cell r="AG30">
            <v>96.639289564641743</v>
          </cell>
          <cell r="AH30">
            <v>2183.280526667706</v>
          </cell>
          <cell r="AI30">
            <v>210990.67901748398</v>
          </cell>
          <cell r="AJ30">
            <v>56.162278229831863</v>
          </cell>
          <cell r="AK30">
            <v>2220.5694631851902</v>
          </cell>
          <cell r="AL30">
            <v>124712.24002007503</v>
          </cell>
          <cell r="AM30">
            <v>32.878215304978468</v>
          </cell>
          <cell r="AN30">
            <v>2283.6181168027542</v>
          </cell>
          <cell r="AO30">
            <v>75081.288118590426</v>
          </cell>
        </row>
        <row r="31">
          <cell r="A31" t="str">
            <v>Véhicules neufs</v>
          </cell>
        </row>
        <row r="32">
          <cell r="A32" t="str">
            <v>Véhicules neufs</v>
          </cell>
        </row>
        <row r="33">
          <cell r="A33" t="str">
            <v>Véhicules neufsDEPENSES</v>
          </cell>
          <cell r="B33" t="str">
            <v>DEPENSES</v>
          </cell>
        </row>
        <row r="34">
          <cell r="A34" t="str">
            <v>Véhicules neufsComm. vendeurs</v>
          </cell>
          <cell r="B34" t="str">
            <v>Comm. vendeurs</v>
          </cell>
          <cell r="C34">
            <v>0.29080739236310865</v>
          </cell>
          <cell r="D34">
            <v>386.0727615783004</v>
          </cell>
          <cell r="E34">
            <v>302681.04507738753</v>
          </cell>
          <cell r="F34">
            <v>0.2918655242276833</v>
          </cell>
          <cell r="G34">
            <v>387.47752604371072</v>
          </cell>
          <cell r="H34">
            <v>23668.051734021457</v>
          </cell>
          <cell r="I34">
            <v>0.32814705329239158</v>
          </cell>
          <cell r="J34">
            <v>435.64449321215687</v>
          </cell>
          <cell r="K34">
            <v>18320.291705879852</v>
          </cell>
          <cell r="L34">
            <v>0.2961800815962965</v>
          </cell>
          <cell r="M34">
            <v>393.2054859306748</v>
          </cell>
          <cell r="N34">
            <v>25136.952920169508</v>
          </cell>
          <cell r="O34">
            <v>0.28622244399772345</v>
          </cell>
          <cell r="P34">
            <v>379.98583351662325</v>
          </cell>
          <cell r="Q34">
            <v>26906.442650735586</v>
          </cell>
          <cell r="R34">
            <v>0.26854424395609855</v>
          </cell>
          <cell r="S34">
            <v>356.51644556763387</v>
          </cell>
          <cell r="T34">
            <v>32987.777536659116</v>
          </cell>
          <cell r="U34">
            <v>0.29202669340860354</v>
          </cell>
          <cell r="V34">
            <v>387.69149251221614</v>
          </cell>
          <cell r="W34">
            <v>25273.554544564715</v>
          </cell>
          <cell r="X34">
            <v>0.29501879892928684</v>
          </cell>
          <cell r="Y34">
            <v>391.66377957107289</v>
          </cell>
          <cell r="Z34">
            <v>25420.313740269692</v>
          </cell>
          <cell r="AA34">
            <v>0.2882649855957134</v>
          </cell>
          <cell r="AB34">
            <v>382.6974897402377</v>
          </cell>
          <cell r="AC34">
            <v>26300.666249615977</v>
          </cell>
          <cell r="AD34">
            <v>0.28219975690705984</v>
          </cell>
          <cell r="AE34">
            <v>374.64535746669287</v>
          </cell>
          <cell r="AF34">
            <v>28213.779392163589</v>
          </cell>
          <cell r="AG34">
            <v>0.26993062086302611</v>
          </cell>
          <cell r="AH34">
            <v>358.35698461547764</v>
          </cell>
          <cell r="AI34">
            <v>33473.771516991066</v>
          </cell>
          <cell r="AJ34">
            <v>0.30671936291654434</v>
          </cell>
          <cell r="AK34">
            <v>407.1973222842642</v>
          </cell>
          <cell r="AL34">
            <v>22104.70255640211</v>
          </cell>
          <cell r="AM34">
            <v>0.35256759927984815</v>
          </cell>
          <cell r="AN34">
            <v>468.06494701153997</v>
          </cell>
          <cell r="AO34">
            <v>14874.74052991485</v>
          </cell>
        </row>
        <row r="35">
          <cell r="A35" t="str">
            <v>Véhicules neufsComm. F&amp;I</v>
          </cell>
          <cell r="B35" t="str">
            <v>Comm. F&amp;I</v>
          </cell>
          <cell r="C35">
            <v>0.29999999999999993</v>
          </cell>
          <cell r="D35">
            <v>255</v>
          </cell>
          <cell r="E35">
            <v>199920</v>
          </cell>
          <cell r="F35">
            <v>0.3</v>
          </cell>
          <cell r="G35">
            <v>254.99999999999994</v>
          </cell>
          <cell r="H35">
            <v>15576.008378598535</v>
          </cell>
          <cell r="I35">
            <v>0.3</v>
          </cell>
          <cell r="J35">
            <v>254.99999999999994</v>
          </cell>
          <cell r="K35">
            <v>10723.593337662775</v>
          </cell>
          <cell r="L35">
            <v>0.3</v>
          </cell>
          <cell r="M35">
            <v>254.99999999999997</v>
          </cell>
          <cell r="N35">
            <v>16301.713033000113</v>
          </cell>
          <cell r="O35">
            <v>0.3</v>
          </cell>
          <cell r="P35">
            <v>255</v>
          </cell>
          <cell r="Q35">
            <v>18056.312290488113</v>
          </cell>
          <cell r="R35">
            <v>0.3</v>
          </cell>
          <cell r="S35">
            <v>254.99999999999997</v>
          </cell>
          <cell r="T35">
            <v>23594.65706681482</v>
          </cell>
          <cell r="U35">
            <v>0.3</v>
          </cell>
          <cell r="V35">
            <v>254.99999999999997</v>
          </cell>
          <cell r="W35">
            <v>16623.414579211916</v>
          </cell>
          <cell r="X35">
            <v>0.3</v>
          </cell>
          <cell r="Y35">
            <v>255.00000000000003</v>
          </cell>
          <cell r="Z35">
            <v>16550.368815997419</v>
          </cell>
          <cell r="AA35">
            <v>0.3</v>
          </cell>
          <cell r="AB35">
            <v>254.99999999999997</v>
          </cell>
          <cell r="AC35">
            <v>17524.729253396297</v>
          </cell>
          <cell r="AD35">
            <v>0.3</v>
          </cell>
          <cell r="AE35">
            <v>254.99999999999997</v>
          </cell>
          <cell r="AF35">
            <v>19203.531023713083</v>
          </cell>
          <cell r="AG35">
            <v>0.3</v>
          </cell>
          <cell r="AH35">
            <v>255</v>
          </cell>
          <cell r="AI35">
            <v>23819.297804371734</v>
          </cell>
          <cell r="AJ35">
            <v>0.3</v>
          </cell>
          <cell r="AK35">
            <v>254.99999999999997</v>
          </cell>
          <cell r="AL35">
            <v>13842.67244259421</v>
          </cell>
          <cell r="AM35">
            <v>0.3</v>
          </cell>
          <cell r="AN35">
            <v>255</v>
          </cell>
          <cell r="AO35">
            <v>8103.7019741509721</v>
          </cell>
        </row>
        <row r="36">
          <cell r="A36" t="str">
            <v>Véhicules neufsFrais de livraison</v>
          </cell>
          <cell r="B36" t="str">
            <v>Frais de livraison</v>
          </cell>
          <cell r="D36">
            <v>197.00000000000003</v>
          </cell>
          <cell r="E36">
            <v>154448.00000000003</v>
          </cell>
          <cell r="G36">
            <v>197</v>
          </cell>
          <cell r="H36">
            <v>12033.230002289851</v>
          </cell>
          <cell r="J36">
            <v>197</v>
          </cell>
          <cell r="K36">
            <v>8284.5015196845761</v>
          </cell>
          <cell r="M36">
            <v>197</v>
          </cell>
          <cell r="N36">
            <v>12593.872421572638</v>
          </cell>
          <cell r="P36">
            <v>197</v>
          </cell>
          <cell r="Q36">
            <v>13949.386357749641</v>
          </cell>
          <cell r="S36">
            <v>197</v>
          </cell>
          <cell r="T36">
            <v>18228.029184951058</v>
          </cell>
          <cell r="V36">
            <v>197</v>
          </cell>
          <cell r="W36">
            <v>12842.402635704893</v>
          </cell>
          <cell r="Y36">
            <v>197</v>
          </cell>
          <cell r="Z36">
            <v>12785.971202947025</v>
          </cell>
          <cell r="AB36">
            <v>197</v>
          </cell>
          <cell r="AC36">
            <v>13538.712403604201</v>
          </cell>
          <cell r="AE36">
            <v>197</v>
          </cell>
          <cell r="AF36">
            <v>14835.669065378344</v>
          </cell>
          <cell r="AH36">
            <v>197</v>
          </cell>
          <cell r="AI36">
            <v>18401.575166514634</v>
          </cell>
          <cell r="AK36">
            <v>197</v>
          </cell>
          <cell r="AL36">
            <v>10694.143024278666</v>
          </cell>
          <cell r="AN36">
            <v>197</v>
          </cell>
          <cell r="AO36">
            <v>6260.5070153244769</v>
          </cell>
        </row>
        <row r="37">
          <cell r="A37" t="str">
            <v>Véhicules neufsService gratuit 1</v>
          </cell>
          <cell r="B37" t="str">
            <v>Service gratuit 1</v>
          </cell>
          <cell r="D37">
            <v>6</v>
          </cell>
          <cell r="E37">
            <v>4704</v>
          </cell>
          <cell r="G37">
            <v>6</v>
          </cell>
          <cell r="H37">
            <v>366.49431479055386</v>
          </cell>
          <cell r="J37">
            <v>6</v>
          </cell>
          <cell r="K37">
            <v>252.31984323912417</v>
          </cell>
          <cell r="M37">
            <v>6</v>
          </cell>
          <cell r="N37">
            <v>383.56971842353209</v>
          </cell>
          <cell r="P37">
            <v>6</v>
          </cell>
          <cell r="Q37">
            <v>424.8544068350144</v>
          </cell>
          <cell r="S37">
            <v>6</v>
          </cell>
          <cell r="T37">
            <v>555.16840157211345</v>
          </cell>
          <cell r="V37">
            <v>6</v>
          </cell>
          <cell r="W37">
            <v>391.13916656969218</v>
          </cell>
          <cell r="Y37">
            <v>6</v>
          </cell>
          <cell r="Z37">
            <v>389.42044272935101</v>
          </cell>
          <cell r="AB37">
            <v>6</v>
          </cell>
          <cell r="AC37">
            <v>412.34657066814822</v>
          </cell>
          <cell r="AE37">
            <v>6</v>
          </cell>
          <cell r="AF37">
            <v>451.84778879324909</v>
          </cell>
          <cell r="AH37">
            <v>6</v>
          </cell>
          <cell r="AI37">
            <v>560.45406598521731</v>
          </cell>
          <cell r="AK37">
            <v>6</v>
          </cell>
          <cell r="AL37">
            <v>325.70993982574618</v>
          </cell>
          <cell r="AN37">
            <v>6</v>
          </cell>
          <cell r="AO37">
            <v>190.67534056825818</v>
          </cell>
        </row>
        <row r="38">
          <cell r="A38" t="str">
            <v>Véhicules neufsEntretien stock</v>
          </cell>
          <cell r="B38" t="str">
            <v>Entretien stock</v>
          </cell>
          <cell r="D38">
            <v>34</v>
          </cell>
          <cell r="E38">
            <v>26656</v>
          </cell>
          <cell r="G38">
            <v>34</v>
          </cell>
          <cell r="H38">
            <v>2076.8011171464718</v>
          </cell>
          <cell r="J38">
            <v>34</v>
          </cell>
          <cell r="K38">
            <v>1429.8124450217035</v>
          </cell>
          <cell r="M38">
            <v>33.999999999999993</v>
          </cell>
          <cell r="N38">
            <v>2173.5617377333483</v>
          </cell>
          <cell r="P38">
            <v>34</v>
          </cell>
          <cell r="Q38">
            <v>2407.5083053984149</v>
          </cell>
          <cell r="S38">
            <v>34</v>
          </cell>
          <cell r="T38">
            <v>3145.9542755753096</v>
          </cell>
          <cell r="V38">
            <v>34</v>
          </cell>
          <cell r="W38">
            <v>2216.4552772282559</v>
          </cell>
          <cell r="Y38">
            <v>34</v>
          </cell>
          <cell r="Z38">
            <v>2206.7158421329891</v>
          </cell>
          <cell r="AB38">
            <v>34</v>
          </cell>
          <cell r="AC38">
            <v>2336.6305671195064</v>
          </cell>
          <cell r="AE38">
            <v>34</v>
          </cell>
          <cell r="AF38">
            <v>2560.4708031617447</v>
          </cell>
          <cell r="AH38">
            <v>34</v>
          </cell>
          <cell r="AI38">
            <v>3175.9063739162311</v>
          </cell>
          <cell r="AK38">
            <v>34</v>
          </cell>
          <cell r="AL38">
            <v>1845.6896590125616</v>
          </cell>
          <cell r="AN38">
            <v>34</v>
          </cell>
          <cell r="AO38">
            <v>1080.493596553463</v>
          </cell>
        </row>
        <row r="39">
          <cell r="A39" t="str">
            <v>Véhicules neufsPublicité 1</v>
          </cell>
          <cell r="B39" t="str">
            <v>Publicité 1</v>
          </cell>
          <cell r="D39">
            <v>180.66964285714283</v>
          </cell>
          <cell r="E39">
            <v>141644.99999999997</v>
          </cell>
          <cell r="G39">
            <v>180.66964285714283</v>
          </cell>
          <cell r="H39">
            <v>11035.732827063774</v>
          </cell>
          <cell r="J39">
            <v>180.66964285714283</v>
          </cell>
          <cell r="K39">
            <v>7597.7559939638049</v>
          </cell>
          <cell r="M39">
            <v>180.6696428571428</v>
          </cell>
          <cell r="N39">
            <v>11549.900673065729</v>
          </cell>
          <cell r="P39">
            <v>180.66964285714283</v>
          </cell>
          <cell r="Q39">
            <v>12793.048991527554</v>
          </cell>
          <cell r="S39">
            <v>180.6696428571428</v>
          </cell>
          <cell r="T39">
            <v>16717.01280626743</v>
          </cell>
          <cell r="V39">
            <v>180.66964285714283</v>
          </cell>
          <cell r="W39">
            <v>11777.828921931132</v>
          </cell>
          <cell r="Y39">
            <v>180.66964285714283</v>
          </cell>
          <cell r="Z39">
            <v>11726.075384863716</v>
          </cell>
          <cell r="AB39">
            <v>180.66964285714283</v>
          </cell>
          <cell r="AC39">
            <v>12416.417942663658</v>
          </cell>
          <cell r="AE39">
            <v>180.6696428571428</v>
          </cell>
          <cell r="AF39">
            <v>13605.863104511001</v>
          </cell>
          <cell r="AH39">
            <v>180.66964285714283</v>
          </cell>
          <cell r="AI39">
            <v>16876.172656563795</v>
          </cell>
          <cell r="AK39">
            <v>180.6696428571428</v>
          </cell>
          <cell r="AL39">
            <v>9807.6497505565058</v>
          </cell>
          <cell r="AN39">
            <v>180.66964285714283</v>
          </cell>
          <cell r="AO39">
            <v>5741.5409470218801</v>
          </cell>
        </row>
        <row r="40">
          <cell r="A40" t="str">
            <v>Véhicules neufsIntérêt de gros</v>
          </cell>
          <cell r="B40" t="str">
            <v>Intérêt de gros</v>
          </cell>
          <cell r="D40">
            <v>224.43135547793509</v>
          </cell>
          <cell r="E40">
            <v>175954.1826947011</v>
          </cell>
          <cell r="G40">
            <v>226.99495080223429</v>
          </cell>
          <cell r="H40">
            <v>13865.393159196723</v>
          </cell>
          <cell r="J40">
            <v>332.88053349025813</v>
          </cell>
          <cell r="K40">
            <v>13998.727337936325</v>
          </cell>
          <cell r="M40">
            <v>231.24629321245661</v>
          </cell>
          <cell r="N40">
            <v>14783.179262331254</v>
          </cell>
          <cell r="P40">
            <v>219.7935456700142</v>
          </cell>
          <cell r="Q40">
            <v>15563.376078633089</v>
          </cell>
          <cell r="S40">
            <v>166.54498091281118</v>
          </cell>
          <cell r="T40">
            <v>15410.085140537256</v>
          </cell>
          <cell r="V40">
            <v>224.82774459193394</v>
          </cell>
          <cell r="W40">
            <v>14656.489440238776</v>
          </cell>
          <cell r="Y40">
            <v>227.30566005107409</v>
          </cell>
          <cell r="Z40">
            <v>14752.911795329437</v>
          </cell>
          <cell r="AB40">
            <v>218.7976906991731</v>
          </cell>
          <cell r="AC40">
            <v>15036.746238319036</v>
          </cell>
          <cell r="AE40">
            <v>208.61189393808104</v>
          </cell>
          <cell r="AF40">
            <v>15710.13716531562</v>
          </cell>
          <cell r="AH40">
            <v>162.04683113668221</v>
          </cell>
          <cell r="AI40">
            <v>15136.634231762244</v>
          </cell>
          <cell r="AK40">
            <v>247.86565921516913</v>
          </cell>
          <cell r="AL40">
            <v>13455.384824640274</v>
          </cell>
          <cell r="AN40">
            <v>427.48426660650051</v>
          </cell>
          <cell r="AO40">
            <v>13585.118020461094</v>
          </cell>
        </row>
        <row r="41">
          <cell r="A41" t="str">
            <v>Véhicules neufs[...]</v>
          </cell>
          <cell r="B41" t="str">
            <v>[...]</v>
          </cell>
          <cell r="D41">
            <v>0</v>
          </cell>
          <cell r="E41">
            <v>0</v>
          </cell>
          <cell r="G41">
            <v>0</v>
          </cell>
          <cell r="J41">
            <v>0</v>
          </cell>
          <cell r="M41">
            <v>0</v>
          </cell>
          <cell r="P41">
            <v>0</v>
          </cell>
          <cell r="S41">
            <v>0</v>
          </cell>
          <cell r="V41">
            <v>0</v>
          </cell>
          <cell r="Y41">
            <v>0</v>
          </cell>
          <cell r="AB41">
            <v>0</v>
          </cell>
          <cell r="AE41">
            <v>0</v>
          </cell>
          <cell r="AH41">
            <v>0</v>
          </cell>
          <cell r="AK41">
            <v>0</v>
          </cell>
          <cell r="AN41">
            <v>0</v>
          </cell>
        </row>
        <row r="42">
          <cell r="A42" t="str">
            <v>Véhicules neufs[...]</v>
          </cell>
          <cell r="B42" t="str">
            <v>[...]</v>
          </cell>
          <cell r="D42">
            <v>0</v>
          </cell>
          <cell r="E42">
            <v>0</v>
          </cell>
          <cell r="G42">
            <v>0</v>
          </cell>
          <cell r="J42">
            <v>0</v>
          </cell>
          <cell r="M42">
            <v>0</v>
          </cell>
          <cell r="P42">
            <v>0</v>
          </cell>
          <cell r="S42">
            <v>0</v>
          </cell>
          <cell r="V42">
            <v>0</v>
          </cell>
          <cell r="Y42">
            <v>0</v>
          </cell>
          <cell r="AB42">
            <v>0</v>
          </cell>
          <cell r="AE42">
            <v>0</v>
          </cell>
          <cell r="AH42">
            <v>0</v>
          </cell>
          <cell r="AK42">
            <v>0</v>
          </cell>
          <cell r="AN42">
            <v>0</v>
          </cell>
        </row>
        <row r="43">
          <cell r="A43" t="str">
            <v>Véhicules neufs[...]</v>
          </cell>
          <cell r="B43" t="str">
            <v>[...]</v>
          </cell>
          <cell r="D43">
            <v>0</v>
          </cell>
          <cell r="E43">
            <v>0</v>
          </cell>
          <cell r="G43">
            <v>0</v>
          </cell>
          <cell r="J43">
            <v>0</v>
          </cell>
          <cell r="M43">
            <v>0</v>
          </cell>
          <cell r="P43">
            <v>0</v>
          </cell>
          <cell r="S43">
            <v>0</v>
          </cell>
          <cell r="V43">
            <v>0</v>
          </cell>
          <cell r="Y43">
            <v>0</v>
          </cell>
          <cell r="AB43">
            <v>0</v>
          </cell>
          <cell r="AE43">
            <v>0</v>
          </cell>
          <cell r="AH43">
            <v>0</v>
          </cell>
          <cell r="AK43">
            <v>0</v>
          </cell>
          <cell r="AN43">
            <v>0</v>
          </cell>
        </row>
        <row r="44">
          <cell r="A44" t="str">
            <v>Véhicules neufsTOTAL VARIABLES</v>
          </cell>
          <cell r="B44" t="str">
            <v>TOTAL VARIABLES</v>
          </cell>
          <cell r="C44" t="str">
            <v>% brut</v>
          </cell>
          <cell r="D44">
            <v>0.56288684341648276</v>
          </cell>
          <cell r="E44">
            <v>1006008.2277720887</v>
          </cell>
          <cell r="F44" t="str">
            <v>% brut</v>
          </cell>
          <cell r="G44">
            <v>0.56967158507207871</v>
          </cell>
          <cell r="H44">
            <v>78621.711533107358</v>
          </cell>
          <cell r="I44" t="str">
            <v>% brut</v>
          </cell>
          <cell r="J44">
            <v>0.62009494678317434</v>
          </cell>
          <cell r="K44">
            <v>60607.002183388155</v>
          </cell>
          <cell r="L44" t="str">
            <v>% brut</v>
          </cell>
          <cell r="M44">
            <v>0.56804898728569198</v>
          </cell>
          <cell r="N44">
            <v>82922.749766296125</v>
          </cell>
          <cell r="O44" t="str">
            <v>% brut</v>
          </cell>
          <cell r="P44">
            <v>0.55910509769901129</v>
          </cell>
          <cell r="Q44">
            <v>90100.929081367416</v>
          </cell>
          <cell r="R44" t="str">
            <v>% brut</v>
          </cell>
          <cell r="S44">
            <v>0.52925021435618169</v>
          </cell>
          <cell r="T44">
            <v>110638.6844123771</v>
          </cell>
          <cell r="U44" t="str">
            <v>% brut</v>
          </cell>
          <cell r="V44">
            <v>0.56319667830781261</v>
          </cell>
          <cell r="W44">
            <v>83781.284565449372</v>
          </cell>
          <cell r="X44" t="str">
            <v>% brut</v>
          </cell>
          <cell r="Y44">
            <v>0.56593933832369758</v>
          </cell>
          <cell r="Z44">
            <v>83831.777224269623</v>
          </cell>
          <cell r="AA44" t="str">
            <v>% brut</v>
          </cell>
          <cell r="AB44">
            <v>0.55933259864885843</v>
          </cell>
          <cell r="AC44">
            <v>87566.249225386826</v>
          </cell>
          <cell r="AD44" t="str">
            <v>% brut</v>
          </cell>
          <cell r="AE44">
            <v>0.55287015236605952</v>
          </cell>
          <cell r="AF44">
            <v>94581.298343036644</v>
          </cell>
          <cell r="AG44" t="str">
            <v>% brut</v>
          </cell>
          <cell r="AH44">
            <v>0.52819305731922883</v>
          </cell>
          <cell r="AI44">
            <v>111443.81181610494</v>
          </cell>
          <cell r="AJ44" t="str">
            <v>% brut</v>
          </cell>
          <cell r="AK44">
            <v>0.57793807717436518</v>
          </cell>
          <cell r="AL44">
            <v>72075.952197310078</v>
          </cell>
          <cell r="AM44" t="str">
            <v>% brut</v>
          </cell>
          <cell r="AN44">
            <v>0.66377094310473361</v>
          </cell>
          <cell r="AO44">
            <v>49836.777423995001</v>
          </cell>
        </row>
        <row r="45">
          <cell r="A45" t="str">
            <v>Véhicules neufsSalaires cadres</v>
          </cell>
          <cell r="B45" t="str">
            <v>Salaires cadres</v>
          </cell>
          <cell r="E45">
            <v>299404.59999999998</v>
          </cell>
          <cell r="H45">
            <v>24368.631609195403</v>
          </cell>
          <cell r="K45">
            <v>23592.962643678162</v>
          </cell>
          <cell r="N45">
            <v>25919.969540229882</v>
          </cell>
          <cell r="Q45">
            <v>24368.631609195403</v>
          </cell>
          <cell r="T45">
            <v>25144.300574712641</v>
          </cell>
          <cell r="W45">
            <v>25144.300574712641</v>
          </cell>
          <cell r="Z45">
            <v>25144.300574712641</v>
          </cell>
          <cell r="AC45">
            <v>25144.300574712641</v>
          </cell>
          <cell r="AF45">
            <v>25144.300574712641</v>
          </cell>
          <cell r="AI45">
            <v>24368.631609195403</v>
          </cell>
          <cell r="AL45">
            <v>25144.300574712641</v>
          </cell>
          <cell r="AO45">
            <v>25919.969540229882</v>
          </cell>
        </row>
        <row r="46">
          <cell r="A46" t="str">
            <v>Véhicules neufsSalaires commis</v>
          </cell>
          <cell r="B46" t="str">
            <v>Salaires commis</v>
          </cell>
          <cell r="E46">
            <v>118984.68640800001</v>
          </cell>
          <cell r="H46">
            <v>9573.4805155862086</v>
          </cell>
          <cell r="K46">
            <v>9117.6004910344818</v>
          </cell>
          <cell r="N46">
            <v>10485.240564689655</v>
          </cell>
          <cell r="Q46">
            <v>9573.4805155862086</v>
          </cell>
          <cell r="T46">
            <v>10029.360540137932</v>
          </cell>
          <cell r="W46">
            <v>10029.360540137932</v>
          </cell>
          <cell r="Z46">
            <v>10029.360540137932</v>
          </cell>
          <cell r="AC46">
            <v>10029.360540137932</v>
          </cell>
          <cell r="AF46">
            <v>10029.360540137932</v>
          </cell>
          <cell r="AI46">
            <v>9573.4805155862086</v>
          </cell>
          <cell r="AL46">
            <v>10029.360540137932</v>
          </cell>
          <cell r="AO46">
            <v>10485.240564689655</v>
          </cell>
        </row>
        <row r="47">
          <cell r="A47" t="str">
            <v>Véhicules neufsSalaires autres</v>
          </cell>
          <cell r="B47" t="str">
            <v>Salaires autres</v>
          </cell>
          <cell r="E47">
            <v>74977.435795199985</v>
          </cell>
          <cell r="H47">
            <v>6032.6672478896544</v>
          </cell>
          <cell r="K47">
            <v>5745.3973789425281</v>
          </cell>
          <cell r="N47">
            <v>6607.2069857839078</v>
          </cell>
          <cell r="Q47">
            <v>6032.6672478896544</v>
          </cell>
          <cell r="T47">
            <v>6319.9371168367816</v>
          </cell>
          <cell r="W47">
            <v>6319.9371168367816</v>
          </cell>
          <cell r="Z47">
            <v>6319.9371168367816</v>
          </cell>
          <cell r="AC47">
            <v>6319.9371168367816</v>
          </cell>
          <cell r="AF47">
            <v>6319.9371168367816</v>
          </cell>
          <cell r="AI47">
            <v>6032.6672478896544</v>
          </cell>
          <cell r="AL47">
            <v>6319.9371168367816</v>
          </cell>
          <cell r="AO47">
            <v>6607.2069857839078</v>
          </cell>
        </row>
        <row r="48">
          <cell r="A48" t="str">
            <v>Véhicules neufsSalaires spécialistes</v>
          </cell>
          <cell r="B48" t="str">
            <v>Salaires spécialistes</v>
          </cell>
          <cell r="E48">
            <v>0</v>
          </cell>
        </row>
        <row r="49">
          <cell r="A49" t="str">
            <v>Véhicules neufs[...]</v>
          </cell>
          <cell r="B49" t="str">
            <v>[...]</v>
          </cell>
          <cell r="E49">
            <v>0</v>
          </cell>
        </row>
        <row r="50">
          <cell r="A50" t="str">
            <v>Véhicules neufs[...]</v>
          </cell>
          <cell r="B50" t="str">
            <v>[...]</v>
          </cell>
          <cell r="E50">
            <v>0</v>
          </cell>
        </row>
        <row r="51">
          <cell r="A51" t="str">
            <v>Véhicules neufs[...]</v>
          </cell>
          <cell r="B51" t="str">
            <v>[...]</v>
          </cell>
          <cell r="E51">
            <v>0</v>
          </cell>
        </row>
        <row r="52">
          <cell r="A52" t="str">
            <v>Véhicules neufsSalaires en absences</v>
          </cell>
          <cell r="B52" t="str">
            <v>Salaires en absences</v>
          </cell>
          <cell r="E52">
            <v>119516.13207367051</v>
          </cell>
          <cell r="H52">
            <v>9506.2607382349506</v>
          </cell>
          <cell r="K52">
            <v>8099.9814668637355</v>
          </cell>
          <cell r="N52">
            <v>10134.129965264767</v>
          </cell>
          <cell r="Q52">
            <v>10192.504117667397</v>
          </cell>
          <cell r="T52">
            <v>11769.123940219353</v>
          </cell>
          <cell r="W52">
            <v>10006.868082655677</v>
          </cell>
          <cell r="Z52">
            <v>10015.713694554535</v>
          </cell>
          <cell r="AC52">
            <v>10238.279248163955</v>
          </cell>
          <cell r="AF52">
            <v>10669.309037707684</v>
          </cell>
          <cell r="AI52">
            <v>11672.141843284087</v>
          </cell>
          <cell r="AL52">
            <v>9292.9167876820411</v>
          </cell>
          <cell r="AO52">
            <v>7918.9031513723121</v>
          </cell>
        </row>
        <row r="53">
          <cell r="A53" t="str">
            <v>Véhicules neufsDéduction à la source</v>
          </cell>
          <cell r="B53" t="str">
            <v>Déduction à la source</v>
          </cell>
          <cell r="E53">
            <v>119516.13207367051</v>
          </cell>
          <cell r="H53">
            <v>9506.2607382349506</v>
          </cell>
          <cell r="K53">
            <v>8099.9814668637355</v>
          </cell>
          <cell r="N53">
            <v>10134.129965264767</v>
          </cell>
          <cell r="Q53">
            <v>10192.504117667397</v>
          </cell>
          <cell r="T53">
            <v>11769.123940219353</v>
          </cell>
          <cell r="W53">
            <v>10006.868082655677</v>
          </cell>
          <cell r="Z53">
            <v>10015.713694554535</v>
          </cell>
          <cell r="AC53">
            <v>10238.279248163955</v>
          </cell>
          <cell r="AF53">
            <v>10669.309037707684</v>
          </cell>
          <cell r="AI53">
            <v>11672.141843284087</v>
          </cell>
          <cell r="AL53">
            <v>9292.9167876820411</v>
          </cell>
          <cell r="AO53">
            <v>7918.9031513723121</v>
          </cell>
        </row>
        <row r="54">
          <cell r="A54" t="str">
            <v>Véhicules neufsBénéfices marginaux</v>
          </cell>
          <cell r="B54" t="str">
            <v>Bénéfices marginaux</v>
          </cell>
          <cell r="E54">
            <v>85653.2279861305</v>
          </cell>
          <cell r="H54">
            <v>6812.8201957350475</v>
          </cell>
          <cell r="K54">
            <v>5804.9867179190105</v>
          </cell>
          <cell r="N54">
            <v>7262.7931417730824</v>
          </cell>
          <cell r="Q54">
            <v>7304.6279509949663</v>
          </cell>
          <cell r="T54">
            <v>8434.5388238238702</v>
          </cell>
          <cell r="W54">
            <v>7171.5887925699017</v>
          </cell>
          <cell r="Z54">
            <v>7177.9281477640843</v>
          </cell>
          <cell r="AC54">
            <v>7337.4334611841678</v>
          </cell>
          <cell r="AF54">
            <v>7646.3381436905065</v>
          </cell>
          <cell r="AI54">
            <v>8365.0349876869295</v>
          </cell>
          <cell r="AL54">
            <v>6659.9236978387962</v>
          </cell>
          <cell r="AO54">
            <v>5675.2139251501567</v>
          </cell>
        </row>
        <row r="55">
          <cell r="A55" t="str">
            <v>Véhicules neufsCsst</v>
          </cell>
          <cell r="B55" t="str">
            <v>Csst</v>
          </cell>
          <cell r="E55">
            <v>19919.355345611748</v>
          </cell>
          <cell r="H55">
            <v>1584.3767897058253</v>
          </cell>
          <cell r="K55">
            <v>1349.9969111439559</v>
          </cell>
          <cell r="N55">
            <v>1689.0216608774613</v>
          </cell>
          <cell r="Q55">
            <v>1698.7506862778994</v>
          </cell>
          <cell r="T55">
            <v>1961.5206567032258</v>
          </cell>
          <cell r="W55">
            <v>1667.8113471092797</v>
          </cell>
          <cell r="Z55">
            <v>1669.2856157590895</v>
          </cell>
          <cell r="AC55">
            <v>1706.3798746939926</v>
          </cell>
          <cell r="AF55">
            <v>1778.2181729512808</v>
          </cell>
          <cell r="AI55">
            <v>1945.3569738806814</v>
          </cell>
          <cell r="AL55">
            <v>1548.8194646136737</v>
          </cell>
          <cell r="AO55">
            <v>1319.8171918953853</v>
          </cell>
        </row>
        <row r="56">
          <cell r="A56" t="str">
            <v>Véhicules neufs[...]</v>
          </cell>
          <cell r="B56" t="str">
            <v>[...]</v>
          </cell>
          <cell r="E56">
            <v>0</v>
          </cell>
        </row>
        <row r="57">
          <cell r="A57" t="str">
            <v>Véhicules neufsTOTAL PERSONNEL</v>
          </cell>
          <cell r="B57" t="str">
            <v>TOTAL PERSONNEL</v>
          </cell>
          <cell r="C57" t="str">
            <v>% brut</v>
          </cell>
          <cell r="D57">
            <v>0.46886611730383931</v>
          </cell>
          <cell r="E57">
            <v>837971.56968228321</v>
          </cell>
          <cell r="F57" t="str">
            <v>% brut</v>
          </cell>
          <cell r="G57">
            <v>0.48824978421574755</v>
          </cell>
          <cell r="H57">
            <v>67384.497834582056</v>
          </cell>
          <cell r="I57" t="str">
            <v>% brut</v>
          </cell>
          <cell r="J57">
            <v>0.63241258853574867</v>
          </cell>
          <cell r="K57">
            <v>61810.907076445605</v>
          </cell>
          <cell r="L57" t="str">
            <v>% brut</v>
          </cell>
          <cell r="M57">
            <v>0.49481709115194245</v>
          </cell>
          <cell r="N57">
            <v>72232.491823883523</v>
          </cell>
          <cell r="O57" t="str">
            <v>% brut</v>
          </cell>
          <cell r="P57">
            <v>0.430420643112983</v>
          </cell>
          <cell r="Q57">
            <v>69363.166245278931</v>
          </cell>
          <cell r="R57" t="str">
            <v>% brut</v>
          </cell>
          <cell r="S57">
            <v>0.36081624989824679</v>
          </cell>
          <cell r="T57">
            <v>75427.905592653158</v>
          </cell>
          <cell r="U57" t="str">
            <v>% brut</v>
          </cell>
          <cell r="V57">
            <v>0.47288660500196017</v>
          </cell>
          <cell r="W57">
            <v>70346.734536677905</v>
          </cell>
          <cell r="X57" t="str">
            <v>% brut</v>
          </cell>
          <cell r="Y57">
            <v>0.47507544170241911</v>
          </cell>
          <cell r="Z57">
            <v>70372.239384319604</v>
          </cell>
          <cell r="AA57" t="str">
            <v>% brut</v>
          </cell>
          <cell r="AB57">
            <v>0.45360431407737134</v>
          </cell>
          <cell r="AC57">
            <v>71013.970063893415</v>
          </cell>
          <cell r="AD57" t="str">
            <v>% brut</v>
          </cell>
          <cell r="AE57">
            <v>0.42237327663953012</v>
          </cell>
          <cell r="AF57">
            <v>72256.772623744517</v>
          </cell>
          <cell r="AG57" t="str">
            <v>% brut</v>
          </cell>
          <cell r="AH57">
            <v>0.34897017898456867</v>
          </cell>
          <cell r="AI57">
            <v>73629.455020807058</v>
          </cell>
          <cell r="AJ57" t="str">
            <v>% brut</v>
          </cell>
          <cell r="AK57">
            <v>0.54756594026786387</v>
          </cell>
          <cell r="AL57">
            <v>68288.174969503903</v>
          </cell>
          <cell r="AM57" t="str">
            <v>% brut</v>
          </cell>
          <cell r="AN57">
            <v>0.87698621268313126</v>
          </cell>
          <cell r="AO57">
            <v>65845.2545104936</v>
          </cell>
        </row>
        <row r="58">
          <cell r="A58" t="str">
            <v>Véhicules neufsPublicité 2</v>
          </cell>
          <cell r="B58" t="str">
            <v>Publicité 2</v>
          </cell>
          <cell r="E58">
            <v>0</v>
          </cell>
          <cell r="H58">
            <v>0</v>
          </cell>
          <cell r="K58">
            <v>0</v>
          </cell>
          <cell r="N58">
            <v>0</v>
          </cell>
          <cell r="Q58">
            <v>0</v>
          </cell>
          <cell r="T58">
            <v>0</v>
          </cell>
          <cell r="W58">
            <v>0</v>
          </cell>
          <cell r="Z58">
            <v>0</v>
          </cell>
          <cell r="AC58">
            <v>0</v>
          </cell>
          <cell r="AF58">
            <v>0</v>
          </cell>
          <cell r="AI58">
            <v>0</v>
          </cell>
          <cell r="AL58">
            <v>0</v>
          </cell>
          <cell r="AO58">
            <v>0</v>
          </cell>
        </row>
        <row r="59">
          <cell r="A59" t="str">
            <v>Véhicules neufsService gratuit 2</v>
          </cell>
          <cell r="B59" t="str">
            <v>Service gratuit 2</v>
          </cell>
          <cell r="E59">
            <v>0</v>
          </cell>
          <cell r="H59">
            <v>0</v>
          </cell>
          <cell r="K59">
            <v>0</v>
          </cell>
          <cell r="N59">
            <v>0</v>
          </cell>
          <cell r="Q59">
            <v>0</v>
          </cell>
          <cell r="T59">
            <v>0</v>
          </cell>
          <cell r="W59">
            <v>0</v>
          </cell>
          <cell r="Z59">
            <v>0</v>
          </cell>
          <cell r="AC59">
            <v>0</v>
          </cell>
          <cell r="AF59">
            <v>0</v>
          </cell>
          <cell r="AI59">
            <v>0</v>
          </cell>
          <cell r="AL59">
            <v>0</v>
          </cell>
          <cell r="AO59">
            <v>0</v>
          </cell>
        </row>
        <row r="60">
          <cell r="A60" t="str">
            <v>Véhicules neufsFrais véhicules de cie</v>
          </cell>
          <cell r="B60" t="str">
            <v>Frais véhicules de cie</v>
          </cell>
          <cell r="E60">
            <v>109066.53000000001</v>
          </cell>
          <cell r="H60">
            <v>9088.8775000000005</v>
          </cell>
          <cell r="K60">
            <v>9088.8775000000005</v>
          </cell>
          <cell r="N60">
            <v>9088.8775000000005</v>
          </cell>
          <cell r="Q60">
            <v>9088.8775000000005</v>
          </cell>
          <cell r="T60">
            <v>9088.8775000000005</v>
          </cell>
          <cell r="W60">
            <v>9088.8775000000005</v>
          </cell>
          <cell r="Z60">
            <v>9088.8775000000005</v>
          </cell>
          <cell r="AC60">
            <v>9088.8775000000005</v>
          </cell>
          <cell r="AF60">
            <v>9088.8775000000005</v>
          </cell>
          <cell r="AI60">
            <v>9088.8775000000005</v>
          </cell>
          <cell r="AL60">
            <v>9088.8775000000005</v>
          </cell>
          <cell r="AO60">
            <v>9088.8775000000005</v>
          </cell>
        </row>
        <row r="61">
          <cell r="A61" t="str">
            <v>Véhicules neufsInformatique</v>
          </cell>
          <cell r="B61" t="str">
            <v>Informatique</v>
          </cell>
          <cell r="E61">
            <v>80128.755200000014</v>
          </cell>
          <cell r="H61">
            <v>6677.3962666666675</v>
          </cell>
          <cell r="K61">
            <v>6677.3962666666675</v>
          </cell>
          <cell r="N61">
            <v>6677.3962666666675</v>
          </cell>
          <cell r="Q61">
            <v>6677.3962666666675</v>
          </cell>
          <cell r="T61">
            <v>6677.3962666666675</v>
          </cell>
          <cell r="W61">
            <v>6677.3962666666675</v>
          </cell>
          <cell r="Z61">
            <v>6677.3962666666675</v>
          </cell>
          <cell r="AC61">
            <v>6677.3962666666675</v>
          </cell>
          <cell r="AF61">
            <v>6677.3962666666675</v>
          </cell>
          <cell r="AI61">
            <v>6677.3962666666675</v>
          </cell>
          <cell r="AL61">
            <v>6677.3962666666675</v>
          </cell>
          <cell r="AO61">
            <v>6677.3962666666675</v>
          </cell>
        </row>
        <row r="62">
          <cell r="A62" t="str">
            <v>Véhicules neufsFrais de déplacement</v>
          </cell>
          <cell r="B62" t="str">
            <v>Frais de déplacement</v>
          </cell>
          <cell r="E62">
            <v>19157.961600000002</v>
          </cell>
          <cell r="H62">
            <v>1596.4967999999999</v>
          </cell>
          <cell r="K62">
            <v>1596.4967999999999</v>
          </cell>
          <cell r="N62">
            <v>1596.4967999999999</v>
          </cell>
          <cell r="Q62">
            <v>1596.4967999999999</v>
          </cell>
          <cell r="T62">
            <v>1596.4967999999999</v>
          </cell>
          <cell r="W62">
            <v>1596.4967999999999</v>
          </cell>
          <cell r="Z62">
            <v>1596.4967999999999</v>
          </cell>
          <cell r="AC62">
            <v>1596.4967999999999</v>
          </cell>
          <cell r="AF62">
            <v>1596.4967999999999</v>
          </cell>
          <cell r="AI62">
            <v>1596.4967999999999</v>
          </cell>
          <cell r="AL62">
            <v>1596.4967999999999</v>
          </cell>
          <cell r="AO62">
            <v>1596.4967999999999</v>
          </cell>
        </row>
        <row r="63">
          <cell r="A63" t="str">
            <v>Véhicules neufsServices extérieurs</v>
          </cell>
          <cell r="B63" t="str">
            <v>Services extérieurs</v>
          </cell>
          <cell r="E63">
            <v>114710.73599999998</v>
          </cell>
          <cell r="H63">
            <v>9409.894666666667</v>
          </cell>
          <cell r="K63">
            <v>9409.894666666667</v>
          </cell>
          <cell r="N63">
            <v>9409.894666666667</v>
          </cell>
          <cell r="Q63">
            <v>9857.894666666667</v>
          </cell>
          <cell r="T63">
            <v>9857.894666666667</v>
          </cell>
          <cell r="W63">
            <v>9409.894666666667</v>
          </cell>
          <cell r="Z63">
            <v>9409.894666666667</v>
          </cell>
          <cell r="AC63">
            <v>9409.894666666667</v>
          </cell>
          <cell r="AF63">
            <v>9409.894666666667</v>
          </cell>
          <cell r="AI63">
            <v>9857.894666666667</v>
          </cell>
          <cell r="AL63">
            <v>9857.894666666667</v>
          </cell>
          <cell r="AO63">
            <v>9409.894666666667</v>
          </cell>
        </row>
        <row r="64">
          <cell r="A64" t="str">
            <v>Véhicules neufsFournitures autres</v>
          </cell>
          <cell r="B64" t="str">
            <v>Fournitures autres</v>
          </cell>
          <cell r="E64">
            <v>3136.0000000000005</v>
          </cell>
          <cell r="H64">
            <v>244.32954319370256</v>
          </cell>
          <cell r="K64">
            <v>168.21322882608277</v>
          </cell>
          <cell r="N64">
            <v>255.71314561568806</v>
          </cell>
          <cell r="Q64">
            <v>283.23627122334295</v>
          </cell>
          <cell r="T64">
            <v>370.1122677147423</v>
          </cell>
          <cell r="W64">
            <v>260.75944437979479</v>
          </cell>
          <cell r="Z64">
            <v>259.61362848623401</v>
          </cell>
          <cell r="AC64">
            <v>274.89771377876548</v>
          </cell>
          <cell r="AF64">
            <v>301.2318591954994</v>
          </cell>
          <cell r="AI64">
            <v>373.63604399014486</v>
          </cell>
          <cell r="AL64">
            <v>217.13995988383078</v>
          </cell>
          <cell r="AO64">
            <v>127.11689371217211</v>
          </cell>
        </row>
        <row r="65">
          <cell r="A65" t="str">
            <v>Véhicules neufsUniformes</v>
          </cell>
          <cell r="B65" t="str">
            <v>Uniformes</v>
          </cell>
          <cell r="E65">
            <v>420</v>
          </cell>
          <cell r="H65">
            <v>35</v>
          </cell>
          <cell r="K65">
            <v>35</v>
          </cell>
          <cell r="N65">
            <v>35</v>
          </cell>
          <cell r="Q65">
            <v>35</v>
          </cell>
          <cell r="T65">
            <v>35</v>
          </cell>
          <cell r="W65">
            <v>35</v>
          </cell>
          <cell r="Z65">
            <v>35</v>
          </cell>
          <cell r="AC65">
            <v>35</v>
          </cell>
          <cell r="AF65">
            <v>35</v>
          </cell>
          <cell r="AI65">
            <v>35</v>
          </cell>
          <cell r="AL65">
            <v>35</v>
          </cell>
          <cell r="AO65">
            <v>35</v>
          </cell>
        </row>
        <row r="66">
          <cell r="A66" t="str">
            <v>Véhicules neufsPapeterie</v>
          </cell>
          <cell r="B66" t="str">
            <v>Papeterie</v>
          </cell>
          <cell r="E66">
            <v>8371.2000000000025</v>
          </cell>
          <cell r="H66">
            <v>697.6</v>
          </cell>
          <cell r="K66">
            <v>697.6</v>
          </cell>
          <cell r="N66">
            <v>697.6</v>
          </cell>
          <cell r="Q66">
            <v>697.6</v>
          </cell>
          <cell r="T66">
            <v>697.6</v>
          </cell>
          <cell r="W66">
            <v>697.6</v>
          </cell>
          <cell r="Z66">
            <v>697.6</v>
          </cell>
          <cell r="AC66">
            <v>697.6</v>
          </cell>
          <cell r="AF66">
            <v>697.6</v>
          </cell>
          <cell r="AI66">
            <v>697.6</v>
          </cell>
          <cell r="AL66">
            <v>697.6</v>
          </cell>
          <cell r="AO66">
            <v>697.6</v>
          </cell>
        </row>
        <row r="67">
          <cell r="A67" t="str">
            <v>Véhicules neufsTéléphone</v>
          </cell>
          <cell r="B67" t="str">
            <v>Téléphone</v>
          </cell>
          <cell r="E67">
            <v>7078.9440000000022</v>
          </cell>
          <cell r="H67">
            <v>589.91200000000003</v>
          </cell>
          <cell r="K67">
            <v>589.91200000000003</v>
          </cell>
          <cell r="N67">
            <v>589.91200000000003</v>
          </cell>
          <cell r="Q67">
            <v>589.91200000000003</v>
          </cell>
          <cell r="T67">
            <v>589.91200000000003</v>
          </cell>
          <cell r="W67">
            <v>589.91200000000003</v>
          </cell>
          <cell r="Z67">
            <v>589.91200000000003</v>
          </cell>
          <cell r="AC67">
            <v>589.91200000000003</v>
          </cell>
          <cell r="AF67">
            <v>589.91200000000003</v>
          </cell>
          <cell r="AI67">
            <v>589.91200000000003</v>
          </cell>
          <cell r="AL67">
            <v>589.91200000000003</v>
          </cell>
          <cell r="AO67">
            <v>589.91200000000003</v>
          </cell>
        </row>
        <row r="68">
          <cell r="A68" t="str">
            <v>Véhicules neufsFrais postaux</v>
          </cell>
          <cell r="B68" t="str">
            <v>Frais postaux</v>
          </cell>
          <cell r="E68">
            <v>3321.6000000000008</v>
          </cell>
          <cell r="H68">
            <v>276.8</v>
          </cell>
          <cell r="K68">
            <v>276.8</v>
          </cell>
          <cell r="N68">
            <v>276.8</v>
          </cell>
          <cell r="Q68">
            <v>276.8</v>
          </cell>
          <cell r="T68">
            <v>276.8</v>
          </cell>
          <cell r="W68">
            <v>276.8</v>
          </cell>
          <cell r="Z68">
            <v>276.8</v>
          </cell>
          <cell r="AC68">
            <v>276.8</v>
          </cell>
          <cell r="AF68">
            <v>276.8</v>
          </cell>
          <cell r="AI68">
            <v>276.8</v>
          </cell>
          <cell r="AL68">
            <v>276.8</v>
          </cell>
          <cell r="AO68">
            <v>276.8</v>
          </cell>
        </row>
        <row r="69">
          <cell r="A69" t="str">
            <v>Véhicules neufsDivers</v>
          </cell>
          <cell r="B69" t="str">
            <v>Divers</v>
          </cell>
          <cell r="E69">
            <v>16189.440000000004</v>
          </cell>
          <cell r="H69">
            <v>1349.1200000000001</v>
          </cell>
          <cell r="K69">
            <v>1349.1200000000001</v>
          </cell>
          <cell r="N69">
            <v>1349.1200000000001</v>
          </cell>
          <cell r="Q69">
            <v>1349.1200000000001</v>
          </cell>
          <cell r="T69">
            <v>1349.1200000000001</v>
          </cell>
          <cell r="W69">
            <v>1349.1200000000001</v>
          </cell>
          <cell r="Z69">
            <v>1349.1200000000001</v>
          </cell>
          <cell r="AC69">
            <v>1349.1200000000001</v>
          </cell>
          <cell r="AF69">
            <v>1349.1200000000001</v>
          </cell>
          <cell r="AI69">
            <v>1349.1200000000001</v>
          </cell>
          <cell r="AL69">
            <v>1349.1200000000001</v>
          </cell>
          <cell r="AO69">
            <v>1349.1200000000001</v>
          </cell>
        </row>
        <row r="70">
          <cell r="A70" t="str">
            <v>Véhicules neufsFormation</v>
          </cell>
          <cell r="B70" t="str">
            <v>Formation</v>
          </cell>
          <cell r="E70">
            <v>17260.16</v>
          </cell>
          <cell r="H70">
            <v>1438.3466666666668</v>
          </cell>
          <cell r="K70">
            <v>1438.3466666666668</v>
          </cell>
          <cell r="N70">
            <v>1438.3466666666668</v>
          </cell>
          <cell r="Q70">
            <v>1438.3466666666668</v>
          </cell>
          <cell r="T70">
            <v>1438.3466666666668</v>
          </cell>
          <cell r="W70">
            <v>1438.3466666666668</v>
          </cell>
          <cell r="Z70">
            <v>1438.3466666666668</v>
          </cell>
          <cell r="AC70">
            <v>1438.3466666666668</v>
          </cell>
          <cell r="AF70">
            <v>1438.3466666666668</v>
          </cell>
          <cell r="AI70">
            <v>1438.3466666666668</v>
          </cell>
          <cell r="AL70">
            <v>1438.3466666666668</v>
          </cell>
          <cell r="AO70">
            <v>1438.3466666666668</v>
          </cell>
        </row>
        <row r="71">
          <cell r="A71" t="str">
            <v>Véhicules neufsFrais bancaires</v>
          </cell>
          <cell r="B71" t="str">
            <v>Frais bancaires</v>
          </cell>
          <cell r="E71">
            <v>33942.400000000001</v>
          </cell>
          <cell r="H71">
            <v>2087.673832859015</v>
          </cell>
          <cell r="K71">
            <v>1800.7473835324845</v>
          </cell>
          <cell r="N71">
            <v>2083.3141574587762</v>
          </cell>
          <cell r="Q71">
            <v>4004.986042493329</v>
          </cell>
          <cell r="T71">
            <v>3670.657400387608</v>
          </cell>
          <cell r="W71">
            <v>2426.1879529419884</v>
          </cell>
          <cell r="Z71">
            <v>2287.3779570920533</v>
          </cell>
          <cell r="AC71">
            <v>2521.1800718091527</v>
          </cell>
          <cell r="AF71">
            <v>1909.2920190954228</v>
          </cell>
          <cell r="AI71">
            <v>3579.0423375094747</v>
          </cell>
          <cell r="AL71">
            <v>5208.1297278014263</v>
          </cell>
          <cell r="AO71">
            <v>2363.8111170192706</v>
          </cell>
        </row>
        <row r="72">
          <cell r="A72" t="str">
            <v>Véhicules neufs[...]</v>
          </cell>
          <cell r="B72" t="str">
            <v>[...]</v>
          </cell>
          <cell r="E72">
            <v>0</v>
          </cell>
        </row>
        <row r="73">
          <cell r="A73" t="str">
            <v>Véhicules neufs[...]</v>
          </cell>
          <cell r="B73" t="str">
            <v>[...]</v>
          </cell>
          <cell r="E73">
            <v>0</v>
          </cell>
        </row>
        <row r="74">
          <cell r="A74" t="str">
            <v>Véhicules neufs[...]</v>
          </cell>
          <cell r="B74" t="str">
            <v>[...]</v>
          </cell>
          <cell r="E74">
            <v>0</v>
          </cell>
        </row>
        <row r="75">
          <cell r="A75" t="str">
            <v>Véhicules neufsTOTAL SEMI-FIXES</v>
          </cell>
          <cell r="B75" t="str">
            <v>TOTAL SEMI-FIXES</v>
          </cell>
          <cell r="C75" t="str">
            <v>% brut</v>
          </cell>
          <cell r="D75">
            <v>0.23096285157300209</v>
          </cell>
          <cell r="E75">
            <v>412783.7268</v>
          </cell>
          <cell r="F75" t="str">
            <v>% brut</v>
          </cell>
          <cell r="G75">
            <v>0.24266993790987043</v>
          </cell>
          <cell r="H75">
            <v>33491.447276052721</v>
          </cell>
          <cell r="I75" t="str">
            <v>% brut</v>
          </cell>
          <cell r="J75">
            <v>0.33895021190691804</v>
          </cell>
          <cell r="K75">
            <v>33128.404512358567</v>
          </cell>
          <cell r="L75" t="str">
            <v>% brut</v>
          </cell>
          <cell r="M75">
            <v>0.22947590011371763</v>
          </cell>
          <cell r="N75">
            <v>33498.47120307447</v>
          </cell>
          <cell r="O75" t="str">
            <v>% brut</v>
          </cell>
          <cell r="P75">
            <v>0.22274409564930289</v>
          </cell>
          <cell r="Q75">
            <v>35895.666213716679</v>
          </cell>
          <cell r="R75" t="str">
            <v>% brut</v>
          </cell>
          <cell r="S75">
            <v>0.17052647338079238</v>
          </cell>
          <cell r="T75">
            <v>35648.21356810235</v>
          </cell>
          <cell r="U75" t="str">
            <v>% brut</v>
          </cell>
          <cell r="V75">
            <v>0.22752307093676563</v>
          </cell>
          <cell r="W75">
            <v>33846.391297321781</v>
          </cell>
          <cell r="X75" t="str">
            <v>% brut</v>
          </cell>
          <cell r="Y75">
            <v>0.2275485314468087</v>
          </cell>
          <cell r="Z75">
            <v>33706.435485578288</v>
          </cell>
          <cell r="AA75" t="str">
            <v>% brut</v>
          </cell>
          <cell r="AB75">
            <v>0.21689212854136217</v>
          </cell>
          <cell r="AC75">
            <v>33955.521685587919</v>
          </cell>
          <cell r="AD75" t="str">
            <v>% brut</v>
          </cell>
          <cell r="AE75">
            <v>0.19506244356173494</v>
          </cell>
          <cell r="AF75">
            <v>33369.967778290928</v>
          </cell>
          <cell r="AG75" t="str">
            <v>% brut</v>
          </cell>
          <cell r="AH75">
            <v>0.16853883046915494</v>
          </cell>
          <cell r="AI75">
            <v>35560.122281499622</v>
          </cell>
          <cell r="AJ75" t="str">
            <v>% brut</v>
          </cell>
          <cell r="AK75">
            <v>0.29694530049114726</v>
          </cell>
          <cell r="AL75">
            <v>37032.713587685263</v>
          </cell>
          <cell r="AM75" t="str">
            <v>% brut</v>
          </cell>
          <cell r="AN75">
            <v>0.44818586300198915</v>
          </cell>
          <cell r="AO75">
            <v>33650.371910731446</v>
          </cell>
        </row>
        <row r="76">
          <cell r="A76" t="str">
            <v>Véhicules neufs</v>
          </cell>
        </row>
        <row r="77">
          <cell r="A77" t="str">
            <v>Véhicules neufsTOTAL DES DÉPENSES</v>
          </cell>
          <cell r="B77" t="str">
            <v>TOTAL DES DÉPENSES</v>
          </cell>
          <cell r="C77" t="str">
            <v>% brut</v>
          </cell>
          <cell r="D77">
            <v>1.2627158122933242</v>
          </cell>
          <cell r="E77">
            <v>2256763.5242543719</v>
          </cell>
          <cell r="F77" t="str">
            <v>% brut</v>
          </cell>
          <cell r="G77">
            <v>1.3005913071976967</v>
          </cell>
          <cell r="H77">
            <v>179497.65664374214</v>
          </cell>
          <cell r="I77" t="str">
            <v>% brut</v>
          </cell>
          <cell r="J77">
            <v>1.5914577472258411</v>
          </cell>
          <cell r="K77">
            <v>155546.31377219234</v>
          </cell>
          <cell r="L77" t="str">
            <v>% brut</v>
          </cell>
          <cell r="M77">
            <v>1.2923419785513521</v>
          </cell>
          <cell r="N77">
            <v>188653.71279325412</v>
          </cell>
          <cell r="O77" t="str">
            <v>% brut</v>
          </cell>
          <cell r="P77">
            <v>1.2122698364612972</v>
          </cell>
          <cell r="Q77">
            <v>195359.76154036302</v>
          </cell>
          <cell r="R77" t="str">
            <v>% brut</v>
          </cell>
          <cell r="S77">
            <v>1.0605929376352208</v>
          </cell>
          <cell r="T77">
            <v>221714.80357313261</v>
          </cell>
          <cell r="U77" t="str">
            <v>% brut</v>
          </cell>
          <cell r="V77">
            <v>1.2636063542465386</v>
          </cell>
          <cell r="W77">
            <v>187974.41039944906</v>
          </cell>
          <cell r="X77" t="str">
            <v>% brut</v>
          </cell>
          <cell r="Y77">
            <v>1.2685633114729253</v>
          </cell>
          <cell r="Z77">
            <v>187910.4520941675</v>
          </cell>
          <cell r="AA77" t="str">
            <v>% brut</v>
          </cell>
          <cell r="AB77">
            <v>1.2298290412675918</v>
          </cell>
          <cell r="AC77">
            <v>192535.74097486815</v>
          </cell>
          <cell r="AD77" t="str">
            <v>% brut</v>
          </cell>
          <cell r="AE77">
            <v>1.1703058725673245</v>
          </cell>
          <cell r="AF77">
            <v>200208.03874507209</v>
          </cell>
          <cell r="AG77" t="str">
            <v>% brut</v>
          </cell>
          <cell r="AH77">
            <v>1.0457020667729524</v>
          </cell>
          <cell r="AI77">
            <v>220633.38911841161</v>
          </cell>
          <cell r="AJ77" t="str">
            <v>% brut</v>
          </cell>
          <cell r="AK77">
            <v>1.4224493179333764</v>
          </cell>
          <cell r="AL77">
            <v>177396.84075449925</v>
          </cell>
          <cell r="AM77" t="str">
            <v>% brut</v>
          </cell>
          <cell r="AN77">
            <v>1.988943018789854</v>
          </cell>
          <cell r="AO77">
            <v>149332.40384522005</v>
          </cell>
        </row>
        <row r="78">
          <cell r="A78" t="str">
            <v>Véhicules neufsProgramme neuf 1</v>
          </cell>
          <cell r="B78" t="str">
            <v>Programme neuf 1</v>
          </cell>
          <cell r="E78">
            <v>84157.371389625943</v>
          </cell>
          <cell r="H78">
            <v>19827.767250000001</v>
          </cell>
          <cell r="K78">
            <v>1201.2880890289925</v>
          </cell>
          <cell r="N78">
            <v>758.49607159347272</v>
          </cell>
          <cell r="Q78">
            <v>7158.5199510629927</v>
          </cell>
          <cell r="T78">
            <v>9354.2258593001643</v>
          </cell>
          <cell r="W78">
            <v>6590.4401189808532</v>
          </cell>
          <cell r="Z78">
            <v>6561.4807420660518</v>
          </cell>
          <cell r="AC78">
            <v>6947.771060843972</v>
          </cell>
          <cell r="AF78">
            <v>7613.3408501427211</v>
          </cell>
          <cell r="AI78">
            <v>9443.285860908014</v>
          </cell>
          <cell r="AL78">
            <v>5488.0002772516173</v>
          </cell>
          <cell r="AO78">
            <v>3212.7552584470782</v>
          </cell>
        </row>
        <row r="79">
          <cell r="A79" t="str">
            <v>Véhicules neufsProgramme neuf 2</v>
          </cell>
          <cell r="B79" t="str">
            <v>Programme neuf 2</v>
          </cell>
          <cell r="E79">
            <v>0</v>
          </cell>
        </row>
        <row r="80">
          <cell r="A80" t="str">
            <v>Véhicules neufsProgramme neuf 3</v>
          </cell>
          <cell r="B80" t="str">
            <v>Programme neuf 3</v>
          </cell>
          <cell r="E80">
            <v>0</v>
          </cell>
        </row>
        <row r="81">
          <cell r="A81" t="str">
            <v>Véhicules neufsHoldbacks</v>
          </cell>
          <cell r="B81" t="str">
            <v>Holdbacks</v>
          </cell>
          <cell r="E81">
            <v>739261.69357707503</v>
          </cell>
          <cell r="H81">
            <v>36963.084678853753</v>
          </cell>
          <cell r="K81">
            <v>36963.084678853753</v>
          </cell>
          <cell r="N81">
            <v>73926.169357707506</v>
          </cell>
          <cell r="Q81">
            <v>73926.169357707506</v>
          </cell>
          <cell r="T81">
            <v>81318.786293478261</v>
          </cell>
          <cell r="W81">
            <v>59140.935486166003</v>
          </cell>
          <cell r="Z81">
            <v>51748.318550395255</v>
          </cell>
          <cell r="AC81">
            <v>73926.169357707506</v>
          </cell>
          <cell r="AF81">
            <v>73926.169357707506</v>
          </cell>
          <cell r="AI81">
            <v>81318.786293478261</v>
          </cell>
          <cell r="AL81">
            <v>73926.169357707506</v>
          </cell>
          <cell r="AO81">
            <v>22177.85080731225</v>
          </cell>
        </row>
        <row r="82">
          <cell r="A82" t="str">
            <v>Véhicules neufs[...]</v>
          </cell>
          <cell r="B82" t="str">
            <v>[...]</v>
          </cell>
          <cell r="E82">
            <v>0</v>
          </cell>
        </row>
        <row r="83">
          <cell r="A83" t="str">
            <v>Véhicules neufs[...]</v>
          </cell>
          <cell r="B83" t="str">
            <v>[...]</v>
          </cell>
          <cell r="E83">
            <v>0</v>
          </cell>
        </row>
        <row r="84">
          <cell r="A84" t="str">
            <v>Véhicules neufs[...]</v>
          </cell>
          <cell r="B84" t="str">
            <v>[...]</v>
          </cell>
          <cell r="E84">
            <v>0</v>
          </cell>
        </row>
        <row r="85">
          <cell r="A85" t="str">
            <v>Véhicules neufsFrais administration</v>
          </cell>
          <cell r="B85" t="str">
            <v>Frais administration</v>
          </cell>
          <cell r="E85">
            <v>246254.40000000002</v>
          </cell>
          <cell r="H85">
            <v>19185.977379285494</v>
          </cell>
          <cell r="K85">
            <v>13208.943793568151</v>
          </cell>
          <cell r="N85">
            <v>20079.87475947191</v>
          </cell>
          <cell r="Q85">
            <v>22241.12819781301</v>
          </cell>
          <cell r="T85">
            <v>29063.065822300134</v>
          </cell>
          <cell r="W85">
            <v>20476.135369923384</v>
          </cell>
          <cell r="Z85">
            <v>20386.160176881524</v>
          </cell>
          <cell r="AC85">
            <v>21586.342974477557</v>
          </cell>
          <cell r="AF85">
            <v>23654.231743326585</v>
          </cell>
          <cell r="AI85">
            <v>29339.770354326123</v>
          </cell>
          <cell r="AL85">
            <v>17050.915349877814</v>
          </cell>
          <cell r="AO85">
            <v>9981.854078748318</v>
          </cell>
        </row>
        <row r="86">
          <cell r="A86" t="str">
            <v>Véhicules neufsAUTRES REVENUS</v>
          </cell>
          <cell r="B86" t="str">
            <v>AUTRES REVENUS</v>
          </cell>
          <cell r="E86">
            <v>1069673.4649667009</v>
          </cell>
          <cell r="H86">
            <v>75976.829308139248</v>
          </cell>
          <cell r="K86">
            <v>51373.316561450891</v>
          </cell>
          <cell r="N86">
            <v>94764.540188772895</v>
          </cell>
          <cell r="Q86">
            <v>103325.81750658351</v>
          </cell>
          <cell r="T86">
            <v>119736.07797507856</v>
          </cell>
          <cell r="W86">
            <v>86207.51097507024</v>
          </cell>
          <cell r="Z86">
            <v>78695.959469342837</v>
          </cell>
          <cell r="AC86">
            <v>102460.28339302904</v>
          </cell>
          <cell r="AF86">
            <v>105193.74195117681</v>
          </cell>
          <cell r="AI86">
            <v>120101.84250871241</v>
          </cell>
          <cell r="AL86">
            <v>96465.08498483694</v>
          </cell>
          <cell r="AO86">
            <v>35372.460144507648</v>
          </cell>
        </row>
        <row r="87">
          <cell r="A87" t="str">
            <v>Véhicules neufs</v>
          </cell>
        </row>
        <row r="88">
          <cell r="A88" t="str">
            <v>Véhicules neufsPROFIT DÉPARTEMENTAL</v>
          </cell>
          <cell r="B88" t="str">
            <v>PROFIT DÉPARTEMENTAL</v>
          </cell>
          <cell r="E88">
            <v>600139.89561063214</v>
          </cell>
          <cell r="H88">
            <v>34491.518010987638</v>
          </cell>
          <cell r="K88">
            <v>-6434.735517439316</v>
          </cell>
          <cell r="N88">
            <v>52088.994107030449</v>
          </cell>
          <cell r="Q88">
            <v>69118.09956620993</v>
          </cell>
          <cell r="T88">
            <v>107069.24719675344</v>
          </cell>
          <cell r="W88">
            <v>46993.361053682951</v>
          </cell>
          <cell r="Z88">
            <v>38914.06382537348</v>
          </cell>
          <cell r="AC88">
            <v>66479.424856471538</v>
          </cell>
          <cell r="AF88">
            <v>76058.961435486679</v>
          </cell>
          <cell r="AI88">
            <v>110459.13240778478</v>
          </cell>
          <cell r="AL88">
            <v>43780.484250412715</v>
          </cell>
          <cell r="AO88">
            <v>-38878.655582121974</v>
          </cell>
        </row>
        <row r="92">
          <cell r="B92" t="str">
            <v>Budget 2021</v>
          </cell>
          <cell r="C92" t="str">
            <v>Véhicules usagés</v>
          </cell>
        </row>
        <row r="94">
          <cell r="B94" t="str">
            <v>Mois</v>
          </cell>
          <cell r="C94">
            <v>2021</v>
          </cell>
          <cell r="F94" t="str">
            <v>Janvier</v>
          </cell>
          <cell r="I94" t="str">
            <v>Février</v>
          </cell>
          <cell r="L94" t="str">
            <v>Mars</v>
          </cell>
          <cell r="O94" t="str">
            <v>Avril</v>
          </cell>
          <cell r="R94" t="str">
            <v>Mai</v>
          </cell>
          <cell r="U94" t="str">
            <v>Juin</v>
          </cell>
          <cell r="X94" t="str">
            <v>Juillet</v>
          </cell>
          <cell r="AA94" t="str">
            <v>Août</v>
          </cell>
          <cell r="AD94" t="str">
            <v>Septembre</v>
          </cell>
          <cell r="AG94" t="str">
            <v>Octobre</v>
          </cell>
          <cell r="AJ94" t="str">
            <v>Novembre</v>
          </cell>
          <cell r="AM94" t="str">
            <v>Décembre</v>
          </cell>
        </row>
        <row r="95">
          <cell r="C95" t="str">
            <v>UNITE</v>
          </cell>
          <cell r="D95" t="str">
            <v>$P/UNITE</v>
          </cell>
          <cell r="E95" t="str">
            <v>$PROFITS</v>
          </cell>
          <cell r="F95" t="str">
            <v>UNITE</v>
          </cell>
          <cell r="G95" t="str">
            <v>$P/UNITE</v>
          </cell>
          <cell r="H95" t="str">
            <v>$PROFITS</v>
          </cell>
          <cell r="I95" t="str">
            <v>UNITE</v>
          </cell>
          <cell r="J95" t="str">
            <v>$P/UNITE</v>
          </cell>
          <cell r="K95" t="str">
            <v>$PROFITS</v>
          </cell>
          <cell r="L95" t="str">
            <v>UNITE</v>
          </cell>
          <cell r="M95" t="str">
            <v>$P/UNITE</v>
          </cell>
          <cell r="N95" t="str">
            <v>$PROFITS</v>
          </cell>
          <cell r="O95" t="str">
            <v>UNITE</v>
          </cell>
          <cell r="P95" t="str">
            <v>$P/UNITE</v>
          </cell>
          <cell r="Q95" t="str">
            <v>$PROFITS</v>
          </cell>
          <cell r="R95" t="str">
            <v>UNITE</v>
          </cell>
          <cell r="S95" t="str">
            <v>$P/UNITE</v>
          </cell>
          <cell r="T95" t="str">
            <v>$PROFITS</v>
          </cell>
          <cell r="U95" t="str">
            <v>UNITE</v>
          </cell>
          <cell r="V95" t="str">
            <v>$P/UNITE</v>
          </cell>
          <cell r="W95" t="str">
            <v>$PROFITS</v>
          </cell>
          <cell r="X95" t="str">
            <v>UNITE</v>
          </cell>
          <cell r="Y95" t="str">
            <v>$P/UNITE</v>
          </cell>
          <cell r="Z95" t="str">
            <v>$PROFITS</v>
          </cell>
          <cell r="AA95" t="str">
            <v>UNITE</v>
          </cell>
          <cell r="AB95" t="str">
            <v>$P/UNITE</v>
          </cell>
          <cell r="AC95" t="str">
            <v>$PROFITS</v>
          </cell>
          <cell r="AD95" t="str">
            <v>UNITE</v>
          </cell>
          <cell r="AE95" t="str">
            <v>$P/UNITE</v>
          </cell>
          <cell r="AF95" t="str">
            <v>$PROFITS</v>
          </cell>
          <cell r="AG95" t="str">
            <v>UNITE</v>
          </cell>
          <cell r="AH95" t="str">
            <v>$P/UNITE</v>
          </cell>
          <cell r="AI95" t="str">
            <v>$PROFITS</v>
          </cell>
          <cell r="AJ95" t="str">
            <v>UNITE</v>
          </cell>
          <cell r="AK95" t="str">
            <v>$P/UNITE</v>
          </cell>
          <cell r="AL95" t="str">
            <v>$PROFITS</v>
          </cell>
          <cell r="AM95" t="str">
            <v>UNITE</v>
          </cell>
          <cell r="AN95" t="str">
            <v>$P/UNITE</v>
          </cell>
          <cell r="AO95" t="str">
            <v>$PROFITS</v>
          </cell>
        </row>
        <row r="96">
          <cell r="A96" t="str">
            <v>Véhicules usagésVentes nettes</v>
          </cell>
          <cell r="B96" t="str">
            <v>Ventes nettes</v>
          </cell>
          <cell r="E96">
            <v>11978226.000000004</v>
          </cell>
          <cell r="H96">
            <v>641081.32723401533</v>
          </cell>
          <cell r="K96">
            <v>810373.52002469823</v>
          </cell>
          <cell r="N96">
            <v>758716.19304405223</v>
          </cell>
          <cell r="Q96">
            <v>994929.55394000048</v>
          </cell>
          <cell r="T96">
            <v>1240477.1936189239</v>
          </cell>
          <cell r="W96">
            <v>1127432.9567185473</v>
          </cell>
          <cell r="Z96">
            <v>1147134.4057891713</v>
          </cell>
          <cell r="AC96">
            <v>1181462.1086358507</v>
          </cell>
          <cell r="AF96">
            <v>952211.20158621995</v>
          </cell>
          <cell r="AI96">
            <v>1285172.0667532524</v>
          </cell>
          <cell r="AL96">
            <v>1165165.3760065578</v>
          </cell>
          <cell r="AO96">
            <v>674070.09664871078</v>
          </cell>
        </row>
        <row r="97">
          <cell r="A97" t="str">
            <v>Véhicules usagésCertifié</v>
          </cell>
          <cell r="B97" t="str">
            <v>Certifié</v>
          </cell>
          <cell r="C97">
            <v>359.49640287769785</v>
          </cell>
          <cell r="D97">
            <v>750.00000000000011</v>
          </cell>
          <cell r="E97">
            <v>269622.30215827341</v>
          </cell>
          <cell r="F97">
            <v>19.24044771677282</v>
          </cell>
          <cell r="G97">
            <v>750</v>
          </cell>
          <cell r="H97">
            <v>14430.335787579615</v>
          </cell>
          <cell r="I97">
            <v>24.321328169648581</v>
          </cell>
          <cell r="J97">
            <v>750</v>
          </cell>
          <cell r="K97">
            <v>18240.996127236434</v>
          </cell>
          <cell r="L97">
            <v>22.770963096237939</v>
          </cell>
          <cell r="M97">
            <v>750</v>
          </cell>
          <cell r="N97">
            <v>17078.222322178455</v>
          </cell>
          <cell r="O97">
            <v>29.860314520542744</v>
          </cell>
          <cell r="P97">
            <v>750</v>
          </cell>
          <cell r="Q97">
            <v>22395.235890407057</v>
          </cell>
          <cell r="R97">
            <v>37.229810905039251</v>
          </cell>
          <cell r="S97">
            <v>750</v>
          </cell>
          <cell r="T97">
            <v>27922.358178779439</v>
          </cell>
          <cell r="U97">
            <v>33.83707173550448</v>
          </cell>
          <cell r="V97">
            <v>750</v>
          </cell>
          <cell r="W97">
            <v>25377.803801628361</v>
          </cell>
          <cell r="X97">
            <v>34.428361303122216</v>
          </cell>
          <cell r="Y97">
            <v>750</v>
          </cell>
          <cell r="Z97">
            <v>25821.270977341661</v>
          </cell>
          <cell r="AA97">
            <v>35.458621184045796</v>
          </cell>
          <cell r="AB97">
            <v>750</v>
          </cell>
          <cell r="AC97">
            <v>26593.965888034349</v>
          </cell>
          <cell r="AD97">
            <v>28.578230344802019</v>
          </cell>
          <cell r="AE97">
            <v>750</v>
          </cell>
          <cell r="AF97">
            <v>21433.672758601515</v>
          </cell>
          <cell r="AG97">
            <v>38.571215393388869</v>
          </cell>
          <cell r="AH97">
            <v>750</v>
          </cell>
          <cell r="AI97">
            <v>28928.41154504165</v>
          </cell>
          <cell r="AJ97">
            <v>34.969515638793077</v>
          </cell>
          <cell r="AK97">
            <v>750</v>
          </cell>
          <cell r="AL97">
            <v>26227.136729094807</v>
          </cell>
          <cell r="AM97">
            <v>20.230522869800058</v>
          </cell>
          <cell r="AN97">
            <v>750</v>
          </cell>
          <cell r="AO97">
            <v>15172.892152350043</v>
          </cell>
        </row>
        <row r="98">
          <cell r="A98" t="str">
            <v>Véhicules usagésNon Certifié</v>
          </cell>
          <cell r="B98" t="str">
            <v>Non Certifié</v>
          </cell>
          <cell r="C98">
            <v>20.50359712230216</v>
          </cell>
          <cell r="D98">
            <v>750</v>
          </cell>
          <cell r="E98">
            <v>15377.69784172662</v>
          </cell>
          <cell r="F98">
            <v>1.0973639382189821</v>
          </cell>
          <cell r="G98">
            <v>750</v>
          </cell>
          <cell r="H98">
            <v>823.02295366423664</v>
          </cell>
          <cell r="I98">
            <v>1.3871479944666489</v>
          </cell>
          <cell r="J98">
            <v>750</v>
          </cell>
          <cell r="K98">
            <v>1040.3609958499867</v>
          </cell>
          <cell r="L98">
            <v>1.2987241309641409</v>
          </cell>
          <cell r="M98">
            <v>750</v>
          </cell>
          <cell r="N98">
            <v>974.04309822310563</v>
          </cell>
          <cell r="O98">
            <v>1.7030597635290536</v>
          </cell>
          <cell r="P98">
            <v>750</v>
          </cell>
          <cell r="Q98">
            <v>1277.2948226467902</v>
          </cell>
          <cell r="R98">
            <v>2.1233732455345575</v>
          </cell>
          <cell r="S98">
            <v>750</v>
          </cell>
          <cell r="T98">
            <v>1592.5299341509181</v>
          </cell>
          <cell r="U98">
            <v>1.9298710115306736</v>
          </cell>
          <cell r="V98">
            <v>750</v>
          </cell>
          <cell r="W98">
            <v>1447.4032586480052</v>
          </cell>
          <cell r="X98">
            <v>1.9635947511286436</v>
          </cell>
          <cell r="Y98">
            <v>750.00000000000011</v>
          </cell>
          <cell r="Z98">
            <v>1472.6960633464828</v>
          </cell>
          <cell r="AA98">
            <v>2.0223548203828403</v>
          </cell>
          <cell r="AB98">
            <v>750</v>
          </cell>
          <cell r="AC98">
            <v>1516.7661152871303</v>
          </cell>
          <cell r="AD98">
            <v>1.6299370919088603</v>
          </cell>
          <cell r="AE98">
            <v>750</v>
          </cell>
          <cell r="AF98">
            <v>1222.4528189316452</v>
          </cell>
          <cell r="AG98">
            <v>2.1998792049461331</v>
          </cell>
          <cell r="AH98">
            <v>750</v>
          </cell>
          <cell r="AI98">
            <v>1649.9094037095999</v>
          </cell>
          <cell r="AJ98">
            <v>1.994459066851316</v>
          </cell>
          <cell r="AK98">
            <v>750</v>
          </cell>
          <cell r="AL98">
            <v>1495.8443001384869</v>
          </cell>
          <cell r="AM98">
            <v>1.1538321028403073</v>
          </cell>
          <cell r="AN98">
            <v>750</v>
          </cell>
          <cell r="AO98">
            <v>865.37407713023049</v>
          </cell>
        </row>
        <row r="99">
          <cell r="A99" t="str">
            <v>Véhicules usagésTotal Usagés</v>
          </cell>
          <cell r="B99" t="str">
            <v>Total Usagés</v>
          </cell>
          <cell r="C99">
            <v>380</v>
          </cell>
          <cell r="D99">
            <v>750</v>
          </cell>
          <cell r="E99">
            <v>285000</v>
          </cell>
          <cell r="F99">
            <v>20.337811654991803</v>
          </cell>
          <cell r="G99">
            <v>750</v>
          </cell>
          <cell r="H99">
            <v>15253.358741243852</v>
          </cell>
          <cell r="I99">
            <v>25.708476164115229</v>
          </cell>
          <cell r="J99">
            <v>750</v>
          </cell>
          <cell r="K99">
            <v>19281.357123086422</v>
          </cell>
          <cell r="L99">
            <v>24.069687227202081</v>
          </cell>
          <cell r="M99">
            <v>750</v>
          </cell>
          <cell r="N99">
            <v>18052.26542040156</v>
          </cell>
          <cell r="O99">
            <v>31.563374284071799</v>
          </cell>
          <cell r="P99">
            <v>749.99999999999989</v>
          </cell>
          <cell r="Q99">
            <v>23672.530713053846</v>
          </cell>
          <cell r="R99">
            <v>39.35318415057381</v>
          </cell>
          <cell r="S99">
            <v>750</v>
          </cell>
          <cell r="T99">
            <v>29514.888112930355</v>
          </cell>
          <cell r="U99">
            <v>35.766942747035152</v>
          </cell>
          <cell r="V99">
            <v>750.00000000000011</v>
          </cell>
          <cell r="W99">
            <v>26825.207060276367</v>
          </cell>
          <cell r="X99">
            <v>36.391956054250862</v>
          </cell>
          <cell r="Y99">
            <v>750</v>
          </cell>
          <cell r="Z99">
            <v>27293.967040688145</v>
          </cell>
          <cell r="AA99">
            <v>37.480976004428634</v>
          </cell>
          <cell r="AB99">
            <v>750.00000000000011</v>
          </cell>
          <cell r="AC99">
            <v>28110.732003321478</v>
          </cell>
          <cell r="AD99">
            <v>30.20816743671088</v>
          </cell>
          <cell r="AE99">
            <v>750</v>
          </cell>
          <cell r="AF99">
            <v>22656.125577533159</v>
          </cell>
          <cell r="AG99">
            <v>40.771094598335004</v>
          </cell>
          <cell r="AH99">
            <v>749.99999999999989</v>
          </cell>
          <cell r="AI99">
            <v>30578.32094875125</v>
          </cell>
          <cell r="AJ99">
            <v>36.963974705644389</v>
          </cell>
          <cell r="AK99">
            <v>750.00000000000011</v>
          </cell>
          <cell r="AL99">
            <v>27722.981029233295</v>
          </cell>
          <cell r="AM99">
            <v>21.384354972640367</v>
          </cell>
          <cell r="AN99">
            <v>750</v>
          </cell>
          <cell r="AO99">
            <v>16038.266229480274</v>
          </cell>
        </row>
        <row r="100">
          <cell r="A100" t="str">
            <v>Véhicules usagés</v>
          </cell>
        </row>
        <row r="101">
          <cell r="A101" t="str">
            <v>Véhicules usagés</v>
          </cell>
        </row>
        <row r="102">
          <cell r="A102" t="str">
            <v>Véhicules usagésVentes au Gros</v>
          </cell>
          <cell r="B102" t="str">
            <v>Ventes au Gros</v>
          </cell>
          <cell r="C102">
            <v>321.99999999999994</v>
          </cell>
          <cell r="D102">
            <v>120.00000000000001</v>
          </cell>
          <cell r="E102">
            <v>38640</v>
          </cell>
          <cell r="F102">
            <v>17.233619349756211</v>
          </cell>
          <cell r="G102">
            <v>120</v>
          </cell>
          <cell r="H102">
            <v>2068.0343219707452</v>
          </cell>
          <cell r="I102">
            <v>21.784550854855535</v>
          </cell>
          <cell r="J102">
            <v>120</v>
          </cell>
          <cell r="K102">
            <v>2614.1461025826643</v>
          </cell>
          <cell r="L102">
            <v>20.395892860944919</v>
          </cell>
          <cell r="M102">
            <v>120</v>
          </cell>
          <cell r="N102">
            <v>2447.5071433133903</v>
          </cell>
          <cell r="O102">
            <v>26.745806630187154</v>
          </cell>
          <cell r="P102">
            <v>120</v>
          </cell>
          <cell r="Q102">
            <v>3209.4967956224586</v>
          </cell>
          <cell r="R102">
            <v>33.34664551706517</v>
          </cell>
          <cell r="S102">
            <v>120</v>
          </cell>
          <cell r="T102">
            <v>4001.5974620478205</v>
          </cell>
          <cell r="U102">
            <v>30.307777801435051</v>
          </cell>
          <cell r="V102">
            <v>120</v>
          </cell>
          <cell r="W102">
            <v>3636.9333361722061</v>
          </cell>
          <cell r="X102">
            <v>30.837394340707309</v>
          </cell>
          <cell r="Y102">
            <v>120</v>
          </cell>
          <cell r="Z102">
            <v>3700.4873208848771</v>
          </cell>
          <cell r="AA102">
            <v>31.760195456384267</v>
          </cell>
          <cell r="AB102">
            <v>120</v>
          </cell>
          <cell r="AC102">
            <v>3811.2234547661119</v>
          </cell>
          <cell r="AD102">
            <v>25.597447143739217</v>
          </cell>
          <cell r="AE102">
            <v>120</v>
          </cell>
          <cell r="AF102">
            <v>3071.6936572487061</v>
          </cell>
          <cell r="AG102">
            <v>34.548138054378612</v>
          </cell>
          <cell r="AH102">
            <v>120.00000000000001</v>
          </cell>
          <cell r="AI102">
            <v>4145.7765665254337</v>
          </cell>
          <cell r="AJ102">
            <v>31.322104882151301</v>
          </cell>
          <cell r="AK102">
            <v>120</v>
          </cell>
          <cell r="AL102">
            <v>3758.6525858581563</v>
          </cell>
          <cell r="AM102">
            <v>18.120427108395255</v>
          </cell>
          <cell r="AN102">
            <v>120.00000000000001</v>
          </cell>
          <cell r="AO102">
            <v>2174.4512530074308</v>
          </cell>
        </row>
        <row r="103">
          <cell r="A103" t="str">
            <v>Véhicules usagés</v>
          </cell>
        </row>
        <row r="104">
          <cell r="A104" t="str">
            <v>Véhicules usagésRev. Finances</v>
          </cell>
          <cell r="B104" t="str">
            <v>Rev. Finances</v>
          </cell>
          <cell r="D104">
            <v>804.09356725146199</v>
          </cell>
          <cell r="E104">
            <v>305555.55555555556</v>
          </cell>
          <cell r="G104">
            <v>804.09356725146199</v>
          </cell>
          <cell r="H104">
            <v>16353.50352375072</v>
          </cell>
          <cell r="J104">
            <v>804.09356725146199</v>
          </cell>
          <cell r="K104">
            <v>20672.020307402596</v>
          </cell>
          <cell r="M104">
            <v>804.09356725146199</v>
          </cell>
          <cell r="N104">
            <v>19354.280665147871</v>
          </cell>
          <cell r="P104">
            <v>804.09356725146199</v>
          </cell>
          <cell r="Q104">
            <v>25379.906222572354</v>
          </cell>
          <cell r="S104">
            <v>804.09356725146199</v>
          </cell>
          <cell r="T104">
            <v>31643.64222633859</v>
          </cell>
          <cell r="V104">
            <v>804.09356725146199</v>
          </cell>
          <cell r="W104">
            <v>28759.968583142301</v>
          </cell>
          <cell r="Y104">
            <v>804.09356725146199</v>
          </cell>
          <cell r="Z104">
            <v>29262.537762921016</v>
          </cell>
          <cell r="AB104">
            <v>804.09356725146199</v>
          </cell>
          <cell r="AC104">
            <v>30138.211699467469</v>
          </cell>
          <cell r="AE104">
            <v>804.09356725146199</v>
          </cell>
          <cell r="AF104">
            <v>24290.193114314305</v>
          </cell>
          <cell r="AH104">
            <v>804.09356725146199</v>
          </cell>
          <cell r="AI104">
            <v>32783.774896322007</v>
          </cell>
          <cell r="AK104">
            <v>804.09356725146199</v>
          </cell>
          <cell r="AL104">
            <v>29722.494280854407</v>
          </cell>
          <cell r="AN104">
            <v>804.09356725146188</v>
          </cell>
          <cell r="AO104">
            <v>17195.022273321931</v>
          </cell>
        </row>
        <row r="105">
          <cell r="A105" t="str">
            <v>Véhicules usagésRev. Protections</v>
          </cell>
          <cell r="B105" t="str">
            <v>Rev. Protections</v>
          </cell>
          <cell r="D105">
            <v>911.30604288499023</v>
          </cell>
          <cell r="E105">
            <v>346296.29629629629</v>
          </cell>
          <cell r="G105">
            <v>911.30604288499035</v>
          </cell>
          <cell r="H105">
            <v>18533.970660250816</v>
          </cell>
          <cell r="J105">
            <v>911.30604288499023</v>
          </cell>
          <cell r="K105">
            <v>23428.289681722941</v>
          </cell>
          <cell r="M105">
            <v>911.30604288499035</v>
          </cell>
          <cell r="N105">
            <v>21934.851420500923</v>
          </cell>
          <cell r="P105">
            <v>911.30604288499023</v>
          </cell>
          <cell r="Q105">
            <v>28763.893718915333</v>
          </cell>
          <cell r="S105">
            <v>911.30604288499023</v>
          </cell>
          <cell r="T105">
            <v>35862.794523183737</v>
          </cell>
          <cell r="V105">
            <v>911.30604288499023</v>
          </cell>
          <cell r="W105">
            <v>32594.631060894608</v>
          </cell>
          <cell r="Y105">
            <v>911.30604288499012</v>
          </cell>
          <cell r="Z105">
            <v>33164.209464643813</v>
          </cell>
          <cell r="AB105">
            <v>911.30604288499023</v>
          </cell>
          <cell r="AC105">
            <v>34156.63992606313</v>
          </cell>
          <cell r="AE105">
            <v>911.30604288499023</v>
          </cell>
          <cell r="AF105">
            <v>27528.88552955621</v>
          </cell>
          <cell r="AH105">
            <v>911.30604288499035</v>
          </cell>
          <cell r="AI105">
            <v>37154.944882498276</v>
          </cell>
          <cell r="AK105">
            <v>911.30604288499012</v>
          </cell>
          <cell r="AL105">
            <v>33685.493518301657</v>
          </cell>
          <cell r="AN105">
            <v>911.30604288499023</v>
          </cell>
          <cell r="AO105">
            <v>19487.691909764857</v>
          </cell>
        </row>
        <row r="106">
          <cell r="A106" t="str">
            <v>Véhicules usagésRev. Autres</v>
          </cell>
          <cell r="B106" t="str">
            <v>Rev. Autres</v>
          </cell>
          <cell r="D106">
            <v>0</v>
          </cell>
          <cell r="E106">
            <v>0</v>
          </cell>
          <cell r="G106">
            <v>0</v>
          </cell>
          <cell r="H106">
            <v>0</v>
          </cell>
          <cell r="J106">
            <v>0</v>
          </cell>
          <cell r="K106">
            <v>0</v>
          </cell>
          <cell r="M106">
            <v>0</v>
          </cell>
          <cell r="N106">
            <v>0</v>
          </cell>
          <cell r="P106">
            <v>0</v>
          </cell>
          <cell r="Q106">
            <v>0</v>
          </cell>
          <cell r="S106">
            <v>0</v>
          </cell>
          <cell r="T106">
            <v>0</v>
          </cell>
          <cell r="V106">
            <v>0</v>
          </cell>
          <cell r="W106">
            <v>0</v>
          </cell>
          <cell r="Y106">
            <v>0</v>
          </cell>
          <cell r="Z106">
            <v>0</v>
          </cell>
          <cell r="AB106">
            <v>0</v>
          </cell>
          <cell r="AC106">
            <v>0</v>
          </cell>
          <cell r="AE106">
            <v>0</v>
          </cell>
          <cell r="AF106">
            <v>0</v>
          </cell>
          <cell r="AH106">
            <v>0</v>
          </cell>
          <cell r="AI106">
            <v>0</v>
          </cell>
          <cell r="AK106">
            <v>0</v>
          </cell>
          <cell r="AL106">
            <v>0</v>
          </cell>
          <cell r="AN106">
            <v>0</v>
          </cell>
          <cell r="AO106">
            <v>0</v>
          </cell>
        </row>
        <row r="107">
          <cell r="A107" t="str">
            <v>Véhicules usagésTotal F&amp;I</v>
          </cell>
          <cell r="B107" t="str">
            <v>Total F&amp;I</v>
          </cell>
          <cell r="C107">
            <v>380</v>
          </cell>
          <cell r="D107">
            <v>1715.3996101364523</v>
          </cell>
          <cell r="E107">
            <v>651851.85185185191</v>
          </cell>
          <cell r="F107">
            <v>20.337811654991803</v>
          </cell>
          <cell r="G107">
            <v>1715.3996101364523</v>
          </cell>
          <cell r="H107">
            <v>34887.474184001534</v>
          </cell>
          <cell r="I107">
            <v>25.708476164115229</v>
          </cell>
          <cell r="J107">
            <v>1715.3996101364523</v>
          </cell>
          <cell r="K107">
            <v>44100.309989125541</v>
          </cell>
          <cell r="L107">
            <v>24.069687227202081</v>
          </cell>
          <cell r="M107">
            <v>1715.3996101364523</v>
          </cell>
          <cell r="N107">
            <v>41289.132085648795</v>
          </cell>
          <cell r="O107">
            <v>31.563374284071799</v>
          </cell>
          <cell r="P107">
            <v>1715.3996101364521</v>
          </cell>
          <cell r="Q107">
            <v>54143.799941487683</v>
          </cell>
          <cell r="R107">
            <v>39.35318415057381</v>
          </cell>
          <cell r="S107">
            <v>1715.3996101364523</v>
          </cell>
          <cell r="T107">
            <v>67506.436749522327</v>
          </cell>
          <cell r="U107">
            <v>35.766942747035152</v>
          </cell>
          <cell r="V107">
            <v>1715.3996101364521</v>
          </cell>
          <cell r="W107">
            <v>61354.599644036905</v>
          </cell>
          <cell r="X107">
            <v>36.391956054250862</v>
          </cell>
          <cell r="Y107">
            <v>1715.3996101364523</v>
          </cell>
          <cell r="Z107">
            <v>62426.747227564832</v>
          </cell>
          <cell r="AA107">
            <v>37.480976004428634</v>
          </cell>
          <cell r="AB107">
            <v>1715.3996101364523</v>
          </cell>
          <cell r="AC107">
            <v>64294.851625530602</v>
          </cell>
          <cell r="AD107">
            <v>30.20816743671088</v>
          </cell>
          <cell r="AE107">
            <v>1715.3996101364521</v>
          </cell>
          <cell r="AF107">
            <v>51819.078643870511</v>
          </cell>
          <cell r="AG107">
            <v>40.771094598335004</v>
          </cell>
          <cell r="AH107">
            <v>1715.3996101364526</v>
          </cell>
          <cell r="AI107">
            <v>69938.71977882029</v>
          </cell>
          <cell r="AJ107">
            <v>36.963974705644389</v>
          </cell>
          <cell r="AK107">
            <v>1715.3996101364521</v>
          </cell>
          <cell r="AL107">
            <v>63407.987799156064</v>
          </cell>
          <cell r="AM107">
            <v>21.384354972640367</v>
          </cell>
          <cell r="AN107">
            <v>1715.3996101364523</v>
          </cell>
          <cell r="AO107">
            <v>36682.714183086791</v>
          </cell>
        </row>
        <row r="108">
          <cell r="A108" t="str">
            <v>Véhicules usagés</v>
          </cell>
        </row>
        <row r="109">
          <cell r="A109" t="str">
            <v>Véhicules usagés</v>
          </cell>
        </row>
        <row r="110">
          <cell r="A110" t="str">
            <v>Véhicules usagésTotal Dépt. Usagés</v>
          </cell>
          <cell r="B110" t="str">
            <v>Total Dépt. Usagés</v>
          </cell>
          <cell r="C110">
            <v>702</v>
          </cell>
          <cell r="D110">
            <v>1389.5895325524957</v>
          </cell>
          <cell r="E110">
            <v>975491.85185185191</v>
          </cell>
          <cell r="F110">
            <v>37.571431004748014</v>
          </cell>
          <cell r="G110">
            <v>1389.5895325524955</v>
          </cell>
          <cell r="H110">
            <v>52208.867247216127</v>
          </cell>
          <cell r="I110">
            <v>47.493027018970764</v>
          </cell>
          <cell r="J110">
            <v>1389.5895325524953</v>
          </cell>
          <cell r="K110">
            <v>65995.813214794616</v>
          </cell>
          <cell r="L110">
            <v>44.465580088147</v>
          </cell>
          <cell r="M110">
            <v>1389.5895325524957</v>
          </cell>
          <cell r="N110">
            <v>61788.904649363751</v>
          </cell>
          <cell r="O110">
            <v>58.309180914258953</v>
          </cell>
          <cell r="P110">
            <v>1389.5895325524955</v>
          </cell>
          <cell r="Q110">
            <v>81025.827450163983</v>
          </cell>
          <cell r="R110">
            <v>72.69982966763898</v>
          </cell>
          <cell r="S110">
            <v>1389.5895325524957</v>
          </cell>
          <cell r="T110">
            <v>101022.92232450051</v>
          </cell>
          <cell r="U110">
            <v>66.074720548470196</v>
          </cell>
          <cell r="V110">
            <v>1389.5895325524957</v>
          </cell>
          <cell r="W110">
            <v>91816.740040485485</v>
          </cell>
          <cell r="X110">
            <v>67.229350394958175</v>
          </cell>
          <cell r="Y110">
            <v>1389.5895325524955</v>
          </cell>
          <cell r="Z110">
            <v>93421.201589137854</v>
          </cell>
          <cell r="AA110">
            <v>69.241171460812893</v>
          </cell>
          <cell r="AB110">
            <v>1389.5895325524955</v>
          </cell>
          <cell r="AC110">
            <v>96216.807083618187</v>
          </cell>
          <cell r="AD110">
            <v>55.805614580450097</v>
          </cell>
          <cell r="AE110">
            <v>1389.5895325524953</v>
          </cell>
          <cell r="AF110">
            <v>77546.897878652366</v>
          </cell>
          <cell r="AG110">
            <v>75.319232652713623</v>
          </cell>
          <cell r="AH110">
            <v>1389.5895325524955</v>
          </cell>
          <cell r="AI110">
            <v>104662.81729409698</v>
          </cell>
          <cell r="AJ110">
            <v>68.286079587795683</v>
          </cell>
          <cell r="AK110">
            <v>1389.5895325524957</v>
          </cell>
          <cell r="AL110">
            <v>94889.621414247522</v>
          </cell>
          <cell r="AM110">
            <v>39.504782081035621</v>
          </cell>
          <cell r="AN110">
            <v>1389.5895325524955</v>
          </cell>
          <cell r="AO110">
            <v>54895.431665574491</v>
          </cell>
        </row>
        <row r="111">
          <cell r="A111" t="str">
            <v>Véhicules usagés</v>
          </cell>
        </row>
        <row r="112">
          <cell r="A112" t="str">
            <v>Véhicules usagés</v>
          </cell>
        </row>
        <row r="113">
          <cell r="A113" t="str">
            <v>Véhicules usagésDEPENSES</v>
          </cell>
          <cell r="B113" t="str">
            <v>DEPENSES</v>
          </cell>
        </row>
        <row r="114">
          <cell r="A114" t="str">
            <v>Véhicules usagésComm. vendeurs</v>
          </cell>
          <cell r="B114" t="str">
            <v>Comm. vendeurs</v>
          </cell>
          <cell r="C114">
            <v>0.58186315789473686</v>
          </cell>
          <cell r="D114">
            <v>436.39736842105265</v>
          </cell>
          <cell r="E114">
            <v>165831</v>
          </cell>
          <cell r="G114">
            <v>532.94535995376907</v>
          </cell>
          <cell r="H114">
            <v>10838.942353141567</v>
          </cell>
          <cell r="J114">
            <v>471.62973415048248</v>
          </cell>
          <cell r="K114">
            <v>12124.881778695681</v>
          </cell>
          <cell r="M114">
            <v>497.57830715421136</v>
          </cell>
          <cell r="N114">
            <v>11976.554224242554</v>
          </cell>
          <cell r="P114">
            <v>438.0947448356996</v>
          </cell>
          <cell r="Q114">
            <v>13827.748403134117</v>
          </cell>
          <cell r="S114">
            <v>400.41957519365081</v>
          </cell>
          <cell r="T114">
            <v>15757.785280090277</v>
          </cell>
          <cell r="V114">
            <v>417.89841005175413</v>
          </cell>
          <cell r="W114">
            <v>14946.948506398108</v>
          </cell>
          <cell r="Y114">
            <v>419.25084424424927</v>
          </cell>
          <cell r="Z114">
            <v>15257.358299444291</v>
          </cell>
          <cell r="AB114">
            <v>410.9634140626199</v>
          </cell>
          <cell r="AC114">
            <v>15403.309861179125</v>
          </cell>
          <cell r="AE114">
            <v>445.80408951449374</v>
          </cell>
          <cell r="AF114">
            <v>13466.924580024272</v>
          </cell>
          <cell r="AH114">
            <v>399.28542751146796</v>
          </cell>
          <cell r="AI114">
            <v>16279.303936806695</v>
          </cell>
          <cell r="AK114">
            <v>412.98746649793475</v>
          </cell>
          <cell r="AL114">
            <v>15265.658265377819</v>
          </cell>
          <cell r="AN114">
            <v>499.69169166602779</v>
          </cell>
          <cell r="AO114">
            <v>10685.584511465499</v>
          </cell>
        </row>
        <row r="115">
          <cell r="A115" t="str">
            <v>Véhicules usagésComm. F&amp;I</v>
          </cell>
          <cell r="B115" t="str">
            <v>Comm. F&amp;I</v>
          </cell>
          <cell r="D115">
            <v>514.61988304093563</v>
          </cell>
          <cell r="E115">
            <v>195555.55555555556</v>
          </cell>
          <cell r="G115">
            <v>514.61988304093563</v>
          </cell>
          <cell r="H115">
            <v>10466.242255200459</v>
          </cell>
          <cell r="J115">
            <v>514.61988304093563</v>
          </cell>
          <cell r="K115">
            <v>13230.092996737661</v>
          </cell>
          <cell r="M115">
            <v>514.61988304093563</v>
          </cell>
          <cell r="N115">
            <v>12386.739625694638</v>
          </cell>
          <cell r="P115">
            <v>514.61988304093563</v>
          </cell>
          <cell r="Q115">
            <v>16243.139982446304</v>
          </cell>
          <cell r="S115">
            <v>514.61988304093563</v>
          </cell>
          <cell r="T115">
            <v>20251.931024856698</v>
          </cell>
          <cell r="V115">
            <v>514.61988304093563</v>
          </cell>
          <cell r="W115">
            <v>18406.379893211069</v>
          </cell>
          <cell r="Y115">
            <v>514.61988304093575</v>
          </cell>
          <cell r="Z115">
            <v>18728.02416826945</v>
          </cell>
          <cell r="AB115">
            <v>514.61988304093563</v>
          </cell>
          <cell r="AC115">
            <v>19288.455487659179</v>
          </cell>
          <cell r="AE115">
            <v>514.61988304093563</v>
          </cell>
          <cell r="AF115">
            <v>15545.723593161152</v>
          </cell>
          <cell r="AH115">
            <v>514.61988304093575</v>
          </cell>
          <cell r="AI115">
            <v>20981.615933646088</v>
          </cell>
          <cell r="AK115">
            <v>514.61988304093563</v>
          </cell>
          <cell r="AL115">
            <v>19022.396339746818</v>
          </cell>
          <cell r="AN115">
            <v>514.61988304093575</v>
          </cell>
          <cell r="AO115">
            <v>11004.814254926037</v>
          </cell>
        </row>
        <row r="116">
          <cell r="A116" t="str">
            <v>Véhicules usagésFrais de livraison</v>
          </cell>
          <cell r="B116" t="str">
            <v>Frais de livraison</v>
          </cell>
          <cell r="D116">
            <v>54</v>
          </cell>
          <cell r="E116">
            <v>20520</v>
          </cell>
          <cell r="G116">
            <v>54</v>
          </cell>
          <cell r="H116">
            <v>1098.2418293695573</v>
          </cell>
          <cell r="J116">
            <v>54</v>
          </cell>
          <cell r="K116">
            <v>1388.2577128622224</v>
          </cell>
          <cell r="M116">
            <v>54</v>
          </cell>
          <cell r="N116">
            <v>1299.7631102689124</v>
          </cell>
          <cell r="P116">
            <v>54</v>
          </cell>
          <cell r="Q116">
            <v>1704.4222113398771</v>
          </cell>
          <cell r="S116">
            <v>54</v>
          </cell>
          <cell r="T116">
            <v>2125.0719441309857</v>
          </cell>
          <cell r="V116">
            <v>54</v>
          </cell>
          <cell r="W116">
            <v>1931.4149083398981</v>
          </cell>
          <cell r="Y116">
            <v>54</v>
          </cell>
          <cell r="Z116">
            <v>1965.1656269295465</v>
          </cell>
          <cell r="AB116">
            <v>54</v>
          </cell>
          <cell r="AC116">
            <v>2023.9727042391462</v>
          </cell>
          <cell r="AE116">
            <v>53.999999999999993</v>
          </cell>
          <cell r="AF116">
            <v>1631.2410415823874</v>
          </cell>
          <cell r="AH116">
            <v>54</v>
          </cell>
          <cell r="AI116">
            <v>2201.6391083100903</v>
          </cell>
          <cell r="AK116">
            <v>54</v>
          </cell>
          <cell r="AL116">
            <v>1996.0546341047971</v>
          </cell>
          <cell r="AN116">
            <v>54.000000000000007</v>
          </cell>
          <cell r="AO116">
            <v>1154.7551685225799</v>
          </cell>
        </row>
        <row r="117">
          <cell r="A117" t="str">
            <v>Véhicules usagésService gratuit 1</v>
          </cell>
          <cell r="B117" t="str">
            <v>Service gratuit 1</v>
          </cell>
          <cell r="D117">
            <v>105</v>
          </cell>
          <cell r="E117">
            <v>39900</v>
          </cell>
          <cell r="G117">
            <v>105</v>
          </cell>
          <cell r="H117">
            <v>2135.4702237741394</v>
          </cell>
          <cell r="J117">
            <v>105</v>
          </cell>
          <cell r="K117">
            <v>2699.3899972320992</v>
          </cell>
          <cell r="M117">
            <v>105</v>
          </cell>
          <cell r="N117">
            <v>2527.3171588562186</v>
          </cell>
          <cell r="P117">
            <v>105</v>
          </cell>
          <cell r="Q117">
            <v>3314.154299827539</v>
          </cell>
          <cell r="S117">
            <v>105</v>
          </cell>
          <cell r="T117">
            <v>4132.0843358102502</v>
          </cell>
          <cell r="V117">
            <v>105</v>
          </cell>
          <cell r="W117">
            <v>3755.5289884386912</v>
          </cell>
          <cell r="Y117">
            <v>105</v>
          </cell>
          <cell r="Z117">
            <v>3821.1553856963405</v>
          </cell>
          <cell r="AB117">
            <v>105</v>
          </cell>
          <cell r="AC117">
            <v>3935.5024804650066</v>
          </cell>
          <cell r="AE117">
            <v>105</v>
          </cell>
          <cell r="AF117">
            <v>3171.8575808546425</v>
          </cell>
          <cell r="AH117">
            <v>105</v>
          </cell>
          <cell r="AI117">
            <v>4280.9649328251753</v>
          </cell>
          <cell r="AK117">
            <v>105</v>
          </cell>
          <cell r="AL117">
            <v>3881.2173440926608</v>
          </cell>
          <cell r="AN117">
            <v>105</v>
          </cell>
          <cell r="AO117">
            <v>2245.3572721272385</v>
          </cell>
        </row>
        <row r="118">
          <cell r="A118" t="str">
            <v>Véhicules usagésEntretien stock</v>
          </cell>
          <cell r="B118" t="str">
            <v>Entretien stock</v>
          </cell>
          <cell r="D118">
            <v>61</v>
          </cell>
          <cell r="E118">
            <v>23180</v>
          </cell>
          <cell r="G118">
            <v>61</v>
          </cell>
          <cell r="H118">
            <v>1240.6065109545</v>
          </cell>
          <cell r="J118">
            <v>61</v>
          </cell>
          <cell r="K118">
            <v>1568.217046011029</v>
          </cell>
          <cell r="M118">
            <v>61</v>
          </cell>
          <cell r="N118">
            <v>1468.2509208593269</v>
          </cell>
          <cell r="P118">
            <v>61</v>
          </cell>
          <cell r="Q118">
            <v>1925.3658313283797</v>
          </cell>
          <cell r="S118">
            <v>60.999999999999993</v>
          </cell>
          <cell r="T118">
            <v>2400.5442331850022</v>
          </cell>
          <cell r="V118">
            <v>60.999999999999993</v>
          </cell>
          <cell r="W118">
            <v>2181.7835075691441</v>
          </cell>
          <cell r="Y118">
            <v>61</v>
          </cell>
          <cell r="Z118">
            <v>2219.9093193093026</v>
          </cell>
          <cell r="AB118">
            <v>61</v>
          </cell>
          <cell r="AC118">
            <v>2286.3395362701467</v>
          </cell>
          <cell r="AE118">
            <v>61</v>
          </cell>
          <cell r="AF118">
            <v>1842.6982136393638</v>
          </cell>
          <cell r="AH118">
            <v>60.999999999999993</v>
          </cell>
          <cell r="AI118">
            <v>2487.0367704984351</v>
          </cell>
          <cell r="AK118">
            <v>61</v>
          </cell>
          <cell r="AL118">
            <v>2254.8024570443076</v>
          </cell>
          <cell r="AN118">
            <v>61</v>
          </cell>
          <cell r="AO118">
            <v>1304.4456533310624</v>
          </cell>
        </row>
        <row r="119">
          <cell r="A119" t="str">
            <v>Véhicules usagésPublicité 1</v>
          </cell>
          <cell r="B119" t="str">
            <v>Publicité 1</v>
          </cell>
          <cell r="D119">
            <v>27.410526315789454</v>
          </cell>
          <cell r="E119">
            <v>10415.999999999993</v>
          </cell>
          <cell r="G119">
            <v>27.410526315789443</v>
          </cell>
          <cell r="H119">
            <v>557.47012157472204</v>
          </cell>
          <cell r="J119">
            <v>27.410526315789461</v>
          </cell>
          <cell r="K119">
            <v>704.68286243532657</v>
          </cell>
          <cell r="M119">
            <v>27.410526315789454</v>
          </cell>
          <cell r="N119">
            <v>659.76279515404394</v>
          </cell>
          <cell r="P119">
            <v>27.410526315789454</v>
          </cell>
          <cell r="Q119">
            <v>865.16870142866219</v>
          </cell>
          <cell r="S119">
            <v>27.410526315789454</v>
          </cell>
          <cell r="T119">
            <v>1078.6914897694119</v>
          </cell>
          <cell r="V119">
            <v>27.410526315789468</v>
          </cell>
          <cell r="W119">
            <v>980.39072540294228</v>
          </cell>
          <cell r="Y119">
            <v>27.410526315789454</v>
          </cell>
          <cell r="Z119">
            <v>997.52266910809658</v>
          </cell>
          <cell r="AB119">
            <v>27.410526315789443</v>
          </cell>
          <cell r="AC119">
            <v>1027.3732791108637</v>
          </cell>
          <cell r="AE119">
            <v>27.41052631578944</v>
          </cell>
          <cell r="AF119">
            <v>828.02176847573719</v>
          </cell>
          <cell r="AH119">
            <v>27.410526315789461</v>
          </cell>
          <cell r="AI119">
            <v>1117.5571614112032</v>
          </cell>
          <cell r="AK119">
            <v>27.410526315789443</v>
          </cell>
          <cell r="AL119">
            <v>1013.2020014052409</v>
          </cell>
          <cell r="AN119">
            <v>27.41052631578944</v>
          </cell>
          <cell r="AO119">
            <v>586.15642472374157</v>
          </cell>
        </row>
        <row r="120">
          <cell r="A120" t="str">
            <v>Véhicules usagésIntérêt de gros</v>
          </cell>
          <cell r="B120" t="str">
            <v>Intérêt de gros</v>
          </cell>
          <cell r="D120">
            <v>39.789405694160209</v>
          </cell>
          <cell r="E120">
            <v>15119.974163780878</v>
          </cell>
          <cell r="G120">
            <v>53.174692062731076</v>
          </cell>
          <cell r="H120">
            <v>1081.4568719840122</v>
          </cell>
          <cell r="J120">
            <v>43.606076116015728</v>
          </cell>
          <cell r="K120">
            <v>1121.0457684391847</v>
          </cell>
          <cell r="M120">
            <v>49.005918486367769</v>
          </cell>
          <cell r="N120">
            <v>1179.5571302486326</v>
          </cell>
          <cell r="P120">
            <v>42.343491517432383</v>
          </cell>
          <cell r="Q120">
            <v>1336.5034712591375</v>
          </cell>
          <cell r="S120">
            <v>35.110718730025852</v>
          </cell>
          <cell r="T120">
            <v>1381.7185798417083</v>
          </cell>
          <cell r="V120">
            <v>37.759628304838067</v>
          </cell>
          <cell r="W120">
            <v>1350.5464637284711</v>
          </cell>
          <cell r="Y120">
            <v>37.592671687670652</v>
          </cell>
          <cell r="Z120">
            <v>1368.070856019591</v>
          </cell>
          <cell r="AB120">
            <v>34.845495532368076</v>
          </cell>
          <cell r="AC120">
            <v>1306.0431819111132</v>
          </cell>
          <cell r="AE120">
            <v>44.248025096004639</v>
          </cell>
          <cell r="AF120">
            <v>1336.6517508438931</v>
          </cell>
          <cell r="AH120">
            <v>34.549477003882934</v>
          </cell>
          <cell r="AI120">
            <v>1408.6199952483109</v>
          </cell>
          <cell r="AK120">
            <v>32.777189924363412</v>
          </cell>
          <cell r="AL120">
            <v>1211.5752192862712</v>
          </cell>
          <cell r="AN120">
            <v>48.548804782694084</v>
          </cell>
          <cell r="AO120">
            <v>1038.1848749705507</v>
          </cell>
        </row>
        <row r="121">
          <cell r="A121" t="str">
            <v>Véhicules usagés[...]</v>
          </cell>
          <cell r="B121" t="str">
            <v>[...]</v>
          </cell>
          <cell r="D121">
            <v>0</v>
          </cell>
          <cell r="E121">
            <v>0</v>
          </cell>
          <cell r="G121">
            <v>0</v>
          </cell>
          <cell r="J121">
            <v>0</v>
          </cell>
          <cell r="M121">
            <v>0</v>
          </cell>
          <cell r="P121">
            <v>0</v>
          </cell>
          <cell r="S121">
            <v>0</v>
          </cell>
          <cell r="V121">
            <v>0</v>
          </cell>
          <cell r="Y121">
            <v>0</v>
          </cell>
          <cell r="AB121">
            <v>0</v>
          </cell>
          <cell r="AE121">
            <v>0</v>
          </cell>
          <cell r="AH121">
            <v>0</v>
          </cell>
          <cell r="AK121">
            <v>0</v>
          </cell>
          <cell r="AN121">
            <v>0</v>
          </cell>
        </row>
        <row r="122">
          <cell r="A122" t="str">
            <v>Véhicules usagés[...]</v>
          </cell>
          <cell r="B122" t="str">
            <v>[...]</v>
          </cell>
          <cell r="D122">
            <v>0</v>
          </cell>
          <cell r="E122">
            <v>0</v>
          </cell>
          <cell r="G122">
            <v>0</v>
          </cell>
          <cell r="J122">
            <v>0</v>
          </cell>
          <cell r="M122">
            <v>0</v>
          </cell>
          <cell r="P122">
            <v>0</v>
          </cell>
          <cell r="S122">
            <v>0</v>
          </cell>
          <cell r="V122">
            <v>0</v>
          </cell>
          <cell r="Y122">
            <v>0</v>
          </cell>
          <cell r="AB122">
            <v>0</v>
          </cell>
          <cell r="AE122">
            <v>0</v>
          </cell>
          <cell r="AH122">
            <v>0</v>
          </cell>
          <cell r="AK122">
            <v>0</v>
          </cell>
          <cell r="AN122">
            <v>0</v>
          </cell>
        </row>
        <row r="123">
          <cell r="A123" t="str">
            <v>Véhicules usagés[...]</v>
          </cell>
          <cell r="B123" t="str">
            <v>[...]</v>
          </cell>
          <cell r="D123">
            <v>0</v>
          </cell>
          <cell r="E123">
            <v>0</v>
          </cell>
          <cell r="G123">
            <v>0</v>
          </cell>
          <cell r="J123">
            <v>0</v>
          </cell>
          <cell r="M123">
            <v>0</v>
          </cell>
          <cell r="P123">
            <v>0</v>
          </cell>
          <cell r="S123">
            <v>0</v>
          </cell>
          <cell r="V123">
            <v>0</v>
          </cell>
          <cell r="Y123">
            <v>0</v>
          </cell>
          <cell r="AB123">
            <v>0</v>
          </cell>
          <cell r="AE123">
            <v>0</v>
          </cell>
          <cell r="AH123">
            <v>0</v>
          </cell>
          <cell r="AK123">
            <v>0</v>
          </cell>
          <cell r="AN123">
            <v>0</v>
          </cell>
        </row>
        <row r="124">
          <cell r="A124" t="str">
            <v>Véhicules usagésTOTAL VARIABLES</v>
          </cell>
          <cell r="B124" t="str">
            <v>TOTAL VARIABLES</v>
          </cell>
          <cell r="C124" t="str">
            <v>% brut</v>
          </cell>
          <cell r="D124">
            <v>0.48234388511406523</v>
          </cell>
          <cell r="E124">
            <v>470522.52971933642</v>
          </cell>
          <cell r="F124" t="str">
            <v>% brut</v>
          </cell>
          <cell r="G124">
            <v>0.52516807223893491</v>
          </cell>
          <cell r="H124">
            <v>27418.430165998961</v>
          </cell>
          <cell r="I124" t="str">
            <v>% brut</v>
          </cell>
          <cell r="J124">
            <v>0.49755532302543193</v>
          </cell>
          <cell r="K124">
            <v>32836.568162413205</v>
          </cell>
          <cell r="L124" t="str">
            <v>% brut</v>
          </cell>
          <cell r="M124">
            <v>0.50976700661821273</v>
          </cell>
          <cell r="N124">
            <v>31497.944965324325</v>
          </cell>
          <cell r="O124" t="str">
            <v>% brut</v>
          </cell>
          <cell r="P124">
            <v>0.48400002980388757</v>
          </cell>
          <cell r="Q124">
            <v>39216.502900764019</v>
          </cell>
          <cell r="R124" t="str">
            <v>% brut</v>
          </cell>
          <cell r="S124">
            <v>0.46650627207459711</v>
          </cell>
          <cell r="T124">
            <v>47127.826887684329</v>
          </cell>
          <cell r="U124" t="str">
            <v>% brut</v>
          </cell>
          <cell r="V124">
            <v>0.4743469760948183</v>
          </cell>
          <cell r="W124">
            <v>43552.992993088315</v>
          </cell>
          <cell r="X124" t="str">
            <v>% brut</v>
          </cell>
          <cell r="Y124">
            <v>0.47480877541971234</v>
          </cell>
          <cell r="Z124">
            <v>44357.206324776627</v>
          </cell>
          <cell r="AA124" t="str">
            <v>% brut</v>
          </cell>
          <cell r="AB124">
            <v>0.47051027676995527</v>
          </cell>
          <cell r="AC124">
            <v>45270.996530834585</v>
          </cell>
          <cell r="AD124" t="str">
            <v>% brut</v>
          </cell>
          <cell r="AE124">
            <v>0.48774508798234784</v>
          </cell>
          <cell r="AF124">
            <v>37823.118528581443</v>
          </cell>
          <cell r="AG124" t="str">
            <v>% brut</v>
          </cell>
          <cell r="AH124">
            <v>0.46584583808538366</v>
          </cell>
          <cell r="AI124">
            <v>48756.737838745998</v>
          </cell>
          <cell r="AJ124" t="str">
            <v>% brut</v>
          </cell>
          <cell r="AK124">
            <v>0.47049303807586434</v>
          </cell>
          <cell r="AL124">
            <v>44644.906261057913</v>
          </cell>
          <cell r="AM124" t="str">
            <v>% brut</v>
          </cell>
          <cell r="AN124">
            <v>0.51041220207104976</v>
          </cell>
          <cell r="AO124">
            <v>28019.298160066708</v>
          </cell>
        </row>
        <row r="125">
          <cell r="A125" t="str">
            <v>Véhicules usagésSalaires cadres</v>
          </cell>
          <cell r="B125" t="str">
            <v>Salaires cadres</v>
          </cell>
          <cell r="E125">
            <v>77970.8</v>
          </cell>
          <cell r="H125">
            <v>6355.5385057471267</v>
          </cell>
          <cell r="K125">
            <v>6166.1676245210729</v>
          </cell>
          <cell r="N125">
            <v>6734.2802681992334</v>
          </cell>
          <cell r="Q125">
            <v>6355.5385057471267</v>
          </cell>
          <cell r="T125">
            <v>6544.9093869731805</v>
          </cell>
          <cell r="W125">
            <v>6544.9093869731805</v>
          </cell>
          <cell r="Z125">
            <v>6544.9093869731805</v>
          </cell>
          <cell r="AC125">
            <v>6544.9093869731805</v>
          </cell>
          <cell r="AF125">
            <v>6544.9093869731805</v>
          </cell>
          <cell r="AI125">
            <v>6355.5385057471267</v>
          </cell>
          <cell r="AL125">
            <v>6544.9093869731805</v>
          </cell>
          <cell r="AO125">
            <v>6734.2802681992334</v>
          </cell>
        </row>
        <row r="126">
          <cell r="A126" t="str">
            <v>Véhicules usagésSalaires commis</v>
          </cell>
          <cell r="B126" t="str">
            <v>Salaires commis</v>
          </cell>
          <cell r="E126">
            <v>26441.041423999999</v>
          </cell>
          <cell r="H126">
            <v>2127.4401145747129</v>
          </cell>
          <cell r="K126">
            <v>2026.1334424521074</v>
          </cell>
          <cell r="N126">
            <v>2330.0534588199239</v>
          </cell>
          <cell r="Q126">
            <v>2127.4401145747129</v>
          </cell>
          <cell r="T126">
            <v>2228.7467866973179</v>
          </cell>
          <cell r="W126">
            <v>2228.7467866973179</v>
          </cell>
          <cell r="Z126">
            <v>2228.7467866973179</v>
          </cell>
          <cell r="AC126">
            <v>2228.7467866973179</v>
          </cell>
          <cell r="AF126">
            <v>2228.7467866973179</v>
          </cell>
          <cell r="AI126">
            <v>2127.4401145747129</v>
          </cell>
          <cell r="AL126">
            <v>2228.7467866973179</v>
          </cell>
          <cell r="AO126">
            <v>2330.0534588199239</v>
          </cell>
        </row>
        <row r="127">
          <cell r="A127" t="str">
            <v>Véhicules usagésSalaires autres</v>
          </cell>
          <cell r="B127" t="str">
            <v>Salaires autres</v>
          </cell>
          <cell r="E127">
            <v>83372.88332160002</v>
          </cell>
          <cell r="H127">
            <v>6708.1630258758623</v>
          </cell>
          <cell r="K127">
            <v>6388.7266913103458</v>
          </cell>
          <cell r="N127">
            <v>7347.0356950068963</v>
          </cell>
          <cell r="Q127">
            <v>6708.1630258758623</v>
          </cell>
          <cell r="T127">
            <v>7027.5993604413807</v>
          </cell>
          <cell r="W127">
            <v>7027.5993604413807</v>
          </cell>
          <cell r="Z127">
            <v>7027.5993604413807</v>
          </cell>
          <cell r="AC127">
            <v>7027.5993604413807</v>
          </cell>
          <cell r="AF127">
            <v>7027.5993604413807</v>
          </cell>
          <cell r="AI127">
            <v>6708.1630258758623</v>
          </cell>
          <cell r="AL127">
            <v>7027.5993604413807</v>
          </cell>
          <cell r="AO127">
            <v>7347.0356950068963</v>
          </cell>
        </row>
        <row r="128">
          <cell r="A128" t="str">
            <v>Véhicules usagésSalaires spécialistes</v>
          </cell>
          <cell r="B128" t="str">
            <v>Salaires spécialistes</v>
          </cell>
          <cell r="E128">
            <v>0</v>
          </cell>
        </row>
        <row r="129">
          <cell r="A129" t="str">
            <v>Véhicules usagés[...]</v>
          </cell>
          <cell r="B129" t="str">
            <v>[...]</v>
          </cell>
          <cell r="E129">
            <v>0</v>
          </cell>
        </row>
        <row r="130">
          <cell r="A130" t="str">
            <v>Véhicules usagés[...]</v>
          </cell>
          <cell r="B130" t="str">
            <v>[...]</v>
          </cell>
          <cell r="E130">
            <v>0</v>
          </cell>
        </row>
        <row r="131">
          <cell r="A131" t="str">
            <v>Véhicules usagés[...]</v>
          </cell>
          <cell r="B131" t="str">
            <v>[...]</v>
          </cell>
          <cell r="E131">
            <v>0</v>
          </cell>
        </row>
        <row r="132">
          <cell r="A132" t="str">
            <v>Véhicules usagésSalaires en absences</v>
          </cell>
          <cell r="B132" t="str">
            <v>Salaires en absences</v>
          </cell>
          <cell r="E132">
            <v>65900.553636138677</v>
          </cell>
          <cell r="H132">
            <v>4379.5591505447674</v>
          </cell>
          <cell r="K132">
            <v>4792.3203040460239</v>
          </cell>
          <cell r="N132">
            <v>4892.9595926355896</v>
          </cell>
          <cell r="Q132">
            <v>5431.4436038133745</v>
          </cell>
          <cell r="T132">
            <v>6217.3166206870619</v>
          </cell>
          <cell r="W132">
            <v>5898.5500720465261</v>
          </cell>
          <cell r="Z132">
            <v>5974.3965602190747</v>
          </cell>
          <cell r="AC132">
            <v>6059.162505954022</v>
          </cell>
          <cell r="AF132">
            <v>5377.668444875676</v>
          </cell>
          <cell r="AI132">
            <v>6294.2473819980578</v>
          </cell>
          <cell r="AL132">
            <v>6010.7172167083818</v>
          </cell>
          <cell r="AO132">
            <v>4572.2121826101102</v>
          </cell>
        </row>
        <row r="133">
          <cell r="A133" t="str">
            <v>Véhicules usagésDéduction à la source</v>
          </cell>
          <cell r="B133" t="str">
            <v>Déduction à la source</v>
          </cell>
          <cell r="E133">
            <v>65900.553636138677</v>
          </cell>
          <cell r="H133">
            <v>4379.5591505447674</v>
          </cell>
          <cell r="K133">
            <v>4792.3203040460239</v>
          </cell>
          <cell r="N133">
            <v>4892.9595926355896</v>
          </cell>
          <cell r="Q133">
            <v>5431.4436038133745</v>
          </cell>
          <cell r="T133">
            <v>6217.3166206870619</v>
          </cell>
          <cell r="W133">
            <v>5898.5500720465261</v>
          </cell>
          <cell r="Z133">
            <v>5974.3965602190747</v>
          </cell>
          <cell r="AC133">
            <v>6059.162505954022</v>
          </cell>
          <cell r="AF133">
            <v>5377.668444875676</v>
          </cell>
          <cell r="AI133">
            <v>6294.2473819980578</v>
          </cell>
          <cell r="AL133">
            <v>6010.7172167083818</v>
          </cell>
          <cell r="AO133">
            <v>4572.2121826101102</v>
          </cell>
        </row>
        <row r="134">
          <cell r="A134" t="str">
            <v>Véhicules usagésBénéfices marginaux</v>
          </cell>
          <cell r="B134" t="str">
            <v>Bénéfices marginaux</v>
          </cell>
          <cell r="E134">
            <v>47228.730105899369</v>
          </cell>
          <cell r="H134">
            <v>3138.6840578904166</v>
          </cell>
          <cell r="K134">
            <v>3434.4962178996507</v>
          </cell>
          <cell r="N134">
            <v>3506.6210413888389</v>
          </cell>
          <cell r="Q134">
            <v>3892.5345827329184</v>
          </cell>
          <cell r="T134">
            <v>4455.7435781590611</v>
          </cell>
          <cell r="W134">
            <v>4227.2942183000105</v>
          </cell>
          <cell r="Z134">
            <v>4281.6508681570031</v>
          </cell>
          <cell r="AC134">
            <v>4342.3997959337157</v>
          </cell>
          <cell r="AF134">
            <v>3853.9957188275675</v>
          </cell>
          <cell r="AI134">
            <v>4510.8772904319412</v>
          </cell>
          <cell r="AL134">
            <v>4307.6806719743399</v>
          </cell>
          <cell r="AO134">
            <v>3276.7520642039121</v>
          </cell>
        </row>
        <row r="135">
          <cell r="A135" t="str">
            <v>Véhicules usagésCsst</v>
          </cell>
          <cell r="B135" t="str">
            <v>Csst</v>
          </cell>
          <cell r="E135">
            <v>10983.425606023111</v>
          </cell>
          <cell r="H135">
            <v>729.9265250907946</v>
          </cell>
          <cell r="K135">
            <v>798.72005067433747</v>
          </cell>
          <cell r="N135">
            <v>815.49326543926497</v>
          </cell>
          <cell r="Q135">
            <v>905.24060063556249</v>
          </cell>
          <cell r="T135">
            <v>1036.2194367811771</v>
          </cell>
          <cell r="W135">
            <v>983.09167867442113</v>
          </cell>
          <cell r="Z135">
            <v>995.73276003651256</v>
          </cell>
          <cell r="AC135">
            <v>1009.8604176590037</v>
          </cell>
          <cell r="AF135">
            <v>896.27807414594599</v>
          </cell>
          <cell r="AI135">
            <v>1049.0412303330097</v>
          </cell>
          <cell r="AL135">
            <v>1001.7862027847303</v>
          </cell>
          <cell r="AO135">
            <v>762.03536376835166</v>
          </cell>
        </row>
        <row r="136">
          <cell r="A136" t="str">
            <v>Véhicules usagés[...]</v>
          </cell>
          <cell r="B136" t="str">
            <v>[...]</v>
          </cell>
          <cell r="E136">
            <v>0</v>
          </cell>
        </row>
        <row r="137">
          <cell r="A137" t="str">
            <v>Véhicules usagésTOTAL PERSONNEL</v>
          </cell>
          <cell r="B137" t="str">
            <v>TOTAL PERSONNEL</v>
          </cell>
          <cell r="C137" t="str">
            <v>% brut</v>
          </cell>
          <cell r="D137">
            <v>0.38728974210558154</v>
          </cell>
          <cell r="E137">
            <v>377797.98772979988</v>
          </cell>
          <cell r="F137" t="str">
            <v>% brut</v>
          </cell>
          <cell r="G137">
            <v>0.53283804068267349</v>
          </cell>
          <cell r="H137">
            <v>27818.870530268447</v>
          </cell>
          <cell r="I137" t="str">
            <v>% brut</v>
          </cell>
          <cell r="J137">
            <v>0.43031342825522217</v>
          </cell>
          <cell r="K137">
            <v>28398.884634949565</v>
          </cell>
          <cell r="L137" t="str">
            <v>% brut</v>
          </cell>
          <cell r="M137">
            <v>0.49393014955217529</v>
          </cell>
          <cell r="N137">
            <v>30519.402914125338</v>
          </cell>
          <cell r="O137" t="str">
            <v>% brut</v>
          </cell>
          <cell r="P137">
            <v>0.38076505983439352</v>
          </cell>
          <cell r="Q137">
            <v>30851.804037192935</v>
          </cell>
          <cell r="R137" t="str">
            <v>% brut</v>
          </cell>
          <cell r="S137">
            <v>0.33386335511150045</v>
          </cell>
          <cell r="T137">
            <v>33727.851790426241</v>
          </cell>
          <cell r="U137" t="str">
            <v>% brut</v>
          </cell>
          <cell r="V137">
            <v>0.35732853900838507</v>
          </cell>
          <cell r="W137">
            <v>32808.741575179367</v>
          </cell>
          <cell r="X137" t="str">
            <v>% brut</v>
          </cell>
          <cell r="Y137">
            <v>0.35353251425727389</v>
          </cell>
          <cell r="Z137">
            <v>33027.432282743539</v>
          </cell>
          <cell r="AA137" t="str">
            <v>% brut</v>
          </cell>
          <cell r="AB137">
            <v>0.34580071578032529</v>
          </cell>
          <cell r="AC137">
            <v>33271.840759612642</v>
          </cell>
          <cell r="AD137" t="str">
            <v>% brut</v>
          </cell>
          <cell r="AE137">
            <v>0.40371526228975185</v>
          </cell>
          <cell r="AF137">
            <v>31306.866216836741</v>
          </cell>
          <cell r="AG137" t="str">
            <v>% brut</v>
          </cell>
          <cell r="AH137">
            <v>0.31854249477420798</v>
          </cell>
          <cell r="AI137">
            <v>33339.554930958773</v>
          </cell>
          <cell r="AJ137" t="str">
            <v>% brut</v>
          </cell>
          <cell r="AK137">
            <v>0.34916523375772446</v>
          </cell>
          <cell r="AL137">
            <v>33132.15684228771</v>
          </cell>
          <cell r="AM137" t="str">
            <v>% brut</v>
          </cell>
          <cell r="AN137">
            <v>0.5391082703477057</v>
          </cell>
          <cell r="AO137">
            <v>29594.581215218535</v>
          </cell>
        </row>
        <row r="138">
          <cell r="A138" t="str">
            <v>Véhicules usagésPublicité 2</v>
          </cell>
          <cell r="B138" t="str">
            <v>Publicité 2</v>
          </cell>
          <cell r="E138">
            <v>0</v>
          </cell>
          <cell r="H138">
            <v>0</v>
          </cell>
          <cell r="K138">
            <v>0</v>
          </cell>
          <cell r="N138">
            <v>0</v>
          </cell>
          <cell r="Q138">
            <v>0</v>
          </cell>
          <cell r="T138">
            <v>0</v>
          </cell>
          <cell r="W138">
            <v>0</v>
          </cell>
          <cell r="Z138">
            <v>0</v>
          </cell>
          <cell r="AC138">
            <v>0</v>
          </cell>
          <cell r="AF138">
            <v>0</v>
          </cell>
          <cell r="AI138">
            <v>0</v>
          </cell>
          <cell r="AL138">
            <v>0</v>
          </cell>
          <cell r="AO138">
            <v>0</v>
          </cell>
        </row>
        <row r="139">
          <cell r="A139" t="str">
            <v>Véhicules usagésService gratuit 2</v>
          </cell>
          <cell r="B139" t="str">
            <v>Service gratuit 2</v>
          </cell>
          <cell r="E139">
            <v>0</v>
          </cell>
          <cell r="H139">
            <v>0</v>
          </cell>
          <cell r="K139">
            <v>0</v>
          </cell>
          <cell r="N139">
            <v>0</v>
          </cell>
          <cell r="Q139">
            <v>0</v>
          </cell>
          <cell r="T139">
            <v>0</v>
          </cell>
          <cell r="W139">
            <v>0</v>
          </cell>
          <cell r="Z139">
            <v>0</v>
          </cell>
          <cell r="AC139">
            <v>0</v>
          </cell>
          <cell r="AF139">
            <v>0</v>
          </cell>
          <cell r="AI139">
            <v>0</v>
          </cell>
          <cell r="AL139">
            <v>0</v>
          </cell>
          <cell r="AO139">
            <v>0</v>
          </cell>
        </row>
        <row r="140">
          <cell r="A140" t="str">
            <v>Véhicules usagésFrais véhicules de cie</v>
          </cell>
          <cell r="B140" t="str">
            <v>Frais véhicules de cie</v>
          </cell>
          <cell r="E140">
            <v>2580.48</v>
          </cell>
          <cell r="H140">
            <v>215.04</v>
          </cell>
          <cell r="K140">
            <v>215.04</v>
          </cell>
          <cell r="N140">
            <v>215.04</v>
          </cell>
          <cell r="Q140">
            <v>215.04</v>
          </cell>
          <cell r="T140">
            <v>215.04</v>
          </cell>
          <cell r="W140">
            <v>215.04</v>
          </cell>
          <cell r="Z140">
            <v>215.04</v>
          </cell>
          <cell r="AC140">
            <v>215.04</v>
          </cell>
          <cell r="AF140">
            <v>215.04</v>
          </cell>
          <cell r="AI140">
            <v>215.04</v>
          </cell>
          <cell r="AL140">
            <v>215.04</v>
          </cell>
          <cell r="AO140">
            <v>215.04</v>
          </cell>
        </row>
        <row r="141">
          <cell r="A141" t="str">
            <v>Véhicules usagésInformatique</v>
          </cell>
          <cell r="B141" t="str">
            <v>Informatique</v>
          </cell>
          <cell r="E141">
            <v>31953.283200000002</v>
          </cell>
          <cell r="H141">
            <v>2662.7736</v>
          </cell>
          <cell r="K141">
            <v>2662.7736</v>
          </cell>
          <cell r="N141">
            <v>2662.7736</v>
          </cell>
          <cell r="Q141">
            <v>2662.7736</v>
          </cell>
          <cell r="T141">
            <v>2662.7736</v>
          </cell>
          <cell r="W141">
            <v>2662.7736</v>
          </cell>
          <cell r="Z141">
            <v>2662.7736</v>
          </cell>
          <cell r="AC141">
            <v>2662.7736</v>
          </cell>
          <cell r="AF141">
            <v>2662.7736</v>
          </cell>
          <cell r="AI141">
            <v>2662.7736</v>
          </cell>
          <cell r="AL141">
            <v>2662.7736</v>
          </cell>
          <cell r="AO141">
            <v>2662.7736</v>
          </cell>
        </row>
        <row r="142">
          <cell r="A142" t="str">
            <v>Véhicules usagésFrais de déplacement</v>
          </cell>
          <cell r="B142" t="str">
            <v>Frais de déplacement</v>
          </cell>
          <cell r="E142">
            <v>7184.2356000000009</v>
          </cell>
          <cell r="H142">
            <v>598.68629999999996</v>
          </cell>
          <cell r="K142">
            <v>598.68629999999996</v>
          </cell>
          <cell r="N142">
            <v>598.68629999999996</v>
          </cell>
          <cell r="Q142">
            <v>598.68629999999996</v>
          </cell>
          <cell r="T142">
            <v>598.68629999999996</v>
          </cell>
          <cell r="W142">
            <v>598.68629999999996</v>
          </cell>
          <cell r="Z142">
            <v>598.68629999999996</v>
          </cell>
          <cell r="AC142">
            <v>598.68629999999996</v>
          </cell>
          <cell r="AF142">
            <v>598.68629999999996</v>
          </cell>
          <cell r="AI142">
            <v>598.68629999999996</v>
          </cell>
          <cell r="AL142">
            <v>598.68629999999996</v>
          </cell>
          <cell r="AO142">
            <v>598.68629999999996</v>
          </cell>
        </row>
        <row r="143">
          <cell r="A143" t="str">
            <v>Véhicules usagésServices extérieurs</v>
          </cell>
          <cell r="B143" t="str">
            <v>Services extérieurs</v>
          </cell>
          <cell r="E143">
            <v>33870.725999999995</v>
          </cell>
          <cell r="H143">
            <v>2766.5604999999996</v>
          </cell>
          <cell r="K143">
            <v>2766.5604999999996</v>
          </cell>
          <cell r="N143">
            <v>2766.5604999999996</v>
          </cell>
          <cell r="Q143">
            <v>2934.5604999999996</v>
          </cell>
          <cell r="T143">
            <v>2934.5604999999996</v>
          </cell>
          <cell r="W143">
            <v>2766.5604999999996</v>
          </cell>
          <cell r="Z143">
            <v>2766.5604999999996</v>
          </cell>
          <cell r="AC143">
            <v>2766.5604999999996</v>
          </cell>
          <cell r="AF143">
            <v>2766.5604999999996</v>
          </cell>
          <cell r="AI143">
            <v>2934.5604999999996</v>
          </cell>
          <cell r="AL143">
            <v>2934.5604999999996</v>
          </cell>
          <cell r="AO143">
            <v>2766.5604999999996</v>
          </cell>
        </row>
        <row r="144">
          <cell r="A144" t="str">
            <v>Véhicules usagésFournitures autres</v>
          </cell>
          <cell r="B144" t="str">
            <v>Fournitures autres</v>
          </cell>
          <cell r="E144">
            <v>1520.0000000000002</v>
          </cell>
          <cell r="H144">
            <v>81.351246619967213</v>
          </cell>
          <cell r="K144">
            <v>102.83390465646092</v>
          </cell>
          <cell r="N144">
            <v>96.278748908808325</v>
          </cell>
          <cell r="Q144">
            <v>126.25349713628719</v>
          </cell>
          <cell r="T144">
            <v>157.41273660229524</v>
          </cell>
          <cell r="W144">
            <v>143.06777098814061</v>
          </cell>
          <cell r="Z144">
            <v>145.56782421700345</v>
          </cell>
          <cell r="AC144">
            <v>149.92390401771453</v>
          </cell>
          <cell r="AF144">
            <v>120.83266974684352</v>
          </cell>
          <cell r="AI144">
            <v>163.08437839334002</v>
          </cell>
          <cell r="AL144">
            <v>147.85589882257756</v>
          </cell>
          <cell r="AO144">
            <v>85.537419890561466</v>
          </cell>
        </row>
        <row r="145">
          <cell r="A145" t="str">
            <v>Véhicules usagésUniformes</v>
          </cell>
          <cell r="B145" t="str">
            <v>Uniformes</v>
          </cell>
          <cell r="E145">
            <v>120</v>
          </cell>
          <cell r="H145">
            <v>10</v>
          </cell>
          <cell r="K145">
            <v>10</v>
          </cell>
          <cell r="N145">
            <v>10</v>
          </cell>
          <cell r="Q145">
            <v>10</v>
          </cell>
          <cell r="T145">
            <v>10</v>
          </cell>
          <cell r="W145">
            <v>10</v>
          </cell>
          <cell r="Z145">
            <v>10</v>
          </cell>
          <cell r="AC145">
            <v>10</v>
          </cell>
          <cell r="AF145">
            <v>10</v>
          </cell>
          <cell r="AI145">
            <v>10</v>
          </cell>
          <cell r="AL145">
            <v>10</v>
          </cell>
          <cell r="AO145">
            <v>10</v>
          </cell>
        </row>
        <row r="146">
          <cell r="A146" t="str">
            <v>Véhicules usagésPapeterie</v>
          </cell>
          <cell r="B146" t="str">
            <v>Papeterie</v>
          </cell>
          <cell r="E146">
            <v>3139.1999999999994</v>
          </cell>
          <cell r="H146">
            <v>261.59999999999997</v>
          </cell>
          <cell r="K146">
            <v>261.59999999999997</v>
          </cell>
          <cell r="N146">
            <v>261.59999999999997</v>
          </cell>
          <cell r="Q146">
            <v>261.59999999999997</v>
          </cell>
          <cell r="T146">
            <v>261.59999999999997</v>
          </cell>
          <cell r="W146">
            <v>261.59999999999997</v>
          </cell>
          <cell r="Z146">
            <v>261.59999999999997</v>
          </cell>
          <cell r="AC146">
            <v>261.59999999999997</v>
          </cell>
          <cell r="AF146">
            <v>261.59999999999997</v>
          </cell>
          <cell r="AI146">
            <v>261.59999999999997</v>
          </cell>
          <cell r="AL146">
            <v>261.59999999999997</v>
          </cell>
          <cell r="AO146">
            <v>261.59999999999997</v>
          </cell>
        </row>
        <row r="147">
          <cell r="A147" t="str">
            <v>Véhicules usagésTéléphone</v>
          </cell>
          <cell r="B147" t="str">
            <v>Téléphone</v>
          </cell>
          <cell r="E147">
            <v>3217.1040000000007</v>
          </cell>
          <cell r="H147">
            <v>268.09199999999998</v>
          </cell>
          <cell r="K147">
            <v>268.09199999999998</v>
          </cell>
          <cell r="N147">
            <v>268.09199999999998</v>
          </cell>
          <cell r="Q147">
            <v>268.09199999999998</v>
          </cell>
          <cell r="T147">
            <v>268.09199999999998</v>
          </cell>
          <cell r="W147">
            <v>268.09199999999998</v>
          </cell>
          <cell r="Z147">
            <v>268.09199999999998</v>
          </cell>
          <cell r="AC147">
            <v>268.09199999999998</v>
          </cell>
          <cell r="AF147">
            <v>268.09199999999998</v>
          </cell>
          <cell r="AI147">
            <v>268.09199999999998</v>
          </cell>
          <cell r="AL147">
            <v>268.09199999999998</v>
          </cell>
          <cell r="AO147">
            <v>268.09199999999998</v>
          </cell>
        </row>
        <row r="148">
          <cell r="A148" t="str">
            <v>Véhicules usagésFrais postaux</v>
          </cell>
          <cell r="B148" t="str">
            <v>Frais postaux</v>
          </cell>
          <cell r="E148">
            <v>1245.5999999999997</v>
          </cell>
          <cell r="H148">
            <v>103.8</v>
          </cell>
          <cell r="K148">
            <v>103.8</v>
          </cell>
          <cell r="N148">
            <v>103.8</v>
          </cell>
          <cell r="Q148">
            <v>103.8</v>
          </cell>
          <cell r="T148">
            <v>103.8</v>
          </cell>
          <cell r="W148">
            <v>103.8</v>
          </cell>
          <cell r="Z148">
            <v>103.8</v>
          </cell>
          <cell r="AC148">
            <v>103.8</v>
          </cell>
          <cell r="AF148">
            <v>103.8</v>
          </cell>
          <cell r="AI148">
            <v>103.8</v>
          </cell>
          <cell r="AL148">
            <v>103.8</v>
          </cell>
          <cell r="AO148">
            <v>103.8</v>
          </cell>
        </row>
        <row r="149">
          <cell r="A149" t="str">
            <v>Véhicules usagésDivers</v>
          </cell>
          <cell r="B149" t="str">
            <v>Divers</v>
          </cell>
          <cell r="E149">
            <v>5171.04</v>
          </cell>
          <cell r="H149">
            <v>430.91999999999996</v>
          </cell>
          <cell r="K149">
            <v>430.91999999999996</v>
          </cell>
          <cell r="N149">
            <v>430.91999999999996</v>
          </cell>
          <cell r="Q149">
            <v>430.91999999999996</v>
          </cell>
          <cell r="T149">
            <v>430.91999999999996</v>
          </cell>
          <cell r="W149">
            <v>430.91999999999996</v>
          </cell>
          <cell r="Z149">
            <v>430.91999999999996</v>
          </cell>
          <cell r="AC149">
            <v>430.91999999999996</v>
          </cell>
          <cell r="AF149">
            <v>430.91999999999996</v>
          </cell>
          <cell r="AI149">
            <v>430.91999999999996</v>
          </cell>
          <cell r="AL149">
            <v>430.91999999999996</v>
          </cell>
          <cell r="AO149">
            <v>430.91999999999996</v>
          </cell>
        </row>
        <row r="150">
          <cell r="A150" t="str">
            <v>Véhicules usagésFormation</v>
          </cell>
          <cell r="B150" t="str">
            <v>Formation</v>
          </cell>
          <cell r="E150">
            <v>847.56</v>
          </cell>
          <cell r="H150">
            <v>70.63</v>
          </cell>
          <cell r="K150">
            <v>70.63</v>
          </cell>
          <cell r="N150">
            <v>70.63</v>
          </cell>
          <cell r="Q150">
            <v>70.63</v>
          </cell>
          <cell r="T150">
            <v>70.63</v>
          </cell>
          <cell r="W150">
            <v>70.63</v>
          </cell>
          <cell r="Z150">
            <v>70.63</v>
          </cell>
          <cell r="AC150">
            <v>70.63</v>
          </cell>
          <cell r="AF150">
            <v>70.63</v>
          </cell>
          <cell r="AI150">
            <v>70.63</v>
          </cell>
          <cell r="AL150">
            <v>70.63</v>
          </cell>
          <cell r="AO150">
            <v>70.63</v>
          </cell>
        </row>
        <row r="151">
          <cell r="A151" t="str">
            <v>Véhicules usagésFrais bancaires</v>
          </cell>
          <cell r="B151" t="str">
            <v>Frais bancaires</v>
          </cell>
          <cell r="E151">
            <v>12728.4</v>
          </cell>
          <cell r="H151">
            <v>782.87768732213056</v>
          </cell>
          <cell r="K151">
            <v>675.2802688246818</v>
          </cell>
          <cell r="N151">
            <v>781.24280904704108</v>
          </cell>
          <cell r="Q151">
            <v>1501.8697659349984</v>
          </cell>
          <cell r="T151">
            <v>1376.496525145353</v>
          </cell>
          <cell r="W151">
            <v>909.82048235324567</v>
          </cell>
          <cell r="Z151">
            <v>857.76673390951987</v>
          </cell>
          <cell r="AC151">
            <v>945.44252692843224</v>
          </cell>
          <cell r="AF151">
            <v>715.98450716078355</v>
          </cell>
          <cell r="AI151">
            <v>1342.1408765660528</v>
          </cell>
          <cell r="AL151">
            <v>1953.0486479255346</v>
          </cell>
          <cell r="AO151">
            <v>886.42916888222646</v>
          </cell>
        </row>
        <row r="152">
          <cell r="A152" t="str">
            <v>Véhicules usagés[...]</v>
          </cell>
          <cell r="B152" t="str">
            <v>[...]</v>
          </cell>
          <cell r="E152">
            <v>0</v>
          </cell>
        </row>
        <row r="153">
          <cell r="A153" t="str">
            <v>Véhicules usagés[...]</v>
          </cell>
          <cell r="B153" t="str">
            <v>[...]</v>
          </cell>
          <cell r="E153">
            <v>0</v>
          </cell>
        </row>
        <row r="154">
          <cell r="A154" t="str">
            <v>Véhicules usagés[...]</v>
          </cell>
          <cell r="B154" t="str">
            <v>[...]</v>
          </cell>
          <cell r="E154">
            <v>0</v>
          </cell>
        </row>
        <row r="155">
          <cell r="A155" t="str">
            <v>Véhicules usagésTOTAL SEMI-FIXES</v>
          </cell>
          <cell r="B155" t="str">
            <v>TOTAL SEMI-FIXES</v>
          </cell>
          <cell r="C155" t="str">
            <v>% brut</v>
          </cell>
          <cell r="D155">
            <v>0.10617990155773269</v>
          </cell>
          <cell r="E155">
            <v>103577.62879999999</v>
          </cell>
          <cell r="F155" t="str">
            <v>% brut</v>
          </cell>
          <cell r="G155">
            <v>0.15806378818498745</v>
          </cell>
          <cell r="H155">
            <v>8252.3313339420984</v>
          </cell>
          <cell r="I155" t="str">
            <v>% brut</v>
          </cell>
          <cell r="J155">
            <v>0.12373840363028484</v>
          </cell>
          <cell r="K155">
            <v>8166.2165734811424</v>
          </cell>
          <cell r="L155" t="str">
            <v>% brut</v>
          </cell>
          <cell r="M155">
            <v>0.13377197742638672</v>
          </cell>
          <cell r="N155">
            <v>8265.6239579558496</v>
          </cell>
          <cell r="O155" t="str">
            <v>% brut</v>
          </cell>
          <cell r="P155">
            <v>0.11334935973002147</v>
          </cell>
          <cell r="Q155">
            <v>9184.2256630712855</v>
          </cell>
          <cell r="R155" t="str">
            <v>% brut</v>
          </cell>
          <cell r="S155">
            <v>8.9979694237602728E-2</v>
          </cell>
          <cell r="T155">
            <v>9090.0116617476469</v>
          </cell>
          <cell r="U155" t="str">
            <v>% brut</v>
          </cell>
          <cell r="V155">
            <v>9.1933024954049036E-2</v>
          </cell>
          <cell r="W155">
            <v>8440.990653341385</v>
          </cell>
          <cell r="X155" t="str">
            <v>% brut</v>
          </cell>
          <cell r="Y155">
            <v>8.9823689006181678E-2</v>
          </cell>
          <cell r="Z155">
            <v>8391.4369581265237</v>
          </cell>
          <cell r="AA155" t="str">
            <v>% brut</v>
          </cell>
          <cell r="AB155">
            <v>8.8170342459748252E-2</v>
          </cell>
          <cell r="AC155">
            <v>8483.4688309461471</v>
          </cell>
          <cell r="AD155" t="str">
            <v>% brut</v>
          </cell>
          <cell r="AE155">
            <v>0.10606381173078283</v>
          </cell>
          <cell r="AF155">
            <v>8224.9195769076268</v>
          </cell>
          <cell r="AG155" t="str">
            <v>% brut</v>
          </cell>
          <cell r="AH155">
            <v>8.6576378213645264E-2</v>
          </cell>
          <cell r="AI155">
            <v>9061.327654959392</v>
          </cell>
          <cell r="AJ155" t="str">
            <v>% brut</v>
          </cell>
          <cell r="AK155">
            <v>0.10177095031910548</v>
          </cell>
          <cell r="AL155">
            <v>9657.0069467481117</v>
          </cell>
          <cell r="AM155" t="str">
            <v>% brut</v>
          </cell>
          <cell r="AN155">
            <v>0.15229079606665114</v>
          </cell>
          <cell r="AO155">
            <v>8360.0689887727876</v>
          </cell>
        </row>
        <row r="156">
          <cell r="A156" t="str">
            <v>Véhicules usagés</v>
          </cell>
        </row>
        <row r="157">
          <cell r="A157" t="str">
            <v>Véhicules usagésTOTAL DES DÉPENSES</v>
          </cell>
          <cell r="B157" t="str">
            <v>TOTAL DES DÉPENSES</v>
          </cell>
          <cell r="C157" t="str">
            <v>% brut</v>
          </cell>
          <cell r="D157">
            <v>0.97581352877737948</v>
          </cell>
          <cell r="E157">
            <v>951898.14624913631</v>
          </cell>
          <cell r="F157" t="str">
            <v>% brut</v>
          </cell>
          <cell r="G157">
            <v>1.2160699011065959</v>
          </cell>
          <cell r="H157">
            <v>63489.632030209512</v>
          </cell>
          <cell r="I157" t="str">
            <v>% brut</v>
          </cell>
          <cell r="J157">
            <v>1.0516071549109389</v>
          </cell>
          <cell r="K157">
            <v>69401.669370843912</v>
          </cell>
          <cell r="L157" t="str">
            <v>% brut</v>
          </cell>
          <cell r="M157">
            <v>1.1374691335967746</v>
          </cell>
          <cell r="N157">
            <v>70282.971837405508</v>
          </cell>
          <cell r="O157" t="str">
            <v>% brut</v>
          </cell>
          <cell r="P157">
            <v>0.9781144493683025</v>
          </cell>
          <cell r="Q157">
            <v>79252.53260102823</v>
          </cell>
          <cell r="R157" t="str">
            <v>% brut</v>
          </cell>
          <cell r="S157">
            <v>0.89034932142370027</v>
          </cell>
          <cell r="T157">
            <v>89945.690339858207</v>
          </cell>
          <cell r="U157" t="str">
            <v>% brut</v>
          </cell>
          <cell r="V157">
            <v>0.92360854005725246</v>
          </cell>
          <cell r="W157">
            <v>84802.725221609071</v>
          </cell>
          <cell r="X157" t="str">
            <v>% brut</v>
          </cell>
          <cell r="Y157">
            <v>0.91816497868316793</v>
          </cell>
          <cell r="Z157">
            <v>85776.075565646694</v>
          </cell>
          <cell r="AA157" t="str">
            <v>% brut</v>
          </cell>
          <cell r="AB157">
            <v>0.90448133501002892</v>
          </cell>
          <cell r="AC157">
            <v>87026.306121393383</v>
          </cell>
          <cell r="AD157" t="str">
            <v>% brut</v>
          </cell>
          <cell r="AE157">
            <v>0.99752416200288263</v>
          </cell>
          <cell r="AF157">
            <v>77354.90432232582</v>
          </cell>
          <cell r="AG157" t="str">
            <v>% brut</v>
          </cell>
          <cell r="AH157">
            <v>0.87096471107323692</v>
          </cell>
          <cell r="AI157">
            <v>91157.620424664157</v>
          </cell>
          <cell r="AJ157" t="str">
            <v>% brut</v>
          </cell>
          <cell r="AK157">
            <v>0.92142922215269429</v>
          </cell>
          <cell r="AL157">
            <v>87434.070050093738</v>
          </cell>
          <cell r="AM157" t="str">
            <v>% brut</v>
          </cell>
          <cell r="AN157">
            <v>1.2018112684854065</v>
          </cell>
          <cell r="AO157">
            <v>65973.948364058029</v>
          </cell>
        </row>
        <row r="158">
          <cell r="A158" t="str">
            <v>Véhicules usagésProgramme used 1</v>
          </cell>
          <cell r="B158" t="str">
            <v>Programme used 1</v>
          </cell>
          <cell r="E158">
            <v>34000</v>
          </cell>
          <cell r="H158">
            <v>0</v>
          </cell>
          <cell r="K158">
            <v>0</v>
          </cell>
          <cell r="N158">
            <v>8500</v>
          </cell>
          <cell r="Q158">
            <v>0</v>
          </cell>
          <cell r="T158">
            <v>0</v>
          </cell>
          <cell r="W158">
            <v>8500</v>
          </cell>
          <cell r="Z158">
            <v>0</v>
          </cell>
          <cell r="AC158">
            <v>0</v>
          </cell>
          <cell r="AF158">
            <v>8500</v>
          </cell>
          <cell r="AI158">
            <v>0</v>
          </cell>
          <cell r="AL158">
            <v>0</v>
          </cell>
          <cell r="AO158">
            <v>8500</v>
          </cell>
        </row>
        <row r="159">
          <cell r="A159" t="str">
            <v>Véhicules usagésProgramme used 2</v>
          </cell>
          <cell r="B159" t="str">
            <v>Programme used 2</v>
          </cell>
          <cell r="E159">
            <v>0</v>
          </cell>
          <cell r="H159">
            <v>0</v>
          </cell>
          <cell r="K159">
            <v>0</v>
          </cell>
          <cell r="N159">
            <v>0</v>
          </cell>
          <cell r="Q159">
            <v>0</v>
          </cell>
          <cell r="T159">
            <v>0</v>
          </cell>
          <cell r="W159">
            <v>0</v>
          </cell>
          <cell r="Z159">
            <v>0</v>
          </cell>
          <cell r="AC159">
            <v>0</v>
          </cell>
          <cell r="AF159">
            <v>0</v>
          </cell>
          <cell r="AI159">
            <v>0</v>
          </cell>
          <cell r="AL159">
            <v>0</v>
          </cell>
          <cell r="AO159">
            <v>0</v>
          </cell>
        </row>
        <row r="160">
          <cell r="A160" t="str">
            <v>Véhicules usagésProgramme used 3</v>
          </cell>
          <cell r="B160" t="str">
            <v>Programme used 3</v>
          </cell>
          <cell r="E160">
            <v>0</v>
          </cell>
          <cell r="H160">
            <v>0</v>
          </cell>
          <cell r="K160">
            <v>0</v>
          </cell>
          <cell r="N160">
            <v>0</v>
          </cell>
          <cell r="Q160">
            <v>0</v>
          </cell>
          <cell r="T160">
            <v>0</v>
          </cell>
          <cell r="W160">
            <v>0</v>
          </cell>
          <cell r="Z160">
            <v>0</v>
          </cell>
          <cell r="AC160">
            <v>0</v>
          </cell>
          <cell r="AF160">
            <v>0</v>
          </cell>
          <cell r="AI160">
            <v>0</v>
          </cell>
          <cell r="AL160">
            <v>0</v>
          </cell>
          <cell r="AO160">
            <v>0</v>
          </cell>
        </row>
        <row r="161">
          <cell r="A161" t="str">
            <v>Véhicules usagés[...]</v>
          </cell>
          <cell r="B161" t="str">
            <v>[...]</v>
          </cell>
          <cell r="E161">
            <v>0</v>
          </cell>
        </row>
        <row r="162">
          <cell r="A162" t="str">
            <v>Véhicules usagés[...]</v>
          </cell>
          <cell r="B162" t="str">
            <v>[...]</v>
          </cell>
          <cell r="E162">
            <v>0</v>
          </cell>
        </row>
        <row r="163">
          <cell r="A163" t="str">
            <v>Véhicules usagés[...]</v>
          </cell>
          <cell r="B163" t="str">
            <v>[...]</v>
          </cell>
          <cell r="E163">
            <v>0</v>
          </cell>
        </row>
        <row r="164">
          <cell r="A164" t="str">
            <v>Véhicules usagésFrais administration</v>
          </cell>
          <cell r="B164" t="str">
            <v>Frais administration</v>
          </cell>
          <cell r="E164">
            <v>119358.00000000003</v>
          </cell>
          <cell r="H164">
            <v>6388.1066408329252</v>
          </cell>
          <cell r="K164">
            <v>8075.0323631485935</v>
          </cell>
          <cell r="N164">
            <v>7560.2887580641736</v>
          </cell>
          <cell r="Q164">
            <v>9914.0558626269521</v>
          </cell>
          <cell r="T164">
            <v>12360.835141695234</v>
          </cell>
          <cell r="W164">
            <v>11234.396716843741</v>
          </cell>
          <cell r="Z164">
            <v>11430.713396640196</v>
          </cell>
          <cell r="AC164">
            <v>11772.774562991033</v>
          </cell>
          <cell r="AF164">
            <v>9488.3853918708883</v>
          </cell>
          <cell r="AI164">
            <v>12806.200813337025</v>
          </cell>
          <cell r="AL164">
            <v>11610.384455042904</v>
          </cell>
          <cell r="AO164">
            <v>6716.8258969063399</v>
          </cell>
        </row>
        <row r="165">
          <cell r="A165" t="str">
            <v>Véhicules usagésAUTRES REVENUS</v>
          </cell>
          <cell r="B165" t="str">
            <v>AUTRES REVENUS</v>
          </cell>
          <cell r="E165">
            <v>153358.00000000003</v>
          </cell>
          <cell r="H165">
            <v>6388.1066408329252</v>
          </cell>
          <cell r="K165">
            <v>8075.0323631485935</v>
          </cell>
          <cell r="N165">
            <v>16060.288758064173</v>
          </cell>
          <cell r="Q165">
            <v>9914.0558626269521</v>
          </cell>
          <cell r="T165">
            <v>12360.835141695234</v>
          </cell>
          <cell r="W165">
            <v>19734.396716843741</v>
          </cell>
          <cell r="Z165">
            <v>11430.713396640196</v>
          </cell>
          <cell r="AC165">
            <v>11772.774562991033</v>
          </cell>
          <cell r="AF165">
            <v>17988.385391870888</v>
          </cell>
          <cell r="AI165">
            <v>12806.200813337025</v>
          </cell>
          <cell r="AL165">
            <v>11610.384455042904</v>
          </cell>
          <cell r="AO165">
            <v>15216.825896906339</v>
          </cell>
        </row>
        <row r="166">
          <cell r="A166" t="str">
            <v>Véhicules usagés</v>
          </cell>
        </row>
        <row r="167">
          <cell r="A167" t="str">
            <v>Véhicules usagésPROFIT DÉPARTEMENTAL</v>
          </cell>
          <cell r="B167" t="str">
            <v>PROFIT DÉPARTEMENTAL</v>
          </cell>
          <cell r="E167">
            <v>176951.70560271564</v>
          </cell>
          <cell r="H167">
            <v>-4892.6581421604596</v>
          </cell>
          <cell r="K167">
            <v>4669.1762070992972</v>
          </cell>
          <cell r="N167">
            <v>7566.2215700224151</v>
          </cell>
          <cell r="Q167">
            <v>11687.350711762705</v>
          </cell>
          <cell r="T167">
            <v>23438.067126337541</v>
          </cell>
          <cell r="W167">
            <v>26748.411535720155</v>
          </cell>
          <cell r="Z167">
            <v>19075.839420131357</v>
          </cell>
          <cell r="AC167">
            <v>20963.275525215839</v>
          </cell>
          <cell r="AF167">
            <v>18180.378948197435</v>
          </cell>
          <cell r="AI167">
            <v>26311.39768276985</v>
          </cell>
          <cell r="AL167">
            <v>19065.935819196689</v>
          </cell>
          <cell r="AO167">
            <v>4138.3091984228013</v>
          </cell>
        </row>
        <row r="170">
          <cell r="B170" t="str">
            <v>Budget 2021</v>
          </cell>
          <cell r="C170" t="str">
            <v>Service</v>
          </cell>
        </row>
        <row r="172">
          <cell r="B172" t="str">
            <v>Mois</v>
          </cell>
          <cell r="C172">
            <v>2021</v>
          </cell>
          <cell r="F172" t="str">
            <v>Janvier</v>
          </cell>
          <cell r="I172" t="str">
            <v>Février</v>
          </cell>
          <cell r="L172" t="str">
            <v>Mars</v>
          </cell>
          <cell r="O172" t="str">
            <v>Avril</v>
          </cell>
          <cell r="R172" t="str">
            <v>Mai</v>
          </cell>
          <cell r="U172" t="str">
            <v>Juin</v>
          </cell>
          <cell r="X172" t="str">
            <v>Juillet</v>
          </cell>
          <cell r="AA172" t="str">
            <v>Août</v>
          </cell>
          <cell r="AD172" t="str">
            <v>Septembre</v>
          </cell>
          <cell r="AG172" t="str">
            <v>Octobre</v>
          </cell>
          <cell r="AJ172" t="str">
            <v>Novembre</v>
          </cell>
          <cell r="AM172" t="str">
            <v>Décembre</v>
          </cell>
        </row>
        <row r="173">
          <cell r="A173" t="str">
            <v>Service</v>
          </cell>
          <cell r="C173" t="str">
            <v>#</v>
          </cell>
          <cell r="D173" t="str">
            <v>$VENTES</v>
          </cell>
          <cell r="E173" t="str">
            <v>$PROFITS</v>
          </cell>
          <cell r="F173" t="str">
            <v>#</v>
          </cell>
          <cell r="G173" t="str">
            <v>$VENTES</v>
          </cell>
          <cell r="H173" t="str">
            <v>$PROFITS</v>
          </cell>
          <cell r="I173" t="str">
            <v>#</v>
          </cell>
          <cell r="J173" t="str">
            <v>$VENTES</v>
          </cell>
          <cell r="K173" t="str">
            <v>$PROFITS</v>
          </cell>
          <cell r="L173" t="str">
            <v>#</v>
          </cell>
          <cell r="M173" t="str">
            <v>$VENTES</v>
          </cell>
          <cell r="N173" t="str">
            <v>$PROFITS</v>
          </cell>
          <cell r="O173" t="str">
            <v>#</v>
          </cell>
          <cell r="P173" t="str">
            <v>$VENTES</v>
          </cell>
          <cell r="Q173" t="str">
            <v>$PROFITS</v>
          </cell>
          <cell r="R173" t="str">
            <v>#</v>
          </cell>
          <cell r="S173" t="str">
            <v>$VENTES</v>
          </cell>
          <cell r="T173" t="str">
            <v>$PROFITS</v>
          </cell>
          <cell r="U173" t="str">
            <v>#</v>
          </cell>
          <cell r="V173" t="str">
            <v>$VENTES</v>
          </cell>
          <cell r="W173" t="str">
            <v>$PROFITS</v>
          </cell>
          <cell r="X173" t="str">
            <v>#</v>
          </cell>
          <cell r="Y173" t="str">
            <v>$VENTES</v>
          </cell>
          <cell r="Z173" t="str">
            <v>$PROFITS</v>
          </cell>
          <cell r="AA173" t="str">
            <v>#</v>
          </cell>
          <cell r="AB173" t="str">
            <v>$VENTES</v>
          </cell>
          <cell r="AC173" t="str">
            <v>$PROFITS</v>
          </cell>
          <cell r="AD173" t="str">
            <v>#</v>
          </cell>
          <cell r="AE173" t="str">
            <v>$VENTES</v>
          </cell>
          <cell r="AF173" t="str">
            <v>$PROFITS</v>
          </cell>
          <cell r="AG173" t="str">
            <v>#</v>
          </cell>
          <cell r="AH173" t="str">
            <v>$VENTES</v>
          </cell>
          <cell r="AI173" t="str">
            <v>$PROFITS</v>
          </cell>
          <cell r="AJ173" t="str">
            <v>#</v>
          </cell>
          <cell r="AK173" t="str">
            <v>$VENTES</v>
          </cell>
          <cell r="AL173" t="str">
            <v>$PROFITS</v>
          </cell>
          <cell r="AM173" t="str">
            <v>#</v>
          </cell>
          <cell r="AN173" t="str">
            <v>$VENTES</v>
          </cell>
          <cell r="AO173" t="str">
            <v>$PROFITS</v>
          </cell>
        </row>
        <row r="174">
          <cell r="A174" t="str">
            <v>ServiceM/O Client</v>
          </cell>
          <cell r="B174" t="str">
            <v>M/O Client</v>
          </cell>
          <cell r="C174">
            <v>5700</v>
          </cell>
          <cell r="D174">
            <v>1398999.3690851734</v>
          </cell>
          <cell r="E174">
            <v>1049957.3272153714</v>
          </cell>
          <cell r="F174">
            <v>309.1242508979725</v>
          </cell>
          <cell r="G174">
            <v>75870.988065822879</v>
          </cell>
          <cell r="H174">
            <v>56941.626710577031</v>
          </cell>
          <cell r="I174">
            <v>302.22260338597385</v>
          </cell>
          <cell r="J174">
            <v>74177.058150922123</v>
          </cell>
          <cell r="K174">
            <v>55670.32225880849</v>
          </cell>
          <cell r="L174">
            <v>395.91441996095165</v>
          </cell>
          <cell r="M174">
            <v>97172.635743349791</v>
          </cell>
          <cell r="N174">
            <v>72928.639682144712</v>
          </cell>
          <cell r="O174">
            <v>724.39540650343611</v>
          </cell>
          <cell r="P174">
            <v>177794.51169587806</v>
          </cell>
          <cell r="Q174">
            <v>133435.83594025267</v>
          </cell>
          <cell r="R174">
            <v>646.98142975837663</v>
          </cell>
          <cell r="S174">
            <v>158794.14246347235</v>
          </cell>
          <cell r="T174">
            <v>119175.94609597976</v>
          </cell>
          <cell r="U174">
            <v>386.59597116892093</v>
          </cell>
          <cell r="V174">
            <v>94885.529781787787</v>
          </cell>
          <cell r="W174">
            <v>71212.153087851053</v>
          </cell>
          <cell r="X174">
            <v>369.57520889424842</v>
          </cell>
          <cell r="Y174">
            <v>90707.979661855235</v>
          </cell>
          <cell r="Z174">
            <v>68076.876936082044</v>
          </cell>
          <cell r="AA174">
            <v>408.25355341348234</v>
          </cell>
          <cell r="AB174">
            <v>100201.13397407754</v>
          </cell>
          <cell r="AC174">
            <v>75201.545573368028</v>
          </cell>
          <cell r="AD174">
            <v>301.96626227632748</v>
          </cell>
          <cell r="AE174">
            <v>74114.142177121088</v>
          </cell>
          <cell r="AF174">
            <v>55623.103447169939</v>
          </cell>
          <cell r="AG174">
            <v>521.01827409100156</v>
          </cell>
          <cell r="AH174">
            <v>127877.93626932583</v>
          </cell>
          <cell r="AI174">
            <v>95973.149911395405</v>
          </cell>
          <cell r="AJ174">
            <v>975.37451453597555</v>
          </cell>
          <cell r="AK174">
            <v>239394.44393992759</v>
          </cell>
          <cell r="AL174">
            <v>179666.95058178654</v>
          </cell>
          <cell r="AM174">
            <v>358.57810511333281</v>
          </cell>
          <cell r="AN174">
            <v>88008.867161633272</v>
          </cell>
          <cell r="AO174">
            <v>66051.176989955682</v>
          </cell>
        </row>
        <row r="175">
          <cell r="A175" t="str">
            <v>Service% profit / ventes</v>
          </cell>
          <cell r="B175" t="str">
            <v>% profit / ventes</v>
          </cell>
          <cell r="E175">
            <v>0.75050593332429749</v>
          </cell>
          <cell r="H175">
            <v>0.75050593332429738</v>
          </cell>
          <cell r="K175">
            <v>0.75050593332429738</v>
          </cell>
          <cell r="N175">
            <v>0.75050593332429738</v>
          </cell>
          <cell r="Q175">
            <v>0.75050593332429738</v>
          </cell>
          <cell r="T175">
            <v>0.75050593332429738</v>
          </cell>
          <cell r="W175">
            <v>0.75050593332429727</v>
          </cell>
          <cell r="Z175">
            <v>0.75050593332429738</v>
          </cell>
          <cell r="AC175">
            <v>0.75050593332429738</v>
          </cell>
          <cell r="AF175">
            <v>0.75050593332429738</v>
          </cell>
          <cell r="AI175">
            <v>0.75050593332429738</v>
          </cell>
          <cell r="AL175">
            <v>0.75050593332429738</v>
          </cell>
          <cell r="AO175">
            <v>0.75050593332429738</v>
          </cell>
        </row>
        <row r="176">
          <cell r="A176" t="str">
            <v>Service</v>
          </cell>
          <cell r="D176">
            <v>245.43848580441639</v>
          </cell>
          <cell r="G176">
            <v>245.43848580441642</v>
          </cell>
          <cell r="J176">
            <v>245.43848580441644</v>
          </cell>
          <cell r="M176">
            <v>245.43848580441642</v>
          </cell>
          <cell r="P176">
            <v>245.43848580441642</v>
          </cell>
          <cell r="S176">
            <v>245.43848580441642</v>
          </cell>
          <cell r="V176">
            <v>245.43848580441644</v>
          </cell>
          <cell r="Y176">
            <v>245.43848580441644</v>
          </cell>
          <cell r="AB176">
            <v>245.43848580441642</v>
          </cell>
          <cell r="AE176">
            <v>245.43848580441642</v>
          </cell>
          <cell r="AH176">
            <v>245.43848580441642</v>
          </cell>
          <cell r="AK176">
            <v>245.43848580441642</v>
          </cell>
          <cell r="AN176">
            <v>245.43848580441642</v>
          </cell>
        </row>
        <row r="177">
          <cell r="A177" t="str">
            <v>ServiceM/O Garantie</v>
          </cell>
          <cell r="B177" t="str">
            <v>M/O Garantie</v>
          </cell>
          <cell r="C177">
            <v>4004.9999999999995</v>
          </cell>
          <cell r="D177">
            <v>707819.68005018809</v>
          </cell>
          <cell r="E177">
            <v>494174.45420326223</v>
          </cell>
          <cell r="F177">
            <v>260.73056767022592</v>
          </cell>
          <cell r="G177">
            <v>46079.956800909669</v>
          </cell>
          <cell r="H177">
            <v>32171.38226530352</v>
          </cell>
          <cell r="I177">
            <v>262.03197676267513</v>
          </cell>
          <cell r="J177">
            <v>46309.960038720368</v>
          </cell>
          <cell r="K177">
            <v>32331.962322221443</v>
          </cell>
          <cell r="L177">
            <v>285.24048684205479</v>
          </cell>
          <cell r="M177">
            <v>50411.692917329121</v>
          </cell>
          <cell r="N177">
            <v>35195.645918063725</v>
          </cell>
          <cell r="O177">
            <v>264.50668118362398</v>
          </cell>
          <cell r="P177">
            <v>46747.324456062386</v>
          </cell>
          <cell r="Q177">
            <v>32637.314558560218</v>
          </cell>
          <cell r="R177">
            <v>376.76791619169114</v>
          </cell>
          <cell r="S177">
            <v>66587.701845687625</v>
          </cell>
          <cell r="T177">
            <v>46489.158388346921</v>
          </cell>
          <cell r="U177">
            <v>354.43283158799522</v>
          </cell>
          <cell r="V177">
            <v>62640.332947290139</v>
          </cell>
          <cell r="W177">
            <v>43733.246217656502</v>
          </cell>
          <cell r="X177">
            <v>430.29789831374308</v>
          </cell>
          <cell r="Y177">
            <v>76048.26984037504</v>
          </cell>
          <cell r="Z177">
            <v>53094.189524096088</v>
          </cell>
          <cell r="AA177">
            <v>450.56955189715893</v>
          </cell>
          <cell r="AB177">
            <v>79630.960315656353</v>
          </cell>
          <cell r="AC177">
            <v>55595.496227062911</v>
          </cell>
          <cell r="AD177">
            <v>346.05881956587018</v>
          </cell>
          <cell r="AE177">
            <v>61160.360285558061</v>
          </cell>
          <cell r="AF177">
            <v>42699.982092681421</v>
          </cell>
          <cell r="AG177">
            <v>331.69197366573701</v>
          </cell>
          <cell r="AH177">
            <v>58621.250106191612</v>
          </cell>
          <cell r="AI177">
            <v>40927.265930054535</v>
          </cell>
          <cell r="AJ177">
            <v>346.23706070096699</v>
          </cell>
          <cell r="AK177">
            <v>61191.86155477554</v>
          </cell>
          <cell r="AL177">
            <v>42721.975155266453</v>
          </cell>
          <cell r="AM177">
            <v>296.43423561825756</v>
          </cell>
          <cell r="AN177">
            <v>52390.008941632252</v>
          </cell>
          <cell r="AO177">
            <v>36576.835603948479</v>
          </cell>
        </row>
        <row r="178">
          <cell r="A178" t="str">
            <v>Service% profit / ventes</v>
          </cell>
          <cell r="B178" t="str">
            <v>% profit / ventes</v>
          </cell>
          <cell r="E178">
            <v>0.69816433214773388</v>
          </cell>
          <cell r="H178">
            <v>0.69816433214773377</v>
          </cell>
          <cell r="K178">
            <v>0.69816433214773377</v>
          </cell>
          <cell r="N178">
            <v>0.69816433214773377</v>
          </cell>
          <cell r="Q178">
            <v>0.69816433214773377</v>
          </cell>
          <cell r="T178">
            <v>0.69816433214773377</v>
          </cell>
          <cell r="W178">
            <v>0.69816433214773377</v>
          </cell>
          <cell r="Z178">
            <v>0.69816433214773377</v>
          </cell>
          <cell r="AC178">
            <v>0.69816433214773377</v>
          </cell>
          <cell r="AF178">
            <v>0.69816433214773377</v>
          </cell>
          <cell r="AI178">
            <v>0.69816433214773377</v>
          </cell>
          <cell r="AL178">
            <v>0.69816433214773377</v>
          </cell>
          <cell r="AO178">
            <v>0.69816433214773377</v>
          </cell>
        </row>
        <row r="179">
          <cell r="A179" t="str">
            <v>Service</v>
          </cell>
          <cell r="D179">
            <v>176.73400250941029</v>
          </cell>
          <cell r="G179">
            <v>176.73400250941026</v>
          </cell>
          <cell r="J179">
            <v>176.73400250941029</v>
          </cell>
          <cell r="M179">
            <v>176.73400250941029</v>
          </cell>
          <cell r="P179">
            <v>176.73400250941029</v>
          </cell>
          <cell r="S179">
            <v>176.73400250941029</v>
          </cell>
          <cell r="V179">
            <v>176.73400250941029</v>
          </cell>
          <cell r="Y179">
            <v>176.73400250941029</v>
          </cell>
          <cell r="AB179">
            <v>176.73400250941029</v>
          </cell>
          <cell r="AE179">
            <v>176.73400250941029</v>
          </cell>
          <cell r="AH179">
            <v>176.73400250941029</v>
          </cell>
          <cell r="AK179">
            <v>176.73400250941029</v>
          </cell>
          <cell r="AN179">
            <v>176.73400250941029</v>
          </cell>
        </row>
        <row r="180">
          <cell r="A180" t="str">
            <v>ServiceM/O Interne</v>
          </cell>
          <cell r="B180" t="str">
            <v>M/O Interne</v>
          </cell>
          <cell r="C180">
            <v>2943</v>
          </cell>
          <cell r="D180">
            <v>694024.65988216386</v>
          </cell>
          <cell r="E180">
            <v>508877.32994108187</v>
          </cell>
          <cell r="F180">
            <v>200.69466402901355</v>
          </cell>
          <cell r="G180">
            <v>47328.252104281775</v>
          </cell>
          <cell r="H180">
            <v>34702.332573736632</v>
          </cell>
          <cell r="I180">
            <v>233.23105368099667</v>
          </cell>
          <cell r="J180">
            <v>55001.054266025283</v>
          </cell>
          <cell r="K180">
            <v>40328.235085467459</v>
          </cell>
          <cell r="L180">
            <v>222.73320905479713</v>
          </cell>
          <cell r="M180">
            <v>52525.429717539402</v>
          </cell>
          <cell r="N180">
            <v>38513.041356783542</v>
          </cell>
          <cell r="O180">
            <v>231.4420696166658</v>
          </cell>
          <cell r="P180">
            <v>54579.172153629144</v>
          </cell>
          <cell r="Q180">
            <v>40018.899905731188</v>
          </cell>
          <cell r="R180">
            <v>281.57639574585056</v>
          </cell>
          <cell r="S180">
            <v>66401.957964104484</v>
          </cell>
          <cell r="T180">
            <v>48687.680748074017</v>
          </cell>
          <cell r="U180">
            <v>246.35764538800652</v>
          </cell>
          <cell r="V180">
            <v>58096.595667611946</v>
          </cell>
          <cell r="W180">
            <v>42597.96833014633</v>
          </cell>
          <cell r="X180">
            <v>240.42736984044527</v>
          </cell>
          <cell r="Y180">
            <v>56698.105191939605</v>
          </cell>
          <cell r="Z180">
            <v>41572.557937194295</v>
          </cell>
          <cell r="AA180">
            <v>252.06007127051322</v>
          </cell>
          <cell r="AB180">
            <v>59441.354139786585</v>
          </cell>
          <cell r="AC180">
            <v>43583.980989771517</v>
          </cell>
          <cell r="AD180">
            <v>248.43426877888152</v>
          </cell>
          <cell r="AE180">
            <v>58586.309511497566</v>
          </cell>
          <cell r="AF180">
            <v>42957.039538587269</v>
          </cell>
          <cell r="AG180">
            <v>310.98866456111728</v>
          </cell>
          <cell r="AH180">
            <v>73338.02315638389</v>
          </cell>
          <cell r="AI180">
            <v>53773.388129053397</v>
          </cell>
          <cell r="AJ180">
            <v>257.81050531641455</v>
          </cell>
          <cell r="AK180">
            <v>60797.434001452049</v>
          </cell>
          <cell r="AL180">
            <v>44578.294793128822</v>
          </cell>
          <cell r="AM180">
            <v>217.24408271729797</v>
          </cell>
          <cell r="AN180">
            <v>51230.972007912125</v>
          </cell>
          <cell r="AO180">
            <v>37563.910553407448</v>
          </cell>
        </row>
        <row r="181">
          <cell r="A181" t="str">
            <v>Service% profit / ventes</v>
          </cell>
          <cell r="B181" t="str">
            <v>% profit / ventes</v>
          </cell>
          <cell r="E181">
            <v>0.7332265830834922</v>
          </cell>
          <cell r="H181">
            <v>0.73322658308349231</v>
          </cell>
          <cell r="K181">
            <v>0.73322658308349231</v>
          </cell>
          <cell r="N181">
            <v>0.73322658308349231</v>
          </cell>
          <cell r="Q181">
            <v>0.73322658308349231</v>
          </cell>
          <cell r="T181">
            <v>0.73322658308349231</v>
          </cell>
          <cell r="W181">
            <v>0.73322658308349231</v>
          </cell>
          <cell r="Z181">
            <v>0.73322658308349242</v>
          </cell>
          <cell r="AC181">
            <v>0.73322658308349231</v>
          </cell>
          <cell r="AF181">
            <v>0.73322658308349231</v>
          </cell>
          <cell r="AI181">
            <v>0.73322658308349231</v>
          </cell>
          <cell r="AL181">
            <v>0.73322658308349231</v>
          </cell>
          <cell r="AO181">
            <v>0.73322658308349231</v>
          </cell>
        </row>
        <row r="182">
          <cell r="A182" t="str">
            <v>Service</v>
          </cell>
          <cell r="D182">
            <v>235.82217461167647</v>
          </cell>
          <cell r="G182">
            <v>235.82217461167645</v>
          </cell>
          <cell r="J182">
            <v>235.82217461167647</v>
          </cell>
          <cell r="M182">
            <v>235.82217461167645</v>
          </cell>
          <cell r="P182">
            <v>235.82217461167647</v>
          </cell>
          <cell r="S182">
            <v>235.82217461167647</v>
          </cell>
          <cell r="V182">
            <v>235.82217461167647</v>
          </cell>
          <cell r="Y182">
            <v>235.8221746116765</v>
          </cell>
          <cell r="AB182">
            <v>235.82217461167647</v>
          </cell>
          <cell r="AE182">
            <v>235.8221746116765</v>
          </cell>
          <cell r="AH182">
            <v>235.8221746116765</v>
          </cell>
          <cell r="AK182">
            <v>235.82217461167645</v>
          </cell>
          <cell r="AN182">
            <v>235.82217461167645</v>
          </cell>
        </row>
        <row r="183">
          <cell r="A183" t="str">
            <v>ServiceM/O Esthétique</v>
          </cell>
          <cell r="B183" t="str">
            <v>M/O Esthétique</v>
          </cell>
          <cell r="C183">
            <v>0</v>
          </cell>
          <cell r="D183">
            <v>1906</v>
          </cell>
          <cell r="E183">
            <v>1410.44</v>
          </cell>
          <cell r="F183">
            <v>0</v>
          </cell>
          <cell r="G183">
            <v>270.33034111310593</v>
          </cell>
          <cell r="H183">
            <v>200.04445242369837</v>
          </cell>
          <cell r="I183">
            <v>0</v>
          </cell>
          <cell r="J183">
            <v>24.986890403775561</v>
          </cell>
          <cell r="K183">
            <v>18.490298898793917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222.34923117043039</v>
          </cell>
          <cell r="Q183">
            <v>164.53843106611848</v>
          </cell>
          <cell r="R183">
            <v>0</v>
          </cell>
          <cell r="S183">
            <v>23.953321364452425</v>
          </cell>
          <cell r="T183">
            <v>17.725457809694795</v>
          </cell>
          <cell r="U183">
            <v>0</v>
          </cell>
          <cell r="V183">
            <v>57.469847928683798</v>
          </cell>
          <cell r="W183">
            <v>42.527687467226009</v>
          </cell>
          <cell r="X183">
            <v>0</v>
          </cell>
          <cell r="Y183">
            <v>49.973780807551123</v>
          </cell>
          <cell r="Z183">
            <v>36.980597797587833</v>
          </cell>
          <cell r="AA183">
            <v>0</v>
          </cell>
          <cell r="AB183">
            <v>240.85478239011712</v>
          </cell>
          <cell r="AC183">
            <v>178.23253896868667</v>
          </cell>
          <cell r="AD183">
            <v>0</v>
          </cell>
          <cell r="AE183">
            <v>106.76534905417911</v>
          </cell>
          <cell r="AF183">
            <v>79.006358300092543</v>
          </cell>
          <cell r="AG183">
            <v>0</v>
          </cell>
          <cell r="AH183">
            <v>295.49577339086181</v>
          </cell>
          <cell r="AI183">
            <v>218.66687230923773</v>
          </cell>
          <cell r="AJ183">
            <v>0</v>
          </cell>
          <cell r="AK183">
            <v>553.85214540778145</v>
          </cell>
          <cell r="AL183">
            <v>409.85058760175826</v>
          </cell>
          <cell r="AM183">
            <v>0</v>
          </cell>
          <cell r="AN183">
            <v>59.968536969061347</v>
          </cell>
          <cell r="AO183">
            <v>44.376717357105399</v>
          </cell>
        </row>
        <row r="184">
          <cell r="A184" t="str">
            <v>Service% profit / ventes</v>
          </cell>
          <cell r="B184" t="str">
            <v>% profit / ventes</v>
          </cell>
          <cell r="D184">
            <v>0</v>
          </cell>
          <cell r="E184">
            <v>0.74</v>
          </cell>
          <cell r="G184">
            <v>0</v>
          </cell>
          <cell r="H184">
            <v>0.74</v>
          </cell>
          <cell r="J184">
            <v>0</v>
          </cell>
          <cell r="K184">
            <v>0.7400000000000001</v>
          </cell>
          <cell r="M184">
            <v>0</v>
          </cell>
          <cell r="N184">
            <v>0</v>
          </cell>
          <cell r="P184">
            <v>0</v>
          </cell>
          <cell r="Q184">
            <v>0.74</v>
          </cell>
          <cell r="S184">
            <v>0</v>
          </cell>
          <cell r="T184">
            <v>0.74</v>
          </cell>
          <cell r="V184">
            <v>0</v>
          </cell>
          <cell r="W184">
            <v>0.74</v>
          </cell>
          <cell r="Y184">
            <v>0</v>
          </cell>
          <cell r="Z184">
            <v>0.7400000000000001</v>
          </cell>
          <cell r="AB184">
            <v>0</v>
          </cell>
          <cell r="AC184">
            <v>0.74</v>
          </cell>
          <cell r="AE184">
            <v>0</v>
          </cell>
          <cell r="AF184">
            <v>0.74</v>
          </cell>
          <cell r="AH184">
            <v>0</v>
          </cell>
          <cell r="AI184">
            <v>0.74</v>
          </cell>
          <cell r="AK184">
            <v>0</v>
          </cell>
          <cell r="AL184">
            <v>0.74</v>
          </cell>
          <cell r="AN184">
            <v>0</v>
          </cell>
          <cell r="AO184">
            <v>0.74</v>
          </cell>
        </row>
        <row r="185">
          <cell r="A185" t="str">
            <v>Service</v>
          </cell>
          <cell r="D185">
            <v>0</v>
          </cell>
          <cell r="G185">
            <v>0</v>
          </cell>
          <cell r="J185">
            <v>0</v>
          </cell>
          <cell r="M185">
            <v>0</v>
          </cell>
          <cell r="P185">
            <v>0</v>
          </cell>
          <cell r="S185">
            <v>0</v>
          </cell>
          <cell r="V185">
            <v>0</v>
          </cell>
          <cell r="Y185">
            <v>0</v>
          </cell>
          <cell r="AB185">
            <v>0</v>
          </cell>
          <cell r="AE185">
            <v>0</v>
          </cell>
          <cell r="AH185">
            <v>0</v>
          </cell>
          <cell r="AK185">
            <v>0</v>
          </cell>
          <cell r="AN185">
            <v>0</v>
          </cell>
        </row>
        <row r="186">
          <cell r="A186" t="str">
            <v>ServiceAjustement M/O</v>
          </cell>
          <cell r="B186" t="str">
            <v>Ajustement M/O</v>
          </cell>
          <cell r="E186">
            <v>-48641.460247757655</v>
          </cell>
          <cell r="H186">
            <v>-2959.7191851556272</v>
          </cell>
          <cell r="K186">
            <v>-3065.6632097438992</v>
          </cell>
          <cell r="N186">
            <v>-3475.7080423797106</v>
          </cell>
          <cell r="Q186">
            <v>-4750.6399655734394</v>
          </cell>
          <cell r="T186">
            <v>-5033.4209187872038</v>
          </cell>
          <cell r="W186">
            <v>-3776.1121398973351</v>
          </cell>
          <cell r="Z186">
            <v>-3947.0420261874815</v>
          </cell>
          <cell r="AC186">
            <v>-4222.0781123780662</v>
          </cell>
          <cell r="AF186">
            <v>-3419.54898262199</v>
          </cell>
          <cell r="AI186">
            <v>-4500.6152400611772</v>
          </cell>
          <cell r="AL186">
            <v>-6146.4338340456598</v>
          </cell>
          <cell r="AO186">
            <v>-3344.4785909260709</v>
          </cell>
        </row>
        <row r="187">
          <cell r="A187" t="str">
            <v>ServiceSous-total M/O</v>
          </cell>
          <cell r="B187" t="str">
            <v>Sous-total M/O</v>
          </cell>
          <cell r="C187">
            <v>12648</v>
          </cell>
          <cell r="D187">
            <v>2802749.7090175254</v>
          </cell>
          <cell r="E187">
            <v>2005778.0911119578</v>
          </cell>
          <cell r="F187">
            <v>770.54948259721198</v>
          </cell>
          <cell r="G187">
            <v>169549.52731212744</v>
          </cell>
          <cell r="H187">
            <v>121055.66681688525</v>
          </cell>
          <cell r="I187">
            <v>797.48563382964562</v>
          </cell>
          <cell r="J187">
            <v>175513.05934607156</v>
          </cell>
          <cell r="K187">
            <v>125283.34675565228</v>
          </cell>
          <cell r="L187">
            <v>903.88811585780365</v>
          </cell>
          <cell r="M187">
            <v>200109.75837821831</v>
          </cell>
          <cell r="N187">
            <v>143161.61891461228</v>
          </cell>
          <cell r="O187">
            <v>1220.344157303726</v>
          </cell>
          <cell r="P187">
            <v>279343.35753674002</v>
          </cell>
          <cell r="Q187">
            <v>201505.94887003678</v>
          </cell>
          <cell r="R187">
            <v>1305.3257416959184</v>
          </cell>
          <cell r="S187">
            <v>291807.75559462892</v>
          </cell>
          <cell r="T187">
            <v>209337.0897714232</v>
          </cell>
          <cell r="U187">
            <v>987.38644814492261</v>
          </cell>
          <cell r="V187">
            <v>215679.92824461855</v>
          </cell>
          <cell r="W187">
            <v>153809.78318322377</v>
          </cell>
          <cell r="X187">
            <v>1040.3004770484367</v>
          </cell>
          <cell r="Y187">
            <v>223504.3284749774</v>
          </cell>
          <cell r="Z187">
            <v>158833.56296898253</v>
          </cell>
          <cell r="AA187">
            <v>1110.8831765811544</v>
          </cell>
          <cell r="AB187">
            <v>239514.30321191062</v>
          </cell>
          <cell r="AC187">
            <v>170337.17721679306</v>
          </cell>
          <cell r="AD187">
            <v>896.45935062107924</v>
          </cell>
          <cell r="AE187">
            <v>193967.57732323089</v>
          </cell>
          <cell r="AF187">
            <v>137939.58245411675</v>
          </cell>
          <cell r="AG187">
            <v>1163.698912317856</v>
          </cell>
          <cell r="AH187">
            <v>260132.70530529221</v>
          </cell>
          <cell r="AI187">
            <v>186391.85560275137</v>
          </cell>
          <cell r="AJ187">
            <v>1579.4220805533571</v>
          </cell>
          <cell r="AK187">
            <v>361937.59164156293</v>
          </cell>
          <cell r="AL187">
            <v>261230.63728373789</v>
          </cell>
          <cell r="AM187">
            <v>872.25642344888831</v>
          </cell>
          <cell r="AN187">
            <v>191689.81664814672</v>
          </cell>
          <cell r="AO187">
            <v>136891.82127374265</v>
          </cell>
        </row>
        <row r="188">
          <cell r="A188" t="str">
            <v>Service% protit / ventes</v>
          </cell>
          <cell r="B188" t="str">
            <v>% protit / ventes</v>
          </cell>
          <cell r="D188">
            <v>221.59627680404216</v>
          </cell>
          <cell r="E188">
            <v>0.71564652550265084</v>
          </cell>
          <cell r="G188">
            <v>220.03716976182278</v>
          </cell>
          <cell r="H188">
            <v>0.71398410090540221</v>
          </cell>
          <cell r="J188">
            <v>220.08303585762607</v>
          </cell>
          <cell r="K188">
            <v>0.71381210732941647</v>
          </cell>
          <cell r="M188">
            <v>221.38775238604734</v>
          </cell>
          <cell r="N188">
            <v>0.71541548035867919</v>
          </cell>
          <cell r="P188">
            <v>228.90539186415387</v>
          </cell>
          <cell r="Q188">
            <v>0.72135579183598153</v>
          </cell>
          <cell r="S188">
            <v>223.55167470726772</v>
          </cell>
          <cell r="T188">
            <v>0.71738014414609441</v>
          </cell>
          <cell r="V188">
            <v>218.43517160867734</v>
          </cell>
          <cell r="W188">
            <v>0.71313906878148037</v>
          </cell>
          <cell r="Y188">
            <v>214.84593481020866</v>
          </cell>
          <cell r="Z188">
            <v>0.71065094825116493</v>
          </cell>
          <cell r="AB188">
            <v>215.607102763981</v>
          </cell>
          <cell r="AC188">
            <v>0.71117747429925715</v>
          </cell>
          <cell r="AE188">
            <v>216.37074474023558</v>
          </cell>
          <cell r="AF188">
            <v>0.71114762764836659</v>
          </cell>
          <cell r="AH188">
            <v>223.5395277522085</v>
          </cell>
          <cell r="AI188">
            <v>0.71652603383339109</v>
          </cell>
          <cell r="AK188">
            <v>229.15824471363385</v>
          </cell>
          <cell r="AL188">
            <v>0.72175602456470456</v>
          </cell>
          <cell r="AN188">
            <v>219.76314704592048</v>
          </cell>
          <cell r="AO188">
            <v>0.7141319432999006</v>
          </cell>
        </row>
        <row r="189">
          <cell r="A189" t="str">
            <v>Service</v>
          </cell>
        </row>
        <row r="190">
          <cell r="A190" t="str">
            <v>ServiceSous-traitement</v>
          </cell>
          <cell r="B190" t="str">
            <v>Sous-traitement</v>
          </cell>
          <cell r="C190">
            <v>0</v>
          </cell>
          <cell r="D190">
            <v>299999.99999999994</v>
          </cell>
          <cell r="E190">
            <v>71999.999999999985</v>
          </cell>
          <cell r="F190">
            <v>0</v>
          </cell>
          <cell r="G190">
            <v>19187.075768751314</v>
          </cell>
          <cell r="H190">
            <v>4604.8981845003154</v>
          </cell>
          <cell r="I190">
            <v>0</v>
          </cell>
          <cell r="J190">
            <v>18153.058934700417</v>
          </cell>
          <cell r="K190">
            <v>4356.7341443281002</v>
          </cell>
          <cell r="L190">
            <v>0</v>
          </cell>
          <cell r="M190">
            <v>24221.91661324873</v>
          </cell>
          <cell r="N190">
            <v>5813.2599871796947</v>
          </cell>
          <cell r="O190">
            <v>0</v>
          </cell>
          <cell r="P190">
            <v>33882.618586113851</v>
          </cell>
          <cell r="Q190">
            <v>8131.8284606673242</v>
          </cell>
          <cell r="R190">
            <v>0</v>
          </cell>
          <cell r="S190">
            <v>38955.433881342142</v>
          </cell>
          <cell r="T190">
            <v>9349.3041315221144</v>
          </cell>
          <cell r="U190">
            <v>0</v>
          </cell>
          <cell r="V190">
            <v>27930.607628183541</v>
          </cell>
          <cell r="W190">
            <v>6703.3458307640494</v>
          </cell>
          <cell r="X190">
            <v>0</v>
          </cell>
          <cell r="Y190">
            <v>24153.7014980233</v>
          </cell>
          <cell r="Z190">
            <v>5796.888359525592</v>
          </cell>
          <cell r="AA190">
            <v>0</v>
          </cell>
          <cell r="AB190">
            <v>24378.890593754368</v>
          </cell>
          <cell r="AC190">
            <v>5850.9337425010481</v>
          </cell>
          <cell r="AD190">
            <v>0</v>
          </cell>
          <cell r="AE190">
            <v>29072.228396112863</v>
          </cell>
          <cell r="AF190">
            <v>6977.3348150670872</v>
          </cell>
          <cell r="AG190">
            <v>0</v>
          </cell>
          <cell r="AH190">
            <v>25843.985930584855</v>
          </cell>
          <cell r="AI190">
            <v>6202.5566233403651</v>
          </cell>
          <cell r="AJ190">
            <v>0</v>
          </cell>
          <cell r="AK190">
            <v>19876.874014810674</v>
          </cell>
          <cell r="AL190">
            <v>4770.4497635545613</v>
          </cell>
          <cell r="AM190">
            <v>0</v>
          </cell>
          <cell r="AN190">
            <v>14343.608154373955</v>
          </cell>
          <cell r="AO190">
            <v>3442.4659570497488</v>
          </cell>
        </row>
        <row r="191">
          <cell r="A191" t="str">
            <v>Service% profit / ventes</v>
          </cell>
          <cell r="B191" t="str">
            <v>% profit / ventes</v>
          </cell>
          <cell r="E191">
            <v>0.24</v>
          </cell>
          <cell r="H191">
            <v>0.24</v>
          </cell>
          <cell r="K191">
            <v>0.24000000000000002</v>
          </cell>
          <cell r="N191">
            <v>0.24</v>
          </cell>
          <cell r="Q191">
            <v>0.24</v>
          </cell>
          <cell r="T191">
            <v>0.24000000000000002</v>
          </cell>
          <cell r="W191">
            <v>0.24</v>
          </cell>
          <cell r="Z191">
            <v>0.24</v>
          </cell>
          <cell r="AC191">
            <v>0.24</v>
          </cell>
          <cell r="AF191">
            <v>0.24</v>
          </cell>
          <cell r="AI191">
            <v>0.24</v>
          </cell>
          <cell r="AL191">
            <v>0.24</v>
          </cell>
          <cell r="AO191">
            <v>0.23999999999999996</v>
          </cell>
        </row>
        <row r="192">
          <cell r="A192" t="str">
            <v>Service</v>
          </cell>
        </row>
        <row r="193">
          <cell r="A193" t="str">
            <v>ServiceM.O. Recond. MCPA</v>
          </cell>
          <cell r="B193" t="str">
            <v>M.O. Recond. MCPA</v>
          </cell>
          <cell r="C193">
            <v>0</v>
          </cell>
          <cell r="D193">
            <v>0</v>
          </cell>
          <cell r="E193">
            <v>0</v>
          </cell>
        </row>
        <row r="194">
          <cell r="A194" t="str">
            <v>Service% profit / ventes</v>
          </cell>
          <cell r="B194" t="str">
            <v>% profit / ventes</v>
          </cell>
          <cell r="E194">
            <v>0</v>
          </cell>
          <cell r="H194">
            <v>0</v>
          </cell>
          <cell r="K194">
            <v>0</v>
          </cell>
          <cell r="N194">
            <v>0</v>
          </cell>
          <cell r="Q194">
            <v>0</v>
          </cell>
          <cell r="T194">
            <v>0</v>
          </cell>
          <cell r="W194">
            <v>0</v>
          </cell>
          <cell r="Z194">
            <v>0</v>
          </cell>
          <cell r="AC194">
            <v>0</v>
          </cell>
          <cell r="AF194">
            <v>0</v>
          </cell>
          <cell r="AI194">
            <v>0</v>
          </cell>
          <cell r="AL194">
            <v>0</v>
          </cell>
          <cell r="AO194">
            <v>0</v>
          </cell>
        </row>
        <row r="195">
          <cell r="A195" t="str">
            <v>Service</v>
          </cell>
        </row>
        <row r="196">
          <cell r="A196" t="str">
            <v>ServiceTotal Mécanique</v>
          </cell>
          <cell r="B196" t="str">
            <v>Total Mécanique</v>
          </cell>
          <cell r="D196">
            <v>3102749.7090175254</v>
          </cell>
          <cell r="E196">
            <v>2077778.0911119578</v>
          </cell>
          <cell r="G196">
            <v>188736.60308087876</v>
          </cell>
          <cell r="H196">
            <v>125660.56500138556</v>
          </cell>
          <cell r="J196">
            <v>193666.11828077197</v>
          </cell>
          <cell r="K196">
            <v>129640.08089998038</v>
          </cell>
          <cell r="M196">
            <v>224331.67499146704</v>
          </cell>
          <cell r="N196">
            <v>148974.87890179196</v>
          </cell>
          <cell r="P196">
            <v>313225.97612285387</v>
          </cell>
          <cell r="Q196">
            <v>209637.77733070409</v>
          </cell>
          <cell r="S196">
            <v>330763.18947597104</v>
          </cell>
          <cell r="T196">
            <v>218686.3939029453</v>
          </cell>
          <cell r="V196">
            <v>243610.53587280208</v>
          </cell>
          <cell r="W196">
            <v>160513.12901398781</v>
          </cell>
          <cell r="Y196">
            <v>247658.0299730007</v>
          </cell>
          <cell r="Z196">
            <v>164630.45132850812</v>
          </cell>
          <cell r="AB196">
            <v>263893.19380566501</v>
          </cell>
          <cell r="AC196">
            <v>176188.11095929411</v>
          </cell>
          <cell r="AE196">
            <v>223039.80571934374</v>
          </cell>
          <cell r="AF196">
            <v>144916.91726918385</v>
          </cell>
          <cell r="AH196">
            <v>285976.69123587705</v>
          </cell>
          <cell r="AI196">
            <v>192594.41222609172</v>
          </cell>
          <cell r="AK196">
            <v>381814.46565637359</v>
          </cell>
          <cell r="AL196">
            <v>266001.08704729244</v>
          </cell>
          <cell r="AN196">
            <v>206033.42480252066</v>
          </cell>
          <cell r="AO196">
            <v>140334.2872307924</v>
          </cell>
        </row>
        <row r="197">
          <cell r="A197" t="str">
            <v>Service</v>
          </cell>
          <cell r="E197">
            <v>0.66965700941758488</v>
          </cell>
          <cell r="H197">
            <v>0.66579859417908771</v>
          </cell>
          <cell r="K197">
            <v>0.66939990355995904</v>
          </cell>
          <cell r="N197">
            <v>0.66408312115290258</v>
          </cell>
          <cell r="Q197">
            <v>0.66928605323742274</v>
          </cell>
          <cell r="T197">
            <v>0.66115698741873519</v>
          </cell>
          <cell r="W197">
            <v>0.65889239329861149</v>
          </cell>
          <cell r="Z197">
            <v>0.66474909513919611</v>
          </cell>
          <cell r="AC197">
            <v>0.66764931834142616</v>
          </cell>
          <cell r="AF197">
            <v>0.64973566849110431</v>
          </cell>
          <cell r="AI197">
            <v>0.67346192234680247</v>
          </cell>
          <cell r="AL197">
            <v>0.6966762943096263</v>
          </cell>
          <cell r="AO197">
            <v>0.68112388737555707</v>
          </cell>
        </row>
        <row r="198">
          <cell r="A198" t="str">
            <v>Service</v>
          </cell>
        </row>
        <row r="199">
          <cell r="A199" t="str">
            <v>ServiceDEPENSES</v>
          </cell>
          <cell r="B199" t="str">
            <v>DEPENSES</v>
          </cell>
        </row>
        <row r="200">
          <cell r="A200" t="str">
            <v>ServiceSalaires cadres</v>
          </cell>
          <cell r="B200" t="str">
            <v>Salaires cadres</v>
          </cell>
          <cell r="E200">
            <v>148814.26175999999</v>
          </cell>
          <cell r="H200">
            <v>12044.250946206896</v>
          </cell>
          <cell r="K200">
            <v>11568.334234482758</v>
          </cell>
          <cell r="N200">
            <v>12996.084369655171</v>
          </cell>
          <cell r="Q200">
            <v>12044.250946206896</v>
          </cell>
          <cell r="T200">
            <v>12520.167657931033</v>
          </cell>
          <cell r="W200">
            <v>12520.167657931033</v>
          </cell>
          <cell r="Z200">
            <v>12520.167657931033</v>
          </cell>
          <cell r="AC200">
            <v>12520.167657931033</v>
          </cell>
          <cell r="AF200">
            <v>12520.167657931033</v>
          </cell>
          <cell r="AI200">
            <v>12044.250946206896</v>
          </cell>
          <cell r="AL200">
            <v>12520.167657931033</v>
          </cell>
          <cell r="AO200">
            <v>12996.084369655171</v>
          </cell>
        </row>
        <row r="201">
          <cell r="A201" t="str">
            <v>ServiceSalaires commis</v>
          </cell>
          <cell r="B201" t="str">
            <v>Salaires commis</v>
          </cell>
          <cell r="E201">
            <v>108700.73360400002</v>
          </cell>
          <cell r="H201">
            <v>8746.0360371034476</v>
          </cell>
          <cell r="K201">
            <v>8329.558130574711</v>
          </cell>
          <cell r="N201">
            <v>9578.9918501609191</v>
          </cell>
          <cell r="Q201">
            <v>8746.0360371034476</v>
          </cell>
          <cell r="T201">
            <v>9162.5139436321842</v>
          </cell>
          <cell r="W201">
            <v>9162.5139436321842</v>
          </cell>
          <cell r="Z201">
            <v>9162.5139436321842</v>
          </cell>
          <cell r="AC201">
            <v>9162.5139436321842</v>
          </cell>
          <cell r="AF201">
            <v>9162.5139436321842</v>
          </cell>
          <cell r="AI201">
            <v>8746.0360371034476</v>
          </cell>
          <cell r="AL201">
            <v>9162.5139436321842</v>
          </cell>
          <cell r="AO201">
            <v>9578.9918501609191</v>
          </cell>
        </row>
        <row r="202">
          <cell r="A202" t="str">
            <v>ServiceSalaires autres</v>
          </cell>
          <cell r="B202" t="str">
            <v>Salaires autres</v>
          </cell>
          <cell r="E202">
            <v>146835.62122560001</v>
          </cell>
          <cell r="H202">
            <v>11814.360328496552</v>
          </cell>
          <cell r="K202">
            <v>11251.771741425286</v>
          </cell>
          <cell r="N202">
            <v>12939.537502639081</v>
          </cell>
          <cell r="Q202">
            <v>11814.360328496552</v>
          </cell>
          <cell r="T202">
            <v>12376.948915567818</v>
          </cell>
          <cell r="W202">
            <v>12376.948915567818</v>
          </cell>
          <cell r="Z202">
            <v>12376.948915567818</v>
          </cell>
          <cell r="AC202">
            <v>12376.948915567818</v>
          </cell>
          <cell r="AF202">
            <v>12376.948915567818</v>
          </cell>
          <cell r="AI202">
            <v>11814.360328496552</v>
          </cell>
          <cell r="AL202">
            <v>12376.948915567818</v>
          </cell>
          <cell r="AO202">
            <v>12939.537502639081</v>
          </cell>
        </row>
        <row r="203">
          <cell r="A203" t="str">
            <v>ServiceSalaires spécialistes</v>
          </cell>
          <cell r="B203" t="str">
            <v>Salaires spécialistes</v>
          </cell>
          <cell r="E203">
            <v>371707.29119999998</v>
          </cell>
          <cell r="H203">
            <v>30510.931475862068</v>
          </cell>
          <cell r="K203">
            <v>29891.36331034483</v>
          </cell>
          <cell r="N203">
            <v>31750.067806896557</v>
          </cell>
          <cell r="Q203">
            <v>30510.931475862068</v>
          </cell>
          <cell r="T203">
            <v>31130.499641379309</v>
          </cell>
          <cell r="W203">
            <v>31130.499641379309</v>
          </cell>
          <cell r="Z203">
            <v>31130.499641379309</v>
          </cell>
          <cell r="AC203">
            <v>31130.499641379309</v>
          </cell>
          <cell r="AF203">
            <v>31130.499641379309</v>
          </cell>
          <cell r="AI203">
            <v>30510.931475862068</v>
          </cell>
          <cell r="AL203">
            <v>31130.499641379309</v>
          </cell>
          <cell r="AO203">
            <v>31750.067806896557</v>
          </cell>
        </row>
        <row r="204">
          <cell r="A204" t="str">
            <v>Service[...]</v>
          </cell>
          <cell r="B204" t="str">
            <v>[...]</v>
          </cell>
          <cell r="E204">
            <v>0</v>
          </cell>
        </row>
        <row r="205">
          <cell r="A205" t="str">
            <v>Service[...]</v>
          </cell>
          <cell r="B205" t="str">
            <v>[...]</v>
          </cell>
          <cell r="E205">
            <v>0</v>
          </cell>
        </row>
        <row r="206">
          <cell r="A206" t="str">
            <v>Service[...]</v>
          </cell>
          <cell r="B206" t="str">
            <v>[...]</v>
          </cell>
          <cell r="E206">
            <v>0</v>
          </cell>
        </row>
        <row r="207">
          <cell r="A207" t="str">
            <v>ServiceSalaires en absences</v>
          </cell>
          <cell r="B207" t="str">
            <v>Salaires en absences</v>
          </cell>
          <cell r="E207">
            <v>201024.82413475195</v>
          </cell>
          <cell r="H207">
            <v>16673.690254520276</v>
          </cell>
          <cell r="K207">
            <v>15991.419290019308</v>
          </cell>
          <cell r="N207">
            <v>17604.907383522208</v>
          </cell>
          <cell r="Q207">
            <v>16673.690254520276</v>
          </cell>
          <cell r="T207">
            <v>16489.311619021239</v>
          </cell>
          <cell r="W207">
            <v>16922.636419021241</v>
          </cell>
          <cell r="Z207">
            <v>17355.961219021243</v>
          </cell>
          <cell r="AC207">
            <v>16922.636419021241</v>
          </cell>
          <cell r="AF207">
            <v>16922.636419021241</v>
          </cell>
          <cell r="AI207">
            <v>16673.690254520276</v>
          </cell>
          <cell r="AL207">
            <v>16922.636419021241</v>
          </cell>
          <cell r="AO207">
            <v>15871.608183522205</v>
          </cell>
        </row>
        <row r="208">
          <cell r="A208" t="str">
            <v>ServiceDéduction à la source</v>
          </cell>
          <cell r="B208" t="str">
            <v>Déduction à la source</v>
          </cell>
          <cell r="E208">
            <v>201024.82413475195</v>
          </cell>
          <cell r="H208">
            <v>16673.690254520276</v>
          </cell>
          <cell r="K208">
            <v>15991.419290019308</v>
          </cell>
          <cell r="N208">
            <v>17604.907383522208</v>
          </cell>
          <cell r="Q208">
            <v>16673.690254520276</v>
          </cell>
          <cell r="T208">
            <v>16489.311619021239</v>
          </cell>
          <cell r="W208">
            <v>16922.636419021241</v>
          </cell>
          <cell r="Z208">
            <v>17355.961219021243</v>
          </cell>
          <cell r="AC208">
            <v>16922.636419021241</v>
          </cell>
          <cell r="AF208">
            <v>16922.636419021241</v>
          </cell>
          <cell r="AI208">
            <v>16673.690254520276</v>
          </cell>
          <cell r="AL208">
            <v>16922.636419021241</v>
          </cell>
          <cell r="AO208">
            <v>15871.608183522205</v>
          </cell>
        </row>
        <row r="209">
          <cell r="A209" t="str">
            <v>ServiceBénéfices marginaux</v>
          </cell>
          <cell r="B209" t="str">
            <v>Bénéfices marginaux</v>
          </cell>
          <cell r="E209">
            <v>144067.79062990559</v>
          </cell>
          <cell r="H209">
            <v>11949.478015739529</v>
          </cell>
          <cell r="K209">
            <v>11460.517157847171</v>
          </cell>
          <cell r="N209">
            <v>12616.85029152425</v>
          </cell>
          <cell r="Q209">
            <v>11949.478015739529</v>
          </cell>
          <cell r="T209">
            <v>11817.339993631887</v>
          </cell>
          <cell r="W209">
            <v>12127.889433631888</v>
          </cell>
          <cell r="Z209">
            <v>12438.438873631889</v>
          </cell>
          <cell r="AC209">
            <v>12127.889433631888</v>
          </cell>
          <cell r="AF209">
            <v>12127.889433631888</v>
          </cell>
          <cell r="AI209">
            <v>11949.478015739529</v>
          </cell>
          <cell r="AL209">
            <v>12127.889433631888</v>
          </cell>
          <cell r="AO209">
            <v>11374.652531524247</v>
          </cell>
        </row>
        <row r="210">
          <cell r="A210" t="str">
            <v>ServiceCsst</v>
          </cell>
          <cell r="B210" t="str">
            <v>Csst</v>
          </cell>
          <cell r="E210">
            <v>33504.137355792001</v>
          </cell>
          <cell r="H210">
            <v>2778.948375753379</v>
          </cell>
          <cell r="K210">
            <v>2665.2365483365516</v>
          </cell>
          <cell r="N210">
            <v>2934.1512305870351</v>
          </cell>
          <cell r="Q210">
            <v>2778.948375753379</v>
          </cell>
          <cell r="T210">
            <v>2748.2186031702067</v>
          </cell>
          <cell r="W210">
            <v>2820.4394031702068</v>
          </cell>
          <cell r="Z210">
            <v>2892.6602031702073</v>
          </cell>
          <cell r="AC210">
            <v>2820.4394031702068</v>
          </cell>
          <cell r="AF210">
            <v>2820.4394031702068</v>
          </cell>
          <cell r="AI210">
            <v>2778.948375753379</v>
          </cell>
          <cell r="AL210">
            <v>2820.4394031702068</v>
          </cell>
          <cell r="AO210">
            <v>2645.2680305870344</v>
          </cell>
        </row>
        <row r="211">
          <cell r="A211" t="str">
            <v>Service[...]</v>
          </cell>
          <cell r="B211" t="str">
            <v>[...]</v>
          </cell>
          <cell r="E211">
            <v>0</v>
          </cell>
        </row>
        <row r="212">
          <cell r="A212" t="str">
            <v>ServiceTOTAL PERSONNEL</v>
          </cell>
          <cell r="B212" t="str">
            <v>TOTAL PERSONNEL</v>
          </cell>
          <cell r="C212" t="str">
            <v>%brut</v>
          </cell>
          <cell r="D212">
            <v>0.65246596344621532</v>
          </cell>
          <cell r="E212">
            <v>1355679.4840448017</v>
          </cell>
          <cell r="F212" t="str">
            <v>%brut</v>
          </cell>
          <cell r="G212">
            <v>0.8848550512802198</v>
          </cell>
          <cell r="H212">
            <v>111191.38568820241</v>
          </cell>
          <cell r="I212" t="str">
            <v>%brut</v>
          </cell>
          <cell r="J212">
            <v>0.82651614345811586</v>
          </cell>
          <cell r="K212">
            <v>107149.61970304993</v>
          </cell>
          <cell r="L212" t="str">
            <v>%brut</v>
          </cell>
          <cell r="M212">
            <v>0.79225100693864536</v>
          </cell>
          <cell r="N212">
            <v>118025.49781850743</v>
          </cell>
          <cell r="O212" t="str">
            <v>%brut</v>
          </cell>
          <cell r="P212">
            <v>0.53039765591865506</v>
          </cell>
          <cell r="Q212">
            <v>111191.38568820241</v>
          </cell>
          <cell r="R212" t="str">
            <v>%brut</v>
          </cell>
          <cell r="S212">
            <v>0.51550674910020811</v>
          </cell>
          <cell r="T212">
            <v>112734.3119933549</v>
          </cell>
          <cell r="U212" t="str">
            <v>%brut</v>
          </cell>
          <cell r="V212">
            <v>0.71012092614194744</v>
          </cell>
          <cell r="W212">
            <v>113983.73183335492</v>
          </cell>
          <cell r="X212" t="str">
            <v>%brut</v>
          </cell>
          <cell r="Y212">
            <v>0.69995040858762836</v>
          </cell>
          <cell r="Z212">
            <v>115233.15167335492</v>
          </cell>
          <cell r="AA212" t="str">
            <v>%brut</v>
          </cell>
          <cell r="AB212">
            <v>0.64694337894166609</v>
          </cell>
          <cell r="AC212">
            <v>113983.73183335492</v>
          </cell>
          <cell r="AD212" t="str">
            <v>%brut</v>
          </cell>
          <cell r="AE212">
            <v>0.78654538049294553</v>
          </cell>
          <cell r="AF212">
            <v>113983.73183335492</v>
          </cell>
          <cell r="AG212" t="str">
            <v>%brut</v>
          </cell>
          <cell r="AH212">
            <v>0.57733443251547645</v>
          </cell>
          <cell r="AI212">
            <v>111191.38568820241</v>
          </cell>
          <cell r="AJ212" t="str">
            <v>%brut</v>
          </cell>
          <cell r="AK212">
            <v>0.42850851888845742</v>
          </cell>
          <cell r="AL212">
            <v>113983.73183335492</v>
          </cell>
          <cell r="AM212" t="str">
            <v>%brut</v>
          </cell>
          <cell r="AN212">
            <v>0.80541840977624346</v>
          </cell>
          <cell r="AO212">
            <v>113027.81845850741</v>
          </cell>
        </row>
        <row r="213">
          <cell r="A213" t="str">
            <v>ServicePublicité 2</v>
          </cell>
          <cell r="B213" t="str">
            <v>Publicité 2</v>
          </cell>
          <cell r="E213">
            <v>84878.3</v>
          </cell>
          <cell r="H213">
            <v>7073.1916666666666</v>
          </cell>
          <cell r="K213">
            <v>7073.1916666666666</v>
          </cell>
          <cell r="N213">
            <v>7073.1916666666666</v>
          </cell>
          <cell r="Q213">
            <v>7073.1916666666666</v>
          </cell>
          <cell r="T213">
            <v>7073.1916666666666</v>
          </cell>
          <cell r="W213">
            <v>7073.1916666666666</v>
          </cell>
          <cell r="Z213">
            <v>7073.1916666666666</v>
          </cell>
          <cell r="AC213">
            <v>7073.1916666666666</v>
          </cell>
          <cell r="AF213">
            <v>7073.1916666666666</v>
          </cell>
          <cell r="AI213">
            <v>7073.1916666666666</v>
          </cell>
          <cell r="AL213">
            <v>7073.1916666666666</v>
          </cell>
          <cell r="AO213">
            <v>7073.1916666666666</v>
          </cell>
        </row>
        <row r="214">
          <cell r="A214" t="str">
            <v>ServiceService gratuit 2</v>
          </cell>
          <cell r="B214" t="str">
            <v>Service gratuit 2</v>
          </cell>
          <cell r="E214">
            <v>32433</v>
          </cell>
          <cell r="H214">
            <v>1758.9169876094636</v>
          </cell>
          <cell r="K214">
            <v>1719.6466132661913</v>
          </cell>
          <cell r="N214">
            <v>2252.7530495778146</v>
          </cell>
          <cell r="Q214">
            <v>4121.8098630045515</v>
          </cell>
          <cell r="T214">
            <v>3681.3243353251628</v>
          </cell>
          <cell r="W214">
            <v>2199.7310759511602</v>
          </cell>
          <cell r="Z214">
            <v>2102.8829386082739</v>
          </cell>
          <cell r="AC214">
            <v>2322.9627189227144</v>
          </cell>
          <cell r="AF214">
            <v>1718.1880323523033</v>
          </cell>
          <cell r="AI214">
            <v>2964.593979577799</v>
          </cell>
          <cell r="AL214">
            <v>5549.880987709701</v>
          </cell>
          <cell r="AO214">
            <v>2040.3094180948635</v>
          </cell>
        </row>
        <row r="215">
          <cell r="A215" t="str">
            <v>ServiceFrais véhicules de cie</v>
          </cell>
          <cell r="B215" t="str">
            <v>Frais véhicules de cie</v>
          </cell>
          <cell r="E215">
            <v>224388.96000000008</v>
          </cell>
          <cell r="H215">
            <v>16764.080000000002</v>
          </cell>
          <cell r="K215">
            <v>16764.080000000002</v>
          </cell>
          <cell r="N215">
            <v>16764.080000000002</v>
          </cell>
          <cell r="Q215">
            <v>21064.080000000002</v>
          </cell>
          <cell r="T215">
            <v>21064.080000000002</v>
          </cell>
          <cell r="W215">
            <v>16764.080000000002</v>
          </cell>
          <cell r="Z215">
            <v>16764.080000000002</v>
          </cell>
          <cell r="AC215">
            <v>16764.080000000002</v>
          </cell>
          <cell r="AF215">
            <v>16764.080000000002</v>
          </cell>
          <cell r="AI215">
            <v>22784.080000000002</v>
          </cell>
          <cell r="AL215">
            <v>21064.080000000002</v>
          </cell>
          <cell r="AO215">
            <v>21064.080000000002</v>
          </cell>
        </row>
        <row r="216">
          <cell r="A216" t="str">
            <v>ServiceInformatique</v>
          </cell>
          <cell r="B216" t="str">
            <v>Informatique</v>
          </cell>
          <cell r="E216">
            <v>53106.566400000003</v>
          </cell>
          <cell r="H216">
            <v>4425.5472</v>
          </cell>
          <cell r="K216">
            <v>4425.5472</v>
          </cell>
          <cell r="N216">
            <v>4425.5472</v>
          </cell>
          <cell r="Q216">
            <v>4425.5472</v>
          </cell>
          <cell r="T216">
            <v>4425.5472</v>
          </cell>
          <cell r="W216">
            <v>4425.5472</v>
          </cell>
          <cell r="Z216">
            <v>4425.5472</v>
          </cell>
          <cell r="AC216">
            <v>4425.5472</v>
          </cell>
          <cell r="AF216">
            <v>4425.5472</v>
          </cell>
          <cell r="AI216">
            <v>4425.5472</v>
          </cell>
          <cell r="AL216">
            <v>4425.5472</v>
          </cell>
          <cell r="AO216">
            <v>4425.5472</v>
          </cell>
        </row>
        <row r="217">
          <cell r="A217" t="str">
            <v>ServiceFrais de déplacement</v>
          </cell>
          <cell r="B217" t="str">
            <v>Frais de déplacement</v>
          </cell>
          <cell r="E217">
            <v>14368.471200000002</v>
          </cell>
          <cell r="H217">
            <v>1197.3725999999999</v>
          </cell>
          <cell r="K217">
            <v>1197.3725999999999</v>
          </cell>
          <cell r="N217">
            <v>1197.3725999999999</v>
          </cell>
          <cell r="Q217">
            <v>1197.3725999999999</v>
          </cell>
          <cell r="T217">
            <v>1197.3725999999999</v>
          </cell>
          <cell r="W217">
            <v>1197.3725999999999</v>
          </cell>
          <cell r="Z217">
            <v>1197.3725999999999</v>
          </cell>
          <cell r="AC217">
            <v>1197.3725999999999</v>
          </cell>
          <cell r="AF217">
            <v>1197.3725999999999</v>
          </cell>
          <cell r="AI217">
            <v>1197.3725999999999</v>
          </cell>
          <cell r="AL217">
            <v>1197.3725999999999</v>
          </cell>
          <cell r="AO217">
            <v>1197.3725999999999</v>
          </cell>
        </row>
        <row r="218">
          <cell r="A218" t="str">
            <v>ServiceServices extérieurs</v>
          </cell>
          <cell r="B218" t="str">
            <v>Services extérieurs</v>
          </cell>
          <cell r="E218">
            <v>43506.252</v>
          </cell>
          <cell r="H218">
            <v>3513.5209999999993</v>
          </cell>
          <cell r="K218">
            <v>3513.5209999999993</v>
          </cell>
          <cell r="N218">
            <v>3513.5209999999993</v>
          </cell>
          <cell r="Q218">
            <v>3849.5209999999993</v>
          </cell>
          <cell r="T218">
            <v>3849.5209999999993</v>
          </cell>
          <cell r="W218">
            <v>3513.5209999999993</v>
          </cell>
          <cell r="Z218">
            <v>3513.5209999999993</v>
          </cell>
          <cell r="AC218">
            <v>3513.5209999999993</v>
          </cell>
          <cell r="AF218">
            <v>3513.5209999999993</v>
          </cell>
          <cell r="AI218">
            <v>3849.5209999999993</v>
          </cell>
          <cell r="AL218">
            <v>3849.5209999999993</v>
          </cell>
          <cell r="AO218">
            <v>3513.5209999999993</v>
          </cell>
        </row>
        <row r="219">
          <cell r="A219" t="str">
            <v>ServiceFournitures autres</v>
          </cell>
          <cell r="B219" t="str">
            <v>Fournitures autres</v>
          </cell>
          <cell r="E219">
            <v>6474</v>
          </cell>
          <cell r="H219">
            <v>546</v>
          </cell>
          <cell r="K219">
            <v>520</v>
          </cell>
          <cell r="N219">
            <v>572</v>
          </cell>
          <cell r="Q219">
            <v>546</v>
          </cell>
          <cell r="T219">
            <v>520</v>
          </cell>
          <cell r="W219">
            <v>546</v>
          </cell>
          <cell r="Z219">
            <v>572</v>
          </cell>
          <cell r="AC219">
            <v>546</v>
          </cell>
          <cell r="AF219">
            <v>546</v>
          </cell>
          <cell r="AI219">
            <v>546</v>
          </cell>
          <cell r="AL219">
            <v>546</v>
          </cell>
          <cell r="AO219">
            <v>468</v>
          </cell>
        </row>
        <row r="220">
          <cell r="A220" t="str">
            <v>ServiceUniformes</v>
          </cell>
          <cell r="B220" t="str">
            <v>Uniformes</v>
          </cell>
          <cell r="E220">
            <v>15600</v>
          </cell>
          <cell r="H220">
            <v>1300</v>
          </cell>
          <cell r="K220">
            <v>1300</v>
          </cell>
          <cell r="N220">
            <v>1300</v>
          </cell>
          <cell r="Q220">
            <v>1300</v>
          </cell>
          <cell r="T220">
            <v>1300</v>
          </cell>
          <cell r="W220">
            <v>1300</v>
          </cell>
          <cell r="Z220">
            <v>1300</v>
          </cell>
          <cell r="AC220">
            <v>1300</v>
          </cell>
          <cell r="AF220">
            <v>1300</v>
          </cell>
          <cell r="AI220">
            <v>1300</v>
          </cell>
          <cell r="AL220">
            <v>1300</v>
          </cell>
          <cell r="AO220">
            <v>1300</v>
          </cell>
        </row>
        <row r="221">
          <cell r="A221" t="str">
            <v>ServicePapeterie</v>
          </cell>
          <cell r="B221" t="str">
            <v>Papeterie</v>
          </cell>
          <cell r="E221">
            <v>6278.3999999999987</v>
          </cell>
          <cell r="H221">
            <v>523.19999999999993</v>
          </cell>
          <cell r="K221">
            <v>523.19999999999993</v>
          </cell>
          <cell r="N221">
            <v>523.19999999999993</v>
          </cell>
          <cell r="Q221">
            <v>523.19999999999993</v>
          </cell>
          <cell r="T221">
            <v>523.19999999999993</v>
          </cell>
          <cell r="W221">
            <v>523.19999999999993</v>
          </cell>
          <cell r="Z221">
            <v>523.19999999999993</v>
          </cell>
          <cell r="AC221">
            <v>523.19999999999993</v>
          </cell>
          <cell r="AF221">
            <v>523.19999999999993</v>
          </cell>
          <cell r="AI221">
            <v>523.19999999999993</v>
          </cell>
          <cell r="AL221">
            <v>523.19999999999993</v>
          </cell>
          <cell r="AO221">
            <v>523.19999999999993</v>
          </cell>
        </row>
        <row r="222">
          <cell r="A222" t="str">
            <v>ServiceTéléphone</v>
          </cell>
          <cell r="B222" t="str">
            <v>Téléphone</v>
          </cell>
          <cell r="E222">
            <v>5534.2080000000014</v>
          </cell>
          <cell r="H222">
            <v>461.18399999999997</v>
          </cell>
          <cell r="K222">
            <v>461.18399999999997</v>
          </cell>
          <cell r="N222">
            <v>461.18399999999997</v>
          </cell>
          <cell r="Q222">
            <v>461.18399999999997</v>
          </cell>
          <cell r="T222">
            <v>461.18399999999997</v>
          </cell>
          <cell r="W222">
            <v>461.18399999999997</v>
          </cell>
          <cell r="Z222">
            <v>461.18399999999997</v>
          </cell>
          <cell r="AC222">
            <v>461.18399999999997</v>
          </cell>
          <cell r="AF222">
            <v>461.18399999999997</v>
          </cell>
          <cell r="AI222">
            <v>461.18399999999997</v>
          </cell>
          <cell r="AL222">
            <v>461.18399999999997</v>
          </cell>
          <cell r="AO222">
            <v>461.18399999999997</v>
          </cell>
        </row>
        <row r="223">
          <cell r="A223" t="str">
            <v>ServiceFrais postaux</v>
          </cell>
          <cell r="B223" t="str">
            <v>Frais postaux</v>
          </cell>
          <cell r="E223">
            <v>2491.1999999999994</v>
          </cell>
          <cell r="H223">
            <v>207.6</v>
          </cell>
          <cell r="K223">
            <v>207.6</v>
          </cell>
          <cell r="N223">
            <v>207.6</v>
          </cell>
          <cell r="Q223">
            <v>207.6</v>
          </cell>
          <cell r="T223">
            <v>207.6</v>
          </cell>
          <cell r="W223">
            <v>207.6</v>
          </cell>
          <cell r="Z223">
            <v>207.6</v>
          </cell>
          <cell r="AC223">
            <v>207.6</v>
          </cell>
          <cell r="AF223">
            <v>207.6</v>
          </cell>
          <cell r="AI223">
            <v>207.6</v>
          </cell>
          <cell r="AL223">
            <v>207.6</v>
          </cell>
          <cell r="AO223">
            <v>207.6</v>
          </cell>
        </row>
        <row r="224">
          <cell r="A224" t="str">
            <v>ServiceDivers</v>
          </cell>
          <cell r="B224" t="str">
            <v>Divers</v>
          </cell>
          <cell r="E224">
            <v>11542.08</v>
          </cell>
          <cell r="H224">
            <v>961.83999999999992</v>
          </cell>
          <cell r="K224">
            <v>961.83999999999992</v>
          </cell>
          <cell r="N224">
            <v>961.83999999999992</v>
          </cell>
          <cell r="Q224">
            <v>961.83999999999992</v>
          </cell>
          <cell r="T224">
            <v>961.83999999999992</v>
          </cell>
          <cell r="W224">
            <v>961.83999999999992</v>
          </cell>
          <cell r="Z224">
            <v>961.83999999999992</v>
          </cell>
          <cell r="AC224">
            <v>961.83999999999992</v>
          </cell>
          <cell r="AF224">
            <v>961.83999999999992</v>
          </cell>
          <cell r="AI224">
            <v>961.83999999999992</v>
          </cell>
          <cell r="AL224">
            <v>961.83999999999992</v>
          </cell>
          <cell r="AO224">
            <v>961.83999999999992</v>
          </cell>
        </row>
        <row r="225">
          <cell r="A225" t="str">
            <v>ServiceFormation</v>
          </cell>
          <cell r="B225" t="str">
            <v>Formation</v>
          </cell>
          <cell r="E225">
            <v>16695.12</v>
          </cell>
          <cell r="H225">
            <v>1391.26</v>
          </cell>
          <cell r="K225">
            <v>1391.26</v>
          </cell>
          <cell r="N225">
            <v>1391.26</v>
          </cell>
          <cell r="Q225">
            <v>1391.26</v>
          </cell>
          <cell r="T225">
            <v>1391.26</v>
          </cell>
          <cell r="W225">
            <v>1391.26</v>
          </cell>
          <cell r="Z225">
            <v>1391.26</v>
          </cell>
          <cell r="AC225">
            <v>1391.26</v>
          </cell>
          <cell r="AF225">
            <v>1391.26</v>
          </cell>
          <cell r="AI225">
            <v>1391.26</v>
          </cell>
          <cell r="AL225">
            <v>1391.26</v>
          </cell>
          <cell r="AO225">
            <v>1391.26</v>
          </cell>
        </row>
        <row r="226">
          <cell r="A226" t="str">
            <v>ServiceFrais bancaires</v>
          </cell>
          <cell r="B226" t="str">
            <v>Frais bancaires</v>
          </cell>
          <cell r="E226">
            <v>25456.799999999999</v>
          </cell>
          <cell r="H226">
            <v>1565.7553746442611</v>
          </cell>
          <cell r="K226">
            <v>1350.5605376493636</v>
          </cell>
          <cell r="N226">
            <v>1562.4856180940822</v>
          </cell>
          <cell r="Q226">
            <v>3003.7395318699969</v>
          </cell>
          <cell r="T226">
            <v>2752.9930502907059</v>
          </cell>
          <cell r="W226">
            <v>1819.6409647064913</v>
          </cell>
          <cell r="Z226">
            <v>1715.5334678190397</v>
          </cell>
          <cell r="AC226">
            <v>1890.8850538568645</v>
          </cell>
          <cell r="AF226">
            <v>1431.9690143215671</v>
          </cell>
          <cell r="AI226">
            <v>2684.2817531321057</v>
          </cell>
          <cell r="AL226">
            <v>3906.0972958510692</v>
          </cell>
          <cell r="AO226">
            <v>1772.8583377644529</v>
          </cell>
        </row>
        <row r="227">
          <cell r="A227" t="str">
            <v>Service[...]</v>
          </cell>
          <cell r="B227" t="str">
            <v>[...]</v>
          </cell>
          <cell r="E227">
            <v>0</v>
          </cell>
        </row>
        <row r="228">
          <cell r="A228" t="str">
            <v>Service[...]</v>
          </cell>
          <cell r="B228" t="str">
            <v>[...]</v>
          </cell>
          <cell r="E228">
            <v>0</v>
          </cell>
        </row>
        <row r="229">
          <cell r="A229" t="str">
            <v>Service[...]</v>
          </cell>
          <cell r="B229" t="str">
            <v>[...]</v>
          </cell>
          <cell r="E229">
            <v>0</v>
          </cell>
        </row>
        <row r="230">
          <cell r="A230" t="str">
            <v>ServiceTOTAL SEMI-FIXES</v>
          </cell>
          <cell r="B230" t="str">
            <v>TOTAL SEMI-FIXES</v>
          </cell>
          <cell r="C230" t="str">
            <v>%brut</v>
          </cell>
          <cell r="D230">
            <v>0.26121815410496341</v>
          </cell>
          <cell r="E230">
            <v>542753.3576000001</v>
          </cell>
          <cell r="F230" t="str">
            <v>%brut</v>
          </cell>
          <cell r="G230">
            <v>0.33176254482431072</v>
          </cell>
          <cell r="H230">
            <v>41689.468828920391</v>
          </cell>
          <cell r="I230" t="str">
            <v>%brut</v>
          </cell>
          <cell r="J230">
            <v>0.31941513249694742</v>
          </cell>
          <cell r="K230">
            <v>41409.003617582217</v>
          </cell>
          <cell r="L230" t="str">
            <v>%brut</v>
          </cell>
          <cell r="M230">
            <v>0.28330974621675548</v>
          </cell>
          <cell r="N230">
            <v>42206.035134338563</v>
          </cell>
          <cell r="O230" t="str">
            <v>%brut</v>
          </cell>
          <cell r="P230">
            <v>0.23910931750848888</v>
          </cell>
          <cell r="Q230">
            <v>50126.345861541216</v>
          </cell>
          <cell r="R230" t="str">
            <v>%brut</v>
          </cell>
          <cell r="S230">
            <v>0.22593593030854348</v>
          </cell>
          <cell r="T230">
            <v>49409.113852282535</v>
          </cell>
          <cell r="U230" t="str">
            <v>%brut</v>
          </cell>
          <cell r="V230">
            <v>0.26405421642257548</v>
          </cell>
          <cell r="W230">
            <v>42384.168507324313</v>
          </cell>
          <cell r="X230" t="str">
            <v>%brut</v>
          </cell>
          <cell r="Y230">
            <v>0.25638763990793267</v>
          </cell>
          <cell r="Z230">
            <v>42209.212873093973</v>
          </cell>
          <cell r="AA230" t="str">
            <v>%brut</v>
          </cell>
          <cell r="AB230">
            <v>0.24166581960393155</v>
          </cell>
          <cell r="AC230">
            <v>42578.644239446243</v>
          </cell>
          <cell r="AD230" t="str">
            <v>%brut</v>
          </cell>
          <cell r="AE230">
            <v>0.28647416944583715</v>
          </cell>
          <cell r="AF230">
            <v>41514.953513340537</v>
          </cell>
          <cell r="AG230" t="str">
            <v>%brut</v>
          </cell>
          <cell r="AH230">
            <v>0.26153236543667874</v>
          </cell>
          <cell r="AI230">
            <v>50369.672199376568</v>
          </cell>
          <cell r="AJ230" t="str">
            <v>%brut</v>
          </cell>
          <cell r="AK230">
            <v>0.19720511420654879</v>
          </cell>
          <cell r="AL230">
            <v>52456.774750227436</v>
          </cell>
          <cell r="AM230" t="str">
            <v>%brut</v>
          </cell>
          <cell r="AN230">
            <v>0.33063882774576003</v>
          </cell>
          <cell r="AO230">
            <v>46399.964222525981</v>
          </cell>
        </row>
        <row r="231">
          <cell r="A231" t="str">
            <v>Service</v>
          </cell>
        </row>
        <row r="232">
          <cell r="A232" t="str">
            <v>ServiceTOTAL DES DÉPENSES</v>
          </cell>
          <cell r="B232" t="str">
            <v>TOTAL DES DÉPENSES</v>
          </cell>
          <cell r="C232" t="str">
            <v>% brut</v>
          </cell>
          <cell r="D232">
            <v>0.91368411755117862</v>
          </cell>
          <cell r="E232">
            <v>1898432.8416448017</v>
          </cell>
          <cell r="F232" t="str">
            <v>% brut</v>
          </cell>
          <cell r="G232">
            <v>1.2166175961045305</v>
          </cell>
          <cell r="H232">
            <v>152880.85451712279</v>
          </cell>
          <cell r="I232" t="str">
            <v>% brut</v>
          </cell>
          <cell r="J232">
            <v>1.1459312759550633</v>
          </cell>
          <cell r="K232">
            <v>148558.62332063215</v>
          </cell>
          <cell r="L232" t="str">
            <v>% brut</v>
          </cell>
          <cell r="M232">
            <v>1.0755607531554008</v>
          </cell>
          <cell r="N232">
            <v>160231.532952846</v>
          </cell>
          <cell r="O232" t="str">
            <v>% brut</v>
          </cell>
          <cell r="P232">
            <v>0.76950697342714391</v>
          </cell>
          <cell r="Q232">
            <v>161317.73154974362</v>
          </cell>
          <cell r="R232" t="str">
            <v>% brut</v>
          </cell>
          <cell r="S232">
            <v>0.74144267940875164</v>
          </cell>
          <cell r="T232">
            <v>162143.42584563745</v>
          </cell>
          <cell r="U232" t="str">
            <v>% brut</v>
          </cell>
          <cell r="V232">
            <v>0.97417514256452276</v>
          </cell>
          <cell r="W232">
            <v>156367.90034067922</v>
          </cell>
          <cell r="X232" t="str">
            <v>% brut</v>
          </cell>
          <cell r="Y232">
            <v>0.95633804849556103</v>
          </cell>
          <cell r="Z232">
            <v>157442.36454644889</v>
          </cell>
          <cell r="AA232" t="str">
            <v>% brut</v>
          </cell>
          <cell r="AB232">
            <v>0.88860919854559761</v>
          </cell>
          <cell r="AC232">
            <v>156562.37607280115</v>
          </cell>
          <cell r="AD232" t="str">
            <v>% brut</v>
          </cell>
          <cell r="AE232">
            <v>1.0730195499387827</v>
          </cell>
          <cell r="AF232">
            <v>155498.68534669545</v>
          </cell>
          <cell r="AG232" t="str">
            <v>% brut</v>
          </cell>
          <cell r="AH232">
            <v>0.83886679795215513</v>
          </cell>
          <cell r="AI232">
            <v>161561.05788757897</v>
          </cell>
          <cell r="AJ232" t="str">
            <v>% brut</v>
          </cell>
          <cell r="AK232">
            <v>0.62571363309500616</v>
          </cell>
          <cell r="AL232">
            <v>166440.50658358235</v>
          </cell>
          <cell r="AM232" t="str">
            <v>% brut</v>
          </cell>
          <cell r="AN232">
            <v>1.1360572375220035</v>
          </cell>
          <cell r="AO232">
            <v>159427.78268103339</v>
          </cell>
        </row>
        <row r="233">
          <cell r="A233" t="str">
            <v>Service</v>
          </cell>
        </row>
        <row r="234">
          <cell r="A234" t="str">
            <v>ServicePROFIT DÉPARTEMENTAL</v>
          </cell>
          <cell r="B234" t="str">
            <v>PROFIT DÉPARTEMENTAL</v>
          </cell>
          <cell r="E234">
            <v>179345.24946715613</v>
          </cell>
          <cell r="H234">
            <v>-27220.289515737226</v>
          </cell>
          <cell r="K234">
            <v>-18918.542420651764</v>
          </cell>
          <cell r="N234">
            <v>-11256.654051054036</v>
          </cell>
          <cell r="Q234">
            <v>48320.04578096047</v>
          </cell>
          <cell r="T234">
            <v>56542.968057307851</v>
          </cell>
          <cell r="W234">
            <v>4145.228673308593</v>
          </cell>
          <cell r="Z234">
            <v>7188.0867820592248</v>
          </cell>
          <cell r="AC234">
            <v>19625.734886492952</v>
          </cell>
          <cell r="AF234">
            <v>-10581.768077511602</v>
          </cell>
          <cell r="AI234">
            <v>31033.354338512756</v>
          </cell>
          <cell r="AL234">
            <v>99560.580463710096</v>
          </cell>
          <cell r="AO234">
            <v>-19093.495450240996</v>
          </cell>
        </row>
        <row r="237">
          <cell r="B237" t="str">
            <v>Budget 2021</v>
          </cell>
          <cell r="C237" t="str">
            <v>Carrosserie</v>
          </cell>
        </row>
        <row r="239">
          <cell r="B239" t="str">
            <v>Mois</v>
          </cell>
          <cell r="C239">
            <v>2021</v>
          </cell>
          <cell r="F239" t="str">
            <v>Janvier</v>
          </cell>
          <cell r="I239" t="str">
            <v>Février</v>
          </cell>
          <cell r="L239" t="str">
            <v>Mars</v>
          </cell>
          <cell r="O239" t="str">
            <v>Avril</v>
          </cell>
          <cell r="R239" t="str">
            <v>Mai</v>
          </cell>
          <cell r="U239" t="str">
            <v>Juin</v>
          </cell>
          <cell r="X239" t="str">
            <v>Juillet</v>
          </cell>
          <cell r="AA239" t="str">
            <v>Août</v>
          </cell>
          <cell r="AD239" t="str">
            <v>Septembre</v>
          </cell>
          <cell r="AG239" t="str">
            <v>Octobre</v>
          </cell>
          <cell r="AJ239" t="str">
            <v>Novembre</v>
          </cell>
          <cell r="AM239" t="str">
            <v>Décembre</v>
          </cell>
        </row>
        <row r="240">
          <cell r="A240" t="str">
            <v>Carrosserie</v>
          </cell>
          <cell r="C240" t="str">
            <v>#</v>
          </cell>
          <cell r="D240" t="str">
            <v>$VENTES</v>
          </cell>
          <cell r="E240" t="str">
            <v>$PROFITS</v>
          </cell>
          <cell r="F240" t="str">
            <v>#</v>
          </cell>
          <cell r="G240" t="str">
            <v>$VENTES</v>
          </cell>
          <cell r="H240" t="str">
            <v>$PROFITS</v>
          </cell>
          <cell r="I240" t="str">
            <v>#</v>
          </cell>
          <cell r="J240" t="str">
            <v>$VENTES</v>
          </cell>
          <cell r="K240" t="str">
            <v>$PROFITS</v>
          </cell>
          <cell r="L240" t="str">
            <v>#</v>
          </cell>
          <cell r="M240" t="str">
            <v>$VENTES</v>
          </cell>
          <cell r="N240" t="str">
            <v>$PROFITS</v>
          </cell>
          <cell r="O240" t="str">
            <v>#</v>
          </cell>
          <cell r="P240" t="str">
            <v>$VENTES</v>
          </cell>
          <cell r="Q240" t="str">
            <v>$PROFITS</v>
          </cell>
          <cell r="R240" t="str">
            <v>#</v>
          </cell>
          <cell r="S240" t="str">
            <v>$VENTES</v>
          </cell>
          <cell r="T240" t="str">
            <v>$PROFITS</v>
          </cell>
          <cell r="U240" t="str">
            <v>#</v>
          </cell>
          <cell r="V240" t="str">
            <v>$VENTES</v>
          </cell>
          <cell r="W240" t="str">
            <v>$PROFITS</v>
          </cell>
          <cell r="X240" t="str">
            <v>#</v>
          </cell>
          <cell r="Y240" t="str">
            <v>$VENTES</v>
          </cell>
          <cell r="Z240" t="str">
            <v>$PROFITS</v>
          </cell>
          <cell r="AA240" t="str">
            <v>#</v>
          </cell>
          <cell r="AB240" t="str">
            <v>$VENTES</v>
          </cell>
          <cell r="AC240" t="str">
            <v>$PROFITS</v>
          </cell>
          <cell r="AD240" t="str">
            <v>#</v>
          </cell>
          <cell r="AE240" t="str">
            <v>$VENTES</v>
          </cell>
          <cell r="AF240" t="str">
            <v>$PROFITS</v>
          </cell>
          <cell r="AG240" t="str">
            <v>#</v>
          </cell>
          <cell r="AH240" t="str">
            <v>$VENTES</v>
          </cell>
          <cell r="AI240" t="str">
            <v>$PROFITS</v>
          </cell>
          <cell r="AJ240" t="str">
            <v>#</v>
          </cell>
          <cell r="AK240" t="str">
            <v>$VENTES</v>
          </cell>
          <cell r="AL240" t="str">
            <v>$PROFITS</v>
          </cell>
          <cell r="AM240" t="str">
            <v>#</v>
          </cell>
          <cell r="AN240" t="str">
            <v>$VENTES</v>
          </cell>
          <cell r="AO240" t="str">
            <v>$PROFITS</v>
          </cell>
        </row>
        <row r="241">
          <cell r="A241" t="str">
            <v>Carrosserie</v>
          </cell>
        </row>
        <row r="242">
          <cell r="A242" t="str">
            <v>CarrosserieM/O Sous-traitement</v>
          </cell>
          <cell r="B242" t="str">
            <v>M/O Sous-traitement</v>
          </cell>
          <cell r="C242">
            <v>0</v>
          </cell>
          <cell r="D242">
            <v>982719.99999999988</v>
          </cell>
          <cell r="E242">
            <v>223900.80000000005</v>
          </cell>
          <cell r="G242">
            <v>78517.102612357092</v>
          </cell>
          <cell r="H242">
            <v>17889.166892491088</v>
          </cell>
          <cell r="J242">
            <v>68119.860316225822</v>
          </cell>
          <cell r="K242">
            <v>15520.281688264424</v>
          </cell>
          <cell r="M242">
            <v>87475.969165700837</v>
          </cell>
          <cell r="N242">
            <v>19930.33567748265</v>
          </cell>
          <cell r="P242">
            <v>75762.233575036022</v>
          </cell>
          <cell r="Q242">
            <v>17261.50348750145</v>
          </cell>
          <cell r="S242">
            <v>104359.36299929337</v>
          </cell>
          <cell r="T242">
            <v>23777.011623893057</v>
          </cell>
          <cell r="V242">
            <v>86548.437574332362</v>
          </cell>
          <cell r="W242">
            <v>19719.00888517897</v>
          </cell>
          <cell r="Y242">
            <v>102548.37313545501</v>
          </cell>
          <cell r="Z242">
            <v>23364.399608969885</v>
          </cell>
          <cell r="AB242">
            <v>82096.522762792156</v>
          </cell>
          <cell r="AC242">
            <v>18704.694240279401</v>
          </cell>
          <cell r="AE242">
            <v>62890.384889646244</v>
          </cell>
          <cell r="AF242">
            <v>14328.809314046428</v>
          </cell>
          <cell r="AH242">
            <v>89718.951661555475</v>
          </cell>
          <cell r="AI242">
            <v>20441.371959646287</v>
          </cell>
          <cell r="AK242">
            <v>89900.028650666252</v>
          </cell>
          <cell r="AL242">
            <v>20482.628149327473</v>
          </cell>
          <cell r="AN242">
            <v>54782.772656939349</v>
          </cell>
          <cell r="AO242">
            <v>12481.588472918884</v>
          </cell>
        </row>
        <row r="243">
          <cell r="A243" t="str">
            <v>Carrosserie% profit / ventes</v>
          </cell>
          <cell r="B243" t="str">
            <v>% profit / ventes</v>
          </cell>
          <cell r="E243">
            <v>0.22783783783783793</v>
          </cell>
          <cell r="H243">
            <v>0.22783783783783784</v>
          </cell>
          <cell r="K243">
            <v>0.22783783783783784</v>
          </cell>
          <cell r="N243">
            <v>0.22783783783783784</v>
          </cell>
          <cell r="Q243">
            <v>0.22783783783783784</v>
          </cell>
          <cell r="T243">
            <v>0.22783783783783784</v>
          </cell>
          <cell r="W243">
            <v>0.22783783783783787</v>
          </cell>
          <cell r="Z243">
            <v>0.22783783783783784</v>
          </cell>
          <cell r="AC243">
            <v>0.22783783783783781</v>
          </cell>
          <cell r="AF243">
            <v>0.22783783783783784</v>
          </cell>
          <cell r="AI243">
            <v>0.22783783783783781</v>
          </cell>
          <cell r="AL243">
            <v>0.22783783783783784</v>
          </cell>
          <cell r="AO243">
            <v>0.22783783783783784</v>
          </cell>
        </row>
        <row r="244">
          <cell r="A244" t="str">
            <v>Carrosserie</v>
          </cell>
        </row>
        <row r="245">
          <cell r="A245" t="str">
            <v>CarrosserieM/O Carrosserie</v>
          </cell>
          <cell r="B245" t="str">
            <v>M/O Carrosserie</v>
          </cell>
          <cell r="C245">
            <v>0</v>
          </cell>
          <cell r="D245">
            <v>0</v>
          </cell>
          <cell r="E245">
            <v>0</v>
          </cell>
        </row>
        <row r="246">
          <cell r="A246" t="str">
            <v>Carrosserie% profit / ventes</v>
          </cell>
          <cell r="B246" t="str">
            <v>% profit / ventes</v>
          </cell>
          <cell r="E246">
            <v>0</v>
          </cell>
          <cell r="H246">
            <v>0</v>
          </cell>
          <cell r="K246">
            <v>0</v>
          </cell>
          <cell r="N246">
            <v>0</v>
          </cell>
          <cell r="Q246">
            <v>0</v>
          </cell>
          <cell r="T246">
            <v>0</v>
          </cell>
          <cell r="W246">
            <v>0</v>
          </cell>
          <cell r="Z246">
            <v>0</v>
          </cell>
          <cell r="AC246">
            <v>0</v>
          </cell>
          <cell r="AF246">
            <v>0</v>
          </cell>
          <cell r="AI246">
            <v>0</v>
          </cell>
          <cell r="AL246">
            <v>0</v>
          </cell>
          <cell r="AO246">
            <v>0</v>
          </cell>
        </row>
        <row r="247">
          <cell r="A247" t="str">
            <v>Carrosserie</v>
          </cell>
        </row>
        <row r="248">
          <cell r="A248" t="str">
            <v>CarrosserieM/O Esthétique Carr.</v>
          </cell>
          <cell r="B248" t="str">
            <v>M/O Esthétique Carr.</v>
          </cell>
          <cell r="C248">
            <v>0</v>
          </cell>
          <cell r="D248">
            <v>0</v>
          </cell>
          <cell r="E248">
            <v>0</v>
          </cell>
        </row>
        <row r="249">
          <cell r="A249" t="str">
            <v>Carrosserie% profit / ventes</v>
          </cell>
          <cell r="B249" t="str">
            <v>% profit / ventes</v>
          </cell>
          <cell r="E249">
            <v>0</v>
          </cell>
          <cell r="H249">
            <v>0</v>
          </cell>
          <cell r="K249">
            <v>0</v>
          </cell>
          <cell r="N249">
            <v>0</v>
          </cell>
          <cell r="Q249">
            <v>0</v>
          </cell>
          <cell r="T249">
            <v>0</v>
          </cell>
          <cell r="W249">
            <v>0</v>
          </cell>
          <cell r="Z249">
            <v>0</v>
          </cell>
          <cell r="AC249">
            <v>0</v>
          </cell>
          <cell r="AF249">
            <v>0</v>
          </cell>
          <cell r="AI249">
            <v>0</v>
          </cell>
          <cell r="AL249">
            <v>0</v>
          </cell>
          <cell r="AO249">
            <v>0</v>
          </cell>
        </row>
        <row r="250">
          <cell r="A250" t="str">
            <v>Carrosserie</v>
          </cell>
        </row>
        <row r="251">
          <cell r="A251" t="str">
            <v>CarrosserieTotal Mécanique</v>
          </cell>
          <cell r="B251" t="str">
            <v>Total Mécanique</v>
          </cell>
          <cell r="D251">
            <v>982719.99999999988</v>
          </cell>
          <cell r="E251">
            <v>223900.80000000005</v>
          </cell>
          <cell r="G251">
            <v>78517.102612357092</v>
          </cell>
          <cell r="H251">
            <v>17889.166892491088</v>
          </cell>
          <cell r="J251">
            <v>68119.860316225822</v>
          </cell>
          <cell r="K251">
            <v>15520.281688264424</v>
          </cell>
          <cell r="M251">
            <v>87475.969165700837</v>
          </cell>
          <cell r="N251">
            <v>19930.33567748265</v>
          </cell>
          <cell r="P251">
            <v>75762.233575036022</v>
          </cell>
          <cell r="Q251">
            <v>17261.50348750145</v>
          </cell>
          <cell r="S251">
            <v>104359.36299929337</v>
          </cell>
          <cell r="T251">
            <v>23777.011623893057</v>
          </cell>
          <cell r="V251">
            <v>86548.437574332362</v>
          </cell>
          <cell r="W251">
            <v>19719.00888517897</v>
          </cell>
          <cell r="Y251">
            <v>102548.37313545501</v>
          </cell>
          <cell r="Z251">
            <v>23364.399608969885</v>
          </cell>
          <cell r="AB251">
            <v>82096.522762792156</v>
          </cell>
          <cell r="AC251">
            <v>18704.694240279401</v>
          </cell>
          <cell r="AE251">
            <v>62890.384889646244</v>
          </cell>
          <cell r="AF251">
            <v>14328.809314046428</v>
          </cell>
          <cell r="AH251">
            <v>89718.951661555475</v>
          </cell>
          <cell r="AI251">
            <v>20441.371959646287</v>
          </cell>
          <cell r="AK251">
            <v>89900.028650666252</v>
          </cell>
          <cell r="AL251">
            <v>20482.628149327473</v>
          </cell>
          <cell r="AN251">
            <v>54782.772656939349</v>
          </cell>
          <cell r="AO251">
            <v>12481.588472918884</v>
          </cell>
        </row>
        <row r="252">
          <cell r="A252" t="str">
            <v>Carrosserie</v>
          </cell>
          <cell r="E252">
            <v>0.22783783783783793</v>
          </cell>
          <cell r="H252">
            <v>0.22783783783783784</v>
          </cell>
          <cell r="K252">
            <v>0.22783783783783784</v>
          </cell>
          <cell r="N252">
            <v>0.22783783783783784</v>
          </cell>
          <cell r="Q252">
            <v>0.22783783783783784</v>
          </cell>
          <cell r="T252">
            <v>0.22783783783783784</v>
          </cell>
          <cell r="W252">
            <v>0.22783783783783787</v>
          </cell>
          <cell r="Z252">
            <v>0.22783783783783784</v>
          </cell>
          <cell r="AC252">
            <v>0.22783783783783781</v>
          </cell>
          <cell r="AF252">
            <v>0.22783783783783784</v>
          </cell>
          <cell r="AI252">
            <v>0.22783783783783781</v>
          </cell>
          <cell r="AL252">
            <v>0.22783783783783784</v>
          </cell>
          <cell r="AO252">
            <v>0.22783783783783784</v>
          </cell>
        </row>
        <row r="253">
          <cell r="A253" t="str">
            <v>Carrosserie</v>
          </cell>
        </row>
        <row r="254">
          <cell r="A254" t="str">
            <v>CarrosserieDEPENSES</v>
          </cell>
          <cell r="B254" t="str">
            <v>DEPENSES</v>
          </cell>
        </row>
        <row r="255">
          <cell r="A255" t="str">
            <v>CarrosserieSalaires cadres</v>
          </cell>
          <cell r="B255" t="str">
            <v>Salaires cadres</v>
          </cell>
          <cell r="E255">
            <v>3520.7000000000003</v>
          </cell>
          <cell r="H255">
            <v>283.27471264367819</v>
          </cell>
          <cell r="K255">
            <v>269.78544061302682</v>
          </cell>
          <cell r="N255">
            <v>310.25325670498086</v>
          </cell>
          <cell r="Q255">
            <v>283.27471264367819</v>
          </cell>
          <cell r="T255">
            <v>296.76398467432955</v>
          </cell>
          <cell r="W255">
            <v>296.76398467432955</v>
          </cell>
          <cell r="Z255">
            <v>296.76398467432955</v>
          </cell>
          <cell r="AC255">
            <v>296.76398467432955</v>
          </cell>
          <cell r="AF255">
            <v>296.76398467432955</v>
          </cell>
          <cell r="AI255">
            <v>283.27471264367819</v>
          </cell>
          <cell r="AL255">
            <v>296.76398467432955</v>
          </cell>
          <cell r="AO255">
            <v>310.25325670498086</v>
          </cell>
        </row>
        <row r="256">
          <cell r="A256" t="str">
            <v>CarrosserieSalaires commis</v>
          </cell>
          <cell r="B256" t="str">
            <v>Salaires commis</v>
          </cell>
          <cell r="E256">
            <v>6610.2603559999998</v>
          </cell>
          <cell r="H256">
            <v>531.86002864367822</v>
          </cell>
          <cell r="K256">
            <v>506.53336061302684</v>
          </cell>
          <cell r="N256">
            <v>582.51336470498097</v>
          </cell>
          <cell r="Q256">
            <v>531.86002864367822</v>
          </cell>
          <cell r="T256">
            <v>557.18669667432948</v>
          </cell>
          <cell r="W256">
            <v>557.18669667432948</v>
          </cell>
          <cell r="Z256">
            <v>557.18669667432948</v>
          </cell>
          <cell r="AC256">
            <v>557.18669667432948</v>
          </cell>
          <cell r="AF256">
            <v>557.18669667432948</v>
          </cell>
          <cell r="AI256">
            <v>531.86002864367822</v>
          </cell>
          <cell r="AL256">
            <v>557.18669667432948</v>
          </cell>
          <cell r="AO256">
            <v>582.51336470498097</v>
          </cell>
        </row>
        <row r="257">
          <cell r="A257" t="str">
            <v>CarrosserieSalaires autres</v>
          </cell>
          <cell r="B257" t="str">
            <v>Salaires autres</v>
          </cell>
          <cell r="E257">
            <v>40983.3601184</v>
          </cell>
          <cell r="H257">
            <v>3297.5117336643675</v>
          </cell>
          <cell r="K257">
            <v>3140.4873653946361</v>
          </cell>
          <cell r="N257">
            <v>3611.5604702038304</v>
          </cell>
          <cell r="Q257">
            <v>3297.5117336643675</v>
          </cell>
          <cell r="T257">
            <v>3454.5361019340994</v>
          </cell>
          <cell r="W257">
            <v>3454.5361019340994</v>
          </cell>
          <cell r="Z257">
            <v>3454.5361019340994</v>
          </cell>
          <cell r="AC257">
            <v>3454.5361019340994</v>
          </cell>
          <cell r="AF257">
            <v>3454.5361019340994</v>
          </cell>
          <cell r="AI257">
            <v>3297.5117336643675</v>
          </cell>
          <cell r="AL257">
            <v>3454.5361019340994</v>
          </cell>
          <cell r="AO257">
            <v>3611.5604702038304</v>
          </cell>
        </row>
        <row r="258">
          <cell r="A258" t="str">
            <v>CarrosserieSalaires spécialistes</v>
          </cell>
          <cell r="B258" t="str">
            <v>Salaires spécialistes</v>
          </cell>
          <cell r="E258">
            <v>42600.101999999999</v>
          </cell>
          <cell r="H258">
            <v>3462.0771724137931</v>
          </cell>
          <cell r="K258">
            <v>3344.8354022988506</v>
          </cell>
          <cell r="N258">
            <v>3696.560712643678</v>
          </cell>
          <cell r="Q258">
            <v>3462.0771724137931</v>
          </cell>
          <cell r="T258">
            <v>3579.3189425287355</v>
          </cell>
          <cell r="W258">
            <v>3579.3189425287355</v>
          </cell>
          <cell r="Z258">
            <v>3579.3189425287355</v>
          </cell>
          <cell r="AC258">
            <v>3579.3189425287355</v>
          </cell>
          <cell r="AF258">
            <v>3579.3189425287355</v>
          </cell>
          <cell r="AI258">
            <v>3462.0771724137931</v>
          </cell>
          <cell r="AL258">
            <v>3579.3189425287355</v>
          </cell>
          <cell r="AO258">
            <v>3696.560712643678</v>
          </cell>
        </row>
        <row r="259">
          <cell r="A259" t="str">
            <v>Carrosserie[...]</v>
          </cell>
          <cell r="B259" t="str">
            <v>[...]</v>
          </cell>
          <cell r="E259">
            <v>0</v>
          </cell>
        </row>
        <row r="260">
          <cell r="A260" t="str">
            <v>Carrosserie[...]</v>
          </cell>
          <cell r="B260" t="str">
            <v>[...]</v>
          </cell>
          <cell r="E260">
            <v>0</v>
          </cell>
        </row>
        <row r="261">
          <cell r="A261" t="str">
            <v>Carrosserie[...]</v>
          </cell>
          <cell r="B261" t="str">
            <v>[...]</v>
          </cell>
          <cell r="E261">
            <v>0</v>
          </cell>
        </row>
        <row r="262">
          <cell r="A262" t="str">
            <v>CarrosserieSalaires en absences</v>
          </cell>
          <cell r="B262" t="str">
            <v>Salaires en absences</v>
          </cell>
          <cell r="E262">
            <v>11245.730696928</v>
          </cell>
          <cell r="H262">
            <v>908.96683768386197</v>
          </cell>
          <cell r="K262">
            <v>871.39698827034476</v>
          </cell>
          <cell r="N262">
            <v>984.10653651089626</v>
          </cell>
          <cell r="Q262">
            <v>908.96683768386197</v>
          </cell>
          <cell r="T262">
            <v>946.53668709737929</v>
          </cell>
          <cell r="W262">
            <v>946.53668709737929</v>
          </cell>
          <cell r="Z262">
            <v>946.53668709737929</v>
          </cell>
          <cell r="AC262">
            <v>946.53668709737929</v>
          </cell>
          <cell r="AF262">
            <v>946.53668709737929</v>
          </cell>
          <cell r="AI262">
            <v>908.96683768386197</v>
          </cell>
          <cell r="AL262">
            <v>946.53668709737929</v>
          </cell>
          <cell r="AO262">
            <v>984.10653651089626</v>
          </cell>
        </row>
        <row r="263">
          <cell r="A263" t="str">
            <v>CarrosserieDéduction à la source</v>
          </cell>
          <cell r="B263" t="str">
            <v>Déduction à la source</v>
          </cell>
          <cell r="E263">
            <v>11245.730696928</v>
          </cell>
          <cell r="H263">
            <v>908.96683768386197</v>
          </cell>
          <cell r="K263">
            <v>871.39698827034476</v>
          </cell>
          <cell r="N263">
            <v>984.10653651089626</v>
          </cell>
          <cell r="Q263">
            <v>908.96683768386197</v>
          </cell>
          <cell r="T263">
            <v>946.53668709737929</v>
          </cell>
          <cell r="W263">
            <v>946.53668709737929</v>
          </cell>
          <cell r="Z263">
            <v>946.53668709737929</v>
          </cell>
          <cell r="AC263">
            <v>946.53668709737929</v>
          </cell>
          <cell r="AF263">
            <v>946.53668709737929</v>
          </cell>
          <cell r="AI263">
            <v>908.96683768386197</v>
          </cell>
          <cell r="AL263">
            <v>946.53668709737929</v>
          </cell>
          <cell r="AO263">
            <v>984.10653651089626</v>
          </cell>
        </row>
        <row r="264">
          <cell r="A264" t="str">
            <v>CarrosserieBénéfices marginaux</v>
          </cell>
          <cell r="B264" t="str">
            <v>Bénéfices marginaux</v>
          </cell>
          <cell r="E264">
            <v>8059.4403327983991</v>
          </cell>
          <cell r="H264">
            <v>651.42623367343435</v>
          </cell>
          <cell r="K264">
            <v>624.50117492708034</v>
          </cell>
          <cell r="N264">
            <v>705.27635116614226</v>
          </cell>
          <cell r="Q264">
            <v>651.42623367343435</v>
          </cell>
          <cell r="T264">
            <v>678.35129241978848</v>
          </cell>
          <cell r="W264">
            <v>678.35129241978848</v>
          </cell>
          <cell r="Z264">
            <v>678.35129241978848</v>
          </cell>
          <cell r="AC264">
            <v>678.35129241978848</v>
          </cell>
          <cell r="AF264">
            <v>678.35129241978848</v>
          </cell>
          <cell r="AI264">
            <v>651.42623367343435</v>
          </cell>
          <cell r="AL264">
            <v>678.35129241978848</v>
          </cell>
          <cell r="AO264">
            <v>705.27635116614226</v>
          </cell>
        </row>
        <row r="265">
          <cell r="A265" t="str">
            <v>CarrosserieCsst</v>
          </cell>
          <cell r="B265" t="str">
            <v>Csst</v>
          </cell>
          <cell r="E265">
            <v>1874.288449488</v>
          </cell>
          <cell r="H265">
            <v>151.49447294731033</v>
          </cell>
          <cell r="K265">
            <v>145.23283137839081</v>
          </cell>
          <cell r="N265">
            <v>164.01775608514939</v>
          </cell>
          <cell r="Q265">
            <v>151.49447294731033</v>
          </cell>
          <cell r="T265">
            <v>157.75611451622987</v>
          </cell>
          <cell r="W265">
            <v>157.75611451622987</v>
          </cell>
          <cell r="Z265">
            <v>157.75611451622987</v>
          </cell>
          <cell r="AC265">
            <v>157.75611451622987</v>
          </cell>
          <cell r="AF265">
            <v>157.75611451622987</v>
          </cell>
          <cell r="AI265">
            <v>151.49447294731033</v>
          </cell>
          <cell r="AL265">
            <v>157.75611451622987</v>
          </cell>
          <cell r="AO265">
            <v>164.01775608514939</v>
          </cell>
        </row>
        <row r="266">
          <cell r="A266" t="str">
            <v>Carrosserie[...]</v>
          </cell>
          <cell r="B266" t="str">
            <v>[...]</v>
          </cell>
          <cell r="E266">
            <v>0</v>
          </cell>
        </row>
        <row r="267">
          <cell r="A267" t="str">
            <v>CarrosserieTOTAL PERSONNEL</v>
          </cell>
          <cell r="B267" t="str">
            <v>TOTAL PERSONNEL</v>
          </cell>
          <cell r="C267" t="str">
            <v>% brut</v>
          </cell>
          <cell r="D267">
            <v>0</v>
          </cell>
          <cell r="E267">
            <v>126139.6126505424</v>
          </cell>
          <cell r="F267" t="str">
            <v>% brut</v>
          </cell>
          <cell r="G267">
            <v>0</v>
          </cell>
          <cell r="H267">
            <v>10195.578029353985</v>
          </cell>
          <cell r="I267" t="str">
            <v>% brut</v>
          </cell>
          <cell r="J267">
            <v>0</v>
          </cell>
          <cell r="K267">
            <v>9774.1695517657008</v>
          </cell>
          <cell r="L267" t="str">
            <v>% brut</v>
          </cell>
          <cell r="M267">
            <v>0</v>
          </cell>
          <cell r="N267">
            <v>11038.394984530554</v>
          </cell>
          <cell r="O267" t="str">
            <v>% brut</v>
          </cell>
          <cell r="P267">
            <v>0</v>
          </cell>
          <cell r="Q267">
            <v>10195.578029353985</v>
          </cell>
          <cell r="R267" t="str">
            <v>% brut</v>
          </cell>
          <cell r="S267">
            <v>0</v>
          </cell>
          <cell r="T267">
            <v>10616.98650694227</v>
          </cell>
          <cell r="U267" t="str">
            <v>% brut</v>
          </cell>
          <cell r="V267">
            <v>0</v>
          </cell>
          <cell r="W267">
            <v>10616.98650694227</v>
          </cell>
          <cell r="X267" t="str">
            <v>% brut</v>
          </cell>
          <cell r="Y267">
            <v>0</v>
          </cell>
          <cell r="Z267">
            <v>10616.98650694227</v>
          </cell>
          <cell r="AA267" t="str">
            <v>% brut</v>
          </cell>
          <cell r="AB267">
            <v>0</v>
          </cell>
          <cell r="AC267">
            <v>10616.98650694227</v>
          </cell>
          <cell r="AD267" t="str">
            <v>% brut</v>
          </cell>
          <cell r="AE267">
            <v>0</v>
          </cell>
          <cell r="AF267">
            <v>10616.98650694227</v>
          </cell>
          <cell r="AG267" t="str">
            <v>% brut</v>
          </cell>
          <cell r="AH267">
            <v>0</v>
          </cell>
          <cell r="AI267">
            <v>10195.578029353985</v>
          </cell>
          <cell r="AJ267" t="str">
            <v>% brut</v>
          </cell>
          <cell r="AK267">
            <v>0</v>
          </cell>
          <cell r="AL267">
            <v>10616.98650694227</v>
          </cell>
          <cell r="AM267" t="str">
            <v>% brut</v>
          </cell>
          <cell r="AN267">
            <v>0</v>
          </cell>
          <cell r="AO267">
            <v>11038.394984530554</v>
          </cell>
        </row>
        <row r="268">
          <cell r="A268" t="str">
            <v>CarrosseriePublicité 2</v>
          </cell>
          <cell r="B268" t="str">
            <v>Publicité 2</v>
          </cell>
          <cell r="E268">
            <v>0</v>
          </cell>
          <cell r="H268">
            <v>0</v>
          </cell>
          <cell r="K268">
            <v>0</v>
          </cell>
          <cell r="N268">
            <v>0</v>
          </cell>
          <cell r="Q268">
            <v>0</v>
          </cell>
          <cell r="T268">
            <v>0</v>
          </cell>
          <cell r="W268">
            <v>0</v>
          </cell>
          <cell r="Z268">
            <v>0</v>
          </cell>
          <cell r="AC268">
            <v>0</v>
          </cell>
          <cell r="AF268">
            <v>0</v>
          </cell>
          <cell r="AI268">
            <v>0</v>
          </cell>
          <cell r="AL268">
            <v>0</v>
          </cell>
          <cell r="AO268">
            <v>0</v>
          </cell>
        </row>
        <row r="269">
          <cell r="A269" t="str">
            <v>CarrosserieService gratuit 2</v>
          </cell>
          <cell r="B269" t="str">
            <v>Service gratuit 2</v>
          </cell>
          <cell r="E269">
            <v>12500</v>
          </cell>
          <cell r="H269">
            <v>998.72169351846264</v>
          </cell>
          <cell r="K269">
            <v>866.47087059673436</v>
          </cell>
          <cell r="N269">
            <v>1112.6766673836501</v>
          </cell>
          <cell r="Q269">
            <v>963.68031554049003</v>
          </cell>
          <cell r="T269">
            <v>1327.4300283816012</v>
          </cell>
          <cell r="W269">
            <v>1100.8786527995303</v>
          </cell>
          <cell r="Z269">
            <v>1304.3946029318499</v>
          </cell>
          <cell r="AC269">
            <v>1044.2511951877461</v>
          </cell>
          <cell r="AF269">
            <v>799.95299894230106</v>
          </cell>
          <cell r="AI269">
            <v>1141.2069518982451</v>
          </cell>
          <cell r="AL269">
            <v>1143.510214642348</v>
          </cell>
          <cell r="AO269">
            <v>696.82580817704115</v>
          </cell>
        </row>
        <row r="270">
          <cell r="A270" t="str">
            <v>CarrosserieFrais véhicules de cie</v>
          </cell>
          <cell r="B270" t="str">
            <v>Frais véhicules de cie</v>
          </cell>
          <cell r="E270">
            <v>3587.28</v>
          </cell>
          <cell r="H270">
            <v>298.94</v>
          </cell>
          <cell r="K270">
            <v>298.94</v>
          </cell>
          <cell r="N270">
            <v>298.94</v>
          </cell>
          <cell r="Q270">
            <v>298.94</v>
          </cell>
          <cell r="T270">
            <v>298.94</v>
          </cell>
          <cell r="W270">
            <v>298.94</v>
          </cell>
          <cell r="Z270">
            <v>298.94</v>
          </cell>
          <cell r="AC270">
            <v>298.94</v>
          </cell>
          <cell r="AF270">
            <v>298.94</v>
          </cell>
          <cell r="AI270">
            <v>298.94</v>
          </cell>
          <cell r="AL270">
            <v>298.94</v>
          </cell>
          <cell r="AO270">
            <v>298.94</v>
          </cell>
        </row>
        <row r="271">
          <cell r="A271" t="str">
            <v>CarrosserieInformatique</v>
          </cell>
          <cell r="B271" t="str">
            <v>Informatique</v>
          </cell>
          <cell r="E271">
            <v>17239.415199999999</v>
          </cell>
          <cell r="H271">
            <v>1436.6179333333334</v>
          </cell>
          <cell r="K271">
            <v>1436.6179333333334</v>
          </cell>
          <cell r="N271">
            <v>1436.6179333333334</v>
          </cell>
          <cell r="Q271">
            <v>1436.6179333333334</v>
          </cell>
          <cell r="T271">
            <v>1436.6179333333334</v>
          </cell>
          <cell r="W271">
            <v>1436.6179333333334</v>
          </cell>
          <cell r="Z271">
            <v>1436.6179333333334</v>
          </cell>
          <cell r="AC271">
            <v>1436.6179333333334</v>
          </cell>
          <cell r="AF271">
            <v>1436.6179333333334</v>
          </cell>
          <cell r="AI271">
            <v>1436.6179333333334</v>
          </cell>
          <cell r="AL271">
            <v>1436.6179333333334</v>
          </cell>
          <cell r="AO271">
            <v>1436.6179333333334</v>
          </cell>
        </row>
        <row r="272">
          <cell r="A272" t="str">
            <v>CarrosserieFrais de déplacement</v>
          </cell>
          <cell r="B272" t="str">
            <v>Frais de déplacement</v>
          </cell>
          <cell r="E272">
            <v>4190.8041000000003</v>
          </cell>
          <cell r="H272">
            <v>349.23367500000001</v>
          </cell>
          <cell r="K272">
            <v>349.23367500000001</v>
          </cell>
          <cell r="N272">
            <v>349.23367500000001</v>
          </cell>
          <cell r="Q272">
            <v>349.23367500000001</v>
          </cell>
          <cell r="T272">
            <v>349.23367500000001</v>
          </cell>
          <cell r="W272">
            <v>349.23367500000001</v>
          </cell>
          <cell r="Z272">
            <v>349.23367500000001</v>
          </cell>
          <cell r="AC272">
            <v>349.23367500000001</v>
          </cell>
          <cell r="AF272">
            <v>349.23367500000001</v>
          </cell>
          <cell r="AI272">
            <v>349.23367500000001</v>
          </cell>
          <cell r="AL272">
            <v>349.23367500000001</v>
          </cell>
          <cell r="AO272">
            <v>349.23367500000001</v>
          </cell>
        </row>
        <row r="273">
          <cell r="A273" t="str">
            <v>CarrosserieServices extérieurs</v>
          </cell>
          <cell r="B273" t="str">
            <v>Services extérieurs</v>
          </cell>
          <cell r="E273">
            <v>12689.323500000004</v>
          </cell>
          <cell r="H273">
            <v>1024.7769583333334</v>
          </cell>
          <cell r="K273">
            <v>1024.7769583333334</v>
          </cell>
          <cell r="N273">
            <v>1024.7769583333334</v>
          </cell>
          <cell r="Q273">
            <v>1122.7769583333334</v>
          </cell>
          <cell r="T273">
            <v>1122.7769583333334</v>
          </cell>
          <cell r="W273">
            <v>1024.7769583333334</v>
          </cell>
          <cell r="Z273">
            <v>1024.7769583333334</v>
          </cell>
          <cell r="AC273">
            <v>1024.7769583333334</v>
          </cell>
          <cell r="AF273">
            <v>1024.7769583333334</v>
          </cell>
          <cell r="AI273">
            <v>1122.7769583333334</v>
          </cell>
          <cell r="AL273">
            <v>1122.7769583333334</v>
          </cell>
          <cell r="AO273">
            <v>1024.7769583333334</v>
          </cell>
        </row>
        <row r="274">
          <cell r="A274" t="str">
            <v>CarrosserieFournitures autres</v>
          </cell>
          <cell r="B274" t="str">
            <v>Fournitures autres</v>
          </cell>
          <cell r="E274">
            <v>0</v>
          </cell>
          <cell r="H274">
            <v>0</v>
          </cell>
          <cell r="K274">
            <v>0</v>
          </cell>
          <cell r="N274">
            <v>0</v>
          </cell>
          <cell r="Q274">
            <v>0</v>
          </cell>
          <cell r="T274">
            <v>0</v>
          </cell>
          <cell r="W274">
            <v>0</v>
          </cell>
          <cell r="Z274">
            <v>0</v>
          </cell>
          <cell r="AC274">
            <v>0</v>
          </cell>
          <cell r="AF274">
            <v>0</v>
          </cell>
          <cell r="AI274">
            <v>0</v>
          </cell>
          <cell r="AL274">
            <v>0</v>
          </cell>
          <cell r="AO274">
            <v>0</v>
          </cell>
        </row>
        <row r="275">
          <cell r="A275" t="str">
            <v>CarrosserieUniformes</v>
          </cell>
          <cell r="B275" t="str">
            <v>Uniformes</v>
          </cell>
          <cell r="E275">
            <v>0</v>
          </cell>
          <cell r="H275">
            <v>0</v>
          </cell>
          <cell r="K275">
            <v>0</v>
          </cell>
          <cell r="N275">
            <v>0</v>
          </cell>
          <cell r="Q275">
            <v>0</v>
          </cell>
          <cell r="T275">
            <v>0</v>
          </cell>
          <cell r="W275">
            <v>0</v>
          </cell>
          <cell r="Z275">
            <v>0</v>
          </cell>
          <cell r="AC275">
            <v>0</v>
          </cell>
          <cell r="AF275">
            <v>0</v>
          </cell>
          <cell r="AI275">
            <v>0</v>
          </cell>
          <cell r="AL275">
            <v>0</v>
          </cell>
          <cell r="AO275">
            <v>0</v>
          </cell>
        </row>
        <row r="276">
          <cell r="A276" t="str">
            <v>CarrosseriePapeterie</v>
          </cell>
          <cell r="B276" t="str">
            <v>Papeterie</v>
          </cell>
          <cell r="E276">
            <v>1831.1999999999998</v>
          </cell>
          <cell r="H276">
            <v>152.60000000000002</v>
          </cell>
          <cell r="K276">
            <v>152.60000000000002</v>
          </cell>
          <cell r="N276">
            <v>152.60000000000002</v>
          </cell>
          <cell r="Q276">
            <v>152.60000000000002</v>
          </cell>
          <cell r="T276">
            <v>152.60000000000002</v>
          </cell>
          <cell r="W276">
            <v>152.60000000000002</v>
          </cell>
          <cell r="Z276">
            <v>152.60000000000002</v>
          </cell>
          <cell r="AC276">
            <v>152.60000000000002</v>
          </cell>
          <cell r="AF276">
            <v>152.60000000000002</v>
          </cell>
          <cell r="AI276">
            <v>152.60000000000002</v>
          </cell>
          <cell r="AL276">
            <v>152.60000000000002</v>
          </cell>
          <cell r="AO276">
            <v>152.60000000000002</v>
          </cell>
        </row>
        <row r="277">
          <cell r="A277" t="str">
            <v>CarrosserieTéléphone</v>
          </cell>
          <cell r="B277" t="str">
            <v>Téléphone</v>
          </cell>
          <cell r="E277">
            <v>2131.6439999999998</v>
          </cell>
          <cell r="H277">
            <v>177.637</v>
          </cell>
          <cell r="K277">
            <v>177.637</v>
          </cell>
          <cell r="N277">
            <v>177.637</v>
          </cell>
          <cell r="Q277">
            <v>177.637</v>
          </cell>
          <cell r="T277">
            <v>177.637</v>
          </cell>
          <cell r="W277">
            <v>177.637</v>
          </cell>
          <cell r="Z277">
            <v>177.637</v>
          </cell>
          <cell r="AC277">
            <v>177.637</v>
          </cell>
          <cell r="AF277">
            <v>177.637</v>
          </cell>
          <cell r="AI277">
            <v>177.637</v>
          </cell>
          <cell r="AL277">
            <v>177.637</v>
          </cell>
          <cell r="AO277">
            <v>177.637</v>
          </cell>
        </row>
        <row r="278">
          <cell r="A278" t="str">
            <v>CarrosserieFrais postaux</v>
          </cell>
          <cell r="B278" t="str">
            <v>Frais postaux</v>
          </cell>
          <cell r="E278">
            <v>726.59999999999991</v>
          </cell>
          <cell r="H278">
            <v>60.550000000000004</v>
          </cell>
          <cell r="K278">
            <v>60.550000000000004</v>
          </cell>
          <cell r="N278">
            <v>60.550000000000004</v>
          </cell>
          <cell r="Q278">
            <v>60.550000000000004</v>
          </cell>
          <cell r="T278">
            <v>60.550000000000004</v>
          </cell>
          <cell r="W278">
            <v>60.550000000000004</v>
          </cell>
          <cell r="Z278">
            <v>60.550000000000004</v>
          </cell>
          <cell r="AC278">
            <v>60.550000000000004</v>
          </cell>
          <cell r="AF278">
            <v>60.550000000000004</v>
          </cell>
          <cell r="AI278">
            <v>60.550000000000004</v>
          </cell>
          <cell r="AL278">
            <v>60.550000000000004</v>
          </cell>
          <cell r="AO278">
            <v>60.550000000000004</v>
          </cell>
        </row>
        <row r="279">
          <cell r="A279" t="str">
            <v>CarrosserieDivers</v>
          </cell>
          <cell r="B279" t="str">
            <v>Divers</v>
          </cell>
          <cell r="E279">
            <v>3016.44</v>
          </cell>
          <cell r="H279">
            <v>251.37000000000003</v>
          </cell>
          <cell r="K279">
            <v>251.37000000000003</v>
          </cell>
          <cell r="N279">
            <v>251.37000000000003</v>
          </cell>
          <cell r="Q279">
            <v>251.37000000000003</v>
          </cell>
          <cell r="T279">
            <v>251.37000000000003</v>
          </cell>
          <cell r="W279">
            <v>251.37000000000003</v>
          </cell>
          <cell r="Z279">
            <v>251.37000000000003</v>
          </cell>
          <cell r="AC279">
            <v>251.37000000000003</v>
          </cell>
          <cell r="AF279">
            <v>251.37000000000003</v>
          </cell>
          <cell r="AI279">
            <v>251.37000000000003</v>
          </cell>
          <cell r="AL279">
            <v>251.37000000000003</v>
          </cell>
          <cell r="AO279">
            <v>251.37000000000003</v>
          </cell>
        </row>
        <row r="280">
          <cell r="A280" t="str">
            <v>CarrosserieFormation</v>
          </cell>
          <cell r="B280" t="str">
            <v>Formation</v>
          </cell>
          <cell r="E280">
            <v>494.41</v>
          </cell>
          <cell r="H280">
            <v>41.200833333333343</v>
          </cell>
          <cell r="K280">
            <v>41.200833333333343</v>
          </cell>
          <cell r="N280">
            <v>41.200833333333343</v>
          </cell>
          <cell r="Q280">
            <v>41.200833333333343</v>
          </cell>
          <cell r="T280">
            <v>41.200833333333343</v>
          </cell>
          <cell r="W280">
            <v>41.200833333333343</v>
          </cell>
          <cell r="Z280">
            <v>41.200833333333343</v>
          </cell>
          <cell r="AC280">
            <v>41.200833333333343</v>
          </cell>
          <cell r="AF280">
            <v>41.200833333333343</v>
          </cell>
          <cell r="AI280">
            <v>41.200833333333343</v>
          </cell>
          <cell r="AL280">
            <v>41.200833333333343</v>
          </cell>
          <cell r="AO280">
            <v>41.200833333333343</v>
          </cell>
        </row>
        <row r="281">
          <cell r="A281" t="str">
            <v>CarrosserieFrais bancaires</v>
          </cell>
          <cell r="B281" t="str">
            <v>Frais bancaires</v>
          </cell>
          <cell r="E281">
            <v>7424.9</v>
          </cell>
          <cell r="H281">
            <v>456.67865093790959</v>
          </cell>
          <cell r="K281">
            <v>393.91349014773107</v>
          </cell>
          <cell r="N281">
            <v>455.72497194410732</v>
          </cell>
          <cell r="Q281">
            <v>876.09069679541574</v>
          </cell>
          <cell r="T281">
            <v>802.95630633478925</v>
          </cell>
          <cell r="W281">
            <v>530.72861470605994</v>
          </cell>
          <cell r="Z281">
            <v>500.36392811388669</v>
          </cell>
          <cell r="AC281">
            <v>551.50814070825209</v>
          </cell>
          <cell r="AF281">
            <v>417.65762917712379</v>
          </cell>
          <cell r="AI281">
            <v>782.91551133019755</v>
          </cell>
          <cell r="AL281">
            <v>1139.2783779565621</v>
          </cell>
          <cell r="AO281">
            <v>517.08368184796541</v>
          </cell>
        </row>
        <row r="282">
          <cell r="A282" t="str">
            <v>Carrosserie[...]</v>
          </cell>
          <cell r="B282" t="str">
            <v>[...]</v>
          </cell>
          <cell r="E282">
            <v>0</v>
          </cell>
        </row>
        <row r="283">
          <cell r="A283" t="str">
            <v>Carrosserie[...]</v>
          </cell>
          <cell r="B283" t="str">
            <v>[...]</v>
          </cell>
          <cell r="E283">
            <v>0</v>
          </cell>
        </row>
        <row r="284">
          <cell r="A284" t="str">
            <v>Carrosserie[...]</v>
          </cell>
          <cell r="B284" t="str">
            <v>[...]</v>
          </cell>
          <cell r="E284">
            <v>0</v>
          </cell>
        </row>
        <row r="285">
          <cell r="A285" t="str">
            <v>CarrosserieTOTAL SEMI-FIXES</v>
          </cell>
          <cell r="B285" t="str">
            <v>TOTAL SEMI-FIXES</v>
          </cell>
          <cell r="C285" t="str">
            <v>% brut</v>
          </cell>
          <cell r="D285">
            <v>0</v>
          </cell>
          <cell r="E285">
            <v>65832.016800000012</v>
          </cell>
          <cell r="F285" t="str">
            <v>% brut</v>
          </cell>
          <cell r="G285">
            <v>0</v>
          </cell>
          <cell r="H285">
            <v>5248.3267444563726</v>
          </cell>
          <cell r="I285" t="str">
            <v>% brut</v>
          </cell>
          <cell r="J285">
            <v>0</v>
          </cell>
          <cell r="K285">
            <v>5053.3107607444654</v>
          </cell>
          <cell r="L285" t="str">
            <v>% brut</v>
          </cell>
          <cell r="M285">
            <v>0</v>
          </cell>
          <cell r="N285">
            <v>5361.3280393277573</v>
          </cell>
          <cell r="O285" t="str">
            <v>% brut</v>
          </cell>
          <cell r="P285">
            <v>0</v>
          </cell>
          <cell r="Q285">
            <v>5730.6974123359068</v>
          </cell>
          <cell r="R285" t="str">
            <v>% brut</v>
          </cell>
          <cell r="S285">
            <v>0</v>
          </cell>
          <cell r="T285">
            <v>6021.3127347163909</v>
          </cell>
          <cell r="U285" t="str">
            <v>% brut</v>
          </cell>
          <cell r="V285">
            <v>0</v>
          </cell>
          <cell r="W285">
            <v>5424.5336675055914</v>
          </cell>
          <cell r="X285" t="str">
            <v>% brut</v>
          </cell>
          <cell r="Y285">
            <v>0</v>
          </cell>
          <cell r="Z285">
            <v>5597.6849310457374</v>
          </cell>
          <cell r="AA285" t="str">
            <v>% brut</v>
          </cell>
          <cell r="AB285">
            <v>0</v>
          </cell>
          <cell r="AC285">
            <v>5388.6857358959987</v>
          </cell>
          <cell r="AD285" t="str">
            <v>% brut</v>
          </cell>
          <cell r="AE285">
            <v>0</v>
          </cell>
          <cell r="AF285">
            <v>5010.5370281194246</v>
          </cell>
          <cell r="AG285" t="str">
            <v>% brut</v>
          </cell>
          <cell r="AH285">
            <v>0</v>
          </cell>
          <cell r="AI285">
            <v>5815.0488632284432</v>
          </cell>
          <cell r="AJ285" t="str">
            <v>% brut</v>
          </cell>
          <cell r="AK285">
            <v>0</v>
          </cell>
          <cell r="AL285">
            <v>6173.7149925989106</v>
          </cell>
          <cell r="AM285" t="str">
            <v>% brut</v>
          </cell>
          <cell r="AN285">
            <v>0</v>
          </cell>
          <cell r="AO285">
            <v>5006.8358900250068</v>
          </cell>
        </row>
        <row r="286">
          <cell r="A286" t="str">
            <v>Carrosserie</v>
          </cell>
        </row>
        <row r="287">
          <cell r="A287" t="str">
            <v>CarrosserieTOTAL DES DÉPENSES</v>
          </cell>
          <cell r="B287" t="str">
            <v>TOTAL DES DÉPENSES</v>
          </cell>
          <cell r="C287" t="str">
            <v>% brut</v>
          </cell>
          <cell r="D287">
            <v>0</v>
          </cell>
          <cell r="E287">
            <v>191971.62945054242</v>
          </cell>
          <cell r="F287" t="str">
            <v>% brut</v>
          </cell>
          <cell r="G287">
            <v>0</v>
          </cell>
          <cell r="H287">
            <v>15443.904773810358</v>
          </cell>
          <cell r="I287" t="str">
            <v>% brut</v>
          </cell>
          <cell r="J287">
            <v>0</v>
          </cell>
          <cell r="K287">
            <v>14827.480312510166</v>
          </cell>
          <cell r="L287" t="str">
            <v>% brut</v>
          </cell>
          <cell r="M287">
            <v>0</v>
          </cell>
          <cell r="N287">
            <v>16399.723023858311</v>
          </cell>
          <cell r="O287" t="str">
            <v>% brut</v>
          </cell>
          <cell r="P287">
            <v>0</v>
          </cell>
          <cell r="Q287">
            <v>15926.275441689892</v>
          </cell>
          <cell r="R287" t="str">
            <v>% brut</v>
          </cell>
          <cell r="S287">
            <v>0</v>
          </cell>
          <cell r="T287">
            <v>16638.29924165866</v>
          </cell>
          <cell r="U287" t="str">
            <v>% brut</v>
          </cell>
          <cell r="V287">
            <v>0</v>
          </cell>
          <cell r="W287">
            <v>16041.520174447862</v>
          </cell>
          <cell r="X287" t="str">
            <v>% brut</v>
          </cell>
          <cell r="Y287">
            <v>0</v>
          </cell>
          <cell r="Z287">
            <v>16214.671437988007</v>
          </cell>
          <cell r="AA287" t="str">
            <v>% brut</v>
          </cell>
          <cell r="AB287">
            <v>0</v>
          </cell>
          <cell r="AC287">
            <v>16005.672242838269</v>
          </cell>
          <cell r="AD287" t="str">
            <v>% brut</v>
          </cell>
          <cell r="AE287">
            <v>0</v>
          </cell>
          <cell r="AF287">
            <v>15627.523535061695</v>
          </cell>
          <cell r="AG287" t="str">
            <v>% brut</v>
          </cell>
          <cell r="AH287">
            <v>0</v>
          </cell>
          <cell r="AI287">
            <v>16010.626892582428</v>
          </cell>
          <cell r="AJ287" t="str">
            <v>% brut</v>
          </cell>
          <cell r="AK287">
            <v>0</v>
          </cell>
          <cell r="AL287">
            <v>16790.701499541181</v>
          </cell>
          <cell r="AM287" t="str">
            <v>% brut</v>
          </cell>
          <cell r="AN287">
            <v>0</v>
          </cell>
          <cell r="AO287">
            <v>16045.23087455556</v>
          </cell>
        </row>
        <row r="288">
          <cell r="A288" t="str">
            <v>Carrosserie</v>
          </cell>
        </row>
        <row r="289">
          <cell r="A289" t="str">
            <v>CarrosseriePROFIT DÉPARTEMENTAL</v>
          </cell>
          <cell r="B289" t="str">
            <v>PROFIT DÉPARTEMENTAL</v>
          </cell>
          <cell r="E289">
            <v>31929.170549457631</v>
          </cell>
          <cell r="H289">
            <v>2445.2621186807301</v>
          </cell>
          <cell r="K289">
            <v>692.80137575425761</v>
          </cell>
          <cell r="N289">
            <v>3530.6126536243391</v>
          </cell>
          <cell r="Q289">
            <v>1335.2280458115583</v>
          </cell>
          <cell r="T289">
            <v>7138.7123822343965</v>
          </cell>
          <cell r="W289">
            <v>3677.4887107311079</v>
          </cell>
          <cell r="Z289">
            <v>7149.7281709818781</v>
          </cell>
          <cell r="AC289">
            <v>2699.021997441132</v>
          </cell>
          <cell r="AF289">
            <v>-1298.714221015267</v>
          </cell>
          <cell r="AI289">
            <v>4430.7450670638591</v>
          </cell>
          <cell r="AL289">
            <v>3691.9266497862918</v>
          </cell>
          <cell r="AO289">
            <v>-3563.6424016366764</v>
          </cell>
        </row>
        <row r="291">
          <cell r="B291" t="str">
            <v>Budget 2021</v>
          </cell>
          <cell r="C291" t="str">
            <v>Pièces</v>
          </cell>
        </row>
        <row r="293">
          <cell r="B293" t="str">
            <v>Mois</v>
          </cell>
          <cell r="C293">
            <v>2021</v>
          </cell>
          <cell r="F293" t="str">
            <v>Janvier</v>
          </cell>
          <cell r="I293" t="str">
            <v>Février</v>
          </cell>
          <cell r="L293" t="str">
            <v>Mars</v>
          </cell>
          <cell r="O293" t="str">
            <v>Avril</v>
          </cell>
          <cell r="R293" t="str">
            <v>Mai</v>
          </cell>
          <cell r="U293" t="str">
            <v>Juin</v>
          </cell>
          <cell r="X293" t="str">
            <v>Juillet</v>
          </cell>
          <cell r="AA293" t="str">
            <v>Août</v>
          </cell>
          <cell r="AD293" t="str">
            <v>Septembre</v>
          </cell>
          <cell r="AG293" t="str">
            <v>Octobre</v>
          </cell>
          <cell r="AJ293" t="str">
            <v>Novembre</v>
          </cell>
          <cell r="AM293" t="str">
            <v>Décembre</v>
          </cell>
        </row>
        <row r="294">
          <cell r="A294" t="str">
            <v>Pièces</v>
          </cell>
          <cell r="C294" t="str">
            <v>$VENTES</v>
          </cell>
          <cell r="D294" t="str">
            <v>% P. BRUT</v>
          </cell>
          <cell r="E294" t="str">
            <v>$PROFITS</v>
          </cell>
          <cell r="F294" t="str">
            <v>$VENTES</v>
          </cell>
          <cell r="G294" t="str">
            <v>% P. BRUT</v>
          </cell>
          <cell r="H294" t="str">
            <v>$PROFITS</v>
          </cell>
          <cell r="I294" t="str">
            <v>$VENTES</v>
          </cell>
          <cell r="J294" t="str">
            <v>% P. BRUT</v>
          </cell>
          <cell r="K294" t="str">
            <v>$PROFITS</v>
          </cell>
          <cell r="L294" t="str">
            <v>$VENTES</v>
          </cell>
          <cell r="M294" t="str">
            <v>% P. BRUT</v>
          </cell>
          <cell r="N294" t="str">
            <v>$PROFITS</v>
          </cell>
          <cell r="O294" t="str">
            <v>$VENTES</v>
          </cell>
          <cell r="P294" t="str">
            <v>% P. BRUT</v>
          </cell>
          <cell r="Q294" t="str">
            <v>$PROFITS</v>
          </cell>
          <cell r="R294" t="str">
            <v>$VENTES</v>
          </cell>
          <cell r="S294" t="str">
            <v>% P. BRUT</v>
          </cell>
          <cell r="T294" t="str">
            <v>$PROFITS</v>
          </cell>
          <cell r="U294" t="str">
            <v>$VENTES</v>
          </cell>
          <cell r="V294" t="str">
            <v>% P. BRUT</v>
          </cell>
          <cell r="W294" t="str">
            <v>$PROFITS</v>
          </cell>
          <cell r="X294" t="str">
            <v>$VENTES</v>
          </cell>
          <cell r="Y294" t="str">
            <v>% P. BRUT</v>
          </cell>
          <cell r="Z294" t="str">
            <v>$PROFITS</v>
          </cell>
          <cell r="AA294" t="str">
            <v>$VENTES</v>
          </cell>
          <cell r="AB294" t="str">
            <v>% P. BRUT</v>
          </cell>
          <cell r="AC294" t="str">
            <v>$PROFITS</v>
          </cell>
          <cell r="AD294" t="str">
            <v>$VENTES</v>
          </cell>
          <cell r="AE294" t="str">
            <v>% P. BRUT</v>
          </cell>
          <cell r="AF294" t="str">
            <v>$PROFITS</v>
          </cell>
          <cell r="AG294" t="str">
            <v>$VENTES</v>
          </cell>
          <cell r="AH294" t="str">
            <v>% P. BRUT</v>
          </cell>
          <cell r="AI294" t="str">
            <v>$PROFITS</v>
          </cell>
          <cell r="AJ294" t="str">
            <v>$VENTES</v>
          </cell>
          <cell r="AK294" t="str">
            <v>% P. BRUT</v>
          </cell>
          <cell r="AL294" t="str">
            <v>$PROFITS</v>
          </cell>
          <cell r="AM294" t="str">
            <v>$VENTES</v>
          </cell>
          <cell r="AN294" t="str">
            <v>% P. BRUT</v>
          </cell>
          <cell r="AO294" t="str">
            <v>$PROFITS</v>
          </cell>
        </row>
        <row r="295">
          <cell r="A295" t="str">
            <v>PiècesPièces Ro Clients</v>
          </cell>
          <cell r="B295" t="str">
            <v>Pièces Ro Clients</v>
          </cell>
          <cell r="C295">
            <v>839399.62145110429</v>
          </cell>
          <cell r="D295">
            <v>0.3581271756476892</v>
          </cell>
          <cell r="E295">
            <v>300611.81567002344</v>
          </cell>
          <cell r="F295">
            <v>56558.019542723647</v>
          </cell>
          <cell r="G295">
            <v>0.35812717564768926</v>
          </cell>
          <cell r="H295">
            <v>20254.963799062432</v>
          </cell>
          <cell r="I295">
            <v>59119.003061909214</v>
          </cell>
          <cell r="J295">
            <v>0.35812717564768926</v>
          </cell>
          <cell r="K295">
            <v>21172.121593668639</v>
          </cell>
          <cell r="L295">
            <v>59152.790459572665</v>
          </cell>
          <cell r="M295">
            <v>0.35812717564768926</v>
          </cell>
          <cell r="N295">
            <v>21184.221778966337</v>
          </cell>
          <cell r="O295">
            <v>96873.973274683376</v>
          </cell>
          <cell r="P295">
            <v>0.35812717564768926</v>
          </cell>
          <cell r="Q295">
            <v>34693.202442632086</v>
          </cell>
          <cell r="R295">
            <v>79286.904101341468</v>
          </cell>
          <cell r="S295">
            <v>0.35812717564768926</v>
          </cell>
          <cell r="T295">
            <v>28394.795031662608</v>
          </cell>
          <cell r="U295">
            <v>61003.734554113929</v>
          </cell>
          <cell r="V295">
            <v>0.35812717564768926</v>
          </cell>
          <cell r="W295">
            <v>21847.095159826171</v>
          </cell>
          <cell r="X295">
            <v>60661.32114266479</v>
          </cell>
          <cell r="Y295">
            <v>0.35812717564768926</v>
          </cell>
          <cell r="Z295">
            <v>21724.467611879998</v>
          </cell>
          <cell r="AA295">
            <v>76778.723065419894</v>
          </cell>
          <cell r="AB295">
            <v>0.35812717564768926</v>
          </cell>
          <cell r="AC295">
            <v>27496.547241254921</v>
          </cell>
          <cell r="AD295">
            <v>56840.064933360416</v>
          </cell>
          <cell r="AE295">
            <v>0.35812717564768926</v>
          </cell>
          <cell r="AF295">
            <v>20355.97191821563</v>
          </cell>
          <cell r="AG295">
            <v>71715.511887715809</v>
          </cell>
          <cell r="AH295">
            <v>0.35812717564768926</v>
          </cell>
          <cell r="AI295">
            <v>25683.273722475948</v>
          </cell>
          <cell r="AJ295">
            <v>106124.16805129041</v>
          </cell>
          <cell r="AK295">
            <v>0.3581271756476892</v>
          </cell>
          <cell r="AL295">
            <v>38005.948572169371</v>
          </cell>
          <cell r="AM295">
            <v>55285.407376308569</v>
          </cell>
          <cell r="AN295">
            <v>0.35812717564768926</v>
          </cell>
          <cell r="AO295">
            <v>19799.206798209314</v>
          </cell>
        </row>
        <row r="296">
          <cell r="A296" t="str">
            <v>PiècesPièces Ro Carrosserie</v>
          </cell>
          <cell r="B296" t="str">
            <v>Pièces Ro Carrosserie</v>
          </cell>
          <cell r="C296">
            <v>520841.6</v>
          </cell>
          <cell r="D296">
            <v>0.27367264200070929</v>
          </cell>
          <cell r="E296">
            <v>142540.09673587661</v>
          </cell>
          <cell r="F296">
            <v>52423.803994647475</v>
          </cell>
          <cell r="G296">
            <v>0.27367264200070923</v>
          </cell>
          <cell r="H296">
            <v>14346.960942942509</v>
          </cell>
          <cell r="I296">
            <v>49779.877688080589</v>
          </cell>
          <cell r="J296">
            <v>0.27367264200070923</v>
          </cell>
          <cell r="K296">
            <v>13623.390645369172</v>
          </cell>
          <cell r="L296">
            <v>43344.181100867499</v>
          </cell>
          <cell r="M296">
            <v>0.27367264200070923</v>
          </cell>
          <cell r="N296">
            <v>11862.116557231619</v>
          </cell>
          <cell r="O296">
            <v>34350.507933775058</v>
          </cell>
          <cell r="P296">
            <v>0.27367264200070923</v>
          </cell>
          <cell r="Q296">
            <v>9400.794260302544</v>
          </cell>
          <cell r="R296">
            <v>45479.984691792146</v>
          </cell>
          <cell r="S296">
            <v>0.27367264200070923</v>
          </cell>
          <cell r="T296">
            <v>12446.627568754568</v>
          </cell>
          <cell r="U296">
            <v>37081.656491933565</v>
          </cell>
          <cell r="V296">
            <v>0.27367264200070923</v>
          </cell>
          <cell r="W296">
            <v>10148.234901910209</v>
          </cell>
          <cell r="X296">
            <v>56981.848119371069</v>
          </cell>
          <cell r="Y296">
            <v>0.27367264200070923</v>
          </cell>
          <cell r="Z296">
            <v>15594.372920911424</v>
          </cell>
          <cell r="AA296">
            <v>36415.224001468006</v>
          </cell>
          <cell r="AB296">
            <v>0.27367264200070923</v>
          </cell>
          <cell r="AC296">
            <v>9965.8505615293889</v>
          </cell>
          <cell r="AD296">
            <v>33745.96065581825</v>
          </cell>
          <cell r="AE296">
            <v>0.27367264200070923</v>
          </cell>
          <cell r="AF296">
            <v>9235.3462095297673</v>
          </cell>
          <cell r="AG296">
            <v>41911.357513050338</v>
          </cell>
          <cell r="AH296">
            <v>0.27367264200070923</v>
          </cell>
          <cell r="AI296">
            <v>11469.991940432761</v>
          </cell>
          <cell r="AJ296">
            <v>53003.994339095931</v>
          </cell>
          <cell r="AK296">
            <v>0.27367264200070923</v>
          </cell>
          <cell r="AL296">
            <v>14505.74316737102</v>
          </cell>
          <cell r="AM296">
            <v>36323.203470100096</v>
          </cell>
          <cell r="AN296">
            <v>0.27367264200070923</v>
          </cell>
          <cell r="AO296">
            <v>9940.6670595916221</v>
          </cell>
        </row>
        <row r="297">
          <cell r="A297" t="str">
            <v>PiècesP/A Garantie</v>
          </cell>
          <cell r="B297" t="str">
            <v>P/A Garantie</v>
          </cell>
          <cell r="C297">
            <v>998025.74887076544</v>
          </cell>
          <cell r="D297">
            <v>0.23983607715678654</v>
          </cell>
          <cell r="E297">
            <v>239362.58051062856</v>
          </cell>
          <cell r="F297">
            <v>72277.206868378125</v>
          </cell>
          <cell r="G297">
            <v>0.23983607715678656</v>
          </cell>
          <cell r="H297">
            <v>17334.681763161359</v>
          </cell>
          <cell r="I297">
            <v>86359.142361086677</v>
          </cell>
          <cell r="J297">
            <v>0.23983607715678654</v>
          </cell>
          <cell r="K297">
            <v>20712.037930507497</v>
          </cell>
          <cell r="L297">
            <v>73637.814532344011</v>
          </cell>
          <cell r="M297">
            <v>0.23983607715678656</v>
          </cell>
          <cell r="N297">
            <v>17661.004567836397</v>
          </cell>
          <cell r="O297">
            <v>54593.585542272544</v>
          </cell>
          <cell r="P297">
            <v>0.23983607715678654</v>
          </cell>
          <cell r="Q297">
            <v>13093.511394382103</v>
          </cell>
          <cell r="R297">
            <v>87434.073358148133</v>
          </cell>
          <cell r="S297">
            <v>0.23983607715678656</v>
          </cell>
          <cell r="T297">
            <v>20969.845164056951</v>
          </cell>
          <cell r="U297">
            <v>83010.273455644725</v>
          </cell>
          <cell r="V297">
            <v>0.23983607715678651</v>
          </cell>
          <cell r="W297">
            <v>19908.858349313956</v>
          </cell>
          <cell r="X297">
            <v>93288.902236146867</v>
          </cell>
          <cell r="Y297">
            <v>0.23983607715678654</v>
          </cell>
          <cell r="Z297">
            <v>22374.044354580437</v>
          </cell>
          <cell r="AA297">
            <v>128595.36795157875</v>
          </cell>
          <cell r="AB297">
            <v>0.23983607715678654</v>
          </cell>
          <cell r="AC297">
            <v>30841.808590040197</v>
          </cell>
          <cell r="AD297">
            <v>102558.26618351226</v>
          </cell>
          <cell r="AE297">
            <v>0.23983607715678654</v>
          </cell>
          <cell r="AF297">
            <v>24597.172241455097</v>
          </cell>
          <cell r="AG297">
            <v>81400.524187672578</v>
          </cell>
          <cell r="AH297">
            <v>0.23983607715678651</v>
          </cell>
          <cell r="AI297">
            <v>19522.782399677508</v>
          </cell>
          <cell r="AJ297">
            <v>60828.735665644577</v>
          </cell>
          <cell r="AK297">
            <v>0.23983607715678654</v>
          </cell>
          <cell r="AL297">
            <v>14588.925340455306</v>
          </cell>
          <cell r="AM297">
            <v>74041.85652833608</v>
          </cell>
          <cell r="AN297">
            <v>0.23983607715678654</v>
          </cell>
          <cell r="AO297">
            <v>17757.908415161732</v>
          </cell>
        </row>
        <row r="298">
          <cell r="A298" t="str">
            <v>PiècesVentes Internes</v>
          </cell>
          <cell r="B298" t="str">
            <v>Ventes Internes</v>
          </cell>
          <cell r="C298">
            <v>638502.68709159084</v>
          </cell>
          <cell r="D298">
            <v>0.32994466198333777</v>
          </cell>
          <cell r="E298">
            <v>210670.55326788782</v>
          </cell>
          <cell r="F298">
            <v>41032.786125816012</v>
          </cell>
          <cell r="G298">
            <v>0.32994466198333777</v>
          </cell>
          <cell r="H298">
            <v>13538.548748516956</v>
          </cell>
          <cell r="I298">
            <v>38929.913805087061</v>
          </cell>
          <cell r="J298">
            <v>0.32994466198333777</v>
          </cell>
          <cell r="K298">
            <v>12844.717251459924</v>
          </cell>
          <cell r="L298">
            <v>39856.178455491056</v>
          </cell>
          <cell r="M298">
            <v>0.32994466198333777</v>
          </cell>
          <cell r="N298">
            <v>13150.333328444585</v>
          </cell>
          <cell r="O298">
            <v>46239.681459358391</v>
          </cell>
          <cell r="P298">
            <v>0.32994466198333777</v>
          </cell>
          <cell r="Q298">
            <v>15256.536069325215</v>
          </cell>
          <cell r="R298">
            <v>69067.162508301903</v>
          </cell>
          <cell r="S298">
            <v>0.32994466198333777</v>
          </cell>
          <cell r="T298">
            <v>22788.34158794993</v>
          </cell>
          <cell r="U298">
            <v>58798.338788738147</v>
          </cell>
          <cell r="V298">
            <v>0.32994466198333777</v>
          </cell>
          <cell r="W298">
            <v>19400.198016831986</v>
          </cell>
          <cell r="X298">
            <v>55737.793221153479</v>
          </cell>
          <cell r="Y298">
            <v>0.32994466198333777</v>
          </cell>
          <cell r="Z298">
            <v>18390.387344050661</v>
          </cell>
          <cell r="AA298">
            <v>63123.239019784436</v>
          </cell>
          <cell r="AB298">
            <v>0.32994466198333772</v>
          </cell>
          <cell r="AC298">
            <v>20827.175761676212</v>
          </cell>
          <cell r="AD298">
            <v>55883.798129063332</v>
          </cell>
          <cell r="AE298">
            <v>0.32994466198333777</v>
          </cell>
          <cell r="AF298">
            <v>18438.560884038885</v>
          </cell>
          <cell r="AG298">
            <v>75198.436561639828</v>
          </cell>
          <cell r="AH298">
            <v>0.32994466198333777</v>
          </cell>
          <cell r="AI298">
            <v>24811.322733005723</v>
          </cell>
          <cell r="AJ298">
            <v>60582.203881613321</v>
          </cell>
          <cell r="AK298">
            <v>0.32994466198333777</v>
          </cell>
          <cell r="AL298">
            <v>19988.77478192456</v>
          </cell>
          <cell r="AM298">
            <v>34053.155135543893</v>
          </cell>
          <cell r="AN298">
            <v>0.32994466198333777</v>
          </cell>
          <cell r="AO298">
            <v>11235.656760663192</v>
          </cell>
        </row>
        <row r="299">
          <cell r="A299" t="str">
            <v>PiècesVentes Détails</v>
          </cell>
          <cell r="B299" t="str">
            <v>Ventes Détails</v>
          </cell>
          <cell r="C299">
            <v>160000</v>
          </cell>
          <cell r="D299">
            <v>0.29678579936093841</v>
          </cell>
          <cell r="E299">
            <v>47485.727897750141</v>
          </cell>
          <cell r="F299">
            <v>11548.272056930771</v>
          </cell>
          <cell r="G299">
            <v>0.29678579936093841</v>
          </cell>
          <cell r="H299">
            <v>3427.3631536537873</v>
          </cell>
          <cell r="I299">
            <v>8846.8791380232742</v>
          </cell>
          <cell r="J299">
            <v>0.29678579936093841</v>
          </cell>
          <cell r="K299">
            <v>2625.628096827847</v>
          </cell>
          <cell r="L299">
            <v>9578.1763980452179</v>
          </cell>
          <cell r="M299">
            <v>0.29678579936093841</v>
          </cell>
          <cell r="N299">
            <v>2842.6667387139237</v>
          </cell>
          <cell r="O299">
            <v>12511.403821668857</v>
          </cell>
          <cell r="P299">
            <v>0.29678579936093841</v>
          </cell>
          <cell r="Q299">
            <v>3713.2069843414915</v>
          </cell>
          <cell r="R299">
            <v>14856.011564380127</v>
          </cell>
          <cell r="S299">
            <v>0.29678579936093841</v>
          </cell>
          <cell r="T299">
            <v>4409.0532674499009</v>
          </cell>
          <cell r="U299">
            <v>12283.166558827203</v>
          </cell>
          <cell r="V299">
            <v>0.29678579936093841</v>
          </cell>
          <cell r="W299">
            <v>3645.4694058450782</v>
          </cell>
          <cell r="X299">
            <v>14844.440786534014</v>
          </cell>
          <cell r="Y299">
            <v>0.29678579936093841</v>
          </cell>
          <cell r="Z299">
            <v>4405.6192248976149</v>
          </cell>
          <cell r="AA299">
            <v>13537.756635942922</v>
          </cell>
          <cell r="AB299">
            <v>0.29678579936093841</v>
          </cell>
          <cell r="AC299">
            <v>4017.8139247521685</v>
          </cell>
          <cell r="AD299">
            <v>10057.82321221679</v>
          </cell>
          <cell r="AE299">
            <v>0.29678579936093841</v>
          </cell>
          <cell r="AF299">
            <v>2985.0191018687615</v>
          </cell>
          <cell r="AG299">
            <v>17322.289240608017</v>
          </cell>
          <cell r="AH299">
            <v>0.29678579936093841</v>
          </cell>
          <cell r="AI299">
            <v>5141.0094590352328</v>
          </cell>
          <cell r="AJ299">
            <v>22510.112996751133</v>
          </cell>
          <cell r="AK299">
            <v>0.29678579936093841</v>
          </cell>
          <cell r="AL299">
            <v>6680.6818794458341</v>
          </cell>
          <cell r="AM299">
            <v>12103.667590071675</v>
          </cell>
          <cell r="AN299">
            <v>0.29678579936093841</v>
          </cell>
          <cell r="AO299">
            <v>3592.1966609185047</v>
          </cell>
        </row>
        <row r="300">
          <cell r="A300" t="str">
            <v>PiècesVentes de Gros</v>
          </cell>
          <cell r="B300" t="str">
            <v>Ventes de Gros</v>
          </cell>
          <cell r="C300">
            <v>628443.9</v>
          </cell>
          <cell r="D300">
            <v>0.19081606757663094</v>
          </cell>
          <cell r="E300">
            <v>119917.1936905215</v>
          </cell>
          <cell r="F300">
            <v>59510.634595705029</v>
          </cell>
          <cell r="G300">
            <v>0.19081606757663094</v>
          </cell>
          <cell r="H300">
            <v>11355.585272542243</v>
          </cell>
          <cell r="I300">
            <v>56324.520110096171</v>
          </cell>
          <cell r="J300">
            <v>0.19081606757663094</v>
          </cell>
          <cell r="K300">
            <v>10747.62343554942</v>
          </cell>
          <cell r="L300">
            <v>57358.521558253393</v>
          </cell>
          <cell r="M300">
            <v>0.19081606757663094</v>
          </cell>
          <cell r="N300">
            <v>10944.927525755322</v>
          </cell>
          <cell r="O300">
            <v>43358.307457594434</v>
          </cell>
          <cell r="P300">
            <v>0.19081606757663097</v>
          </cell>
          <cell r="Q300">
            <v>8273.4617258366816</v>
          </cell>
          <cell r="R300">
            <v>54567.944395506944</v>
          </cell>
          <cell r="S300">
            <v>0.19081606757663097</v>
          </cell>
          <cell r="T300">
            <v>10412.440565290894</v>
          </cell>
          <cell r="U300">
            <v>54161.758987495748</v>
          </cell>
          <cell r="V300">
            <v>0.19081606757663094</v>
          </cell>
          <cell r="W300">
            <v>10334.933863027187</v>
          </cell>
          <cell r="X300">
            <v>51653.179368916273</v>
          </cell>
          <cell r="Y300">
            <v>0.19081606757663094</v>
          </cell>
          <cell r="Z300">
            <v>9856.2565650069664</v>
          </cell>
          <cell r="AA300">
            <v>42942.062858260448</v>
          </cell>
          <cell r="AB300">
            <v>0.19081606757663094</v>
          </cell>
          <cell r="AC300">
            <v>8194.0355682417594</v>
          </cell>
          <cell r="AD300">
            <v>50401.259647053143</v>
          </cell>
          <cell r="AE300">
            <v>0.19081606757663094</v>
          </cell>
          <cell r="AF300">
            <v>9617.3701667594141</v>
          </cell>
          <cell r="AG300">
            <v>53940.227900699661</v>
          </cell>
          <cell r="AH300">
            <v>0.19081606757663097</v>
          </cell>
          <cell r="AI300">
            <v>10292.662172198781</v>
          </cell>
          <cell r="AJ300">
            <v>55523.666682395837</v>
          </cell>
          <cell r="AK300">
            <v>0.19081606757663094</v>
          </cell>
          <cell r="AL300">
            <v>10594.807733770376</v>
          </cell>
          <cell r="AM300">
            <v>48701.81643802295</v>
          </cell>
          <cell r="AN300">
            <v>0.19081606757663094</v>
          </cell>
          <cell r="AO300">
            <v>9293.0890965424624</v>
          </cell>
        </row>
        <row r="301">
          <cell r="A301" t="str">
            <v>Pièces[...]</v>
          </cell>
          <cell r="B301" t="str">
            <v>[...]</v>
          </cell>
          <cell r="C301">
            <v>0</v>
          </cell>
          <cell r="D301">
            <v>0</v>
          </cell>
          <cell r="E301">
            <v>0</v>
          </cell>
          <cell r="G301">
            <v>0</v>
          </cell>
          <cell r="J301">
            <v>0</v>
          </cell>
          <cell r="M301">
            <v>0</v>
          </cell>
          <cell r="P301">
            <v>0</v>
          </cell>
          <cell r="S301">
            <v>0</v>
          </cell>
          <cell r="V301">
            <v>0</v>
          </cell>
          <cell r="Y301">
            <v>0</v>
          </cell>
          <cell r="AB301">
            <v>0</v>
          </cell>
          <cell r="AE301">
            <v>0</v>
          </cell>
          <cell r="AH301">
            <v>0</v>
          </cell>
          <cell r="AK301">
            <v>0</v>
          </cell>
          <cell r="AN301">
            <v>0</v>
          </cell>
        </row>
        <row r="302">
          <cell r="A302" t="str">
            <v>PiècesEscomptes</v>
          </cell>
          <cell r="B302" t="str">
            <v>Escomptes</v>
          </cell>
          <cell r="C302">
            <v>0</v>
          </cell>
          <cell r="D302">
            <v>0</v>
          </cell>
          <cell r="E302">
            <v>120000.00000000001</v>
          </cell>
          <cell r="G302">
            <v>0</v>
          </cell>
          <cell r="H302">
            <v>9299.8945100890614</v>
          </cell>
          <cell r="J302">
            <v>0</v>
          </cell>
          <cell r="K302">
            <v>9490.3813998439782</v>
          </cell>
          <cell r="M302">
            <v>0</v>
          </cell>
          <cell r="N302">
            <v>8969.4594467607076</v>
          </cell>
          <cell r="P302">
            <v>0</v>
          </cell>
          <cell r="Q302">
            <v>9127.9645427277192</v>
          </cell>
          <cell r="S302">
            <v>0</v>
          </cell>
          <cell r="T302">
            <v>11117.747793097567</v>
          </cell>
          <cell r="V302">
            <v>0</v>
          </cell>
          <cell r="W302">
            <v>9711.6505853186191</v>
          </cell>
          <cell r="Y302">
            <v>0</v>
          </cell>
          <cell r="Z302">
            <v>10562.177689201206</v>
          </cell>
          <cell r="AB302">
            <v>0</v>
          </cell>
          <cell r="AC302">
            <v>11456.971757632731</v>
          </cell>
          <cell r="AE302">
            <v>0</v>
          </cell>
          <cell r="AF302">
            <v>9811.4571788389731</v>
          </cell>
          <cell r="AH302">
            <v>0</v>
          </cell>
          <cell r="AI302">
            <v>10825.96821907405</v>
          </cell>
          <cell r="AK302">
            <v>0</v>
          </cell>
          <cell r="AL302">
            <v>11367.587361020038</v>
          </cell>
          <cell r="AN302">
            <v>0</v>
          </cell>
          <cell r="AO302">
            <v>8258.7395163953588</v>
          </cell>
        </row>
        <row r="303">
          <cell r="A303" t="str">
            <v>PiècesRectif. Inventaire</v>
          </cell>
          <cell r="B303" t="str">
            <v>Rectif. Inventaire</v>
          </cell>
          <cell r="C303">
            <v>0</v>
          </cell>
          <cell r="D303">
            <v>0</v>
          </cell>
          <cell r="E303">
            <v>1200</v>
          </cell>
          <cell r="G303">
            <v>0</v>
          </cell>
          <cell r="H303">
            <v>100</v>
          </cell>
          <cell r="J303">
            <v>0</v>
          </cell>
          <cell r="K303">
            <v>100</v>
          </cell>
          <cell r="M303">
            <v>0</v>
          </cell>
          <cell r="N303">
            <v>100</v>
          </cell>
          <cell r="P303">
            <v>0</v>
          </cell>
          <cell r="Q303">
            <v>100</v>
          </cell>
          <cell r="S303">
            <v>0</v>
          </cell>
          <cell r="T303">
            <v>100</v>
          </cell>
          <cell r="V303">
            <v>0</v>
          </cell>
          <cell r="W303">
            <v>100</v>
          </cell>
          <cell r="Y303">
            <v>0</v>
          </cell>
          <cell r="Z303">
            <v>100</v>
          </cell>
          <cell r="AB303">
            <v>0</v>
          </cell>
          <cell r="AC303">
            <v>100</v>
          </cell>
          <cell r="AE303">
            <v>0</v>
          </cell>
          <cell r="AF303">
            <v>100</v>
          </cell>
          <cell r="AH303">
            <v>0</v>
          </cell>
          <cell r="AI303">
            <v>100</v>
          </cell>
          <cell r="AK303">
            <v>0</v>
          </cell>
          <cell r="AL303">
            <v>100</v>
          </cell>
          <cell r="AN303">
            <v>0</v>
          </cell>
          <cell r="AO303">
            <v>100</v>
          </cell>
        </row>
        <row r="304">
          <cell r="A304" t="str">
            <v>PiècesSous-total Pièces</v>
          </cell>
          <cell r="B304" t="str">
            <v>Sous-total Pièces</v>
          </cell>
          <cell r="C304">
            <v>3785213.5574134602</v>
          </cell>
          <cell r="D304">
            <v>0.31221170215300509</v>
          </cell>
          <cell r="E304">
            <v>1181787.967772688</v>
          </cell>
          <cell r="F304">
            <v>293350.72318420105</v>
          </cell>
          <cell r="G304">
            <v>0.30563414746951284</v>
          </cell>
          <cell r="H304">
            <v>89657.998189968348</v>
          </cell>
          <cell r="I304">
            <v>299359.33616428298</v>
          </cell>
          <cell r="J304">
            <v>0.305037756708259</v>
          </cell>
          <cell r="K304">
            <v>91315.900353226476</v>
          </cell>
          <cell r="L304">
            <v>282927.66250457388</v>
          </cell>
          <cell r="M304">
            <v>0.30649081527087174</v>
          </cell>
          <cell r="N304">
            <v>86714.729943708895</v>
          </cell>
          <cell r="O304">
            <v>287927.45948935265</v>
          </cell>
          <cell r="P304">
            <v>0.32528567294572774</v>
          </cell>
          <cell r="Q304">
            <v>93658.677419547836</v>
          </cell>
          <cell r="R304">
            <v>350692.08061947074</v>
          </cell>
          <cell r="S304">
            <v>0.31548716692668782</v>
          </cell>
          <cell r="T304">
            <v>110638.85097826243</v>
          </cell>
          <cell r="U304">
            <v>306338.92883675336</v>
          </cell>
          <cell r="V304">
            <v>0.31042884638651219</v>
          </cell>
          <cell r="W304">
            <v>95096.440282073207</v>
          </cell>
          <cell r="X304">
            <v>333167.48487478646</v>
          </cell>
          <cell r="Y304">
            <v>0.30917580612418194</v>
          </cell>
          <cell r="Z304">
            <v>103007.3257105283</v>
          </cell>
          <cell r="AA304">
            <v>361392.37353245443</v>
          </cell>
          <cell r="AB304">
            <v>0.31240339219551494</v>
          </cell>
          <cell r="AC304">
            <v>112900.20340512739</v>
          </cell>
          <cell r="AD304">
            <v>309487.17276102421</v>
          </cell>
          <cell r="AE304">
            <v>0.30741467199408357</v>
          </cell>
          <cell r="AF304">
            <v>95140.897700706526</v>
          </cell>
          <cell r="AG304">
            <v>341488.34729138622</v>
          </cell>
          <cell r="AH304">
            <v>0.31581461417737916</v>
          </cell>
          <cell r="AI304">
            <v>107847.01064590001</v>
          </cell>
          <cell r="AJ304">
            <v>358572.88161679124</v>
          </cell>
          <cell r="AK304">
            <v>0.32303744866001122</v>
          </cell>
          <cell r="AL304">
            <v>115832.46883615649</v>
          </cell>
          <cell r="AM304">
            <v>260509.10653838329</v>
          </cell>
          <cell r="AN304">
            <v>0.3070044858324304</v>
          </cell>
          <cell r="AO304">
            <v>79977.464307482194</v>
          </cell>
        </row>
        <row r="305">
          <cell r="A305" t="str">
            <v>Pièces</v>
          </cell>
        </row>
        <row r="306">
          <cell r="A306" t="str">
            <v>Pièces</v>
          </cell>
        </row>
        <row r="307">
          <cell r="A307" t="str">
            <v>PiècesVentes Pneus</v>
          </cell>
          <cell r="B307" t="str">
            <v>Ventes Pneus</v>
          </cell>
          <cell r="C307">
            <v>487093</v>
          </cell>
          <cell r="D307">
            <v>0.19500000000000001</v>
          </cell>
          <cell r="E307">
            <v>94983.135000000009</v>
          </cell>
          <cell r="F307">
            <v>44733.070931018294</v>
          </cell>
          <cell r="G307">
            <v>0.19499999999999998</v>
          </cell>
          <cell r="H307">
            <v>8722.9488315485669</v>
          </cell>
          <cell r="I307">
            <v>39790.081769045617</v>
          </cell>
          <cell r="J307">
            <v>0.19500000000000001</v>
          </cell>
          <cell r="K307">
            <v>7759.0659449638952</v>
          </cell>
          <cell r="L307">
            <v>26460.109588023632</v>
          </cell>
          <cell r="M307">
            <v>0.19500000000000001</v>
          </cell>
          <cell r="N307">
            <v>5159.7213696646086</v>
          </cell>
          <cell r="O307">
            <v>24486.258868781351</v>
          </cell>
          <cell r="P307">
            <v>0.19500000000000001</v>
          </cell>
          <cell r="Q307">
            <v>4774.820479412364</v>
          </cell>
          <cell r="R307">
            <v>39747.724268615071</v>
          </cell>
          <cell r="S307">
            <v>0.19500000000000001</v>
          </cell>
          <cell r="T307">
            <v>7750.8062323799395</v>
          </cell>
          <cell r="U307">
            <v>22830.049108010149</v>
          </cell>
          <cell r="V307">
            <v>0.19500000000000001</v>
          </cell>
          <cell r="W307">
            <v>4451.8595760619792</v>
          </cell>
          <cell r="X307">
            <v>18211.2175369998</v>
          </cell>
          <cell r="Y307">
            <v>0.19500000000000001</v>
          </cell>
          <cell r="Z307">
            <v>3551.1874197149614</v>
          </cell>
          <cell r="AA307">
            <v>28062.427708201438</v>
          </cell>
          <cell r="AB307">
            <v>0.19500000000000001</v>
          </cell>
          <cell r="AC307">
            <v>5472.1734030992802</v>
          </cell>
          <cell r="AD307">
            <v>33836.988060425458</v>
          </cell>
          <cell r="AE307">
            <v>0.19500000000000001</v>
          </cell>
          <cell r="AF307">
            <v>6598.2126717829642</v>
          </cell>
          <cell r="AG307">
            <v>77297.34137505063</v>
          </cell>
          <cell r="AH307">
            <v>0.19500000000000001</v>
          </cell>
          <cell r="AI307">
            <v>15072.981568134874</v>
          </cell>
          <cell r="AJ307">
            <v>100395.72511645118</v>
          </cell>
          <cell r="AK307">
            <v>0.19500000000000001</v>
          </cell>
          <cell r="AL307">
            <v>19577.166397707981</v>
          </cell>
          <cell r="AM307">
            <v>31242.005669377369</v>
          </cell>
          <cell r="AN307">
            <v>0.19500000000000001</v>
          </cell>
          <cell r="AO307">
            <v>6092.1911055285873</v>
          </cell>
        </row>
        <row r="308">
          <cell r="A308" t="str">
            <v>PiècesHuiles et Graisse</v>
          </cell>
          <cell r="B308" t="str">
            <v>Huiles et Graisse</v>
          </cell>
          <cell r="C308">
            <v>228340</v>
          </cell>
          <cell r="D308">
            <v>0.30006987567403653</v>
          </cell>
          <cell r="E308">
            <v>68517.955411409508</v>
          </cell>
          <cell r="F308">
            <v>13115.788065400957</v>
          </cell>
          <cell r="G308">
            <v>0.30006987567403659</v>
          </cell>
          <cell r="H308">
            <v>3935.6528941518782</v>
          </cell>
          <cell r="I308">
            <v>13802.65360619588</v>
          </cell>
          <cell r="J308">
            <v>0.30006987567403659</v>
          </cell>
          <cell r="K308">
            <v>4141.76055158299</v>
          </cell>
          <cell r="L308">
            <v>15129.102968859246</v>
          </cell>
          <cell r="M308">
            <v>0.30006987567403665</v>
          </cell>
          <cell r="N308">
            <v>4539.7880469252923</v>
          </cell>
          <cell r="O308">
            <v>22448.181251008446</v>
          </cell>
          <cell r="P308">
            <v>0.30006987567403659</v>
          </cell>
          <cell r="Q308">
            <v>6736.0229570983438</v>
          </cell>
          <cell r="R308">
            <v>22742.311918463936</v>
          </cell>
          <cell r="S308">
            <v>0.30006987567403659</v>
          </cell>
          <cell r="T308">
            <v>6824.2827099136339</v>
          </cell>
          <cell r="U308">
            <v>19208.182918302584</v>
          </cell>
          <cell r="V308">
            <v>0.30006987567403659</v>
          </cell>
          <cell r="W308">
            <v>5763.7970602192099</v>
          </cell>
          <cell r="X308">
            <v>18914.808314957238</v>
          </cell>
          <cell r="Y308">
            <v>0.30006987567403659</v>
          </cell>
          <cell r="Z308">
            <v>5675.7641794674519</v>
          </cell>
          <cell r="AA308">
            <v>18848.193513687947</v>
          </cell>
          <cell r="AB308">
            <v>0.30006987567403659</v>
          </cell>
          <cell r="AC308">
            <v>5655.7750843325257</v>
          </cell>
          <cell r="AD308">
            <v>15947.179207228528</v>
          </cell>
          <cell r="AE308">
            <v>0.30006987567403659</v>
          </cell>
          <cell r="AF308">
            <v>4785.2680820646456</v>
          </cell>
          <cell r="AG308">
            <v>23518.210778249882</v>
          </cell>
          <cell r="AH308">
            <v>0.30006987567403659</v>
          </cell>
          <cell r="AI308">
            <v>7057.1065843052293</v>
          </cell>
          <cell r="AJ308">
            <v>30363.710401764107</v>
          </cell>
          <cell r="AK308">
            <v>0.30006987567403659</v>
          </cell>
          <cell r="AL308">
            <v>9111.2348052598063</v>
          </cell>
          <cell r="AM308">
            <v>14301.677055881244</v>
          </cell>
          <cell r="AN308">
            <v>0.30006987567403659</v>
          </cell>
          <cell r="AO308">
            <v>4291.5024560885067</v>
          </cell>
        </row>
        <row r="309">
          <cell r="A309" t="str">
            <v>PiècesSous-total Pièces et Acc.</v>
          </cell>
          <cell r="B309" t="str">
            <v>Sous-total Pièces et Acc.</v>
          </cell>
          <cell r="C309">
            <v>4500646.5574134607</v>
          </cell>
          <cell r="D309">
            <v>0.29891017679851767</v>
          </cell>
          <cell r="E309">
            <v>1345289.0581840975</v>
          </cell>
          <cell r="F309">
            <v>351199.58218062029</v>
          </cell>
          <cell r="G309">
            <v>0.291334628818117</v>
          </cell>
          <cell r="H309">
            <v>102316.59991566879</v>
          </cell>
          <cell r="I309">
            <v>352952.07153952448</v>
          </cell>
          <cell r="J309">
            <v>0.29243836535526579</v>
          </cell>
          <cell r="K309">
            <v>103216.72684977336</v>
          </cell>
          <cell r="L309">
            <v>324516.87506145675</v>
          </cell>
          <cell r="M309">
            <v>0.29710084981571433</v>
          </cell>
          <cell r="N309">
            <v>96414.239360298787</v>
          </cell>
          <cell r="O309">
            <v>334861.89960914245</v>
          </cell>
          <cell r="P309">
            <v>0.31406833975084814</v>
          </cell>
          <cell r="Q309">
            <v>105169.52085605855</v>
          </cell>
          <cell r="R309">
            <v>413182.11680654972</v>
          </cell>
          <cell r="S309">
            <v>0.30304782038565498</v>
          </cell>
          <cell r="T309">
            <v>125213.939920556</v>
          </cell>
          <cell r="U309">
            <v>348377.16086306609</v>
          </cell>
          <cell r="V309">
            <v>0.30229334396507296</v>
          </cell>
          <cell r="W309">
            <v>105312.09691835439</v>
          </cell>
          <cell r="X309">
            <v>370293.51072674349</v>
          </cell>
          <cell r="Y309">
            <v>0.30309544741801731</v>
          </cell>
          <cell r="Z309">
            <v>112234.27730971071</v>
          </cell>
          <cell r="AA309">
            <v>408302.99475434382</v>
          </cell>
          <cell r="AB309">
            <v>0.3037649820990927</v>
          </cell>
          <cell r="AC309">
            <v>124028.1518925592</v>
          </cell>
          <cell r="AD309">
            <v>359271.34002867818</v>
          </cell>
          <cell r="AE309">
            <v>0.29650118611200943</v>
          </cell>
          <cell r="AF309">
            <v>106524.37845455414</v>
          </cell>
          <cell r="AG309">
            <v>442303.89944468671</v>
          </cell>
          <cell r="AH309">
            <v>0.29386378677991892</v>
          </cell>
          <cell r="AI309">
            <v>129977.09879834011</v>
          </cell>
          <cell r="AJ309">
            <v>489332.31713500648</v>
          </cell>
          <cell r="AK309">
            <v>0.29534299080281479</v>
          </cell>
          <cell r="AL309">
            <v>144520.87003912427</v>
          </cell>
          <cell r="AM309">
            <v>306052.78926364193</v>
          </cell>
          <cell r="AN309">
            <v>0.29524696731732714</v>
          </cell>
          <cell r="AO309">
            <v>90361.15786909929</v>
          </cell>
        </row>
        <row r="310">
          <cell r="A310" t="str">
            <v>Pièces</v>
          </cell>
        </row>
        <row r="311">
          <cell r="A311" t="str">
            <v>Pièces</v>
          </cell>
        </row>
        <row r="312">
          <cell r="A312" t="str">
            <v>PiècesAutostock</v>
          </cell>
          <cell r="B312" t="str">
            <v>Autostock</v>
          </cell>
          <cell r="C312">
            <v>0</v>
          </cell>
          <cell r="D312">
            <v>0</v>
          </cell>
          <cell r="E312">
            <v>0</v>
          </cell>
          <cell r="G312">
            <v>0</v>
          </cell>
          <cell r="J312">
            <v>0</v>
          </cell>
          <cell r="M312">
            <v>0</v>
          </cell>
          <cell r="P312">
            <v>0</v>
          </cell>
          <cell r="S312">
            <v>0</v>
          </cell>
          <cell r="V312">
            <v>0</v>
          </cell>
          <cell r="Y312">
            <v>0</v>
          </cell>
          <cell r="AB312">
            <v>0</v>
          </cell>
          <cell r="AE312">
            <v>0</v>
          </cell>
          <cell r="AH312">
            <v>0</v>
          </cell>
          <cell r="AK312">
            <v>0</v>
          </cell>
          <cell r="AN312">
            <v>0</v>
          </cell>
        </row>
        <row r="313">
          <cell r="A313" t="str">
            <v>Pièces</v>
          </cell>
        </row>
        <row r="314">
          <cell r="A314" t="str">
            <v>PiècesTotal Dépt. Pièces</v>
          </cell>
          <cell r="B314" t="str">
            <v>Total Dépt. Pièces</v>
          </cell>
          <cell r="C314">
            <v>4500646.5574134607</v>
          </cell>
          <cell r="D314">
            <v>0.29891017679851767</v>
          </cell>
          <cell r="E314">
            <v>1345289.0581840975</v>
          </cell>
          <cell r="F314">
            <v>351199.58218062029</v>
          </cell>
          <cell r="G314">
            <v>0.291334628818117</v>
          </cell>
          <cell r="H314">
            <v>102316.59991566879</v>
          </cell>
          <cell r="I314">
            <v>352952.07153952448</v>
          </cell>
          <cell r="J314">
            <v>0.29243836535526579</v>
          </cell>
          <cell r="K314">
            <v>103216.72684977336</v>
          </cell>
          <cell r="L314">
            <v>324516.87506145675</v>
          </cell>
          <cell r="M314">
            <v>0.29710084981571433</v>
          </cell>
          <cell r="N314">
            <v>96414.239360298787</v>
          </cell>
          <cell r="O314">
            <v>334861.89960914245</v>
          </cell>
          <cell r="P314">
            <v>0.31406833975084814</v>
          </cell>
          <cell r="Q314">
            <v>105169.52085605855</v>
          </cell>
          <cell r="R314">
            <v>413182.11680654972</v>
          </cell>
          <cell r="S314">
            <v>0.30304782038565498</v>
          </cell>
          <cell r="T314">
            <v>125213.939920556</v>
          </cell>
          <cell r="U314">
            <v>348377.16086306609</v>
          </cell>
          <cell r="V314">
            <v>0.30229334396507296</v>
          </cell>
          <cell r="W314">
            <v>105312.09691835439</v>
          </cell>
          <cell r="X314">
            <v>370293.51072674349</v>
          </cell>
          <cell r="Y314">
            <v>0.30309544741801731</v>
          </cell>
          <cell r="Z314">
            <v>112234.27730971071</v>
          </cell>
          <cell r="AA314">
            <v>408302.99475434382</v>
          </cell>
          <cell r="AB314">
            <v>0.3037649820990927</v>
          </cell>
          <cell r="AC314">
            <v>124028.1518925592</v>
          </cell>
          <cell r="AD314">
            <v>359271.34002867818</v>
          </cell>
          <cell r="AE314">
            <v>0.29650118611200943</v>
          </cell>
          <cell r="AF314">
            <v>106524.37845455414</v>
          </cell>
          <cell r="AG314">
            <v>442303.89944468671</v>
          </cell>
          <cell r="AH314">
            <v>0.29386378677991892</v>
          </cell>
          <cell r="AI314">
            <v>129977.09879834011</v>
          </cell>
          <cell r="AJ314">
            <v>489332.31713500648</v>
          </cell>
          <cell r="AK314">
            <v>0.29534299080281479</v>
          </cell>
          <cell r="AL314">
            <v>144520.87003912427</v>
          </cell>
          <cell r="AM314">
            <v>306052.78926364193</v>
          </cell>
          <cell r="AN314">
            <v>0.29524696731732714</v>
          </cell>
          <cell r="AO314">
            <v>90361.15786909929</v>
          </cell>
        </row>
        <row r="315">
          <cell r="A315" t="str">
            <v>Pièces</v>
          </cell>
        </row>
        <row r="316">
          <cell r="A316" t="str">
            <v>Pièces</v>
          </cell>
        </row>
        <row r="317">
          <cell r="A317" t="str">
            <v>PiècesDEPENSES</v>
          </cell>
          <cell r="B317" t="str">
            <v>DEPENSES</v>
          </cell>
        </row>
        <row r="318">
          <cell r="A318" t="str">
            <v>PiècesSalaires cadres</v>
          </cell>
          <cell r="B318" t="str">
            <v>Salaires cadres</v>
          </cell>
          <cell r="E318">
            <v>110586.87940728868</v>
          </cell>
          <cell r="H318">
            <v>8924.8553069292284</v>
          </cell>
          <cell r="K318">
            <v>8537.2313375805697</v>
          </cell>
          <cell r="N318">
            <v>9700.1032456265475</v>
          </cell>
          <cell r="Q318">
            <v>8924.8553069292284</v>
          </cell>
          <cell r="T318">
            <v>9312.4792762778889</v>
          </cell>
          <cell r="W318">
            <v>9312.4792762778889</v>
          </cell>
          <cell r="Z318">
            <v>9312.4792762778889</v>
          </cell>
          <cell r="AC318">
            <v>9312.4792762778889</v>
          </cell>
          <cell r="AF318">
            <v>9312.4792762778889</v>
          </cell>
          <cell r="AI318">
            <v>8924.8553069292284</v>
          </cell>
          <cell r="AL318">
            <v>9312.4792762778889</v>
          </cell>
          <cell r="AO318">
            <v>9700.1032456265475</v>
          </cell>
        </row>
        <row r="319">
          <cell r="A319" t="str">
            <v>PiècesSalaires commis</v>
          </cell>
          <cell r="B319" t="str">
            <v>Salaires commis</v>
          </cell>
          <cell r="E319">
            <v>52882.082847999998</v>
          </cell>
          <cell r="H319">
            <v>4254.8802291494258</v>
          </cell>
          <cell r="K319">
            <v>4052.2668849042147</v>
          </cell>
          <cell r="N319">
            <v>4660.1069176398478</v>
          </cell>
          <cell r="Q319">
            <v>4254.8802291494258</v>
          </cell>
          <cell r="T319">
            <v>4457.4935733946359</v>
          </cell>
          <cell r="W319">
            <v>4457.4935733946359</v>
          </cell>
          <cell r="Z319">
            <v>4457.4935733946359</v>
          </cell>
          <cell r="AC319">
            <v>4457.4935733946359</v>
          </cell>
          <cell r="AF319">
            <v>4457.4935733946359</v>
          </cell>
          <cell r="AI319">
            <v>4254.8802291494258</v>
          </cell>
          <cell r="AL319">
            <v>4457.4935733946359</v>
          </cell>
          <cell r="AO319">
            <v>4660.1069176398478</v>
          </cell>
        </row>
        <row r="320">
          <cell r="A320" t="str">
            <v>PiècesSalaires autres</v>
          </cell>
          <cell r="B320" t="str">
            <v>Salaires autres</v>
          </cell>
          <cell r="E320">
            <v>196540.96539519998</v>
          </cell>
          <cell r="H320">
            <v>15813.640893866666</v>
          </cell>
          <cell r="K320">
            <v>15060.610375111111</v>
          </cell>
          <cell r="N320">
            <v>17319.701931377778</v>
          </cell>
          <cell r="Q320">
            <v>15813.640893866666</v>
          </cell>
          <cell r="T320">
            <v>16566.671412622221</v>
          </cell>
          <cell r="W320">
            <v>16566.671412622221</v>
          </cell>
          <cell r="Z320">
            <v>16566.671412622221</v>
          </cell>
          <cell r="AC320">
            <v>16566.671412622221</v>
          </cell>
          <cell r="AF320">
            <v>16566.671412622221</v>
          </cell>
          <cell r="AI320">
            <v>15813.640893866666</v>
          </cell>
          <cell r="AL320">
            <v>16566.671412622221</v>
          </cell>
          <cell r="AO320">
            <v>17319.701931377778</v>
          </cell>
        </row>
        <row r="321">
          <cell r="A321" t="str">
            <v>PiècesSalaires spécialistes</v>
          </cell>
          <cell r="B321" t="str">
            <v>Salaires spécialistes</v>
          </cell>
          <cell r="E321">
            <v>0</v>
          </cell>
        </row>
        <row r="322">
          <cell r="A322" t="str">
            <v>Pièces[...]</v>
          </cell>
          <cell r="B322" t="str">
            <v>[...]</v>
          </cell>
          <cell r="E322">
            <v>0</v>
          </cell>
        </row>
        <row r="323">
          <cell r="A323" t="str">
            <v>Pièces[...]</v>
          </cell>
          <cell r="B323" t="str">
            <v>[...]</v>
          </cell>
          <cell r="E323">
            <v>0</v>
          </cell>
        </row>
        <row r="324">
          <cell r="A324" t="str">
            <v>Pièces[...]</v>
          </cell>
          <cell r="B324" t="str">
            <v>[...]</v>
          </cell>
          <cell r="E324">
            <v>0</v>
          </cell>
        </row>
        <row r="325">
          <cell r="A325" t="str">
            <v>PiècesSalaires en absences</v>
          </cell>
          <cell r="B325" t="str">
            <v>Salaires en absences</v>
          </cell>
          <cell r="E325">
            <v>43201.191318058627</v>
          </cell>
          <cell r="H325">
            <v>3479.2051715934381</v>
          </cell>
          <cell r="K325">
            <v>3318.0130317115072</v>
          </cell>
          <cell r="N325">
            <v>3801.5894513573007</v>
          </cell>
          <cell r="Q325">
            <v>3479.2051715934381</v>
          </cell>
          <cell r="T325">
            <v>3640.3973114753694</v>
          </cell>
          <cell r="W325">
            <v>3640.3973114753694</v>
          </cell>
          <cell r="Z325">
            <v>3640.3973114753694</v>
          </cell>
          <cell r="AC325">
            <v>3640.3973114753694</v>
          </cell>
          <cell r="AF325">
            <v>3640.3973114753694</v>
          </cell>
          <cell r="AI325">
            <v>3479.2051715934381</v>
          </cell>
          <cell r="AL325">
            <v>3640.3973114753694</v>
          </cell>
          <cell r="AO325">
            <v>3801.5894513573007</v>
          </cell>
        </row>
        <row r="326">
          <cell r="A326" t="str">
            <v>PiècesDéduction à la source</v>
          </cell>
          <cell r="B326" t="str">
            <v>Déduction à la source</v>
          </cell>
          <cell r="E326">
            <v>43201.191318058627</v>
          </cell>
          <cell r="H326">
            <v>3479.2051715934381</v>
          </cell>
          <cell r="K326">
            <v>3318.0130317115072</v>
          </cell>
          <cell r="N326">
            <v>3801.5894513573007</v>
          </cell>
          <cell r="Q326">
            <v>3479.2051715934381</v>
          </cell>
          <cell r="T326">
            <v>3640.3973114753694</v>
          </cell>
          <cell r="W326">
            <v>3640.3973114753694</v>
          </cell>
          <cell r="Z326">
            <v>3640.3973114753694</v>
          </cell>
          <cell r="AC326">
            <v>3640.3973114753694</v>
          </cell>
          <cell r="AF326">
            <v>3640.3973114753694</v>
          </cell>
          <cell r="AI326">
            <v>3479.2051715934381</v>
          </cell>
          <cell r="AL326">
            <v>3640.3973114753694</v>
          </cell>
          <cell r="AO326">
            <v>3801.5894513573007</v>
          </cell>
        </row>
        <row r="327">
          <cell r="A327" t="str">
            <v>PiècesBénéfices marginaux</v>
          </cell>
          <cell r="B327" t="str">
            <v>Bénéfices marginaux</v>
          </cell>
          <cell r="E327">
            <v>30960.853777942026</v>
          </cell>
          <cell r="H327">
            <v>2493.4303729752969</v>
          </cell>
          <cell r="K327">
            <v>2377.9093393932467</v>
          </cell>
          <cell r="N327">
            <v>2724.4724401393987</v>
          </cell>
          <cell r="Q327">
            <v>2493.4303729752969</v>
          </cell>
          <cell r="T327">
            <v>2608.951406557348</v>
          </cell>
          <cell r="W327">
            <v>2608.951406557348</v>
          </cell>
          <cell r="Z327">
            <v>2608.951406557348</v>
          </cell>
          <cell r="AC327">
            <v>2608.951406557348</v>
          </cell>
          <cell r="AF327">
            <v>2608.951406557348</v>
          </cell>
          <cell r="AI327">
            <v>2493.4303729752969</v>
          </cell>
          <cell r="AL327">
            <v>2608.951406557348</v>
          </cell>
          <cell r="AO327">
            <v>2724.4724401393987</v>
          </cell>
        </row>
        <row r="328">
          <cell r="A328" t="str">
            <v>PiècesCsst</v>
          </cell>
          <cell r="B328" t="str">
            <v>Csst</v>
          </cell>
          <cell r="E328">
            <v>7200.1985530097736</v>
          </cell>
          <cell r="H328">
            <v>579.86752859890635</v>
          </cell>
          <cell r="K328">
            <v>553.00217195191794</v>
          </cell>
          <cell r="N328">
            <v>633.59824189288349</v>
          </cell>
          <cell r="Q328">
            <v>579.86752859890635</v>
          </cell>
          <cell r="T328">
            <v>606.73288524589498</v>
          </cell>
          <cell r="W328">
            <v>606.73288524589498</v>
          </cell>
          <cell r="Z328">
            <v>606.73288524589498</v>
          </cell>
          <cell r="AC328">
            <v>606.73288524589498</v>
          </cell>
          <cell r="AF328">
            <v>606.73288524589498</v>
          </cell>
          <cell r="AI328">
            <v>579.86752859890635</v>
          </cell>
          <cell r="AL328">
            <v>606.73288524589498</v>
          </cell>
          <cell r="AO328">
            <v>633.59824189288349</v>
          </cell>
        </row>
        <row r="329">
          <cell r="A329" t="str">
            <v>Pièces[...]</v>
          </cell>
          <cell r="B329" t="str">
            <v>[...]</v>
          </cell>
          <cell r="E329">
            <v>0</v>
          </cell>
        </row>
        <row r="330">
          <cell r="A330" t="str">
            <v>PiècesTOTAL PERSONNEL</v>
          </cell>
          <cell r="B330" t="str">
            <v>TOTAL PERSONNEL</v>
          </cell>
          <cell r="C330" t="str">
            <v>% brut</v>
          </cell>
          <cell r="D330">
            <v>0.36020018126932968</v>
          </cell>
          <cell r="E330">
            <v>484573.36261755775</v>
          </cell>
          <cell r="F330" t="str">
            <v>% brut</v>
          </cell>
          <cell r="G330">
            <v>0.38141498746900881</v>
          </cell>
          <cell r="H330">
            <v>39025.084674706399</v>
          </cell>
          <cell r="I330" t="str">
            <v>% brut</v>
          </cell>
          <cell r="J330">
            <v>0.36057185020536037</v>
          </cell>
          <cell r="K330">
            <v>37217.046172364076</v>
          </cell>
          <cell r="L330" t="str">
            <v>% brut</v>
          </cell>
          <cell r="M330">
            <v>0.44227037377789785</v>
          </cell>
          <cell r="N330">
            <v>42641.161679391058</v>
          </cell>
          <cell r="O330" t="str">
            <v>% brut</v>
          </cell>
          <cell r="P330">
            <v>0.37106838898808453</v>
          </cell>
          <cell r="Q330">
            <v>39025.084674706399</v>
          </cell>
          <cell r="R330" t="str">
            <v>% brut</v>
          </cell>
          <cell r="S330">
            <v>0.32610684723247235</v>
          </cell>
          <cell r="T330">
            <v>40833.123177048728</v>
          </cell>
          <cell r="U330" t="str">
            <v>% brut</v>
          </cell>
          <cell r="V330">
            <v>0.38773440442179724</v>
          </cell>
          <cell r="W330">
            <v>40833.123177048728</v>
          </cell>
          <cell r="X330" t="str">
            <v>% brut</v>
          </cell>
          <cell r="Y330">
            <v>0.36382043129631103</v>
          </cell>
          <cell r="Z330">
            <v>40833.123177048728</v>
          </cell>
          <cell r="AA330" t="str">
            <v>% brut</v>
          </cell>
          <cell r="AB330">
            <v>0.32922463613277803</v>
          </cell>
          <cell r="AC330">
            <v>40833.123177048728</v>
          </cell>
          <cell r="AD330" t="str">
            <v>% brut</v>
          </cell>
          <cell r="AE330">
            <v>0.3833218627458983</v>
          </cell>
          <cell r="AF330">
            <v>40833.123177048728</v>
          </cell>
          <cell r="AG330" t="str">
            <v>% brut</v>
          </cell>
          <cell r="AH330">
            <v>0.30024585127303038</v>
          </cell>
          <cell r="AI330">
            <v>39025.084674706399</v>
          </cell>
          <cell r="AJ330" t="str">
            <v>% brut</v>
          </cell>
          <cell r="AK330">
            <v>0.28254136005404967</v>
          </cell>
          <cell r="AL330">
            <v>40833.123177048728</v>
          </cell>
          <cell r="AM330" t="str">
            <v>% brut</v>
          </cell>
          <cell r="AN330">
            <v>0.4718970261665163</v>
          </cell>
          <cell r="AO330">
            <v>42641.161679391058</v>
          </cell>
        </row>
        <row r="331">
          <cell r="A331" t="str">
            <v>PiècesPublicité 2</v>
          </cell>
          <cell r="B331" t="str">
            <v>Publicité 2</v>
          </cell>
          <cell r="E331">
            <v>45703.699999999983</v>
          </cell>
          <cell r="H331">
            <v>3808.6416666666664</v>
          </cell>
          <cell r="K331">
            <v>3808.6416666666664</v>
          </cell>
          <cell r="N331">
            <v>3808.6416666666664</v>
          </cell>
          <cell r="Q331">
            <v>3808.6416666666664</v>
          </cell>
          <cell r="T331">
            <v>3808.6416666666664</v>
          </cell>
          <cell r="W331">
            <v>3808.6416666666664</v>
          </cell>
          <cell r="Z331">
            <v>3808.6416666666664</v>
          </cell>
          <cell r="AC331">
            <v>3808.6416666666664</v>
          </cell>
          <cell r="AF331">
            <v>3808.6416666666664</v>
          </cell>
          <cell r="AI331">
            <v>3808.6416666666664</v>
          </cell>
          <cell r="AL331">
            <v>3808.6416666666664</v>
          </cell>
          <cell r="AO331">
            <v>3808.6416666666664</v>
          </cell>
        </row>
        <row r="332">
          <cell r="A332" t="str">
            <v>PiècesService gratuit 2</v>
          </cell>
          <cell r="B332" t="str">
            <v>Service gratuit 2</v>
          </cell>
          <cell r="E332">
            <v>24527.999999999996</v>
          </cell>
          <cell r="H332">
            <v>1652.6753978584377</v>
          </cell>
          <cell r="K332">
            <v>1727.5096033468692</v>
          </cell>
          <cell r="N332">
            <v>1728.4969010161922</v>
          </cell>
          <cell r="Q332">
            <v>2830.7432547726557</v>
          </cell>
          <cell r="T332">
            <v>2316.8335249374268</v>
          </cell>
          <cell r="W332">
            <v>1782.5831259687641</v>
          </cell>
          <cell r="Z332">
            <v>1772.5775029718116</v>
          </cell>
          <cell r="AC332">
            <v>2243.542254752278</v>
          </cell>
          <cell r="AF332">
            <v>1660.9170138477077</v>
          </cell>
          <cell r="AI332">
            <v>2095.5907420365202</v>
          </cell>
          <cell r="AL332">
            <v>3101.0421346892153</v>
          </cell>
          <cell r="AO332">
            <v>1615.4885438021217</v>
          </cell>
        </row>
        <row r="333">
          <cell r="A333" t="str">
            <v>PiècesFrais véhicules de cie</v>
          </cell>
          <cell r="B333" t="str">
            <v>Frais véhicules de cie</v>
          </cell>
          <cell r="E333">
            <v>3426</v>
          </cell>
          <cell r="H333">
            <v>285.5</v>
          </cell>
          <cell r="K333">
            <v>285.5</v>
          </cell>
          <cell r="N333">
            <v>285.5</v>
          </cell>
          <cell r="Q333">
            <v>285.5</v>
          </cell>
          <cell r="T333">
            <v>285.5</v>
          </cell>
          <cell r="W333">
            <v>285.5</v>
          </cell>
          <cell r="Z333">
            <v>285.5</v>
          </cell>
          <cell r="AC333">
            <v>285.5</v>
          </cell>
          <cell r="AF333">
            <v>285.5</v>
          </cell>
          <cell r="AI333">
            <v>285.5</v>
          </cell>
          <cell r="AL333">
            <v>285.5</v>
          </cell>
          <cell r="AO333">
            <v>285.5</v>
          </cell>
        </row>
        <row r="334">
          <cell r="A334" t="str">
            <v>PiècesInformatique</v>
          </cell>
          <cell r="B334" t="str">
            <v>Informatique</v>
          </cell>
          <cell r="E334">
            <v>51369.340000000018</v>
          </cell>
          <cell r="H334">
            <v>4280.7783333333336</v>
          </cell>
          <cell r="K334">
            <v>4280.7783333333336</v>
          </cell>
          <cell r="N334">
            <v>4280.7783333333336</v>
          </cell>
          <cell r="Q334">
            <v>4280.7783333333336</v>
          </cell>
          <cell r="T334">
            <v>4280.7783333333336</v>
          </cell>
          <cell r="W334">
            <v>4280.7783333333336</v>
          </cell>
          <cell r="Z334">
            <v>4280.7783333333336</v>
          </cell>
          <cell r="AC334">
            <v>4280.7783333333336</v>
          </cell>
          <cell r="AF334">
            <v>4280.7783333333336</v>
          </cell>
          <cell r="AI334">
            <v>4280.7783333333336</v>
          </cell>
          <cell r="AL334">
            <v>4280.7783333333336</v>
          </cell>
          <cell r="AO334">
            <v>4280.7783333333336</v>
          </cell>
        </row>
        <row r="335">
          <cell r="A335" t="str">
            <v>PiècesFrais de déplacement</v>
          </cell>
          <cell r="B335" t="str">
            <v>Frais de déplacement</v>
          </cell>
          <cell r="E335">
            <v>14967.157499999996</v>
          </cell>
          <cell r="H335">
            <v>1247.2631249999999</v>
          </cell>
          <cell r="K335">
            <v>1247.2631249999999</v>
          </cell>
          <cell r="N335">
            <v>1247.2631249999999</v>
          </cell>
          <cell r="Q335">
            <v>1247.2631249999999</v>
          </cell>
          <cell r="T335">
            <v>1247.2631249999999</v>
          </cell>
          <cell r="W335">
            <v>1247.2631249999999</v>
          </cell>
          <cell r="Z335">
            <v>1247.2631249999999</v>
          </cell>
          <cell r="AC335">
            <v>1247.2631249999999</v>
          </cell>
          <cell r="AF335">
            <v>1247.2631249999999</v>
          </cell>
          <cell r="AI335">
            <v>1247.2631249999999</v>
          </cell>
          <cell r="AL335">
            <v>1247.2631249999999</v>
          </cell>
          <cell r="AO335">
            <v>1247.2631249999999</v>
          </cell>
        </row>
        <row r="336">
          <cell r="A336" t="str">
            <v>PiècesServices extérieurs</v>
          </cell>
          <cell r="B336" t="str">
            <v>Services extérieurs</v>
          </cell>
          <cell r="E336">
            <v>91411.229099999997</v>
          </cell>
          <cell r="H336">
            <v>7272.824908333333</v>
          </cell>
          <cell r="K336">
            <v>7060.8431083333326</v>
          </cell>
          <cell r="N336">
            <v>7738.2632083333328</v>
          </cell>
          <cell r="Q336">
            <v>7507.6174083333326</v>
          </cell>
          <cell r="T336">
            <v>9198.8635083333338</v>
          </cell>
          <cell r="W336">
            <v>7507.8482083333329</v>
          </cell>
          <cell r="Z336">
            <v>7507.8482083333329</v>
          </cell>
          <cell r="AC336">
            <v>7120.7510083333327</v>
          </cell>
          <cell r="AF336">
            <v>7332.7328083333323</v>
          </cell>
          <cell r="AI336">
            <v>7867.0648083333326</v>
          </cell>
          <cell r="AL336">
            <v>8314.0699083333329</v>
          </cell>
          <cell r="AO336">
            <v>6982.5020083333329</v>
          </cell>
        </row>
        <row r="337">
          <cell r="A337" t="str">
            <v>PiècesFournitures autres</v>
          </cell>
          <cell r="B337" t="str">
            <v>Fournitures autres</v>
          </cell>
          <cell r="E337">
            <v>1494</v>
          </cell>
          <cell r="H337">
            <v>126</v>
          </cell>
          <cell r="K337">
            <v>120</v>
          </cell>
          <cell r="N337">
            <v>132</v>
          </cell>
          <cell r="Q337">
            <v>126</v>
          </cell>
          <cell r="T337">
            <v>120</v>
          </cell>
          <cell r="W337">
            <v>126</v>
          </cell>
          <cell r="Z337">
            <v>132</v>
          </cell>
          <cell r="AC337">
            <v>126</v>
          </cell>
          <cell r="AF337">
            <v>126</v>
          </cell>
          <cell r="AI337">
            <v>126</v>
          </cell>
          <cell r="AL337">
            <v>126</v>
          </cell>
          <cell r="AO337">
            <v>108</v>
          </cell>
        </row>
        <row r="338">
          <cell r="A338" t="str">
            <v>PiècesUniformes</v>
          </cell>
          <cell r="B338" t="str">
            <v>Uniformes</v>
          </cell>
          <cell r="E338">
            <v>2040</v>
          </cell>
          <cell r="H338">
            <v>170</v>
          </cell>
          <cell r="K338">
            <v>170</v>
          </cell>
          <cell r="N338">
            <v>170</v>
          </cell>
          <cell r="Q338">
            <v>170</v>
          </cell>
          <cell r="T338">
            <v>170</v>
          </cell>
          <cell r="W338">
            <v>170</v>
          </cell>
          <cell r="Z338">
            <v>170</v>
          </cell>
          <cell r="AC338">
            <v>170</v>
          </cell>
          <cell r="AF338">
            <v>170</v>
          </cell>
          <cell r="AI338">
            <v>170</v>
          </cell>
          <cell r="AL338">
            <v>170</v>
          </cell>
          <cell r="AO338">
            <v>170</v>
          </cell>
        </row>
        <row r="339">
          <cell r="A339" t="str">
            <v>PiècesPapeterie</v>
          </cell>
          <cell r="B339" t="str">
            <v>Papeterie</v>
          </cell>
          <cell r="E339">
            <v>6540</v>
          </cell>
          <cell r="H339">
            <v>545</v>
          </cell>
          <cell r="K339">
            <v>545</v>
          </cell>
          <cell r="N339">
            <v>545</v>
          </cell>
          <cell r="Q339">
            <v>545</v>
          </cell>
          <cell r="T339">
            <v>545</v>
          </cell>
          <cell r="W339">
            <v>545</v>
          </cell>
          <cell r="Z339">
            <v>545</v>
          </cell>
          <cell r="AC339">
            <v>545</v>
          </cell>
          <cell r="AF339">
            <v>545</v>
          </cell>
          <cell r="AI339">
            <v>545</v>
          </cell>
          <cell r="AL339">
            <v>545</v>
          </cell>
          <cell r="AO339">
            <v>545</v>
          </cell>
        </row>
        <row r="340">
          <cell r="A340" t="str">
            <v>PiècesTéléphone</v>
          </cell>
          <cell r="B340" t="str">
            <v>Téléphone</v>
          </cell>
          <cell r="E340">
            <v>5427.2999999999993</v>
          </cell>
          <cell r="H340">
            <v>452.27499999999998</v>
          </cell>
          <cell r="K340">
            <v>452.27499999999998</v>
          </cell>
          <cell r="N340">
            <v>452.27499999999998</v>
          </cell>
          <cell r="Q340">
            <v>452.27499999999998</v>
          </cell>
          <cell r="T340">
            <v>452.27499999999998</v>
          </cell>
          <cell r="W340">
            <v>452.27499999999998</v>
          </cell>
          <cell r="Z340">
            <v>452.27499999999998</v>
          </cell>
          <cell r="AC340">
            <v>452.27499999999998</v>
          </cell>
          <cell r="AF340">
            <v>452.27499999999998</v>
          </cell>
          <cell r="AI340">
            <v>452.27499999999998</v>
          </cell>
          <cell r="AL340">
            <v>452.27499999999998</v>
          </cell>
          <cell r="AO340">
            <v>452.27499999999998</v>
          </cell>
        </row>
        <row r="341">
          <cell r="A341" t="str">
            <v>PiècesFrais postaux</v>
          </cell>
          <cell r="B341" t="str">
            <v>Frais postaux</v>
          </cell>
          <cell r="E341">
            <v>2595</v>
          </cell>
          <cell r="H341">
            <v>216.25</v>
          </cell>
          <cell r="K341">
            <v>216.25</v>
          </cell>
          <cell r="N341">
            <v>216.25</v>
          </cell>
          <cell r="Q341">
            <v>216.25</v>
          </cell>
          <cell r="T341">
            <v>216.25</v>
          </cell>
          <cell r="W341">
            <v>216.25</v>
          </cell>
          <cell r="Z341">
            <v>216.25</v>
          </cell>
          <cell r="AC341">
            <v>216.25</v>
          </cell>
          <cell r="AF341">
            <v>216.25</v>
          </cell>
          <cell r="AI341">
            <v>216.25</v>
          </cell>
          <cell r="AL341">
            <v>216.25</v>
          </cell>
          <cell r="AO341">
            <v>216.25</v>
          </cell>
        </row>
        <row r="342">
          <cell r="A342" t="str">
            <v>PiècesDivers</v>
          </cell>
          <cell r="B342" t="str">
            <v>Divers</v>
          </cell>
          <cell r="E342">
            <v>10773</v>
          </cell>
          <cell r="H342">
            <v>897.75</v>
          </cell>
          <cell r="K342">
            <v>897.75</v>
          </cell>
          <cell r="N342">
            <v>897.75</v>
          </cell>
          <cell r="Q342">
            <v>897.75</v>
          </cell>
          <cell r="T342">
            <v>897.75</v>
          </cell>
          <cell r="W342">
            <v>897.75</v>
          </cell>
          <cell r="Z342">
            <v>897.75</v>
          </cell>
          <cell r="AC342">
            <v>897.75</v>
          </cell>
          <cell r="AF342">
            <v>897.75</v>
          </cell>
          <cell r="AI342">
            <v>897.75</v>
          </cell>
          <cell r="AL342">
            <v>897.75</v>
          </cell>
          <cell r="AO342">
            <v>897.75</v>
          </cell>
        </row>
        <row r="343">
          <cell r="A343" t="str">
            <v>PiècesFormation</v>
          </cell>
          <cell r="B343" t="str">
            <v>Formation</v>
          </cell>
          <cell r="E343">
            <v>2965.7500000000005</v>
          </cell>
          <cell r="H343">
            <v>247.14583333333334</v>
          </cell>
          <cell r="K343">
            <v>247.14583333333334</v>
          </cell>
          <cell r="N343">
            <v>247.14583333333334</v>
          </cell>
          <cell r="Q343">
            <v>247.14583333333334</v>
          </cell>
          <cell r="T343">
            <v>247.14583333333334</v>
          </cell>
          <cell r="W343">
            <v>247.14583333333334</v>
          </cell>
          <cell r="Z343">
            <v>247.14583333333334</v>
          </cell>
          <cell r="AC343">
            <v>247.14583333333334</v>
          </cell>
          <cell r="AF343">
            <v>247.14583333333334</v>
          </cell>
          <cell r="AI343">
            <v>247.14583333333334</v>
          </cell>
          <cell r="AL343">
            <v>247.14583333333334</v>
          </cell>
          <cell r="AO343">
            <v>247.14583333333334</v>
          </cell>
        </row>
        <row r="344">
          <cell r="A344" t="str">
            <v>PiècesFrais bancaires</v>
          </cell>
          <cell r="B344" t="str">
            <v>Frais bancaires</v>
          </cell>
          <cell r="E344">
            <v>26517.5</v>
          </cell>
          <cell r="H344">
            <v>1630.9951819211053</v>
          </cell>
          <cell r="K344">
            <v>1406.8338933847535</v>
          </cell>
          <cell r="N344">
            <v>1627.5891855146688</v>
          </cell>
          <cell r="Q344">
            <v>3128.8953456979134</v>
          </cell>
          <cell r="T344">
            <v>2867.7010940528189</v>
          </cell>
          <cell r="W344">
            <v>1895.4593382359283</v>
          </cell>
          <cell r="Z344">
            <v>1787.0140289781664</v>
          </cell>
          <cell r="AC344">
            <v>1969.6719311009003</v>
          </cell>
          <cell r="AF344">
            <v>1491.6343899182989</v>
          </cell>
          <cell r="AI344">
            <v>2796.126826179277</v>
          </cell>
          <cell r="AL344">
            <v>4068.8513498448642</v>
          </cell>
          <cell r="AO344">
            <v>1846.7274351713049</v>
          </cell>
        </row>
        <row r="345">
          <cell r="A345" t="str">
            <v>Pièces[...]</v>
          </cell>
          <cell r="B345" t="str">
            <v>[...]</v>
          </cell>
          <cell r="E345">
            <v>0</v>
          </cell>
        </row>
        <row r="346">
          <cell r="A346" t="str">
            <v>Pièces[...]</v>
          </cell>
          <cell r="B346" t="str">
            <v>[...]</v>
          </cell>
          <cell r="E346">
            <v>0</v>
          </cell>
        </row>
        <row r="347">
          <cell r="A347" t="str">
            <v>Pièces[...]</v>
          </cell>
          <cell r="B347" t="str">
            <v>[...]</v>
          </cell>
          <cell r="E347">
            <v>0</v>
          </cell>
        </row>
        <row r="348">
          <cell r="A348" t="str">
            <v>PiècesTOTAL SEMI-FIXES</v>
          </cell>
          <cell r="B348" t="str">
            <v>TOTAL SEMI-FIXES</v>
          </cell>
          <cell r="C348" t="str">
            <v>% brut</v>
          </cell>
          <cell r="D348">
            <v>0.2153871503207809</v>
          </cell>
          <cell r="E348">
            <v>289757.97659999999</v>
          </cell>
          <cell r="F348" t="str">
            <v>% brut</v>
          </cell>
          <cell r="G348">
            <v>0.2231612413358699</v>
          </cell>
          <cell r="H348">
            <v>22833.099446446209</v>
          </cell>
          <cell r="I348" t="str">
            <v>% brut</v>
          </cell>
          <cell r="J348">
            <v>0.21765649085245739</v>
          </cell>
          <cell r="K348">
            <v>22465.790563398288</v>
          </cell>
          <cell r="L348" t="str">
            <v>% brut</v>
          </cell>
          <cell r="M348">
            <v>0.24246370046895407</v>
          </cell>
          <cell r="N348">
            <v>23376.953253197527</v>
          </cell>
          <cell r="O348" t="str">
            <v>% brut</v>
          </cell>
          <cell r="P348">
            <v>0.24478441812406715</v>
          </cell>
          <cell r="Q348">
            <v>25743.859967137236</v>
          </cell>
          <cell r="R348" t="str">
            <v>% brut</v>
          </cell>
          <cell r="S348">
            <v>0.21286768951258919</v>
          </cell>
          <cell r="T348">
            <v>26654.002085656914</v>
          </cell>
          <cell r="U348" t="str">
            <v>% brut</v>
          </cell>
          <cell r="V348">
            <v>0.22279011924965458</v>
          </cell>
          <cell r="W348">
            <v>23462.494630871355</v>
          </cell>
          <cell r="X348" t="str">
            <v>% brut</v>
          </cell>
          <cell r="Y348">
            <v>0.20804734755124901</v>
          </cell>
          <cell r="Z348">
            <v>23350.043698616646</v>
          </cell>
          <cell r="AA348" t="str">
            <v>% brut</v>
          </cell>
          <cell r="AB348">
            <v>0.19036459700675676</v>
          </cell>
          <cell r="AC348">
            <v>23610.569152519845</v>
          </cell>
          <cell r="AD348" t="str">
            <v>% brut</v>
          </cell>
          <cell r="AE348">
            <v>0.21367773744057506</v>
          </cell>
          <cell r="AF348">
            <v>22761.88817043267</v>
          </cell>
          <cell r="AG348" t="str">
            <v>% brut</v>
          </cell>
          <cell r="AH348">
            <v>0.19261382633047489</v>
          </cell>
          <cell r="AI348">
            <v>25035.38633488246</v>
          </cell>
          <cell r="AJ348" t="str">
            <v>% brut</v>
          </cell>
          <cell r="AK348">
            <v>0.19208690996452957</v>
          </cell>
          <cell r="AL348">
            <v>27760.567351200745</v>
          </cell>
          <cell r="AM348" t="str">
            <v>% brut</v>
          </cell>
          <cell r="AN348">
            <v>0.25125089674624373</v>
          </cell>
          <cell r="AO348">
            <v>22703.321945640095</v>
          </cell>
        </row>
        <row r="349">
          <cell r="A349" t="str">
            <v>Pièces</v>
          </cell>
        </row>
        <row r="350">
          <cell r="A350" t="str">
            <v>PiècesTOTAL DES DÉPENSES</v>
          </cell>
          <cell r="B350" t="str">
            <v>TOTAL DES DÉPENSES</v>
          </cell>
          <cell r="C350" t="str">
            <v>% brut</v>
          </cell>
          <cell r="D350">
            <v>0.57558733159011066</v>
          </cell>
          <cell r="E350">
            <v>774331.3392175578</v>
          </cell>
          <cell r="F350" t="str">
            <v>% brut</v>
          </cell>
          <cell r="G350">
            <v>0.60457622880487871</v>
          </cell>
          <cell r="H350">
            <v>61858.184121152604</v>
          </cell>
          <cell r="I350" t="str">
            <v>% brut</v>
          </cell>
          <cell r="J350">
            <v>0.57822834105781773</v>
          </cell>
          <cell r="K350">
            <v>59682.836735762365</v>
          </cell>
          <cell r="L350" t="str">
            <v>% brut</v>
          </cell>
          <cell r="M350">
            <v>0.68473407424685206</v>
          </cell>
          <cell r="N350">
            <v>66018.114932588593</v>
          </cell>
          <cell r="O350" t="str">
            <v>% brut</v>
          </cell>
          <cell r="P350">
            <v>0.61585280711215162</v>
          </cell>
          <cell r="Q350">
            <v>64768.944641843635</v>
          </cell>
          <cell r="R350" t="str">
            <v>% brut</v>
          </cell>
          <cell r="S350">
            <v>0.53897453674506157</v>
          </cell>
          <cell r="T350">
            <v>67487.125262705638</v>
          </cell>
          <cell r="U350" t="str">
            <v>% brut</v>
          </cell>
          <cell r="V350">
            <v>0.61052452367145182</v>
          </cell>
          <cell r="W350">
            <v>64295.617807920084</v>
          </cell>
          <cell r="X350" t="str">
            <v>% brut</v>
          </cell>
          <cell r="Y350">
            <v>0.57186777884756002</v>
          </cell>
          <cell r="Z350">
            <v>64183.166875665374</v>
          </cell>
          <cell r="AA350" t="str">
            <v>% brut</v>
          </cell>
          <cell r="AB350">
            <v>0.51958923313953476</v>
          </cell>
          <cell r="AC350">
            <v>64443.69232956857</v>
          </cell>
          <cell r="AD350" t="str">
            <v>% brut</v>
          </cell>
          <cell r="AE350">
            <v>0.59699960018647336</v>
          </cell>
          <cell r="AF350">
            <v>63595.011347481399</v>
          </cell>
          <cell r="AG350" t="str">
            <v>% brut</v>
          </cell>
          <cell r="AH350">
            <v>0.49285967760350524</v>
          </cell>
          <cell r="AI350">
            <v>64060.471009588859</v>
          </cell>
          <cell r="AJ350" t="str">
            <v>% brut</v>
          </cell>
          <cell r="AK350">
            <v>0.47462827001857921</v>
          </cell>
          <cell r="AL350">
            <v>68593.69052824947</v>
          </cell>
          <cell r="AM350" t="str">
            <v>% brut</v>
          </cell>
          <cell r="AN350">
            <v>0.72314792291275998</v>
          </cell>
          <cell r="AO350">
            <v>65344.483625031149</v>
          </cell>
        </row>
        <row r="351">
          <cell r="A351" t="str">
            <v>Pièces</v>
          </cell>
        </row>
        <row r="352">
          <cell r="A352" t="str">
            <v>PiècesPROFIT DÉPARTEMENTAL</v>
          </cell>
          <cell r="B352" t="str">
            <v>PROFIT DÉPARTEMENTAL</v>
          </cell>
          <cell r="E352">
            <v>570957.71896653972</v>
          </cell>
          <cell r="H352">
            <v>40458.415794516186</v>
          </cell>
          <cell r="K352">
            <v>43533.890114010996</v>
          </cell>
          <cell r="N352">
            <v>30396.124427710194</v>
          </cell>
          <cell r="Q352">
            <v>40400.576214214911</v>
          </cell>
          <cell r="T352">
            <v>57726.814657850366</v>
          </cell>
          <cell r="W352">
            <v>41016.479110434309</v>
          </cell>
          <cell r="Z352">
            <v>48051.110434045338</v>
          </cell>
          <cell r="AC352">
            <v>59584.459562990625</v>
          </cell>
          <cell r="AF352">
            <v>42929.367107072743</v>
          </cell>
          <cell r="AI352">
            <v>65916.627788751255</v>
          </cell>
          <cell r="AL352">
            <v>75927.179510874805</v>
          </cell>
          <cell r="AO352">
            <v>25016.674244068141</v>
          </cell>
        </row>
        <row r="355">
          <cell r="B355" t="str">
            <v>Budget 2021</v>
          </cell>
          <cell r="C355" t="str">
            <v>Boutique</v>
          </cell>
        </row>
        <row r="357">
          <cell r="B357" t="str">
            <v>Mois</v>
          </cell>
          <cell r="C357">
            <v>2021</v>
          </cell>
          <cell r="F357" t="str">
            <v>Janvier</v>
          </cell>
          <cell r="I357" t="str">
            <v>Février</v>
          </cell>
          <cell r="L357" t="str">
            <v>Mars</v>
          </cell>
          <cell r="O357" t="str">
            <v>Avril</v>
          </cell>
          <cell r="R357" t="str">
            <v>Mai</v>
          </cell>
          <cell r="U357" t="str">
            <v>Juin</v>
          </cell>
          <cell r="X357" t="str">
            <v>Juillet</v>
          </cell>
          <cell r="AA357" t="str">
            <v>Août</v>
          </cell>
          <cell r="AD357" t="str">
            <v>Septembre</v>
          </cell>
          <cell r="AG357" t="str">
            <v>Octobre</v>
          </cell>
          <cell r="AJ357" t="str">
            <v>Novembre</v>
          </cell>
          <cell r="AM357" t="str">
            <v>Décembre</v>
          </cell>
        </row>
        <row r="358">
          <cell r="C358" t="str">
            <v>$VENTES</v>
          </cell>
          <cell r="D358" t="str">
            <v>% P. BRUT</v>
          </cell>
          <cell r="E358" t="str">
            <v>$PROFITS</v>
          </cell>
          <cell r="F358" t="str">
            <v>$VENTES</v>
          </cell>
          <cell r="G358" t="str">
            <v>% P. BRUT</v>
          </cell>
          <cell r="H358" t="str">
            <v>$PROFITS</v>
          </cell>
          <cell r="I358" t="str">
            <v>$VENTES</v>
          </cell>
          <cell r="J358" t="str">
            <v>% P. BRUT</v>
          </cell>
          <cell r="K358" t="str">
            <v>$PROFITS</v>
          </cell>
          <cell r="L358" t="str">
            <v>$VENTES</v>
          </cell>
          <cell r="M358" t="str">
            <v>% P. BRUT</v>
          </cell>
          <cell r="N358" t="str">
            <v>$PROFITS</v>
          </cell>
          <cell r="O358" t="str">
            <v>$VENTES</v>
          </cell>
          <cell r="P358" t="str">
            <v>% P. BRUT</v>
          </cell>
          <cell r="Q358" t="str">
            <v>$PROFITS</v>
          </cell>
          <cell r="R358" t="str">
            <v>$VENTES</v>
          </cell>
          <cell r="S358" t="str">
            <v>% P. BRUT</v>
          </cell>
          <cell r="T358" t="str">
            <v>$PROFITS</v>
          </cell>
          <cell r="U358" t="str">
            <v>$VENTES</v>
          </cell>
          <cell r="V358" t="str">
            <v>% P. BRUT</v>
          </cell>
          <cell r="W358" t="str">
            <v>$PROFITS</v>
          </cell>
          <cell r="X358" t="str">
            <v>$VENTES</v>
          </cell>
          <cell r="Y358" t="str">
            <v>% P. BRUT</v>
          </cell>
          <cell r="Z358" t="str">
            <v>$PROFITS</v>
          </cell>
          <cell r="AA358" t="str">
            <v>$VENTES</v>
          </cell>
          <cell r="AB358" t="str">
            <v>% P. BRUT</v>
          </cell>
          <cell r="AC358" t="str">
            <v>$PROFITS</v>
          </cell>
          <cell r="AD358" t="str">
            <v>$VENTES</v>
          </cell>
          <cell r="AE358" t="str">
            <v>% P. BRUT</v>
          </cell>
          <cell r="AF358" t="str">
            <v>$PROFITS</v>
          </cell>
          <cell r="AG358" t="str">
            <v>$VENTES</v>
          </cell>
          <cell r="AH358" t="str">
            <v>% P. BRUT</v>
          </cell>
          <cell r="AI358" t="str">
            <v>$PROFITS</v>
          </cell>
          <cell r="AJ358" t="str">
            <v>$VENTES</v>
          </cell>
          <cell r="AK358" t="str">
            <v>% P. BRUT</v>
          </cell>
          <cell r="AL358" t="str">
            <v>$PROFITS</v>
          </cell>
          <cell r="AM358" t="str">
            <v>$VENTES</v>
          </cell>
          <cell r="AN358" t="str">
            <v>% P. BRUT</v>
          </cell>
          <cell r="AO358" t="str">
            <v>$PROFITS</v>
          </cell>
        </row>
        <row r="359">
          <cell r="A359" t="str">
            <v>BoutiqueBoutique</v>
          </cell>
          <cell r="B359" t="str">
            <v>Boutique</v>
          </cell>
          <cell r="C359">
            <v>0</v>
          </cell>
          <cell r="D359">
            <v>0</v>
          </cell>
          <cell r="E359">
            <v>0</v>
          </cell>
          <cell r="G359">
            <v>0</v>
          </cell>
          <cell r="J359">
            <v>0</v>
          </cell>
          <cell r="M359">
            <v>0</v>
          </cell>
          <cell r="P359">
            <v>0</v>
          </cell>
          <cell r="S359">
            <v>0</v>
          </cell>
          <cell r="V359">
            <v>0</v>
          </cell>
          <cell r="Y359">
            <v>0</v>
          </cell>
          <cell r="AB359">
            <v>0</v>
          </cell>
          <cell r="AE359">
            <v>0</v>
          </cell>
          <cell r="AH359">
            <v>0</v>
          </cell>
          <cell r="AK359">
            <v>0</v>
          </cell>
          <cell r="AN359">
            <v>0</v>
          </cell>
        </row>
        <row r="360">
          <cell r="A360" t="str">
            <v>Boutique</v>
          </cell>
        </row>
        <row r="361">
          <cell r="A361" t="str">
            <v>BoutiqueTotal Dépt. Boutique</v>
          </cell>
          <cell r="B361" t="str">
            <v>Total Dépt. Boutique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</row>
        <row r="362">
          <cell r="A362" t="str">
            <v>Boutique</v>
          </cell>
        </row>
        <row r="363">
          <cell r="A363" t="str">
            <v>BoutiqueDEPENSES</v>
          </cell>
          <cell r="B363" t="str">
            <v>DEPENSES</v>
          </cell>
        </row>
        <row r="364">
          <cell r="A364" t="str">
            <v>BoutiqueSalaires cadres</v>
          </cell>
          <cell r="B364" t="str">
            <v>Salaires cadres</v>
          </cell>
          <cell r="E364">
            <v>0</v>
          </cell>
        </row>
        <row r="365">
          <cell r="A365" t="str">
            <v>BoutiqueSalaires commis</v>
          </cell>
          <cell r="B365" t="str">
            <v>Salaires commis</v>
          </cell>
          <cell r="E365">
            <v>0</v>
          </cell>
        </row>
        <row r="366">
          <cell r="A366" t="str">
            <v>BoutiqueSalaires autres</v>
          </cell>
          <cell r="B366" t="str">
            <v>Salaires autres</v>
          </cell>
          <cell r="E366">
            <v>0</v>
          </cell>
        </row>
        <row r="367">
          <cell r="A367" t="str">
            <v>BoutiqueSalaires spécialistes</v>
          </cell>
          <cell r="B367" t="str">
            <v>Salaires spécialistes</v>
          </cell>
          <cell r="E367">
            <v>0</v>
          </cell>
        </row>
        <row r="368">
          <cell r="A368" t="str">
            <v>Boutique[...]</v>
          </cell>
          <cell r="B368" t="str">
            <v>[...]</v>
          </cell>
          <cell r="E368">
            <v>0</v>
          </cell>
        </row>
        <row r="369">
          <cell r="A369" t="str">
            <v>Boutique[...]</v>
          </cell>
          <cell r="B369" t="str">
            <v>[...]</v>
          </cell>
          <cell r="E369">
            <v>0</v>
          </cell>
        </row>
        <row r="370">
          <cell r="A370" t="str">
            <v>Boutique[...]</v>
          </cell>
          <cell r="B370" t="str">
            <v>[...]</v>
          </cell>
          <cell r="E370">
            <v>0</v>
          </cell>
        </row>
        <row r="371">
          <cell r="A371" t="str">
            <v>BoutiqueSalaires en absences</v>
          </cell>
          <cell r="B371" t="str">
            <v>Salaires en absences</v>
          </cell>
          <cell r="E371">
            <v>0</v>
          </cell>
        </row>
        <row r="372">
          <cell r="A372" t="str">
            <v>BoutiqueDéduction à la source</v>
          </cell>
          <cell r="B372" t="str">
            <v>Déduction à la source</v>
          </cell>
          <cell r="E372">
            <v>0</v>
          </cell>
        </row>
        <row r="373">
          <cell r="A373" t="str">
            <v>BoutiqueBénéfices marginaux</v>
          </cell>
          <cell r="B373" t="str">
            <v>Bénéfices marginaux</v>
          </cell>
          <cell r="E373">
            <v>0</v>
          </cell>
        </row>
        <row r="374">
          <cell r="A374" t="str">
            <v>BoutiqueCsst</v>
          </cell>
          <cell r="B374" t="str">
            <v>Csst</v>
          </cell>
          <cell r="E374">
            <v>0</v>
          </cell>
        </row>
        <row r="375">
          <cell r="A375" t="str">
            <v>Boutique[...]</v>
          </cell>
          <cell r="B375" t="str">
            <v>[...]</v>
          </cell>
          <cell r="E375">
            <v>0</v>
          </cell>
        </row>
        <row r="376">
          <cell r="A376" t="str">
            <v>BoutiqueTOTAL PERSONNEL</v>
          </cell>
          <cell r="B376" t="str">
            <v>TOTAL PERSONNEL</v>
          </cell>
          <cell r="C376" t="str">
            <v>% brut</v>
          </cell>
          <cell r="D376">
            <v>0</v>
          </cell>
          <cell r="E376">
            <v>0</v>
          </cell>
          <cell r="F376" t="str">
            <v>% brut</v>
          </cell>
          <cell r="G376">
            <v>0</v>
          </cell>
          <cell r="H376">
            <v>0</v>
          </cell>
          <cell r="I376" t="str">
            <v>% brut</v>
          </cell>
          <cell r="J376">
            <v>0</v>
          </cell>
          <cell r="K376">
            <v>0</v>
          </cell>
          <cell r="L376" t="str">
            <v>% brut</v>
          </cell>
          <cell r="M376">
            <v>0</v>
          </cell>
          <cell r="N376">
            <v>0</v>
          </cell>
          <cell r="O376" t="str">
            <v>% brut</v>
          </cell>
          <cell r="P376">
            <v>0</v>
          </cell>
          <cell r="Q376">
            <v>0</v>
          </cell>
          <cell r="R376" t="str">
            <v>% brut</v>
          </cell>
          <cell r="S376">
            <v>0</v>
          </cell>
          <cell r="T376">
            <v>0</v>
          </cell>
          <cell r="U376" t="str">
            <v>% brut</v>
          </cell>
          <cell r="V376">
            <v>0</v>
          </cell>
          <cell r="W376">
            <v>0</v>
          </cell>
          <cell r="X376" t="str">
            <v>% brut</v>
          </cell>
          <cell r="Y376">
            <v>0</v>
          </cell>
          <cell r="Z376">
            <v>0</v>
          </cell>
          <cell r="AA376" t="str">
            <v>% brut</v>
          </cell>
          <cell r="AB376">
            <v>0</v>
          </cell>
          <cell r="AC376">
            <v>0</v>
          </cell>
          <cell r="AD376" t="str">
            <v>% brut</v>
          </cell>
          <cell r="AE376">
            <v>0</v>
          </cell>
          <cell r="AF376">
            <v>0</v>
          </cell>
          <cell r="AG376" t="str">
            <v>% brut</v>
          </cell>
          <cell r="AH376">
            <v>0</v>
          </cell>
          <cell r="AI376">
            <v>0</v>
          </cell>
          <cell r="AJ376" t="str">
            <v>% brut</v>
          </cell>
          <cell r="AK376">
            <v>0</v>
          </cell>
          <cell r="AL376">
            <v>0</v>
          </cell>
          <cell r="AM376" t="str">
            <v>% brut</v>
          </cell>
          <cell r="AN376">
            <v>0</v>
          </cell>
          <cell r="AO376">
            <v>0</v>
          </cell>
        </row>
        <row r="377">
          <cell r="A377" t="str">
            <v>BoutiquePublicité 2</v>
          </cell>
          <cell r="B377" t="str">
            <v>Publicité 2</v>
          </cell>
          <cell r="E377">
            <v>0</v>
          </cell>
        </row>
        <row r="378">
          <cell r="A378" t="str">
            <v>BoutiqueService gratuit 2</v>
          </cell>
          <cell r="B378" t="str">
            <v>Service gratuit 2</v>
          </cell>
          <cell r="E378">
            <v>0</v>
          </cell>
        </row>
        <row r="379">
          <cell r="A379" t="str">
            <v>BoutiqueFrais véhicules de cie</v>
          </cell>
          <cell r="B379" t="str">
            <v>Frais véhicules de cie</v>
          </cell>
          <cell r="E379">
            <v>0</v>
          </cell>
        </row>
        <row r="380">
          <cell r="A380" t="str">
            <v>BoutiqueInformatique</v>
          </cell>
          <cell r="B380" t="str">
            <v>Informatique</v>
          </cell>
          <cell r="E380">
            <v>0</v>
          </cell>
        </row>
        <row r="381">
          <cell r="A381" t="str">
            <v>BoutiqueFrais de déplacement</v>
          </cell>
          <cell r="B381" t="str">
            <v>Frais de déplacement</v>
          </cell>
          <cell r="E381">
            <v>0</v>
          </cell>
        </row>
        <row r="382">
          <cell r="A382" t="str">
            <v>BoutiqueServices extérieurs</v>
          </cell>
          <cell r="B382" t="str">
            <v>Services extérieurs</v>
          </cell>
          <cell r="E382">
            <v>0</v>
          </cell>
        </row>
        <row r="383">
          <cell r="A383" t="str">
            <v>BoutiqueFournitures autres</v>
          </cell>
          <cell r="B383" t="str">
            <v>Fournitures autres</v>
          </cell>
          <cell r="E383">
            <v>0</v>
          </cell>
        </row>
        <row r="384">
          <cell r="A384" t="str">
            <v>BoutiqueUniformes</v>
          </cell>
          <cell r="B384" t="str">
            <v>Uniformes</v>
          </cell>
          <cell r="E384">
            <v>0</v>
          </cell>
        </row>
        <row r="385">
          <cell r="A385" t="str">
            <v>BoutiquePapeterie</v>
          </cell>
          <cell r="B385" t="str">
            <v>Papeterie</v>
          </cell>
          <cell r="E385">
            <v>0</v>
          </cell>
        </row>
        <row r="386">
          <cell r="A386" t="str">
            <v>BoutiqueTéléphone</v>
          </cell>
          <cell r="B386" t="str">
            <v>Téléphone</v>
          </cell>
          <cell r="E386">
            <v>0</v>
          </cell>
        </row>
        <row r="387">
          <cell r="A387" t="str">
            <v>BoutiqueFrais postaux</v>
          </cell>
          <cell r="B387" t="str">
            <v>Frais postaux</v>
          </cell>
          <cell r="E387">
            <v>0</v>
          </cell>
        </row>
        <row r="388">
          <cell r="A388" t="str">
            <v>BoutiqueDivers</v>
          </cell>
          <cell r="B388" t="str">
            <v>Divers</v>
          </cell>
          <cell r="E388">
            <v>0</v>
          </cell>
        </row>
        <row r="389">
          <cell r="A389" t="str">
            <v>BoutiqueFormation</v>
          </cell>
          <cell r="B389" t="str">
            <v>Formation</v>
          </cell>
          <cell r="E389">
            <v>0</v>
          </cell>
        </row>
        <row r="390">
          <cell r="A390" t="str">
            <v>BoutiqueFrais bancaires</v>
          </cell>
          <cell r="B390" t="str">
            <v>Frais bancaires</v>
          </cell>
          <cell r="E390">
            <v>0</v>
          </cell>
        </row>
        <row r="391">
          <cell r="A391" t="str">
            <v>Boutique[...]</v>
          </cell>
          <cell r="B391" t="str">
            <v>[...]</v>
          </cell>
          <cell r="E391">
            <v>0</v>
          </cell>
        </row>
        <row r="392">
          <cell r="A392" t="str">
            <v>Boutique[...]</v>
          </cell>
          <cell r="B392" t="str">
            <v>[...]</v>
          </cell>
          <cell r="E392">
            <v>0</v>
          </cell>
        </row>
        <row r="393">
          <cell r="A393" t="str">
            <v>Boutique[...]</v>
          </cell>
          <cell r="B393" t="str">
            <v>[...]</v>
          </cell>
          <cell r="E393">
            <v>0</v>
          </cell>
        </row>
        <row r="394">
          <cell r="A394" t="str">
            <v>BoutiqueTOTAL SEMI-FIXES</v>
          </cell>
          <cell r="B394" t="str">
            <v>TOTAL SEMI-FIXES</v>
          </cell>
          <cell r="C394" t="str">
            <v>% brut</v>
          </cell>
          <cell r="D394">
            <v>0</v>
          </cell>
          <cell r="E394">
            <v>0</v>
          </cell>
          <cell r="F394" t="str">
            <v>% brut</v>
          </cell>
          <cell r="G394">
            <v>0</v>
          </cell>
          <cell r="H394">
            <v>0</v>
          </cell>
          <cell r="I394" t="str">
            <v>% brut</v>
          </cell>
          <cell r="J394">
            <v>0</v>
          </cell>
          <cell r="K394">
            <v>0</v>
          </cell>
          <cell r="L394" t="str">
            <v>% brut</v>
          </cell>
          <cell r="M394">
            <v>0</v>
          </cell>
          <cell r="N394">
            <v>0</v>
          </cell>
          <cell r="O394" t="str">
            <v>% brut</v>
          </cell>
          <cell r="P394">
            <v>0</v>
          </cell>
          <cell r="Q394">
            <v>0</v>
          </cell>
          <cell r="R394" t="str">
            <v>% brut</v>
          </cell>
          <cell r="S394">
            <v>0</v>
          </cell>
          <cell r="T394">
            <v>0</v>
          </cell>
          <cell r="U394" t="str">
            <v>% brut</v>
          </cell>
          <cell r="V394">
            <v>0</v>
          </cell>
          <cell r="W394">
            <v>0</v>
          </cell>
          <cell r="X394" t="str">
            <v>% brut</v>
          </cell>
          <cell r="Y394">
            <v>0</v>
          </cell>
          <cell r="Z394">
            <v>0</v>
          </cell>
          <cell r="AA394" t="str">
            <v>% brut</v>
          </cell>
          <cell r="AB394">
            <v>0</v>
          </cell>
          <cell r="AC394">
            <v>0</v>
          </cell>
          <cell r="AD394" t="str">
            <v>% brut</v>
          </cell>
          <cell r="AE394">
            <v>0</v>
          </cell>
          <cell r="AF394">
            <v>0</v>
          </cell>
          <cell r="AG394" t="str">
            <v>% brut</v>
          </cell>
          <cell r="AH394">
            <v>0</v>
          </cell>
          <cell r="AI394">
            <v>0</v>
          </cell>
          <cell r="AJ394" t="str">
            <v>% brut</v>
          </cell>
          <cell r="AK394">
            <v>0</v>
          </cell>
          <cell r="AL394">
            <v>0</v>
          </cell>
          <cell r="AM394" t="str">
            <v>% brut</v>
          </cell>
          <cell r="AN394">
            <v>0</v>
          </cell>
          <cell r="AO394">
            <v>0</v>
          </cell>
        </row>
        <row r="395">
          <cell r="A395" t="str">
            <v>Boutique</v>
          </cell>
        </row>
        <row r="396">
          <cell r="A396" t="str">
            <v>BoutiqueTOTAL DES DÉPENSES</v>
          </cell>
          <cell r="B396" t="str">
            <v>TOTAL DES DÉPENSES</v>
          </cell>
          <cell r="C396" t="str">
            <v>% brut</v>
          </cell>
          <cell r="D396">
            <v>0</v>
          </cell>
          <cell r="E396">
            <v>0</v>
          </cell>
          <cell r="F396" t="str">
            <v>% brut</v>
          </cell>
          <cell r="G396">
            <v>0</v>
          </cell>
          <cell r="H396">
            <v>0</v>
          </cell>
          <cell r="I396" t="str">
            <v>% brut</v>
          </cell>
          <cell r="J396">
            <v>0</v>
          </cell>
          <cell r="K396">
            <v>0</v>
          </cell>
          <cell r="L396" t="str">
            <v>% brut</v>
          </cell>
          <cell r="M396">
            <v>0</v>
          </cell>
          <cell r="N396">
            <v>0</v>
          </cell>
          <cell r="O396" t="str">
            <v>% brut</v>
          </cell>
          <cell r="P396">
            <v>0</v>
          </cell>
          <cell r="Q396">
            <v>0</v>
          </cell>
          <cell r="R396" t="str">
            <v>% brut</v>
          </cell>
          <cell r="S396">
            <v>0</v>
          </cell>
          <cell r="T396">
            <v>0</v>
          </cell>
          <cell r="U396" t="str">
            <v>% brut</v>
          </cell>
          <cell r="V396">
            <v>0</v>
          </cell>
          <cell r="W396">
            <v>0</v>
          </cell>
          <cell r="X396" t="str">
            <v>% brut</v>
          </cell>
          <cell r="Y396">
            <v>0</v>
          </cell>
          <cell r="Z396">
            <v>0</v>
          </cell>
          <cell r="AA396" t="str">
            <v>% brut</v>
          </cell>
          <cell r="AB396">
            <v>0</v>
          </cell>
          <cell r="AC396">
            <v>0</v>
          </cell>
          <cell r="AD396" t="str">
            <v>% brut</v>
          </cell>
          <cell r="AE396">
            <v>0</v>
          </cell>
          <cell r="AF396">
            <v>0</v>
          </cell>
          <cell r="AG396" t="str">
            <v>% brut</v>
          </cell>
          <cell r="AH396">
            <v>0</v>
          </cell>
          <cell r="AI396">
            <v>0</v>
          </cell>
          <cell r="AJ396" t="str">
            <v>% brut</v>
          </cell>
          <cell r="AK396">
            <v>0</v>
          </cell>
          <cell r="AL396">
            <v>0</v>
          </cell>
          <cell r="AM396" t="str">
            <v>% brut</v>
          </cell>
          <cell r="AN396">
            <v>0</v>
          </cell>
          <cell r="AO396">
            <v>0</v>
          </cell>
        </row>
        <row r="397">
          <cell r="A397" t="str">
            <v>Boutique</v>
          </cell>
        </row>
        <row r="398">
          <cell r="A398" t="str">
            <v>BoutiquePROFIT DÉPARTEMENTAL</v>
          </cell>
          <cell r="B398" t="str">
            <v>PROFIT DÉPARTEMENTAL</v>
          </cell>
          <cell r="E398">
            <v>0</v>
          </cell>
          <cell r="H398">
            <v>0</v>
          </cell>
          <cell r="K398">
            <v>0</v>
          </cell>
          <cell r="N398">
            <v>0</v>
          </cell>
          <cell r="Q398">
            <v>0</v>
          </cell>
          <cell r="T398">
            <v>0</v>
          </cell>
          <cell r="W398">
            <v>0</v>
          </cell>
          <cell r="Z398">
            <v>0</v>
          </cell>
          <cell r="AC398">
            <v>0</v>
          </cell>
          <cell r="AF398">
            <v>0</v>
          </cell>
          <cell r="AI398">
            <v>0</v>
          </cell>
          <cell r="AL398">
            <v>0</v>
          </cell>
          <cell r="AO398">
            <v>0</v>
          </cell>
        </row>
        <row r="401">
          <cell r="B401" t="str">
            <v>Budget 2021</v>
          </cell>
          <cell r="C401" t="str">
            <v>TOTAL  DES  REVENUS  ET  DÉPENSES</v>
          </cell>
        </row>
        <row r="403">
          <cell r="B403" t="str">
            <v>Mois</v>
          </cell>
          <cell r="C403">
            <v>2021</v>
          </cell>
          <cell r="F403" t="str">
            <v>Janvier</v>
          </cell>
          <cell r="I403" t="str">
            <v>Février</v>
          </cell>
          <cell r="L403" t="str">
            <v>Mars</v>
          </cell>
          <cell r="O403" t="str">
            <v>Avril</v>
          </cell>
          <cell r="R403" t="str">
            <v>Mai</v>
          </cell>
          <cell r="U403" t="str">
            <v>Juin</v>
          </cell>
          <cell r="X403" t="str">
            <v>Juillet</v>
          </cell>
          <cell r="AA403" t="str">
            <v>Août</v>
          </cell>
          <cell r="AD403" t="str">
            <v>Septembre</v>
          </cell>
          <cell r="AG403" t="str">
            <v>Octobre</v>
          </cell>
          <cell r="AJ403" t="str">
            <v>Novembre</v>
          </cell>
          <cell r="AM403" t="str">
            <v>Décembre</v>
          </cell>
        </row>
        <row r="404">
          <cell r="C404" t="str">
            <v>%P.Brut</v>
          </cell>
          <cell r="D404" t="str">
            <v>$/Unite</v>
          </cell>
          <cell r="E404" t="str">
            <v>$TOTAL</v>
          </cell>
          <cell r="F404" t="str">
            <v>%P.Brut</v>
          </cell>
          <cell r="G404" t="str">
            <v>$/Unite</v>
          </cell>
          <cell r="H404" t="str">
            <v>$TOTAL</v>
          </cell>
          <cell r="I404" t="str">
            <v>%P.Brut</v>
          </cell>
          <cell r="J404" t="str">
            <v>$/Unite</v>
          </cell>
          <cell r="K404" t="str">
            <v>$TOTAL</v>
          </cell>
          <cell r="L404" t="str">
            <v>%P.Brut</v>
          </cell>
          <cell r="M404" t="str">
            <v>$/Unite</v>
          </cell>
          <cell r="N404" t="str">
            <v>$TOTAL</v>
          </cell>
          <cell r="O404" t="str">
            <v>%P.Brut</v>
          </cell>
          <cell r="P404" t="str">
            <v>$/Unite</v>
          </cell>
          <cell r="Q404" t="str">
            <v>$TOTAL</v>
          </cell>
          <cell r="R404" t="str">
            <v>%P.Brut</v>
          </cell>
          <cell r="S404" t="str">
            <v>$/Unite</v>
          </cell>
          <cell r="T404" t="str">
            <v>$TOTAL</v>
          </cell>
          <cell r="U404" t="str">
            <v>%P.Brut</v>
          </cell>
          <cell r="V404" t="str">
            <v>$/Unite</v>
          </cell>
          <cell r="W404" t="str">
            <v>$TOTAL</v>
          </cell>
          <cell r="X404" t="str">
            <v>%P.Brut</v>
          </cell>
          <cell r="Y404" t="str">
            <v>$/Unite</v>
          </cell>
          <cell r="Z404" t="str">
            <v>$TOTAL</v>
          </cell>
          <cell r="AA404" t="str">
            <v>%P.Brut</v>
          </cell>
          <cell r="AB404" t="str">
            <v>$/Unite</v>
          </cell>
          <cell r="AC404" t="str">
            <v>$TOTAL</v>
          </cell>
          <cell r="AD404" t="str">
            <v>%P.Brut</v>
          </cell>
          <cell r="AE404" t="str">
            <v>$/Unite</v>
          </cell>
          <cell r="AF404" t="str">
            <v>$TOTAL</v>
          </cell>
          <cell r="AG404" t="str">
            <v>%P.Brut</v>
          </cell>
          <cell r="AH404" t="str">
            <v>$/Unite</v>
          </cell>
          <cell r="AI404" t="str">
            <v>$TOTAL</v>
          </cell>
          <cell r="AJ404" t="str">
            <v>%P.Brut</v>
          </cell>
          <cell r="AK404" t="str">
            <v>$/Unite</v>
          </cell>
          <cell r="AL404" t="str">
            <v>$TOTAL</v>
          </cell>
          <cell r="AM404" t="str">
            <v>%P.Brut</v>
          </cell>
          <cell r="AN404" t="str">
            <v>$/Unite</v>
          </cell>
          <cell r="AO404" t="str">
            <v>$TOTAL</v>
          </cell>
        </row>
        <row r="405">
          <cell r="A405" t="str">
            <v>Ventes nettes</v>
          </cell>
          <cell r="B405" t="str">
            <v>Ventes nettes</v>
          </cell>
          <cell r="E405">
            <v>30117652.361918017</v>
          </cell>
          <cell r="H405">
            <v>3142112.5184201845</v>
          </cell>
          <cell r="K405">
            <v>1871330.684261441</v>
          </cell>
          <cell r="N405">
            <v>2073370.7942468133</v>
          </cell>
          <cell r="Q405">
            <v>2470120.3212222802</v>
          </cell>
          <cell r="T405">
            <v>3070578.4158225493</v>
          </cell>
          <cell r="W405">
            <v>2497685.4862042968</v>
          </cell>
          <cell r="Z405">
            <v>2556311.2097828956</v>
          </cell>
          <cell r="AC405">
            <v>2664975.7924504215</v>
          </cell>
          <cell r="AF405">
            <v>2396490.2737884186</v>
          </cell>
          <cell r="AI405">
            <v>3094315.6808709064</v>
          </cell>
          <cell r="AL405">
            <v>2702219.2067021132</v>
          </cell>
          <cell r="AO405">
            <v>1578141.9781456995</v>
          </cell>
        </row>
        <row r="406">
          <cell r="A406" t="str">
            <v>Profit brut</v>
          </cell>
          <cell r="B406" t="str">
            <v>Profit brut</v>
          </cell>
          <cell r="E406">
            <v>6409689.7560462104</v>
          </cell>
          <cell r="H406">
            <v>436087.54440335213</v>
          </cell>
          <cell r="K406">
            <v>412111.16434611491</v>
          </cell>
          <cell r="N406">
            <v>473086.52530044882</v>
          </cell>
          <cell r="Q406">
            <v>574246.67272441753</v>
          </cell>
          <cell r="T406">
            <v>677748.24056670244</v>
          </cell>
          <cell r="W406">
            <v>526121.23533606844</v>
          </cell>
          <cell r="Z406">
            <v>541778.88628652471</v>
          </cell>
          <cell r="AC406">
            <v>571692.64661406144</v>
          </cell>
          <cell r="AF406">
            <v>514390.26114581869</v>
          </cell>
          <cell r="AI406">
            <v>658666.37929565902</v>
          </cell>
          <cell r="AL406">
            <v>650606.4466700668</v>
          </cell>
          <cell r="AO406">
            <v>373153.7533569755</v>
          </cell>
        </row>
        <row r="407">
          <cell r="A407" t="str">
            <v>DÉPENSES</v>
          </cell>
          <cell r="B407" t="str">
            <v>DÉPENSES</v>
          </cell>
        </row>
        <row r="408">
          <cell r="A408" t="str">
            <v>Comm. vendeurs</v>
          </cell>
          <cell r="B408" t="str">
            <v>Comm. vendeurs</v>
          </cell>
          <cell r="C408">
            <v>0.34812127889722178</v>
          </cell>
          <cell r="D408">
            <v>394.03872588510313</v>
          </cell>
          <cell r="E408">
            <v>468512.04507738759</v>
          </cell>
          <cell r="G408">
            <v>456.11129234208704</v>
          </cell>
          <cell r="H408">
            <v>34506.994087163024</v>
          </cell>
          <cell r="J408">
            <v>477.2534335426426</v>
          </cell>
          <cell r="K408">
            <v>30445.173484575535</v>
          </cell>
          <cell r="M408">
            <v>452.80294477850862</v>
          </cell>
          <cell r="N408">
            <v>37113.507144412062</v>
          </cell>
          <cell r="P408">
            <v>425.69385735300864</v>
          </cell>
          <cell r="Q408">
            <v>40734.191053869705</v>
          </cell>
          <cell r="S408">
            <v>395.82995977745099</v>
          </cell>
          <cell r="T408">
            <v>48745.562816749392</v>
          </cell>
          <cell r="V408">
            <v>424.2504446165907</v>
          </cell>
          <cell r="W408">
            <v>40220.503050962827</v>
          </cell>
          <cell r="Y408">
            <v>427.42441289987647</v>
          </cell>
          <cell r="Z408">
            <v>40677.672039713987</v>
          </cell>
          <cell r="AB408">
            <v>418.2163713500853</v>
          </cell>
          <cell r="AC408">
            <v>41703.976110795105</v>
          </cell>
          <cell r="AE408">
            <v>423.55003033919439</v>
          </cell>
          <cell r="AF408">
            <v>41680.703972187861</v>
          </cell>
          <cell r="AH408">
            <v>396.87069813380037</v>
          </cell>
          <cell r="AI408">
            <v>49753.075453797763</v>
          </cell>
          <cell r="AK408">
            <v>433.90776200818794</v>
          </cell>
          <cell r="AL408">
            <v>37370.360821779926</v>
          </cell>
          <cell r="AN408">
            <v>509.5351354727398</v>
          </cell>
          <cell r="AO408">
            <v>25560.325041380347</v>
          </cell>
        </row>
        <row r="409">
          <cell r="A409" t="str">
            <v>Comm. F&amp;I</v>
          </cell>
          <cell r="B409" t="str">
            <v>Comm. F&amp;I</v>
          </cell>
          <cell r="C409">
            <v>0.29999999999999988</v>
          </cell>
          <cell r="D409">
            <v>362.82161060142704</v>
          </cell>
          <cell r="E409">
            <v>395475.5555555555</v>
          </cell>
          <cell r="G409">
            <v>344.22484213127683</v>
          </cell>
          <cell r="H409">
            <v>26042.250633798994</v>
          </cell>
          <cell r="J409">
            <v>375.49396967266023</v>
          </cell>
          <cell r="K409">
            <v>23953.686334400438</v>
          </cell>
          <cell r="M409">
            <v>350.01315813268997</v>
          </cell>
          <cell r="N409">
            <v>28688.45265869475</v>
          </cell>
          <cell r="P409">
            <v>358.44743114823154</v>
          </cell>
          <cell r="Q409">
            <v>34299.452272934417</v>
          </cell>
          <cell r="S409">
            <v>356.04867802944312</v>
          </cell>
          <cell r="T409">
            <v>43846.588091671518</v>
          </cell>
          <cell r="V409">
            <v>369.49825965435014</v>
          </cell>
          <cell r="W409">
            <v>35029.794472422989</v>
          </cell>
          <cell r="Y409">
            <v>370.69098729715341</v>
          </cell>
          <cell r="Z409">
            <v>35278.392984266873</v>
          </cell>
          <cell r="AB409">
            <v>369.17047188359857</v>
          </cell>
          <cell r="AC409">
            <v>36813.184741055476</v>
          </cell>
          <cell r="AE409">
            <v>353.11418581275245</v>
          </cell>
          <cell r="AF409">
            <v>34749.254616874234</v>
          </cell>
          <cell r="AH409">
            <v>357.36825814417273</v>
          </cell>
          <cell r="AI409">
            <v>44800.913738017822</v>
          </cell>
          <cell r="AK409">
            <v>381.59675555713682</v>
          </cell>
          <cell r="AL409">
            <v>32865.068782341026</v>
          </cell>
          <cell r="AN409">
            <v>380.92083687132947</v>
          </cell>
          <cell r="AO409">
            <v>19108.516229077009</v>
          </cell>
        </row>
        <row r="410">
          <cell r="A410" t="str">
            <v>Frais de livraison</v>
          </cell>
          <cell r="B410" t="str">
            <v>Frais de livraison</v>
          </cell>
          <cell r="D410">
            <v>160.5211009174312</v>
          </cell>
          <cell r="E410">
            <v>174968</v>
          </cell>
          <cell r="G410">
            <v>173.57097440486746</v>
          </cell>
          <cell r="H410">
            <v>13131.471831659408</v>
          </cell>
          <cell r="J410">
            <v>151.62855149776189</v>
          </cell>
          <cell r="K410">
            <v>9672.7592325467995</v>
          </cell>
          <cell r="M410">
            <v>169.50915088724997</v>
          </cell>
          <cell r="N410">
            <v>13893.63553184155</v>
          </cell>
          <cell r="P410">
            <v>163.5905851973032</v>
          </cell>
          <cell r="Q410">
            <v>15653.808569089519</v>
          </cell>
          <cell r="S410">
            <v>165.27385747001162</v>
          </cell>
          <cell r="T410">
            <v>20353.101129082042</v>
          </cell>
          <cell r="V410">
            <v>155.83590920788714</v>
          </cell>
          <cell r="W410">
            <v>14773.817544044792</v>
          </cell>
          <cell r="Y410">
            <v>154.998938802597</v>
          </cell>
          <cell r="Z410">
            <v>14751.136829876572</v>
          </cell>
          <cell r="AB410">
            <v>156.06592707071658</v>
          </cell>
          <cell r="AC410">
            <v>15562.685107843346</v>
          </cell>
          <cell r="AE410">
            <v>167.33307287827708</v>
          </cell>
          <cell r="AF410">
            <v>16466.910106960731</v>
          </cell>
          <cell r="AH410">
            <v>164.34787113096576</v>
          </cell>
          <cell r="AI410">
            <v>20603.214274824724</v>
          </cell>
          <cell r="AK410">
            <v>147.34605565225181</v>
          </cell>
          <cell r="AL410">
            <v>12690.197658383464</v>
          </cell>
          <cell r="AN410">
            <v>147.8203667322515</v>
          </cell>
          <cell r="AO410">
            <v>7415.2621838470568</v>
          </cell>
        </row>
        <row r="411">
          <cell r="A411" t="str">
            <v>Service gratuit 1</v>
          </cell>
          <cell r="B411" t="str">
            <v>Service gratuit 1</v>
          </cell>
          <cell r="D411">
            <v>40.92110091743119</v>
          </cell>
          <cell r="E411">
            <v>44604</v>
          </cell>
          <cell r="G411">
            <v>33.070810983891086</v>
          </cell>
          <cell r="H411">
            <v>2501.9645385646932</v>
          </cell>
          <cell r="J411">
            <v>46.270508423944278</v>
          </cell>
          <cell r="K411">
            <v>2951.7098404712233</v>
          </cell>
          <cell r="M411">
            <v>35.514244041143918</v>
          </cell>
          <cell r="N411">
            <v>2910.8868772797505</v>
          </cell>
          <cell r="P411">
            <v>39.074620063295917</v>
          </cell>
          <cell r="Q411">
            <v>3739.0087066625533</v>
          </cell>
          <cell r="S411">
            <v>38.062029758066345</v>
          </cell>
          <cell r="T411">
            <v>4687.2527373823632</v>
          </cell>
          <cell r="V411">
            <v>43.739527728200578</v>
          </cell>
          <cell r="W411">
            <v>4146.6681550083831</v>
          </cell>
          <cell r="Y411">
            <v>44.243016160762487</v>
          </cell>
          <cell r="Z411">
            <v>4210.5758284256917</v>
          </cell>
          <cell r="AB411">
            <v>43.601158040950928</v>
          </cell>
          <cell r="AC411">
            <v>4347.8490511331547</v>
          </cell>
          <cell r="AE411">
            <v>36.823286868638313</v>
          </cell>
          <cell r="AF411">
            <v>3623.7053696478915</v>
          </cell>
          <cell r="AH411">
            <v>38.619066670570199</v>
          </cell>
          <cell r="AI411">
            <v>4841.4189988103926</v>
          </cell>
          <cell r="AK411">
            <v>48.846689262693531</v>
          </cell>
          <cell r="AL411">
            <v>4206.9272839184068</v>
          </cell>
          <cell r="AN411">
            <v>48.56136239724362</v>
          </cell>
          <cell r="AO411">
            <v>2436.0326126954965</v>
          </cell>
        </row>
        <row r="412">
          <cell r="A412" t="str">
            <v>Entretien stock</v>
          </cell>
          <cell r="B412" t="str">
            <v>Entretien stock</v>
          </cell>
          <cell r="D412">
            <v>45.721100917431194</v>
          </cell>
          <cell r="E412">
            <v>49836</v>
          </cell>
          <cell r="G412">
            <v>43.849286804193831</v>
          </cell>
          <cell r="H412">
            <v>3317.407628100972</v>
          </cell>
          <cell r="J412">
            <v>46.996607497814729</v>
          </cell>
          <cell r="K412">
            <v>2998.0294910327325</v>
          </cell>
          <cell r="M412">
            <v>44.431896175317277</v>
          </cell>
          <cell r="N412">
            <v>3641.8126585926752</v>
          </cell>
          <cell r="P412">
            <v>45.280828143832579</v>
          </cell>
          <cell r="Q412">
            <v>4332.8741367267949</v>
          </cell>
          <cell r="S412">
            <v>45.03938727473065</v>
          </cell>
          <cell r="T412">
            <v>5546.4985087603118</v>
          </cell>
          <cell r="V412">
            <v>46.393123368345393</v>
          </cell>
          <cell r="W412">
            <v>4398.2387847974005</v>
          </cell>
          <cell r="Y412">
            <v>46.513174571791346</v>
          </cell>
          <cell r="Z412">
            <v>4426.6251614422918</v>
          </cell>
          <cell r="AB412">
            <v>46.360130659078493</v>
          </cell>
          <cell r="AC412">
            <v>4622.9701033896526</v>
          </cell>
          <cell r="AE412">
            <v>44.744022843259486</v>
          </cell>
          <cell r="AF412">
            <v>4403.1690168011082</v>
          </cell>
          <cell r="AH412">
            <v>45.172206516216761</v>
          </cell>
          <cell r="AI412">
            <v>5662.9431444146667</v>
          </cell>
          <cell r="AK412">
            <v>47.610869097455804</v>
          </cell>
          <cell r="AL412">
            <v>4100.4921160568692</v>
          </cell>
          <cell r="AN412">
            <v>47.542836087445174</v>
          </cell>
          <cell r="AO412">
            <v>2384.9392498845255</v>
          </cell>
        </row>
        <row r="413">
          <cell r="A413" t="str">
            <v>Publicité 1</v>
          </cell>
          <cell r="B413" t="str">
            <v>Publicité 1</v>
          </cell>
          <cell r="D413">
            <v>139.50550458715594</v>
          </cell>
          <cell r="E413">
            <v>152060.99999999997</v>
          </cell>
          <cell r="G413">
            <v>153.23823239807243</v>
          </cell>
          <cell r="H413">
            <v>11593.202948638496</v>
          </cell>
          <cell r="J413">
            <v>130.14763909957006</v>
          </cell>
          <cell r="K413">
            <v>8302.4388563991306</v>
          </cell>
          <cell r="M413">
            <v>148.96386783529545</v>
          </cell>
          <cell r="N413">
            <v>12209.663468219773</v>
          </cell>
          <cell r="P413">
            <v>142.73560426405712</v>
          </cell>
          <cell r="Q413">
            <v>13658.217692956216</v>
          </cell>
          <cell r="S413">
            <v>144.50695629862071</v>
          </cell>
          <cell r="T413">
            <v>17795.704296036842</v>
          </cell>
          <cell r="V413">
            <v>134.57515315109993</v>
          </cell>
          <cell r="W413">
            <v>12758.219647334074</v>
          </cell>
          <cell r="Y413">
            <v>133.69438700630104</v>
          </cell>
          <cell r="Z413">
            <v>12723.598053971813</v>
          </cell>
          <cell r="AB413">
            <v>134.81720704571632</v>
          </cell>
          <cell r="AC413">
            <v>13443.791221774522</v>
          </cell>
          <cell r="AE413">
            <v>146.67392326063609</v>
          </cell>
          <cell r="AF413">
            <v>14433.884872986739</v>
          </cell>
          <cell r="AH413">
            <v>143.53251632700056</v>
          </cell>
          <cell r="AI413">
            <v>17993.729817975</v>
          </cell>
          <cell r="AK413">
            <v>125.64105519633218</v>
          </cell>
          <cell r="AL413">
            <v>10820.851751961747</v>
          </cell>
          <cell r="AN413">
            <v>126.14018531936431</v>
          </cell>
          <cell r="AO413">
            <v>6327.6973717456221</v>
          </cell>
        </row>
        <row r="414">
          <cell r="A414" t="str">
            <v>Intérêt de gros</v>
          </cell>
          <cell r="B414" t="str">
            <v>Intérêt de gros</v>
          </cell>
          <cell r="D414">
            <v>175.29739161328627</v>
          </cell>
          <cell r="E414">
            <v>191074.15685848202</v>
          </cell>
          <cell r="G414">
            <v>197.5665300473496</v>
          </cell>
          <cell r="H414">
            <v>14946.850031180735</v>
          </cell>
          <cell r="J414">
            <v>237.01502745777583</v>
          </cell>
          <cell r="K414">
            <v>15119.773106375509</v>
          </cell>
          <cell r="M414">
            <v>194.75319368656079</v>
          </cell>
          <cell r="N414">
            <v>15962.736392579887</v>
          </cell>
          <cell r="P414">
            <v>176.61268649918139</v>
          </cell>
          <cell r="Q414">
            <v>16899.879549892226</v>
          </cell>
          <cell r="S414">
            <v>136.35495432098273</v>
          </cell>
          <cell r="T414">
            <v>16791.803720378964</v>
          </cell>
          <cell r="V414">
            <v>168.84403684973969</v>
          </cell>
          <cell r="W414">
            <v>16007.035903967248</v>
          </cell>
          <cell r="Y414">
            <v>169.39272086157467</v>
          </cell>
          <cell r="Z414">
            <v>16120.982651349028</v>
          </cell>
          <cell r="AB414">
            <v>163.8889795761709</v>
          </cell>
          <cell r="AC414">
            <v>16342.789420230149</v>
          </cell>
          <cell r="AE414">
            <v>173.22567218257592</v>
          </cell>
          <cell r="AF414">
            <v>17046.788916159512</v>
          </cell>
          <cell r="AH414">
            <v>131.97830558178427</v>
          </cell>
          <cell r="AI414">
            <v>16545.254227010555</v>
          </cell>
          <cell r="AK414">
            <v>170.29827029164238</v>
          </cell>
          <cell r="AL414">
            <v>14666.960043926545</v>
          </cell>
          <cell r="AN414">
            <v>291.50985403432441</v>
          </cell>
          <cell r="AO414">
            <v>14623.302895431645</v>
          </cell>
        </row>
        <row r="415">
          <cell r="A415" t="str">
            <v>[...]</v>
          </cell>
          <cell r="B415" t="str">
            <v>[...]</v>
          </cell>
          <cell r="E415">
            <v>0</v>
          </cell>
          <cell r="H415">
            <v>0</v>
          </cell>
          <cell r="K415">
            <v>0</v>
          </cell>
          <cell r="N415">
            <v>0</v>
          </cell>
          <cell r="Q415">
            <v>0</v>
          </cell>
          <cell r="T415">
            <v>0</v>
          </cell>
          <cell r="W415">
            <v>0</v>
          </cell>
          <cell r="Z415">
            <v>0</v>
          </cell>
          <cell r="AC415">
            <v>0</v>
          </cell>
          <cell r="AF415">
            <v>0</v>
          </cell>
          <cell r="AI415">
            <v>0</v>
          </cell>
          <cell r="AL415">
            <v>0</v>
          </cell>
          <cell r="AO415">
            <v>0</v>
          </cell>
        </row>
        <row r="416">
          <cell r="A416" t="str">
            <v>[...]</v>
          </cell>
          <cell r="B416" t="str">
            <v>[...]</v>
          </cell>
          <cell r="E416">
            <v>0</v>
          </cell>
          <cell r="H416">
            <v>0</v>
          </cell>
          <cell r="K416">
            <v>0</v>
          </cell>
          <cell r="N416">
            <v>0</v>
          </cell>
          <cell r="Q416">
            <v>0</v>
          </cell>
          <cell r="T416">
            <v>0</v>
          </cell>
          <cell r="W416">
            <v>0</v>
          </cell>
          <cell r="Z416">
            <v>0</v>
          </cell>
          <cell r="AC416">
            <v>0</v>
          </cell>
          <cell r="AF416">
            <v>0</v>
          </cell>
          <cell r="AI416">
            <v>0</v>
          </cell>
          <cell r="AL416">
            <v>0</v>
          </cell>
          <cell r="AO416">
            <v>0</v>
          </cell>
        </row>
        <row r="417">
          <cell r="A417" t="str">
            <v>[...]</v>
          </cell>
          <cell r="B417" t="str">
            <v>[...]</v>
          </cell>
          <cell r="E417">
            <v>0</v>
          </cell>
          <cell r="H417">
            <v>0</v>
          </cell>
          <cell r="K417">
            <v>0</v>
          </cell>
          <cell r="N417">
            <v>0</v>
          </cell>
          <cell r="Q417">
            <v>0</v>
          </cell>
          <cell r="T417">
            <v>0</v>
          </cell>
          <cell r="W417">
            <v>0</v>
          </cell>
          <cell r="Z417">
            <v>0</v>
          </cell>
          <cell r="AC417">
            <v>0</v>
          </cell>
          <cell r="AF417">
            <v>0</v>
          </cell>
          <cell r="AI417">
            <v>0</v>
          </cell>
          <cell r="AL417">
            <v>0</v>
          </cell>
          <cell r="AO417">
            <v>0</v>
          </cell>
        </row>
        <row r="418">
          <cell r="A418" t="str">
            <v>TOTAL VARIABLES</v>
          </cell>
          <cell r="B418" t="str">
            <v>TOTAL VARIABLES</v>
          </cell>
          <cell r="C418">
            <v>0.23035916147090038</v>
          </cell>
          <cell r="D418">
            <v>1318.8265354392659</v>
          </cell>
          <cell r="E418">
            <v>1476530.7574914251</v>
          </cell>
          <cell r="F418">
            <v>0.2431625095924001</v>
          </cell>
          <cell r="H418">
            <v>106040.14169910632</v>
          </cell>
          <cell r="I418">
            <v>0.22674360325584875</v>
          </cell>
          <cell r="K418">
            <v>93443.57034580136</v>
          </cell>
          <cell r="L418">
            <v>0.24185997404799031</v>
          </cell>
          <cell r="N418">
            <v>114420.69473162046</v>
          </cell>
          <cell r="O418">
            <v>0.22519491731420307</v>
          </cell>
          <cell r="Q418">
            <v>129317.43198213144</v>
          </cell>
          <cell r="R418">
            <v>0.23278040702568878</v>
          </cell>
          <cell r="T418">
            <v>157766.51130006142</v>
          </cell>
          <cell r="U418">
            <v>0.24202459244436483</v>
          </cell>
          <cell r="W418">
            <v>127334.27755853772</v>
          </cell>
          <cell r="X418">
            <v>0.23660756591620358</v>
          </cell>
          <cell r="Z418">
            <v>128188.98354904626</v>
          </cell>
          <cell r="AA418">
            <v>0.23235780019730989</v>
          </cell>
          <cell r="AC418">
            <v>132837.24575622138</v>
          </cell>
          <cell r="AD418">
            <v>0.2574007069587273</v>
          </cell>
          <cell r="AF418">
            <v>132404.41687161807</v>
          </cell>
          <cell r="AG418">
            <v>0.24321956409276638</v>
          </cell>
          <cell r="AI418">
            <v>160200.54965485091</v>
          </cell>
          <cell r="AJ418">
            <v>0.17940316923659236</v>
          </cell>
          <cell r="AL418">
            <v>116720.85845836799</v>
          </cell>
          <cell r="AM418">
            <v>0.20864342079813175</v>
          </cell>
          <cell r="AO418">
            <v>77856.075584061706</v>
          </cell>
        </row>
        <row r="419">
          <cell r="A419" t="str">
            <v>Salaires propriétaire</v>
          </cell>
          <cell r="B419" t="str">
            <v>Salaires propriétaire</v>
          </cell>
          <cell r="E419">
            <v>0</v>
          </cell>
          <cell r="H419">
            <v>0</v>
          </cell>
          <cell r="K419">
            <v>0</v>
          </cell>
          <cell r="N419">
            <v>0</v>
          </cell>
          <cell r="Q419">
            <v>0</v>
          </cell>
          <cell r="T419">
            <v>0</v>
          </cell>
          <cell r="W419">
            <v>0</v>
          </cell>
          <cell r="Z419">
            <v>0</v>
          </cell>
          <cell r="AC419">
            <v>0</v>
          </cell>
          <cell r="AF419">
            <v>0</v>
          </cell>
          <cell r="AI419">
            <v>0</v>
          </cell>
          <cell r="AL419">
            <v>0</v>
          </cell>
          <cell r="AO419">
            <v>0</v>
          </cell>
        </row>
        <row r="420">
          <cell r="A420" t="str">
            <v>Salaires cadres</v>
          </cell>
          <cell r="B420" t="str">
            <v>Salaires cadres</v>
          </cell>
          <cell r="E420">
            <v>640297.24116728886</v>
          </cell>
          <cell r="H420">
            <v>51976.551080722333</v>
          </cell>
          <cell r="K420">
            <v>50134.481280875589</v>
          </cell>
          <cell r="N420">
            <v>55660.690680415813</v>
          </cell>
          <cell r="Q420">
            <v>51976.551080722333</v>
          </cell>
          <cell r="T420">
            <v>53818.620880569077</v>
          </cell>
          <cell r="W420">
            <v>53818.620880569077</v>
          </cell>
          <cell r="Z420">
            <v>53818.620880569077</v>
          </cell>
          <cell r="AC420">
            <v>53818.620880569077</v>
          </cell>
          <cell r="AF420">
            <v>53818.620880569077</v>
          </cell>
          <cell r="AI420">
            <v>51976.551080722333</v>
          </cell>
          <cell r="AL420">
            <v>53818.620880569077</v>
          </cell>
          <cell r="AO420">
            <v>55660.690680415813</v>
          </cell>
        </row>
        <row r="421">
          <cell r="A421" t="str">
            <v>Salaires commis</v>
          </cell>
          <cell r="B421" t="str">
            <v>Salaires commis</v>
          </cell>
          <cell r="E421">
            <v>313618.80464000005</v>
          </cell>
          <cell r="H421">
            <v>25233.696925057473</v>
          </cell>
          <cell r="K421">
            <v>24032.09230957854</v>
          </cell>
          <cell r="N421">
            <v>27636.906156015328</v>
          </cell>
          <cell r="Q421">
            <v>25233.696925057473</v>
          </cell>
          <cell r="T421">
            <v>26435.301540536399</v>
          </cell>
          <cell r="W421">
            <v>26435.301540536399</v>
          </cell>
          <cell r="Z421">
            <v>26435.301540536399</v>
          </cell>
          <cell r="AC421">
            <v>26435.301540536399</v>
          </cell>
          <cell r="AF421">
            <v>26435.301540536399</v>
          </cell>
          <cell r="AI421">
            <v>25233.696925057473</v>
          </cell>
          <cell r="AL421">
            <v>26435.301540536399</v>
          </cell>
          <cell r="AO421">
            <v>27636.906156015328</v>
          </cell>
        </row>
        <row r="422">
          <cell r="A422" t="str">
            <v>Salaires autres</v>
          </cell>
          <cell r="B422" t="str">
            <v>Salaires autres</v>
          </cell>
          <cell r="E422">
            <v>542710.2658559999</v>
          </cell>
          <cell r="H422">
            <v>43666.343229793099</v>
          </cell>
          <cell r="K422">
            <v>41586.993552183907</v>
          </cell>
          <cell r="N422">
            <v>47825.042585011499</v>
          </cell>
          <cell r="Q422">
            <v>43666.343229793099</v>
          </cell>
          <cell r="T422">
            <v>45745.692907402299</v>
          </cell>
          <cell r="W422">
            <v>45745.692907402299</v>
          </cell>
          <cell r="Z422">
            <v>45745.692907402299</v>
          </cell>
          <cell r="AC422">
            <v>45745.692907402299</v>
          </cell>
          <cell r="AF422">
            <v>45745.692907402299</v>
          </cell>
          <cell r="AI422">
            <v>43666.343229793099</v>
          </cell>
          <cell r="AL422">
            <v>45745.692907402299</v>
          </cell>
          <cell r="AO422">
            <v>47825.042585011499</v>
          </cell>
        </row>
        <row r="423">
          <cell r="A423" t="str">
            <v>Salaires spécialistes</v>
          </cell>
          <cell r="B423" t="str">
            <v>Salaires spécialistes</v>
          </cell>
          <cell r="E423">
            <v>414307.39319999999</v>
          </cell>
          <cell r="H423">
            <v>33973.008648275863</v>
          </cell>
          <cell r="K423">
            <v>33236.19871264368</v>
          </cell>
          <cell r="N423">
            <v>35446.628519540238</v>
          </cell>
          <cell r="Q423">
            <v>33973.008648275863</v>
          </cell>
          <cell r="T423">
            <v>34709.818583908047</v>
          </cell>
          <cell r="W423">
            <v>34709.818583908047</v>
          </cell>
          <cell r="Z423">
            <v>34709.818583908047</v>
          </cell>
          <cell r="AC423">
            <v>34709.818583908047</v>
          </cell>
          <cell r="AF423">
            <v>34709.818583908047</v>
          </cell>
          <cell r="AI423">
            <v>33973.008648275863</v>
          </cell>
          <cell r="AL423">
            <v>34709.818583908047</v>
          </cell>
          <cell r="AO423">
            <v>35446.628519540238</v>
          </cell>
        </row>
        <row r="424">
          <cell r="A424" t="str">
            <v>[...]</v>
          </cell>
          <cell r="B424" t="str">
            <v>[...]</v>
          </cell>
          <cell r="E424">
            <v>0</v>
          </cell>
          <cell r="H424">
            <v>0</v>
          </cell>
          <cell r="K424">
            <v>0</v>
          </cell>
          <cell r="N424">
            <v>0</v>
          </cell>
          <cell r="Q424">
            <v>0</v>
          </cell>
          <cell r="T424">
            <v>0</v>
          </cell>
          <cell r="W424">
            <v>0</v>
          </cell>
          <cell r="Z424">
            <v>0</v>
          </cell>
          <cell r="AC424">
            <v>0</v>
          </cell>
          <cell r="AF424">
            <v>0</v>
          </cell>
          <cell r="AI424">
            <v>0</v>
          </cell>
          <cell r="AL424">
            <v>0</v>
          </cell>
          <cell r="AO424">
            <v>0</v>
          </cell>
        </row>
        <row r="425">
          <cell r="A425" t="str">
            <v>[...]</v>
          </cell>
          <cell r="B425" t="str">
            <v>[...]</v>
          </cell>
          <cell r="E425">
            <v>0</v>
          </cell>
          <cell r="H425">
            <v>0</v>
          </cell>
          <cell r="K425">
            <v>0</v>
          </cell>
          <cell r="N425">
            <v>0</v>
          </cell>
          <cell r="Q425">
            <v>0</v>
          </cell>
          <cell r="T425">
            <v>0</v>
          </cell>
          <cell r="W425">
            <v>0</v>
          </cell>
          <cell r="Z425">
            <v>0</v>
          </cell>
          <cell r="AC425">
            <v>0</v>
          </cell>
          <cell r="AF425">
            <v>0</v>
          </cell>
          <cell r="AI425">
            <v>0</v>
          </cell>
          <cell r="AL425">
            <v>0</v>
          </cell>
          <cell r="AO425">
            <v>0</v>
          </cell>
        </row>
        <row r="426">
          <cell r="A426" t="str">
            <v>[...]</v>
          </cell>
          <cell r="B426" t="str">
            <v>[...]</v>
          </cell>
          <cell r="E426">
            <v>0</v>
          </cell>
          <cell r="H426">
            <v>0</v>
          </cell>
          <cell r="K426">
            <v>0</v>
          </cell>
          <cell r="N426">
            <v>0</v>
          </cell>
          <cell r="Q426">
            <v>0</v>
          </cell>
          <cell r="T426">
            <v>0</v>
          </cell>
          <cell r="W426">
            <v>0</v>
          </cell>
          <cell r="Z426">
            <v>0</v>
          </cell>
          <cell r="AC426">
            <v>0</v>
          </cell>
          <cell r="AF426">
            <v>0</v>
          </cell>
          <cell r="AI426">
            <v>0</v>
          </cell>
          <cell r="AL426">
            <v>0</v>
          </cell>
          <cell r="AO426">
            <v>0</v>
          </cell>
        </row>
        <row r="427">
          <cell r="A427" t="str">
            <v>Salaires en absences</v>
          </cell>
          <cell r="B427" t="str">
            <v>Salaires en absences</v>
          </cell>
          <cell r="E427">
            <v>440888.4318595478</v>
          </cell>
          <cell r="H427">
            <v>34947.682152577298</v>
          </cell>
          <cell r="K427">
            <v>33073.13108091092</v>
          </cell>
          <cell r="N427">
            <v>37417.692929290759</v>
          </cell>
          <cell r="Q427">
            <v>36685.809985278342</v>
          </cell>
          <cell r="T427">
            <v>39062.686178500408</v>
          </cell>
          <cell r="W427">
            <v>37414.988572296192</v>
          </cell>
          <cell r="Z427">
            <v>37933.0054723676</v>
          </cell>
          <cell r="AC427">
            <v>37807.012171711969</v>
          </cell>
          <cell r="AF427">
            <v>37556.547900177349</v>
          </cell>
          <cell r="AI427">
            <v>39028.251489079717</v>
          </cell>
          <cell r="AL427">
            <v>36813.20442198441</v>
          </cell>
          <cell r="AO427">
            <v>33148.419505372825</v>
          </cell>
        </row>
        <row r="428">
          <cell r="A428" t="str">
            <v>Déduction à la source</v>
          </cell>
          <cell r="B428" t="str">
            <v>Déduction à la source</v>
          </cell>
          <cell r="E428">
            <v>440888.4318595478</v>
          </cell>
          <cell r="H428">
            <v>34947.682152577298</v>
          </cell>
          <cell r="K428">
            <v>33073.13108091092</v>
          </cell>
          <cell r="N428">
            <v>37417.692929290759</v>
          </cell>
          <cell r="Q428">
            <v>36685.809985278342</v>
          </cell>
          <cell r="T428">
            <v>39062.686178500408</v>
          </cell>
          <cell r="W428">
            <v>37414.988572296192</v>
          </cell>
          <cell r="Z428">
            <v>37933.0054723676</v>
          </cell>
          <cell r="AC428">
            <v>37807.012171711969</v>
          </cell>
          <cell r="AF428">
            <v>37556.547900177349</v>
          </cell>
          <cell r="AI428">
            <v>39028.251489079717</v>
          </cell>
          <cell r="AL428">
            <v>36813.20442198441</v>
          </cell>
          <cell r="AO428">
            <v>33148.419505372825</v>
          </cell>
        </row>
        <row r="429">
          <cell r="A429" t="str">
            <v>Bénéfices marginaux</v>
          </cell>
          <cell r="B429" t="str">
            <v>Bénéfices marginaux</v>
          </cell>
          <cell r="E429">
            <v>315970.04283267586</v>
          </cell>
          <cell r="H429">
            <v>25045.838876013724</v>
          </cell>
          <cell r="K429">
            <v>23702.410607986159</v>
          </cell>
          <cell r="N429">
            <v>26816.013265991711</v>
          </cell>
          <cell r="Q429">
            <v>26291.497156116147</v>
          </cell>
          <cell r="T429">
            <v>27994.925094591956</v>
          </cell>
          <cell r="W429">
            <v>26814.075143478938</v>
          </cell>
          <cell r="Z429">
            <v>27185.320588530114</v>
          </cell>
          <cell r="AC429">
            <v>27095.02538972691</v>
          </cell>
          <cell r="AF429">
            <v>26915.5259951271</v>
          </cell>
          <cell r="AI429">
            <v>27970.246900507133</v>
          </cell>
          <cell r="AL429">
            <v>26382.796502422163</v>
          </cell>
          <cell r="AO429">
            <v>23756.367312183855</v>
          </cell>
        </row>
        <row r="430">
          <cell r="A430" t="str">
            <v>Csst</v>
          </cell>
          <cell r="B430" t="str">
            <v>Csst</v>
          </cell>
          <cell r="E430">
            <v>73481.405309924623</v>
          </cell>
          <cell r="H430">
            <v>5824.6136920962153</v>
          </cell>
          <cell r="K430">
            <v>5512.1885134851536</v>
          </cell>
          <cell r="N430">
            <v>6236.2821548817947</v>
          </cell>
          <cell r="Q430">
            <v>6114.3016642130569</v>
          </cell>
          <cell r="T430">
            <v>6510.4476964167343</v>
          </cell>
          <cell r="W430">
            <v>6235.831428716032</v>
          </cell>
          <cell r="Z430">
            <v>6322.1675787279346</v>
          </cell>
          <cell r="AC430">
            <v>6301.1686952853279</v>
          </cell>
          <cell r="AF430">
            <v>6259.4246500295585</v>
          </cell>
          <cell r="AI430">
            <v>6504.7085815132868</v>
          </cell>
          <cell r="AL430">
            <v>6135.5340703307356</v>
          </cell>
          <cell r="AO430">
            <v>5524.7365842288045</v>
          </cell>
        </row>
        <row r="431">
          <cell r="A431" t="str">
            <v>[...]</v>
          </cell>
          <cell r="B431" t="str">
            <v>[...]</v>
          </cell>
          <cell r="E431">
            <v>0</v>
          </cell>
          <cell r="H431">
            <v>0</v>
          </cell>
          <cell r="K431">
            <v>0</v>
          </cell>
          <cell r="N431">
            <v>0</v>
          </cell>
          <cell r="Q431">
            <v>0</v>
          </cell>
          <cell r="T431">
            <v>0</v>
          </cell>
          <cell r="W431">
            <v>0</v>
          </cell>
          <cell r="Z431">
            <v>0</v>
          </cell>
          <cell r="AC431">
            <v>0</v>
          </cell>
          <cell r="AF431">
            <v>0</v>
          </cell>
          <cell r="AI431">
            <v>0</v>
          </cell>
          <cell r="AL431">
            <v>0</v>
          </cell>
          <cell r="AO431">
            <v>0</v>
          </cell>
        </row>
        <row r="432">
          <cell r="A432" t="str">
            <v>TOTAL PERSONNEL</v>
          </cell>
          <cell r="B432" t="str">
            <v>TOTAL PERSONNEL</v>
          </cell>
          <cell r="C432">
            <v>0.49646116081098568</v>
          </cell>
          <cell r="E432">
            <v>3182162.0167249851</v>
          </cell>
          <cell r="F432">
            <v>0.58615619739115032</v>
          </cell>
          <cell r="H432">
            <v>255615.4167571133</v>
          </cell>
          <cell r="I432">
            <v>0.59292406583131285</v>
          </cell>
          <cell r="K432">
            <v>244350.62713857484</v>
          </cell>
          <cell r="L432">
            <v>0.58014112544451613</v>
          </cell>
          <cell r="N432">
            <v>274456.94922043791</v>
          </cell>
          <cell r="O432">
            <v>0.45385899658457451</v>
          </cell>
          <cell r="Q432">
            <v>260627.01867473469</v>
          </cell>
          <cell r="R432">
            <v>0.40330636466406861</v>
          </cell>
          <cell r="T432">
            <v>273340.17906042538</v>
          </cell>
          <cell r="U432">
            <v>0.51050841439167038</v>
          </cell>
          <cell r="W432">
            <v>268589.31762920314</v>
          </cell>
          <cell r="X432">
            <v>0.49851136664925927</v>
          </cell>
          <cell r="Z432">
            <v>270082.93302440905</v>
          </cell>
          <cell r="AA432">
            <v>0.47179136191152465</v>
          </cell>
          <cell r="AC432">
            <v>269719.65234085202</v>
          </cell>
          <cell r="AD432">
            <v>0.52294434921595867</v>
          </cell>
          <cell r="AF432">
            <v>268997.48035792721</v>
          </cell>
          <cell r="AG432">
            <v>0.40594307945389735</v>
          </cell>
          <cell r="AI432">
            <v>267381.0583440286</v>
          </cell>
          <cell r="AJ432">
            <v>0.41016220281085486</v>
          </cell>
          <cell r="AL432">
            <v>266854.17332913756</v>
          </cell>
          <cell r="AM432">
            <v>0.70251795269324135</v>
          </cell>
          <cell r="AO432">
            <v>262147.21084814117</v>
          </cell>
        </row>
        <row r="433">
          <cell r="A433" t="str">
            <v>Publicité 2</v>
          </cell>
          <cell r="B433" t="str">
            <v>Publicité 2</v>
          </cell>
          <cell r="E433">
            <v>130581.99999999996</v>
          </cell>
          <cell r="H433">
            <v>10881.833333333332</v>
          </cell>
          <cell r="K433">
            <v>10881.833333333332</v>
          </cell>
          <cell r="N433">
            <v>10881.833333333332</v>
          </cell>
          <cell r="Q433">
            <v>10881.833333333332</v>
          </cell>
          <cell r="T433">
            <v>10881.833333333332</v>
          </cell>
          <cell r="W433">
            <v>10881.833333333332</v>
          </cell>
          <cell r="Z433">
            <v>10881.833333333332</v>
          </cell>
          <cell r="AC433">
            <v>10881.833333333332</v>
          </cell>
          <cell r="AF433">
            <v>10881.833333333332</v>
          </cell>
          <cell r="AI433">
            <v>10881.833333333332</v>
          </cell>
          <cell r="AL433">
            <v>10881.833333333332</v>
          </cell>
          <cell r="AO433">
            <v>10881.833333333332</v>
          </cell>
        </row>
        <row r="434">
          <cell r="A434" t="str">
            <v>Service gratuit 2</v>
          </cell>
          <cell r="B434" t="str">
            <v>Service gratuit 2</v>
          </cell>
          <cell r="E434">
            <v>69461</v>
          </cell>
          <cell r="H434">
            <v>4410.3140789863637</v>
          </cell>
          <cell r="K434">
            <v>4313.6270872097948</v>
          </cell>
          <cell r="N434">
            <v>5093.9266179776569</v>
          </cell>
          <cell r="Q434">
            <v>7916.2334333176977</v>
          </cell>
          <cell r="T434">
            <v>7325.5878886441906</v>
          </cell>
          <cell r="W434">
            <v>5083.1928547194548</v>
          </cell>
          <cell r="Z434">
            <v>5179.8550445119354</v>
          </cell>
          <cell r="AC434">
            <v>5610.7561688627393</v>
          </cell>
          <cell r="AF434">
            <v>4179.058045142312</v>
          </cell>
          <cell r="AI434">
            <v>6201.391673512564</v>
          </cell>
          <cell r="AL434">
            <v>9794.4333370412642</v>
          </cell>
          <cell r="AO434">
            <v>4352.6237700740267</v>
          </cell>
        </row>
        <row r="435">
          <cell r="A435" t="str">
            <v>Frais véhicules de cie</v>
          </cell>
          <cell r="B435" t="str">
            <v>Frais véhicules de cie</v>
          </cell>
          <cell r="E435">
            <v>343049.25000000006</v>
          </cell>
          <cell r="H435">
            <v>26652.437500000004</v>
          </cell>
          <cell r="K435">
            <v>26652.437500000004</v>
          </cell>
          <cell r="N435">
            <v>26652.437500000004</v>
          </cell>
          <cell r="Q435">
            <v>30952.437500000004</v>
          </cell>
          <cell r="T435">
            <v>30952.437500000004</v>
          </cell>
          <cell r="W435">
            <v>26652.437500000004</v>
          </cell>
          <cell r="Z435">
            <v>26652.437500000004</v>
          </cell>
          <cell r="AC435">
            <v>26652.437500000004</v>
          </cell>
          <cell r="AF435">
            <v>26652.437500000004</v>
          </cell>
          <cell r="AI435">
            <v>32672.437500000004</v>
          </cell>
          <cell r="AL435">
            <v>30952.437500000004</v>
          </cell>
          <cell r="AO435">
            <v>30952.437500000004</v>
          </cell>
        </row>
        <row r="436">
          <cell r="A436" t="str">
            <v>Informatique</v>
          </cell>
          <cell r="B436" t="str">
            <v>Informatique</v>
          </cell>
          <cell r="E436">
            <v>233797.36000000007</v>
          </cell>
          <cell r="H436">
            <v>19483.113333333335</v>
          </cell>
          <cell r="K436">
            <v>19483.113333333335</v>
          </cell>
          <cell r="N436">
            <v>19483.113333333335</v>
          </cell>
          <cell r="Q436">
            <v>19483.113333333335</v>
          </cell>
          <cell r="T436">
            <v>19483.113333333335</v>
          </cell>
          <cell r="W436">
            <v>19483.113333333335</v>
          </cell>
          <cell r="Z436">
            <v>19483.113333333335</v>
          </cell>
          <cell r="AC436">
            <v>19483.113333333335</v>
          </cell>
          <cell r="AF436">
            <v>19483.113333333335</v>
          </cell>
          <cell r="AI436">
            <v>19483.113333333335</v>
          </cell>
          <cell r="AL436">
            <v>19483.113333333335</v>
          </cell>
          <cell r="AO436">
            <v>19483.113333333335</v>
          </cell>
        </row>
        <row r="437">
          <cell r="A437" t="str">
            <v>Frais de déplacement</v>
          </cell>
          <cell r="B437" t="str">
            <v>Frais de déplacement</v>
          </cell>
          <cell r="E437">
            <v>59868.629999999983</v>
          </cell>
          <cell r="H437">
            <v>4989.0524999999998</v>
          </cell>
          <cell r="K437">
            <v>4989.0524999999998</v>
          </cell>
          <cell r="N437">
            <v>4989.0524999999998</v>
          </cell>
          <cell r="Q437">
            <v>4989.0524999999998</v>
          </cell>
          <cell r="T437">
            <v>4989.0524999999998</v>
          </cell>
          <cell r="W437">
            <v>4989.0524999999998</v>
          </cell>
          <cell r="Z437">
            <v>4989.0524999999998</v>
          </cell>
          <cell r="AC437">
            <v>4989.0524999999998</v>
          </cell>
          <cell r="AF437">
            <v>4989.0524999999998</v>
          </cell>
          <cell r="AI437">
            <v>4989.0524999999998</v>
          </cell>
          <cell r="AL437">
            <v>4989.0524999999998</v>
          </cell>
          <cell r="AO437">
            <v>4989.0524999999998</v>
          </cell>
        </row>
        <row r="438">
          <cell r="A438" t="str">
            <v>Services extérieurs</v>
          </cell>
          <cell r="B438" t="str">
            <v>Services extérieurs</v>
          </cell>
          <cell r="E438">
            <v>296188.26659999997</v>
          </cell>
          <cell r="H438">
            <v>23987.578033333331</v>
          </cell>
          <cell r="K438">
            <v>23775.59623333333</v>
          </cell>
          <cell r="N438">
            <v>24453.016333333333</v>
          </cell>
          <cell r="Q438">
            <v>25272.370533333331</v>
          </cell>
          <cell r="T438">
            <v>26963.616633333331</v>
          </cell>
          <cell r="W438">
            <v>24222.601333333332</v>
          </cell>
          <cell r="Z438">
            <v>24222.601333333332</v>
          </cell>
          <cell r="AC438">
            <v>23835.504133333332</v>
          </cell>
          <cell r="AF438">
            <v>24047.48593333333</v>
          </cell>
          <cell r="AI438">
            <v>25631.817933333332</v>
          </cell>
          <cell r="AL438">
            <v>26078.823033333334</v>
          </cell>
          <cell r="AO438">
            <v>23697.255133333332</v>
          </cell>
        </row>
        <row r="439">
          <cell r="A439" t="str">
            <v>Fournitures autres</v>
          </cell>
          <cell r="B439" t="str">
            <v>Fournitures autres</v>
          </cell>
          <cell r="E439">
            <v>12624</v>
          </cell>
          <cell r="H439">
            <v>997.68078981366978</v>
          </cell>
          <cell r="K439">
            <v>911.0471334825437</v>
          </cell>
          <cell r="N439">
            <v>1055.9918945244963</v>
          </cell>
          <cell r="Q439">
            <v>1081.48976835963</v>
          </cell>
          <cell r="T439">
            <v>1167.5250043170377</v>
          </cell>
          <cell r="W439">
            <v>1075.8272153679354</v>
          </cell>
          <cell r="Z439">
            <v>1109.1814527032375</v>
          </cell>
          <cell r="AC439">
            <v>1096.82161779648</v>
          </cell>
          <cell r="AF439">
            <v>1094.0645289423428</v>
          </cell>
          <cell r="AI439">
            <v>1208.7204223834849</v>
          </cell>
          <cell r="AL439">
            <v>1036.9958587064084</v>
          </cell>
          <cell r="AO439">
            <v>788.65431360273351</v>
          </cell>
        </row>
        <row r="440">
          <cell r="A440" t="str">
            <v>Uniformes</v>
          </cell>
          <cell r="B440" t="str">
            <v>Uniformes</v>
          </cell>
          <cell r="E440">
            <v>18180</v>
          </cell>
          <cell r="H440">
            <v>1515</v>
          </cell>
          <cell r="K440">
            <v>1515</v>
          </cell>
          <cell r="N440">
            <v>1515</v>
          </cell>
          <cell r="Q440">
            <v>1515</v>
          </cell>
          <cell r="T440">
            <v>1515</v>
          </cell>
          <cell r="W440">
            <v>1515</v>
          </cell>
          <cell r="Z440">
            <v>1515</v>
          </cell>
          <cell r="AC440">
            <v>1515</v>
          </cell>
          <cell r="AF440">
            <v>1515</v>
          </cell>
          <cell r="AI440">
            <v>1515</v>
          </cell>
          <cell r="AL440">
            <v>1515</v>
          </cell>
          <cell r="AO440">
            <v>1515</v>
          </cell>
        </row>
        <row r="441">
          <cell r="A441" t="str">
            <v>Papeterie</v>
          </cell>
          <cell r="B441" t="str">
            <v>Papeterie</v>
          </cell>
          <cell r="E441">
            <v>26160</v>
          </cell>
          <cell r="H441">
            <v>2180</v>
          </cell>
          <cell r="K441">
            <v>2180</v>
          </cell>
          <cell r="N441">
            <v>2180</v>
          </cell>
          <cell r="Q441">
            <v>2180</v>
          </cell>
          <cell r="T441">
            <v>2180</v>
          </cell>
          <cell r="W441">
            <v>2180</v>
          </cell>
          <cell r="Z441">
            <v>2180</v>
          </cell>
          <cell r="AC441">
            <v>2180</v>
          </cell>
          <cell r="AF441">
            <v>2180</v>
          </cell>
          <cell r="AI441">
            <v>2180</v>
          </cell>
          <cell r="AL441">
            <v>2180</v>
          </cell>
          <cell r="AO441">
            <v>2180</v>
          </cell>
        </row>
        <row r="442">
          <cell r="A442" t="str">
            <v>Téléphone</v>
          </cell>
          <cell r="B442" t="str">
            <v>Téléphone</v>
          </cell>
          <cell r="E442">
            <v>23389.199999999997</v>
          </cell>
          <cell r="H442">
            <v>1949.1</v>
          </cell>
          <cell r="K442">
            <v>1949.1</v>
          </cell>
          <cell r="N442">
            <v>1949.1</v>
          </cell>
          <cell r="Q442">
            <v>1949.1</v>
          </cell>
          <cell r="T442">
            <v>1949.1</v>
          </cell>
          <cell r="W442">
            <v>1949.1</v>
          </cell>
          <cell r="Z442">
            <v>1949.1</v>
          </cell>
          <cell r="AC442">
            <v>1949.1</v>
          </cell>
          <cell r="AF442">
            <v>1949.1</v>
          </cell>
          <cell r="AI442">
            <v>1949.1</v>
          </cell>
          <cell r="AL442">
            <v>1949.1</v>
          </cell>
          <cell r="AO442">
            <v>1949.1</v>
          </cell>
        </row>
        <row r="443">
          <cell r="A443" t="str">
            <v>Frais postaux</v>
          </cell>
          <cell r="B443" t="str">
            <v>Frais postaux</v>
          </cell>
          <cell r="E443">
            <v>10380</v>
          </cell>
          <cell r="H443">
            <v>865</v>
          </cell>
          <cell r="K443">
            <v>865</v>
          </cell>
          <cell r="N443">
            <v>865</v>
          </cell>
          <cell r="Q443">
            <v>865</v>
          </cell>
          <cell r="T443">
            <v>865</v>
          </cell>
          <cell r="W443">
            <v>865</v>
          </cell>
          <cell r="Z443">
            <v>865</v>
          </cell>
          <cell r="AC443">
            <v>865</v>
          </cell>
          <cell r="AF443">
            <v>865</v>
          </cell>
          <cell r="AI443">
            <v>865</v>
          </cell>
          <cell r="AL443">
            <v>865</v>
          </cell>
          <cell r="AO443">
            <v>865</v>
          </cell>
        </row>
        <row r="444">
          <cell r="A444" t="str">
            <v>Divers</v>
          </cell>
          <cell r="B444" t="str">
            <v>Divers</v>
          </cell>
          <cell r="E444">
            <v>46692</v>
          </cell>
          <cell r="H444">
            <v>3891</v>
          </cell>
          <cell r="K444">
            <v>3891</v>
          </cell>
          <cell r="N444">
            <v>3891</v>
          </cell>
          <cell r="Q444">
            <v>3891</v>
          </cell>
          <cell r="T444">
            <v>3891</v>
          </cell>
          <cell r="W444">
            <v>3891</v>
          </cell>
          <cell r="Z444">
            <v>3891</v>
          </cell>
          <cell r="AC444">
            <v>3891</v>
          </cell>
          <cell r="AF444">
            <v>3891</v>
          </cell>
          <cell r="AI444">
            <v>3891</v>
          </cell>
          <cell r="AL444">
            <v>3891</v>
          </cell>
          <cell r="AO444">
            <v>3891</v>
          </cell>
        </row>
        <row r="445">
          <cell r="A445" t="str">
            <v>Formation</v>
          </cell>
          <cell r="B445" t="str">
            <v>Formation</v>
          </cell>
          <cell r="E445">
            <v>38263</v>
          </cell>
          <cell r="H445">
            <v>3188.5833333333335</v>
          </cell>
          <cell r="K445">
            <v>3188.5833333333335</v>
          </cell>
          <cell r="N445">
            <v>3188.5833333333335</v>
          </cell>
          <cell r="Q445">
            <v>3188.5833333333335</v>
          </cell>
          <cell r="T445">
            <v>3188.5833333333335</v>
          </cell>
          <cell r="W445">
            <v>3188.5833333333335</v>
          </cell>
          <cell r="Z445">
            <v>3188.5833333333335</v>
          </cell>
          <cell r="AC445">
            <v>3188.5833333333335</v>
          </cell>
          <cell r="AF445">
            <v>3188.5833333333335</v>
          </cell>
          <cell r="AI445">
            <v>3188.5833333333335</v>
          </cell>
          <cell r="AL445">
            <v>3188.5833333333335</v>
          </cell>
          <cell r="AO445">
            <v>3188.5833333333335</v>
          </cell>
        </row>
        <row r="446">
          <cell r="A446" t="str">
            <v>Frais bancaires</v>
          </cell>
          <cell r="B446" t="str">
            <v>Frais bancaires</v>
          </cell>
          <cell r="E446">
            <v>106070</v>
          </cell>
          <cell r="H446">
            <v>6523.9807276844222</v>
          </cell>
          <cell r="K446">
            <v>5627.3355735390151</v>
          </cell>
          <cell r="N446">
            <v>6510.3567420586751</v>
          </cell>
          <cell r="Q446">
            <v>12515.581382791654</v>
          </cell>
          <cell r="T446">
            <v>11470.804376211276</v>
          </cell>
          <cell r="W446">
            <v>7581.8373529437131</v>
          </cell>
          <cell r="Z446">
            <v>7148.0561159126655</v>
          </cell>
          <cell r="AC446">
            <v>7878.6877244036023</v>
          </cell>
          <cell r="AF446">
            <v>5966.5375596731956</v>
          </cell>
          <cell r="AI446">
            <v>11184.507304717108</v>
          </cell>
          <cell r="AL446">
            <v>16275.405399379457</v>
          </cell>
          <cell r="AO446">
            <v>7386.9097406852206</v>
          </cell>
        </row>
        <row r="447">
          <cell r="A447" t="str">
            <v>[...]</v>
          </cell>
          <cell r="B447" t="str">
            <v>[...]</v>
          </cell>
          <cell r="E447">
            <v>0</v>
          </cell>
          <cell r="H447">
            <v>0</v>
          </cell>
          <cell r="K447">
            <v>0</v>
          </cell>
          <cell r="N447">
            <v>0</v>
          </cell>
          <cell r="Q447">
            <v>0</v>
          </cell>
          <cell r="T447">
            <v>0</v>
          </cell>
          <cell r="W447">
            <v>0</v>
          </cell>
          <cell r="Z447">
            <v>0</v>
          </cell>
          <cell r="AC447">
            <v>0</v>
          </cell>
          <cell r="AF447">
            <v>0</v>
          </cell>
          <cell r="AI447">
            <v>0</v>
          </cell>
          <cell r="AL447">
            <v>0</v>
          </cell>
          <cell r="AO447">
            <v>0</v>
          </cell>
        </row>
        <row r="448">
          <cell r="A448" t="str">
            <v>[...]</v>
          </cell>
          <cell r="B448" t="str">
            <v>[...]</v>
          </cell>
          <cell r="E448">
            <v>0</v>
          </cell>
          <cell r="H448">
            <v>0</v>
          </cell>
          <cell r="K448">
            <v>0</v>
          </cell>
          <cell r="N448">
            <v>0</v>
          </cell>
          <cell r="Q448">
            <v>0</v>
          </cell>
          <cell r="T448">
            <v>0</v>
          </cell>
          <cell r="W448">
            <v>0</v>
          </cell>
          <cell r="Z448">
            <v>0</v>
          </cell>
          <cell r="AC448">
            <v>0</v>
          </cell>
          <cell r="AF448">
            <v>0</v>
          </cell>
          <cell r="AI448">
            <v>0</v>
          </cell>
          <cell r="AL448">
            <v>0</v>
          </cell>
          <cell r="AO448">
            <v>0</v>
          </cell>
        </row>
        <row r="449">
          <cell r="A449" t="str">
            <v>[...]</v>
          </cell>
          <cell r="B449" t="str">
            <v>[...]</v>
          </cell>
          <cell r="E449">
            <v>0</v>
          </cell>
          <cell r="H449">
            <v>0</v>
          </cell>
          <cell r="K449">
            <v>0</v>
          </cell>
          <cell r="N449">
            <v>0</v>
          </cell>
          <cell r="Q449">
            <v>0</v>
          </cell>
          <cell r="T449">
            <v>0</v>
          </cell>
          <cell r="W449">
            <v>0</v>
          </cell>
          <cell r="Z449">
            <v>0</v>
          </cell>
          <cell r="AC449">
            <v>0</v>
          </cell>
          <cell r="AF449">
            <v>0</v>
          </cell>
          <cell r="AI449">
            <v>0</v>
          </cell>
          <cell r="AL449">
            <v>0</v>
          </cell>
          <cell r="AO449">
            <v>0</v>
          </cell>
        </row>
        <row r="450">
          <cell r="A450" t="str">
            <v>TOTAL SEMI-FIXES</v>
          </cell>
          <cell r="B450" t="str">
            <v>TOTAL SEMI-FIXES</v>
          </cell>
          <cell r="C450">
            <v>0.22071344486923411</v>
          </cell>
          <cell r="E450">
            <v>1414704.7065999999</v>
          </cell>
          <cell r="F450">
            <v>0.25571625482307764</v>
          </cell>
          <cell r="H450">
            <v>111514.67362981779</v>
          </cell>
          <cell r="I450">
            <v>0.26745872367338547</v>
          </cell>
          <cell r="K450">
            <v>110222.7260275647</v>
          </cell>
          <cell r="L450">
            <v>0.23824058720825977</v>
          </cell>
          <cell r="N450">
            <v>112708.41158789417</v>
          </cell>
          <cell r="O450">
            <v>0.22060344645409338</v>
          </cell>
          <cell r="Q450">
            <v>126680.79511780234</v>
          </cell>
          <cell r="R450">
            <v>0.18712354575271561</v>
          </cell>
          <cell r="T450">
            <v>126822.65390250584</v>
          </cell>
          <cell r="U450">
            <v>0.21584108591212264</v>
          </cell>
          <cell r="W450">
            <v>113558.57875636444</v>
          </cell>
          <cell r="X450">
            <v>0.2090425020486408</v>
          </cell>
          <cell r="Z450">
            <v>113254.81394646117</v>
          </cell>
          <cell r="AA450">
            <v>0.19943739056235707</v>
          </cell>
          <cell r="AC450">
            <v>114016.88964439616</v>
          </cell>
          <cell r="AD450">
            <v>0.21556058588686697</v>
          </cell>
          <cell r="AF450">
            <v>110882.26606709117</v>
          </cell>
          <cell r="AG450">
            <v>0.19105507930815357</v>
          </cell>
          <cell r="AI450">
            <v>125841.55733394649</v>
          </cell>
          <cell r="AJ450">
            <v>0.20454881489354179</v>
          </cell>
          <cell r="AL450">
            <v>133080.77762846046</v>
          </cell>
          <cell r="AM450">
            <v>0.31118690864837484</v>
          </cell>
          <cell r="AO450">
            <v>116120.56295769534</v>
          </cell>
        </row>
        <row r="451">
          <cell r="A451" t="str">
            <v>Loyer</v>
          </cell>
          <cell r="B451" t="str">
            <v>Loyer</v>
          </cell>
          <cell r="E451">
            <v>312000</v>
          </cell>
          <cell r="H451">
            <v>26000</v>
          </cell>
          <cell r="K451">
            <v>26000</v>
          </cell>
          <cell r="N451">
            <v>26000</v>
          </cell>
          <cell r="Q451">
            <v>26000</v>
          </cell>
          <cell r="T451">
            <v>26000</v>
          </cell>
          <cell r="W451">
            <v>26000</v>
          </cell>
          <cell r="Z451">
            <v>26000</v>
          </cell>
          <cell r="AC451">
            <v>26000</v>
          </cell>
          <cell r="AF451">
            <v>26000</v>
          </cell>
          <cell r="AI451">
            <v>26000</v>
          </cell>
          <cell r="AL451">
            <v>26000</v>
          </cell>
          <cell r="AO451">
            <v>26000</v>
          </cell>
        </row>
        <row r="452">
          <cell r="A452" t="str">
            <v>Taxes foncières</v>
          </cell>
          <cell r="B452" t="str">
            <v>Taxes foncières</v>
          </cell>
          <cell r="E452">
            <v>57720</v>
          </cell>
          <cell r="H452">
            <v>4810</v>
          </cell>
          <cell r="K452">
            <v>4810</v>
          </cell>
          <cell r="N452">
            <v>4810</v>
          </cell>
          <cell r="Q452">
            <v>4810</v>
          </cell>
          <cell r="T452">
            <v>4810</v>
          </cell>
          <cell r="W452">
            <v>4810</v>
          </cell>
          <cell r="Z452">
            <v>4810</v>
          </cell>
          <cell r="AC452">
            <v>4810</v>
          </cell>
          <cell r="AF452">
            <v>4810</v>
          </cell>
          <cell r="AI452">
            <v>4810</v>
          </cell>
          <cell r="AL452">
            <v>4810</v>
          </cell>
          <cell r="AO452">
            <v>4810</v>
          </cell>
        </row>
        <row r="453">
          <cell r="A453" t="str">
            <v>Taxes d`affaires</v>
          </cell>
          <cell r="B453" t="str">
            <v>Taxes d`affaires</v>
          </cell>
          <cell r="E453">
            <v>38400</v>
          </cell>
          <cell r="H453">
            <v>3200</v>
          </cell>
          <cell r="K453">
            <v>3200</v>
          </cell>
          <cell r="N453">
            <v>3200</v>
          </cell>
          <cell r="Q453">
            <v>3200</v>
          </cell>
          <cell r="T453">
            <v>3200</v>
          </cell>
          <cell r="W453">
            <v>3200</v>
          </cell>
          <cell r="Z453">
            <v>3200</v>
          </cell>
          <cell r="AC453">
            <v>3200</v>
          </cell>
          <cell r="AF453">
            <v>3200</v>
          </cell>
          <cell r="AI453">
            <v>3200</v>
          </cell>
          <cell r="AL453">
            <v>3200</v>
          </cell>
          <cell r="AO453">
            <v>3200</v>
          </cell>
        </row>
        <row r="454">
          <cell r="A454" t="str">
            <v>Taxe sur le capital</v>
          </cell>
          <cell r="B454" t="str">
            <v>Taxe sur le capital</v>
          </cell>
          <cell r="E454">
            <v>0</v>
          </cell>
        </row>
        <row r="455">
          <cell r="A455" t="str">
            <v>Assurances</v>
          </cell>
          <cell r="B455" t="str">
            <v>Assurances</v>
          </cell>
          <cell r="E455">
            <v>44497.000000000022</v>
          </cell>
          <cell r="H455">
            <v>3708.0833333333339</v>
          </cell>
          <cell r="K455">
            <v>3708.0833333333339</v>
          </cell>
          <cell r="N455">
            <v>3708.0833333333339</v>
          </cell>
          <cell r="Q455">
            <v>3708.0833333333339</v>
          </cell>
          <cell r="T455">
            <v>3708.0833333333339</v>
          </cell>
          <cell r="W455">
            <v>3708.0833333333339</v>
          </cell>
          <cell r="Z455">
            <v>3708.0833333333339</v>
          </cell>
          <cell r="AC455">
            <v>3708.0833333333339</v>
          </cell>
          <cell r="AF455">
            <v>3708.0833333333339</v>
          </cell>
          <cell r="AI455">
            <v>3708.0833333333339</v>
          </cell>
          <cell r="AL455">
            <v>3708.0833333333339</v>
          </cell>
          <cell r="AO455">
            <v>3708.0833333333339</v>
          </cell>
        </row>
        <row r="456">
          <cell r="A456" t="str">
            <v>Chauffage, éclairage</v>
          </cell>
          <cell r="B456" t="str">
            <v>Chauffage, éclairage</v>
          </cell>
          <cell r="E456">
            <v>45720</v>
          </cell>
          <cell r="H456">
            <v>3810</v>
          </cell>
          <cell r="K456">
            <v>3810</v>
          </cell>
          <cell r="N456">
            <v>3810</v>
          </cell>
          <cell r="Q456">
            <v>3810</v>
          </cell>
          <cell r="T456">
            <v>3810</v>
          </cell>
          <cell r="W456">
            <v>3810</v>
          </cell>
          <cell r="Z456">
            <v>3810</v>
          </cell>
          <cell r="AC456">
            <v>3810</v>
          </cell>
          <cell r="AF456">
            <v>3810</v>
          </cell>
          <cell r="AI456">
            <v>3810</v>
          </cell>
          <cell r="AL456">
            <v>3810</v>
          </cell>
          <cell r="AO456">
            <v>3810</v>
          </cell>
        </row>
        <row r="457">
          <cell r="A457" t="str">
            <v>Honoraires</v>
          </cell>
          <cell r="B457" t="str">
            <v>Honoraires</v>
          </cell>
          <cell r="E457">
            <v>74606.000000000029</v>
          </cell>
          <cell r="H457">
            <v>6217.1666666666679</v>
          </cell>
          <cell r="K457">
            <v>6217.1666666666679</v>
          </cell>
          <cell r="N457">
            <v>6217.1666666666679</v>
          </cell>
          <cell r="Q457">
            <v>6217.1666666666679</v>
          </cell>
          <cell r="T457">
            <v>6217.1666666666679</v>
          </cell>
          <cell r="W457">
            <v>6217.1666666666679</v>
          </cell>
          <cell r="Z457">
            <v>6217.1666666666679</v>
          </cell>
          <cell r="AC457">
            <v>6217.1666666666679</v>
          </cell>
          <cell r="AF457">
            <v>6217.1666666666679</v>
          </cell>
          <cell r="AI457">
            <v>6217.1666666666679</v>
          </cell>
          <cell r="AL457">
            <v>6217.1666666666679</v>
          </cell>
          <cell r="AO457">
            <v>6217.1666666666679</v>
          </cell>
        </row>
        <row r="458">
          <cell r="A458" t="str">
            <v>Réparation équipement</v>
          </cell>
          <cell r="B458" t="str">
            <v>Réparation équipement</v>
          </cell>
          <cell r="E458">
            <v>12000</v>
          </cell>
          <cell r="H458">
            <v>1000</v>
          </cell>
          <cell r="K458">
            <v>1000</v>
          </cell>
          <cell r="N458">
            <v>1000</v>
          </cell>
          <cell r="Q458">
            <v>1000</v>
          </cell>
          <cell r="T458">
            <v>1000</v>
          </cell>
          <cell r="W458">
            <v>1000</v>
          </cell>
          <cell r="Z458">
            <v>1000</v>
          </cell>
          <cell r="AC458">
            <v>1000</v>
          </cell>
          <cell r="AF458">
            <v>1000</v>
          </cell>
          <cell r="AI458">
            <v>1000</v>
          </cell>
          <cell r="AL458">
            <v>1000</v>
          </cell>
          <cell r="AO458">
            <v>1000</v>
          </cell>
        </row>
        <row r="459">
          <cell r="A459" t="str">
            <v>Location équipement</v>
          </cell>
          <cell r="B459" t="str">
            <v>Location équipement</v>
          </cell>
          <cell r="E459">
            <v>10800</v>
          </cell>
          <cell r="H459">
            <v>900</v>
          </cell>
          <cell r="K459">
            <v>900</v>
          </cell>
          <cell r="N459">
            <v>900</v>
          </cell>
          <cell r="Q459">
            <v>900</v>
          </cell>
          <cell r="T459">
            <v>900</v>
          </cell>
          <cell r="W459">
            <v>900</v>
          </cell>
          <cell r="Z459">
            <v>900</v>
          </cell>
          <cell r="AC459">
            <v>900</v>
          </cell>
          <cell r="AF459">
            <v>900</v>
          </cell>
          <cell r="AI459">
            <v>900</v>
          </cell>
          <cell r="AL459">
            <v>900</v>
          </cell>
          <cell r="AO459">
            <v>900</v>
          </cell>
        </row>
        <row r="460">
          <cell r="A460" t="str">
            <v>Dons</v>
          </cell>
          <cell r="B460" t="str">
            <v>Dons</v>
          </cell>
          <cell r="E460">
            <v>0</v>
          </cell>
        </row>
        <row r="461">
          <cell r="A461" t="str">
            <v>[...]</v>
          </cell>
          <cell r="B461" t="str">
            <v>[...]</v>
          </cell>
          <cell r="E461">
            <v>0</v>
          </cell>
        </row>
        <row r="462">
          <cell r="A462" t="str">
            <v>[...]</v>
          </cell>
          <cell r="B462" t="str">
            <v>[...]</v>
          </cell>
          <cell r="E462">
            <v>0</v>
          </cell>
        </row>
        <row r="463">
          <cell r="A463" t="str">
            <v>[...]</v>
          </cell>
          <cell r="B463" t="str">
            <v>[...]</v>
          </cell>
          <cell r="E463">
            <v>0</v>
          </cell>
        </row>
        <row r="464">
          <cell r="A464" t="str">
            <v>TOTAL DÉPENSES FIXES</v>
          </cell>
          <cell r="B464" t="str">
            <v>TOTAL DÉPENSES FIXES</v>
          </cell>
          <cell r="C464">
            <v>9.294412407995882E-2</v>
          </cell>
          <cell r="E464">
            <v>595743</v>
          </cell>
          <cell r="F464">
            <v>0.11384239388887803</v>
          </cell>
          <cell r="H464">
            <v>49645.25</v>
          </cell>
          <cell r="I464">
            <v>0.1204656759997529</v>
          </cell>
          <cell r="K464">
            <v>49645.25</v>
          </cell>
          <cell r="L464">
            <v>0.10493904887371541</v>
          </cell>
          <cell r="N464">
            <v>49645.25</v>
          </cell>
          <cell r="O464">
            <v>8.6452830043344253E-2</v>
          </cell>
          <cell r="Q464">
            <v>49645.25</v>
          </cell>
          <cell r="R464">
            <v>7.3250282374010864E-2</v>
          </cell>
          <cell r="T464">
            <v>49645.25</v>
          </cell>
          <cell r="U464">
            <v>9.436085576034256E-2</v>
          </cell>
          <cell r="W464">
            <v>49645.25</v>
          </cell>
          <cell r="X464">
            <v>9.1633785030420425E-2</v>
          </cell>
          <cell r="Z464">
            <v>49645.25</v>
          </cell>
          <cell r="AA464">
            <v>8.6839056430114525E-2</v>
          </cell>
          <cell r="AC464">
            <v>49645.25</v>
          </cell>
          <cell r="AD464">
            <v>9.6512810894618842E-2</v>
          </cell>
          <cell r="AF464">
            <v>49645.25</v>
          </cell>
          <cell r="AG464">
            <v>7.5372376001774752E-2</v>
          </cell>
          <cell r="AI464">
            <v>49645.25</v>
          </cell>
          <cell r="AJ464">
            <v>7.6306114478413581E-2</v>
          </cell>
          <cell r="AL464">
            <v>49645.25</v>
          </cell>
          <cell r="AM464">
            <v>0.13304234394905615</v>
          </cell>
          <cell r="AO464">
            <v>49645.25</v>
          </cell>
        </row>
        <row r="465">
          <cell r="A465">
            <v>0</v>
          </cell>
        </row>
        <row r="466">
          <cell r="A466" t="str">
            <v>TOTAL DES DÉPENSES</v>
          </cell>
          <cell r="B466" t="str">
            <v>TOTAL DES DÉPENSES</v>
          </cell>
          <cell r="C466">
            <v>1.040477891231079</v>
          </cell>
          <cell r="E466">
            <v>6669140.4808164099</v>
          </cell>
          <cell r="F466">
            <v>1.1988773556955061</v>
          </cell>
          <cell r="H466">
            <v>522815.4820860374</v>
          </cell>
          <cell r="I466">
            <v>1.2075920687602999</v>
          </cell>
          <cell r="K466">
            <v>497662.17351194087</v>
          </cell>
          <cell r="L466">
            <v>1.1651807355744817</v>
          </cell>
          <cell r="N466">
            <v>551231.30553995259</v>
          </cell>
          <cell r="O466">
            <v>0.98611019039621517</v>
          </cell>
          <cell r="Q466">
            <v>566270.49577466841</v>
          </cell>
          <cell r="R466">
            <v>0.89646059981648374</v>
          </cell>
          <cell r="T466">
            <v>607574.59426299261</v>
          </cell>
          <cell r="U466">
            <v>1.0627349485085003</v>
          </cell>
          <cell r="W466">
            <v>559127.42394410528</v>
          </cell>
          <cell r="X466">
            <v>1.0357952196445241</v>
          </cell>
          <cell r="Z466">
            <v>561171.98051991651</v>
          </cell>
          <cell r="AA466">
            <v>0.99042560910130617</v>
          </cell>
          <cell r="AC466">
            <v>566219.03774146957</v>
          </cell>
          <cell r="AD466">
            <v>1.0924184529561718</v>
          </cell>
          <cell r="AF466">
            <v>561929.41329663643</v>
          </cell>
          <cell r="AG466">
            <v>0.91559009885659204</v>
          </cell>
          <cell r="AI466">
            <v>603068.41533282597</v>
          </cell>
          <cell r="AJ466">
            <v>0.87042030141940263</v>
          </cell>
          <cell r="AL466">
            <v>566301.05941596604</v>
          </cell>
          <cell r="AM466">
            <v>1.3553906260888042</v>
          </cell>
          <cell r="AO466">
            <v>505769.09938989824</v>
          </cell>
        </row>
        <row r="467">
          <cell r="A467" t="str">
            <v>Revenus autres</v>
          </cell>
          <cell r="B467" t="str">
            <v>Revenus autres</v>
          </cell>
          <cell r="E467">
            <v>0</v>
          </cell>
        </row>
        <row r="468">
          <cell r="A468" t="str">
            <v>Holdbacks</v>
          </cell>
          <cell r="B468" t="str">
            <v>Holdbacks</v>
          </cell>
          <cell r="E468">
            <v>739261.69357707503</v>
          </cell>
          <cell r="H468">
            <v>36963.084678853753</v>
          </cell>
          <cell r="K468">
            <v>36963.084678853753</v>
          </cell>
          <cell r="N468">
            <v>73926.169357707506</v>
          </cell>
          <cell r="Q468">
            <v>73926.169357707506</v>
          </cell>
          <cell r="T468">
            <v>81318.786293478261</v>
          </cell>
          <cell r="W468">
            <v>59140.935486166003</v>
          </cell>
          <cell r="Z468">
            <v>51748.318550395255</v>
          </cell>
          <cell r="AC468">
            <v>73926.169357707506</v>
          </cell>
          <cell r="AF468">
            <v>73926.169357707506</v>
          </cell>
          <cell r="AI468">
            <v>81318.786293478261</v>
          </cell>
          <cell r="AL468">
            <v>73926.169357707506</v>
          </cell>
          <cell r="AO468">
            <v>22177.85080731225</v>
          </cell>
        </row>
        <row r="469">
          <cell r="A469" t="str">
            <v>Programme neuf 1</v>
          </cell>
          <cell r="B469" t="str">
            <v>Programme neuf 1</v>
          </cell>
          <cell r="E469">
            <v>84157.371389625943</v>
          </cell>
          <cell r="H469">
            <v>19827.767250000001</v>
          </cell>
          <cell r="K469">
            <v>1201.2880890289925</v>
          </cell>
          <cell r="N469">
            <v>758.49607159347272</v>
          </cell>
          <cell r="Q469">
            <v>7158.5199510629927</v>
          </cell>
          <cell r="T469">
            <v>9354.2258593001643</v>
          </cell>
          <cell r="W469">
            <v>6590.4401189808532</v>
          </cell>
          <cell r="Z469">
            <v>6561.4807420660518</v>
          </cell>
          <cell r="AC469">
            <v>6947.771060843972</v>
          </cell>
          <cell r="AF469">
            <v>7613.3408501427211</v>
          </cell>
          <cell r="AI469">
            <v>9443.285860908014</v>
          </cell>
          <cell r="AL469">
            <v>5488.0002772516173</v>
          </cell>
          <cell r="AO469">
            <v>3212.7552584470782</v>
          </cell>
        </row>
        <row r="470">
          <cell r="A470" t="str">
            <v>Programme neuf 2</v>
          </cell>
          <cell r="B470" t="str">
            <v>Programme neuf 2</v>
          </cell>
          <cell r="E470">
            <v>0</v>
          </cell>
          <cell r="H470">
            <v>0</v>
          </cell>
          <cell r="K470">
            <v>0</v>
          </cell>
          <cell r="N470">
            <v>0</v>
          </cell>
          <cell r="Q470">
            <v>0</v>
          </cell>
          <cell r="T470">
            <v>0</v>
          </cell>
          <cell r="W470">
            <v>0</v>
          </cell>
          <cell r="Z470">
            <v>0</v>
          </cell>
          <cell r="AC470">
            <v>0</v>
          </cell>
          <cell r="AF470">
            <v>0</v>
          </cell>
          <cell r="AI470">
            <v>0</v>
          </cell>
          <cell r="AL470">
            <v>0</v>
          </cell>
          <cell r="AO470">
            <v>0</v>
          </cell>
        </row>
        <row r="471">
          <cell r="A471" t="str">
            <v>Programme neuf 3</v>
          </cell>
          <cell r="B471" t="str">
            <v>Programme neuf 3</v>
          </cell>
          <cell r="E471">
            <v>0</v>
          </cell>
          <cell r="H471">
            <v>0</v>
          </cell>
          <cell r="K471">
            <v>0</v>
          </cell>
          <cell r="N471">
            <v>0</v>
          </cell>
          <cell r="Q471">
            <v>0</v>
          </cell>
          <cell r="T471">
            <v>0</v>
          </cell>
          <cell r="W471">
            <v>0</v>
          </cell>
          <cell r="Z471">
            <v>0</v>
          </cell>
          <cell r="AC471">
            <v>0</v>
          </cell>
          <cell r="AF471">
            <v>0</v>
          </cell>
          <cell r="AI471">
            <v>0</v>
          </cell>
          <cell r="AL471">
            <v>0</v>
          </cell>
          <cell r="AO471">
            <v>0</v>
          </cell>
        </row>
        <row r="472">
          <cell r="A472" t="str">
            <v>Programme used 1</v>
          </cell>
          <cell r="B472" t="str">
            <v>Programme used 1</v>
          </cell>
          <cell r="E472">
            <v>34000</v>
          </cell>
          <cell r="H472">
            <v>0</v>
          </cell>
          <cell r="K472">
            <v>0</v>
          </cell>
          <cell r="N472">
            <v>8500</v>
          </cell>
          <cell r="Q472">
            <v>0</v>
          </cell>
          <cell r="T472">
            <v>0</v>
          </cell>
          <cell r="W472">
            <v>8500</v>
          </cell>
          <cell r="Z472">
            <v>0</v>
          </cell>
          <cell r="AC472">
            <v>0</v>
          </cell>
          <cell r="AF472">
            <v>8500</v>
          </cell>
          <cell r="AI472">
            <v>0</v>
          </cell>
          <cell r="AL472">
            <v>0</v>
          </cell>
          <cell r="AO472">
            <v>8500</v>
          </cell>
        </row>
        <row r="473">
          <cell r="A473" t="str">
            <v>Programme used 2</v>
          </cell>
          <cell r="B473" t="str">
            <v>Programme used 2</v>
          </cell>
          <cell r="E473">
            <v>0</v>
          </cell>
          <cell r="H473">
            <v>0</v>
          </cell>
          <cell r="K473">
            <v>0</v>
          </cell>
          <cell r="N473">
            <v>0</v>
          </cell>
          <cell r="Q473">
            <v>0</v>
          </cell>
          <cell r="T473">
            <v>0</v>
          </cell>
          <cell r="W473">
            <v>0</v>
          </cell>
          <cell r="Z473">
            <v>0</v>
          </cell>
          <cell r="AC473">
            <v>0</v>
          </cell>
          <cell r="AF473">
            <v>0</v>
          </cell>
          <cell r="AI473">
            <v>0</v>
          </cell>
          <cell r="AL473">
            <v>0</v>
          </cell>
          <cell r="AO473">
            <v>0</v>
          </cell>
        </row>
        <row r="474">
          <cell r="A474" t="str">
            <v>Programme used 3</v>
          </cell>
          <cell r="B474" t="str">
            <v>Programme used 3</v>
          </cell>
          <cell r="E474">
            <v>0</v>
          </cell>
          <cell r="H474">
            <v>0</v>
          </cell>
          <cell r="K474">
            <v>0</v>
          </cell>
          <cell r="N474">
            <v>0</v>
          </cell>
          <cell r="Q474">
            <v>0</v>
          </cell>
          <cell r="T474">
            <v>0</v>
          </cell>
          <cell r="W474">
            <v>0</v>
          </cell>
          <cell r="Z474">
            <v>0</v>
          </cell>
          <cell r="AC474">
            <v>0</v>
          </cell>
          <cell r="AF474">
            <v>0</v>
          </cell>
          <cell r="AI474">
            <v>0</v>
          </cell>
          <cell r="AL474">
            <v>0</v>
          </cell>
          <cell r="AO474">
            <v>0</v>
          </cell>
        </row>
        <row r="475">
          <cell r="A475" t="str">
            <v>[...]</v>
          </cell>
          <cell r="B475" t="str">
            <v>[...]</v>
          </cell>
          <cell r="E475">
            <v>0</v>
          </cell>
        </row>
        <row r="476">
          <cell r="A476" t="str">
            <v>[...]</v>
          </cell>
          <cell r="B476" t="str">
            <v>[...]</v>
          </cell>
          <cell r="E476">
            <v>0</v>
          </cell>
        </row>
        <row r="477">
          <cell r="A477" t="str">
            <v>[...]</v>
          </cell>
          <cell r="B477" t="str">
            <v>[...]</v>
          </cell>
          <cell r="E477">
            <v>0</v>
          </cell>
        </row>
        <row r="478">
          <cell r="A478" t="str">
            <v>Frais administration</v>
          </cell>
          <cell r="B478" t="str">
            <v>Frais administration</v>
          </cell>
          <cell r="E478">
            <v>365612.4</v>
          </cell>
          <cell r="H478">
            <v>25574.084020118418</v>
          </cell>
          <cell r="K478">
            <v>21283.976156716744</v>
          </cell>
          <cell r="N478">
            <v>27640.163517536083</v>
          </cell>
          <cell r="Q478">
            <v>32155.184060439962</v>
          </cell>
          <cell r="T478">
            <v>41423.900963995366</v>
          </cell>
          <cell r="W478">
            <v>31710.532086767125</v>
          </cell>
          <cell r="Z478">
            <v>31816.87357352172</v>
          </cell>
          <cell r="AC478">
            <v>33359.117537468592</v>
          </cell>
          <cell r="AF478">
            <v>33142.617135197477</v>
          </cell>
          <cell r="AI478">
            <v>42145.971167663149</v>
          </cell>
          <cell r="AL478">
            <v>28661.299804920716</v>
          </cell>
          <cell r="AO478">
            <v>16698.679975654657</v>
          </cell>
        </row>
        <row r="479">
          <cell r="A479" t="str">
            <v>TOTAL AUTRES REVENUS</v>
          </cell>
          <cell r="B479" t="str">
            <v>TOTAL AUTRES REVENUS</v>
          </cell>
          <cell r="C479">
            <v>0.19080977574819824</v>
          </cell>
          <cell r="E479">
            <v>1223031.4649667009</v>
          </cell>
          <cell r="F479">
            <v>0.18887247986333233</v>
          </cell>
          <cell r="H479">
            <v>82364.935948972168</v>
          </cell>
          <cell r="I479">
            <v>0.14425318716838087</v>
          </cell>
          <cell r="K479">
            <v>59448.348924599486</v>
          </cell>
          <cell r="L479">
            <v>0.23425911121956855</v>
          </cell>
          <cell r="N479">
            <v>110824.82894683706</v>
          </cell>
          <cell r="O479">
            <v>0.19719726512643559</v>
          </cell>
          <cell r="Q479">
            <v>113239.87336921046</v>
          </cell>
          <cell r="R479">
            <v>0.19490557881245155</v>
          </cell>
          <cell r="T479">
            <v>132096.91311677379</v>
          </cell>
          <cell r="U479">
            <v>0.20136405941539667</v>
          </cell>
          <cell r="W479">
            <v>105941.90769191398</v>
          </cell>
          <cell r="X479">
            <v>0.16635323957294029</v>
          </cell>
          <cell r="Z479">
            <v>90126.672865983026</v>
          </cell>
          <cell r="AA479">
            <v>0.19981551036659839</v>
          </cell>
          <cell r="AC479">
            <v>114233.05795602006</v>
          </cell>
          <cell r="AD479">
            <v>0.23947212194230907</v>
          </cell>
          <cell r="AF479">
            <v>123182.1273430477</v>
          </cell>
          <cell r="AG479">
            <v>0.20178355461861264</v>
          </cell>
          <cell r="AI479">
            <v>132908.04332204943</v>
          </cell>
          <cell r="AJ479">
            <v>0.16611496856975763</v>
          </cell>
          <cell r="AL479">
            <v>108075.46943987985</v>
          </cell>
          <cell r="AM479">
            <v>0.13557222883677664</v>
          </cell>
          <cell r="AO479">
            <v>50589.286041413987</v>
          </cell>
        </row>
        <row r="480">
          <cell r="A480">
            <v>0</v>
          </cell>
        </row>
        <row r="481">
          <cell r="A481" t="str">
            <v>BAIIA OPÉRATIONNEL</v>
          </cell>
          <cell r="B481" t="str">
            <v>BAIIA OPÉRATIONNEL</v>
          </cell>
          <cell r="C481" t="str">
            <v>%vte</v>
          </cell>
          <cell r="D481">
            <v>3.1993886130875594E-2</v>
          </cell>
          <cell r="E481">
            <v>963580.74019650137</v>
          </cell>
          <cell r="F481" t="str">
            <v>%vte</v>
          </cell>
          <cell r="G481">
            <v>-1.3885568095144993E-3</v>
          </cell>
          <cell r="H481">
            <v>-4363.0017337130994</v>
          </cell>
          <cell r="I481" t="str">
            <v>%vte</v>
          </cell>
          <cell r="J481">
            <v>-1.3948715991651912E-2</v>
          </cell>
          <cell r="K481">
            <v>-26102.660241226477</v>
          </cell>
          <cell r="L481" t="str">
            <v>%vte</v>
          </cell>
          <cell r="M481">
            <v>1.5761796586512094E-2</v>
          </cell>
          <cell r="N481">
            <v>32680.048707333292</v>
          </cell>
          <cell r="O481" t="str">
            <v>%vte</v>
          </cell>
          <cell r="P481">
            <v>4.9072933523731634E-2</v>
          </cell>
          <cell r="Q481">
            <v>121216.05031895958</v>
          </cell>
          <cell r="R481" t="str">
            <v>%vte</v>
          </cell>
          <cell r="S481">
            <v>6.5873764492772033E-2</v>
          </cell>
          <cell r="T481">
            <v>202270.55942048362</v>
          </cell>
          <cell r="U481" t="str">
            <v>%vte</v>
          </cell>
          <cell r="V481">
            <v>2.9201322378950397E-2</v>
          </cell>
          <cell r="W481">
            <v>72935.719083877135</v>
          </cell>
          <cell r="X481" t="str">
            <v>%vte</v>
          </cell>
          <cell r="Y481">
            <v>2.7670175040463298E-2</v>
          </cell>
          <cell r="Z481">
            <v>70733.57863259122</v>
          </cell>
          <cell r="AA481" t="str">
            <v>%vte</v>
          </cell>
          <cell r="AB481">
            <v>4.4918481874292267E-2</v>
          </cell>
          <cell r="AC481">
            <v>119706.66682861192</v>
          </cell>
          <cell r="AD481" t="str">
            <v>%vte</v>
          </cell>
          <cell r="AE481">
            <v>3.1564065174632262E-2</v>
          </cell>
          <cell r="AF481">
            <v>75642.975192229962</v>
          </cell>
          <cell r="AG481" t="str">
            <v>%vte</v>
          </cell>
          <cell r="AH481">
            <v>6.092009566128908E-2</v>
          </cell>
          <cell r="AI481">
            <v>188506.00728488248</v>
          </cell>
          <cell r="AJ481" t="str">
            <v>%vte</v>
          </cell>
          <cell r="AK481">
            <v>7.1193653059985915E-2</v>
          </cell>
          <cell r="AL481">
            <v>192380.8566939806</v>
          </cell>
          <cell r="AM481" t="str">
            <v>%vte</v>
          </cell>
          <cell r="AN481">
            <v>-5.1976350117679856E-2</v>
          </cell>
          <cell r="AO481">
            <v>-82026.059991508751</v>
          </cell>
        </row>
        <row r="483">
          <cell r="B483" t="str">
            <v>Budget 2021</v>
          </cell>
          <cell r="C483" t="str">
            <v>CALCUL DU PROFIT NET</v>
          </cell>
        </row>
        <row r="486">
          <cell r="F486" t="str">
            <v>Janvier</v>
          </cell>
          <cell r="I486" t="str">
            <v>Février</v>
          </cell>
          <cell r="L486" t="str">
            <v>Mars</v>
          </cell>
          <cell r="O486" t="str">
            <v>Avril</v>
          </cell>
          <cell r="R486" t="str">
            <v>Mai</v>
          </cell>
          <cell r="U486" t="str">
            <v>Juin</v>
          </cell>
          <cell r="X486" t="str">
            <v>Juillet</v>
          </cell>
          <cell r="AA486" t="str">
            <v>Août</v>
          </cell>
          <cell r="AD486" t="str">
            <v>Septembre</v>
          </cell>
          <cell r="AG486" t="str">
            <v>Octobre</v>
          </cell>
          <cell r="AJ486" t="str">
            <v>Novembre</v>
          </cell>
          <cell r="AM486" t="str">
            <v>Décembre</v>
          </cell>
        </row>
        <row r="487">
          <cell r="B487" t="str">
            <v>BAIIA OPÉRATIONNEL</v>
          </cell>
          <cell r="C487" t="str">
            <v>%vte</v>
          </cell>
          <cell r="D487">
            <v>3.1993886130875594E-2</v>
          </cell>
          <cell r="E487">
            <v>963580.74019650137</v>
          </cell>
          <cell r="F487" t="str">
            <v>%vte</v>
          </cell>
          <cell r="G487">
            <v>-1.3885568095144993E-3</v>
          </cell>
          <cell r="H487">
            <v>-4363.0017337130994</v>
          </cell>
          <cell r="I487" t="str">
            <v>%vte</v>
          </cell>
          <cell r="J487">
            <v>-1.3948715991651912E-2</v>
          </cell>
          <cell r="K487">
            <v>-26102.660241226477</v>
          </cell>
          <cell r="L487" t="str">
            <v>%vte</v>
          </cell>
          <cell r="M487">
            <v>1.5761796586512094E-2</v>
          </cell>
          <cell r="N487">
            <v>32680.048707333292</v>
          </cell>
          <cell r="O487" t="str">
            <v>%vte</v>
          </cell>
          <cell r="P487">
            <v>4.9072933523731634E-2</v>
          </cell>
          <cell r="Q487">
            <v>121216.05031895958</v>
          </cell>
          <cell r="R487" t="str">
            <v>%vte</v>
          </cell>
          <cell r="S487">
            <v>6.5873764492772033E-2</v>
          </cell>
          <cell r="T487">
            <v>202270.55942048362</v>
          </cell>
          <cell r="U487" t="str">
            <v>%vte</v>
          </cell>
          <cell r="V487">
            <v>2.9201322378950397E-2</v>
          </cell>
          <cell r="W487">
            <v>72935.719083877135</v>
          </cell>
          <cell r="X487" t="str">
            <v>%vte</v>
          </cell>
          <cell r="Y487">
            <v>2.7670175040463298E-2</v>
          </cell>
          <cell r="Z487">
            <v>70733.57863259122</v>
          </cell>
          <cell r="AA487" t="str">
            <v>%vte</v>
          </cell>
          <cell r="AB487">
            <v>4.4918481874292267E-2</v>
          </cell>
          <cell r="AC487">
            <v>119706.66682861192</v>
          </cell>
          <cell r="AD487" t="str">
            <v>%vte</v>
          </cell>
          <cell r="AE487">
            <v>3.1564065174632262E-2</v>
          </cell>
          <cell r="AF487">
            <v>75642.975192229962</v>
          </cell>
          <cell r="AG487" t="str">
            <v>%vte</v>
          </cell>
          <cell r="AH487">
            <v>6.092009566128908E-2</v>
          </cell>
          <cell r="AI487">
            <v>188506.00728488248</v>
          </cell>
          <cell r="AJ487" t="str">
            <v>%vte</v>
          </cell>
          <cell r="AK487">
            <v>7.1193653059985915E-2</v>
          </cell>
          <cell r="AL487">
            <v>192380.8566939806</v>
          </cell>
          <cell r="AM487" t="str">
            <v>%vte</v>
          </cell>
          <cell r="AN487">
            <v>-5.1976350117679856E-2</v>
          </cell>
          <cell r="AO487">
            <v>-82026.059991508751</v>
          </cell>
        </row>
        <row r="489">
          <cell r="A489" t="str">
            <v>Amortissement</v>
          </cell>
          <cell r="B489" t="str">
            <v>Amortissement</v>
          </cell>
          <cell r="E489">
            <v>110004</v>
          </cell>
          <cell r="H489">
            <v>9167</v>
          </cell>
          <cell r="K489">
            <v>9167</v>
          </cell>
          <cell r="N489">
            <v>9167</v>
          </cell>
          <cell r="Q489">
            <v>9167</v>
          </cell>
          <cell r="T489">
            <v>9167</v>
          </cell>
          <cell r="W489">
            <v>9167</v>
          </cell>
          <cell r="Z489">
            <v>9167</v>
          </cell>
          <cell r="AC489">
            <v>9167</v>
          </cell>
          <cell r="AF489">
            <v>9167</v>
          </cell>
          <cell r="AI489">
            <v>9167</v>
          </cell>
          <cell r="AL489">
            <v>9167</v>
          </cell>
          <cell r="AO489">
            <v>9167</v>
          </cell>
        </row>
        <row r="490">
          <cell r="A490" t="str">
            <v>Intérêts sur marge</v>
          </cell>
          <cell r="B490" t="str">
            <v>Intérêts sur marge</v>
          </cell>
          <cell r="E490">
            <v>5475</v>
          </cell>
          <cell r="H490">
            <v>456.25</v>
          </cell>
          <cell r="K490">
            <v>456.25</v>
          </cell>
          <cell r="N490">
            <v>456.25</v>
          </cell>
          <cell r="Q490">
            <v>456.25</v>
          </cell>
          <cell r="T490">
            <v>456.25</v>
          </cell>
          <cell r="W490">
            <v>456.25</v>
          </cell>
          <cell r="Z490">
            <v>456.25</v>
          </cell>
          <cell r="AC490">
            <v>456.25</v>
          </cell>
          <cell r="AF490">
            <v>456.25</v>
          </cell>
          <cell r="AI490">
            <v>456.25</v>
          </cell>
          <cell r="AL490">
            <v>456.25</v>
          </cell>
          <cell r="AO490">
            <v>456.25</v>
          </cell>
        </row>
        <row r="491">
          <cell r="A491" t="str">
            <v>Intérêts sur prêt</v>
          </cell>
          <cell r="B491" t="str">
            <v>Intérêts sur prêt</v>
          </cell>
          <cell r="E491">
            <v>6842.9621701559172</v>
          </cell>
          <cell r="H491">
            <v>594.88319947675336</v>
          </cell>
          <cell r="K491">
            <v>572.34312279002734</v>
          </cell>
          <cell r="N491">
            <v>587.16228670116425</v>
          </cell>
          <cell r="Q491">
            <v>577.32435191616423</v>
          </cell>
          <cell r="T491">
            <v>579.44137392557525</v>
          </cell>
          <cell r="W491">
            <v>569.85250084301356</v>
          </cell>
          <cell r="Z491">
            <v>571.72046114998614</v>
          </cell>
          <cell r="AC491">
            <v>567.86000476219169</v>
          </cell>
          <cell r="AF491">
            <v>558.64472423328755</v>
          </cell>
          <cell r="AI491">
            <v>560.13909198660258</v>
          </cell>
          <cell r="AL491">
            <v>551.17287316013676</v>
          </cell>
          <cell r="AO491">
            <v>552.41817921101347</v>
          </cell>
        </row>
        <row r="492">
          <cell r="A492" t="str">
            <v>Intérêts sur avance</v>
          </cell>
          <cell r="B492" t="str">
            <v>Intérêts sur avance</v>
          </cell>
          <cell r="E492">
            <v>0</v>
          </cell>
        </row>
        <row r="493">
          <cell r="A493" t="str">
            <v>[...]</v>
          </cell>
          <cell r="B493" t="str">
            <v>[...]</v>
          </cell>
        </row>
        <row r="494">
          <cell r="A494" t="str">
            <v>[...]</v>
          </cell>
          <cell r="B494" t="str">
            <v>[...]</v>
          </cell>
        </row>
        <row r="495">
          <cell r="A495" t="str">
            <v>[...]</v>
          </cell>
          <cell r="B495" t="str">
            <v>[...]</v>
          </cell>
        </row>
        <row r="496">
          <cell r="B496" t="str">
            <v>Profit Net</v>
          </cell>
          <cell r="C496" t="str">
            <v>%vte</v>
          </cell>
          <cell r="D496">
            <v>2.7932415445835586E-2</v>
          </cell>
          <cell r="E496">
            <v>841258.77802634542</v>
          </cell>
          <cell r="F496" t="str">
            <v>%vte</v>
          </cell>
          <cell r="G496">
            <v>-4.6405514913008487E-3</v>
          </cell>
          <cell r="H496">
            <v>-14581.134933189853</v>
          </cell>
          <cell r="I496" t="str">
            <v>%vte</v>
          </cell>
          <cell r="J496">
            <v>-1.9397027831210042E-2</v>
          </cell>
          <cell r="K496">
            <v>-36298.253364016506</v>
          </cell>
          <cell r="L496" t="str">
            <v>%vte</v>
          </cell>
          <cell r="M496">
            <v>1.0837249411914572E-2</v>
          </cell>
          <cell r="N496">
            <v>22469.636420632127</v>
          </cell>
          <cell r="O496" t="str">
            <v>%vte</v>
          </cell>
          <cell r="P496">
            <v>4.4943347501432661E-2</v>
          </cell>
          <cell r="Q496">
            <v>111015.47596704341</v>
          </cell>
          <cell r="R496" t="str">
            <v>%vte</v>
          </cell>
          <cell r="S496">
            <v>6.2551038285438718E-2</v>
          </cell>
          <cell r="T496">
            <v>192067.86804655805</v>
          </cell>
          <cell r="U496" t="str">
            <v>%vte</v>
          </cell>
          <cell r="V496">
            <v>2.5120303148489419E-2</v>
          </cell>
          <cell r="W496">
            <v>62742.61658303412</v>
          </cell>
          <cell r="X496" t="str">
            <v>%vte</v>
          </cell>
          <cell r="Y496">
            <v>2.3682018034331079E-2</v>
          </cell>
          <cell r="Z496">
            <v>60538.608171441236</v>
          </cell>
          <cell r="AA496" t="str">
            <v>%vte</v>
          </cell>
          <cell r="AB496">
            <v>4.1094390851164599E-2</v>
          </cell>
          <cell r="AC496">
            <v>109515.55682384974</v>
          </cell>
          <cell r="AD496" t="str">
            <v>%vte</v>
          </cell>
          <cell r="AE496">
            <v>2.7315395845322801E-2</v>
          </cell>
          <cell r="AF496">
            <v>65461.080467996675</v>
          </cell>
          <cell r="AG496" t="str">
            <v>%vte</v>
          </cell>
          <cell r="AH496">
            <v>5.7629096893794078E-2</v>
          </cell>
          <cell r="AI496">
            <v>178322.61819289587</v>
          </cell>
          <cell r="AJ496" t="str">
            <v>%vte</v>
          </cell>
          <cell r="AK496">
            <v>6.742844302523919E-2</v>
          </cell>
          <cell r="AL496">
            <v>182206.43382082047</v>
          </cell>
          <cell r="AM496" t="str">
            <v>%vte</v>
          </cell>
          <cell r="AN496">
            <v>-5.8424228901797444E-2</v>
          </cell>
          <cell r="AO496">
            <v>-92201.728170719769</v>
          </cell>
        </row>
      </sheetData>
      <sheetData sheetId="5">
        <row r="456">
          <cell r="V456" t="str">
            <v>Assurances</v>
          </cell>
        </row>
      </sheetData>
      <sheetData sheetId="6"/>
      <sheetData sheetId="7"/>
      <sheetData sheetId="8"/>
      <sheetData sheetId="9">
        <row r="1">
          <cell r="C1" t="str">
            <v>Solde d'ouverture</v>
          </cell>
          <cell r="O1" t="str">
            <v>Solde courant</v>
          </cell>
          <cell r="U1" t="str">
            <v>Debits</v>
          </cell>
          <cell r="V1" t="str">
            <v>Classification</v>
          </cell>
          <cell r="W1" t="str">
            <v>$ / NB</v>
          </cell>
          <cell r="X1" t="str">
            <v>Ventes</v>
          </cell>
        </row>
        <row r="2">
          <cell r="O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O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</row>
        <row r="4">
          <cell r="O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O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</row>
        <row r="6">
          <cell r="O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</row>
        <row r="7">
          <cell r="O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</row>
        <row r="8">
          <cell r="O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</row>
        <row r="9">
          <cell r="O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0">
          <cell r="O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</row>
        <row r="11">
          <cell r="O11">
            <v>0</v>
          </cell>
          <cell r="U11">
            <v>0</v>
          </cell>
          <cell r="V11">
            <v>0</v>
          </cell>
          <cell r="W11" t="str">
            <v>$</v>
          </cell>
          <cell r="X11">
            <v>0</v>
          </cell>
        </row>
        <row r="12">
          <cell r="O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O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O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O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O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O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O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O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O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O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O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O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O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O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  <row r="26">
          <cell r="O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</row>
        <row r="27">
          <cell r="O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8">
          <cell r="O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</row>
        <row r="29">
          <cell r="O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</row>
        <row r="30">
          <cell r="O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</row>
        <row r="31">
          <cell r="O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</row>
        <row r="32">
          <cell r="O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</row>
        <row r="33">
          <cell r="O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</row>
        <row r="34">
          <cell r="O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</row>
        <row r="35">
          <cell r="O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</row>
        <row r="36">
          <cell r="O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O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O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O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</row>
        <row r="40">
          <cell r="O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</row>
        <row r="41">
          <cell r="O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</row>
        <row r="42">
          <cell r="O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</row>
        <row r="43">
          <cell r="O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</row>
        <row r="44">
          <cell r="O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O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O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</row>
        <row r="47">
          <cell r="O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48">
          <cell r="O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</row>
        <row r="49">
          <cell r="O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</row>
        <row r="50">
          <cell r="O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</row>
        <row r="51">
          <cell r="O51">
            <v>0</v>
          </cell>
          <cell r="U51">
            <v>0</v>
          </cell>
          <cell r="V51">
            <v>0</v>
          </cell>
          <cell r="W51" t="str">
            <v>$</v>
          </cell>
          <cell r="X51">
            <v>0</v>
          </cell>
        </row>
        <row r="52">
          <cell r="O52">
            <v>0</v>
          </cell>
          <cell r="U52">
            <v>0</v>
          </cell>
          <cell r="V52">
            <v>0</v>
          </cell>
          <cell r="W52" t="str">
            <v>$</v>
          </cell>
          <cell r="X52">
            <v>0</v>
          </cell>
        </row>
        <row r="53">
          <cell r="O53">
            <v>0</v>
          </cell>
          <cell r="U53">
            <v>0</v>
          </cell>
          <cell r="V53">
            <v>0</v>
          </cell>
          <cell r="W53" t="str">
            <v>$</v>
          </cell>
          <cell r="X53">
            <v>0</v>
          </cell>
        </row>
        <row r="54">
          <cell r="O54">
            <v>0</v>
          </cell>
          <cell r="U54">
            <v>0</v>
          </cell>
          <cell r="V54">
            <v>0</v>
          </cell>
          <cell r="W54" t="str">
            <v>$</v>
          </cell>
          <cell r="X54">
            <v>0</v>
          </cell>
        </row>
        <row r="55">
          <cell r="O55">
            <v>0</v>
          </cell>
          <cell r="U55">
            <v>0</v>
          </cell>
          <cell r="V55">
            <v>0</v>
          </cell>
          <cell r="W55" t="str">
            <v>$</v>
          </cell>
          <cell r="X55">
            <v>0</v>
          </cell>
        </row>
        <row r="56">
          <cell r="O56">
            <v>0</v>
          </cell>
          <cell r="U56">
            <v>0</v>
          </cell>
          <cell r="V56">
            <v>0</v>
          </cell>
          <cell r="W56" t="str">
            <v>$</v>
          </cell>
          <cell r="X56">
            <v>0</v>
          </cell>
        </row>
        <row r="57">
          <cell r="O57">
            <v>0</v>
          </cell>
          <cell r="U57">
            <v>0</v>
          </cell>
          <cell r="V57">
            <v>0</v>
          </cell>
          <cell r="W57" t="str">
            <v>$</v>
          </cell>
          <cell r="X57">
            <v>0</v>
          </cell>
        </row>
        <row r="58">
          <cell r="O58">
            <v>0</v>
          </cell>
          <cell r="U58">
            <v>0</v>
          </cell>
          <cell r="V58">
            <v>0</v>
          </cell>
          <cell r="W58" t="str">
            <v>$</v>
          </cell>
          <cell r="X58">
            <v>0</v>
          </cell>
        </row>
        <row r="59">
          <cell r="O59">
            <v>0</v>
          </cell>
          <cell r="U59">
            <v>0</v>
          </cell>
          <cell r="V59">
            <v>0</v>
          </cell>
          <cell r="W59" t="str">
            <v>$</v>
          </cell>
          <cell r="X59">
            <v>0</v>
          </cell>
        </row>
        <row r="60">
          <cell r="O60">
            <v>0</v>
          </cell>
          <cell r="U60">
            <v>0</v>
          </cell>
          <cell r="V60">
            <v>0</v>
          </cell>
          <cell r="W60" t="str">
            <v>$</v>
          </cell>
          <cell r="X60">
            <v>0</v>
          </cell>
        </row>
        <row r="61">
          <cell r="O61">
            <v>0</v>
          </cell>
          <cell r="U61">
            <v>0</v>
          </cell>
          <cell r="V61">
            <v>0</v>
          </cell>
          <cell r="W61" t="str">
            <v>$</v>
          </cell>
          <cell r="X61">
            <v>0</v>
          </cell>
        </row>
        <row r="62">
          <cell r="O62">
            <v>0</v>
          </cell>
          <cell r="U62">
            <v>0</v>
          </cell>
          <cell r="V62">
            <v>0</v>
          </cell>
          <cell r="W62" t="str">
            <v>$</v>
          </cell>
          <cell r="X62">
            <v>0</v>
          </cell>
        </row>
        <row r="63">
          <cell r="O63">
            <v>0</v>
          </cell>
          <cell r="U63">
            <v>0</v>
          </cell>
          <cell r="V63">
            <v>0</v>
          </cell>
          <cell r="W63" t="str">
            <v>$</v>
          </cell>
          <cell r="X63">
            <v>0</v>
          </cell>
        </row>
        <row r="64">
          <cell r="O64">
            <v>0</v>
          </cell>
          <cell r="U64">
            <v>0</v>
          </cell>
          <cell r="V64">
            <v>0</v>
          </cell>
          <cell r="W64" t="str">
            <v>$</v>
          </cell>
          <cell r="X64">
            <v>0</v>
          </cell>
        </row>
        <row r="65">
          <cell r="O65">
            <v>0</v>
          </cell>
          <cell r="U65">
            <v>0</v>
          </cell>
          <cell r="V65">
            <v>0</v>
          </cell>
          <cell r="W65" t="str">
            <v>$</v>
          </cell>
          <cell r="X65">
            <v>0</v>
          </cell>
        </row>
        <row r="66">
          <cell r="O66">
            <v>0</v>
          </cell>
          <cell r="U66">
            <v>0</v>
          </cell>
          <cell r="V66">
            <v>0</v>
          </cell>
          <cell r="W66" t="str">
            <v>$</v>
          </cell>
          <cell r="X66">
            <v>0</v>
          </cell>
        </row>
        <row r="67">
          <cell r="O67">
            <v>0</v>
          </cell>
          <cell r="U67">
            <v>0</v>
          </cell>
          <cell r="V67">
            <v>0</v>
          </cell>
          <cell r="W67" t="str">
            <v>$</v>
          </cell>
          <cell r="X67">
            <v>0</v>
          </cell>
        </row>
        <row r="68">
          <cell r="O68">
            <v>0</v>
          </cell>
          <cell r="U68">
            <v>0</v>
          </cell>
          <cell r="V68">
            <v>0</v>
          </cell>
          <cell r="W68" t="str">
            <v>$</v>
          </cell>
          <cell r="X68">
            <v>0</v>
          </cell>
        </row>
        <row r="69">
          <cell r="O69">
            <v>0</v>
          </cell>
          <cell r="U69">
            <v>0</v>
          </cell>
          <cell r="V69">
            <v>0</v>
          </cell>
          <cell r="W69" t="str">
            <v>$</v>
          </cell>
          <cell r="X69">
            <v>0</v>
          </cell>
        </row>
        <row r="70">
          <cell r="O70">
            <v>0</v>
          </cell>
          <cell r="U70">
            <v>0</v>
          </cell>
          <cell r="V70">
            <v>0</v>
          </cell>
          <cell r="W70" t="str">
            <v>$</v>
          </cell>
          <cell r="X70">
            <v>0</v>
          </cell>
        </row>
        <row r="71">
          <cell r="O71">
            <v>0</v>
          </cell>
          <cell r="U71">
            <v>0</v>
          </cell>
          <cell r="V71">
            <v>0</v>
          </cell>
          <cell r="W71" t="str">
            <v>$</v>
          </cell>
          <cell r="X71">
            <v>0</v>
          </cell>
        </row>
        <row r="72">
          <cell r="O72">
            <v>0</v>
          </cell>
          <cell r="U72">
            <v>0</v>
          </cell>
          <cell r="V72">
            <v>0</v>
          </cell>
          <cell r="W72" t="str">
            <v>$</v>
          </cell>
          <cell r="X72">
            <v>0</v>
          </cell>
        </row>
        <row r="73">
          <cell r="O73">
            <v>0</v>
          </cell>
          <cell r="U73">
            <v>0</v>
          </cell>
          <cell r="V73">
            <v>0</v>
          </cell>
          <cell r="W73" t="str">
            <v>$</v>
          </cell>
          <cell r="X73">
            <v>0</v>
          </cell>
        </row>
        <row r="74">
          <cell r="O74">
            <v>0</v>
          </cell>
          <cell r="U74">
            <v>0</v>
          </cell>
          <cell r="V74">
            <v>0</v>
          </cell>
          <cell r="W74" t="str">
            <v>$</v>
          </cell>
          <cell r="X74">
            <v>0</v>
          </cell>
        </row>
        <row r="75">
          <cell r="O75">
            <v>0</v>
          </cell>
          <cell r="U75">
            <v>0</v>
          </cell>
          <cell r="V75">
            <v>0</v>
          </cell>
          <cell r="W75" t="str">
            <v>$</v>
          </cell>
          <cell r="X75">
            <v>0</v>
          </cell>
        </row>
        <row r="76">
          <cell r="O76">
            <v>0</v>
          </cell>
          <cell r="U76">
            <v>0</v>
          </cell>
          <cell r="V76">
            <v>0</v>
          </cell>
          <cell r="W76" t="str">
            <v>$</v>
          </cell>
          <cell r="X76">
            <v>0</v>
          </cell>
        </row>
        <row r="77">
          <cell r="O77">
            <v>0</v>
          </cell>
          <cell r="U77">
            <v>0</v>
          </cell>
          <cell r="V77">
            <v>0</v>
          </cell>
          <cell r="W77" t="str">
            <v>$</v>
          </cell>
          <cell r="X77">
            <v>0</v>
          </cell>
        </row>
        <row r="78">
          <cell r="O78">
            <v>0</v>
          </cell>
          <cell r="U78">
            <v>0</v>
          </cell>
          <cell r="V78">
            <v>0</v>
          </cell>
          <cell r="W78" t="str">
            <v>$</v>
          </cell>
          <cell r="X78">
            <v>0</v>
          </cell>
        </row>
        <row r="79">
          <cell r="O79">
            <v>0</v>
          </cell>
          <cell r="U79">
            <v>0</v>
          </cell>
          <cell r="V79">
            <v>0</v>
          </cell>
          <cell r="W79" t="str">
            <v>$</v>
          </cell>
          <cell r="X79">
            <v>0</v>
          </cell>
        </row>
        <row r="80">
          <cell r="O80">
            <v>0</v>
          </cell>
          <cell r="U80">
            <v>0</v>
          </cell>
          <cell r="V80">
            <v>0</v>
          </cell>
          <cell r="W80" t="str">
            <v>$</v>
          </cell>
          <cell r="X80">
            <v>0</v>
          </cell>
        </row>
        <row r="81">
          <cell r="O81">
            <v>0</v>
          </cell>
          <cell r="U81">
            <v>0</v>
          </cell>
          <cell r="V81">
            <v>0</v>
          </cell>
          <cell r="W81" t="str">
            <v>$</v>
          </cell>
          <cell r="X81">
            <v>0</v>
          </cell>
        </row>
        <row r="82">
          <cell r="C82">
            <v>3279572.62</v>
          </cell>
          <cell r="O82">
            <v>483557.8</v>
          </cell>
          <cell r="U82" t="str">
            <v>Bilan</v>
          </cell>
          <cell r="V82" t="str">
            <v>Encaisse</v>
          </cell>
          <cell r="W82" t="str">
            <v>$</v>
          </cell>
          <cell r="X82">
            <v>0</v>
          </cell>
        </row>
        <row r="83">
          <cell r="C83">
            <v>50.2</v>
          </cell>
          <cell r="O83">
            <v>0</v>
          </cell>
          <cell r="U83" t="str">
            <v>Bilan</v>
          </cell>
          <cell r="V83" t="str">
            <v>Encaisse</v>
          </cell>
          <cell r="W83" t="str">
            <v>$</v>
          </cell>
          <cell r="X83">
            <v>0</v>
          </cell>
        </row>
        <row r="84">
          <cell r="C84">
            <v>2617080.38</v>
          </cell>
          <cell r="O84">
            <v>-323783.64</v>
          </cell>
          <cell r="U84" t="str">
            <v>Bilan</v>
          </cell>
          <cell r="V84" t="str">
            <v>Recevables Contrats en Transit</v>
          </cell>
          <cell r="W84" t="str">
            <v>$</v>
          </cell>
          <cell r="X84">
            <v>0</v>
          </cell>
        </row>
        <row r="85">
          <cell r="C85">
            <v>-12105.19</v>
          </cell>
          <cell r="O85">
            <v>7537.66</v>
          </cell>
          <cell r="U85" t="str">
            <v>Bilan</v>
          </cell>
          <cell r="V85" t="str">
            <v>Recevables Véhicules</v>
          </cell>
          <cell r="W85" t="str">
            <v>$</v>
          </cell>
          <cell r="X85">
            <v>0</v>
          </cell>
        </row>
        <row r="86">
          <cell r="C86">
            <v>321088.78999999998</v>
          </cell>
          <cell r="O86">
            <v>263515.37</v>
          </cell>
          <cell r="U86" t="str">
            <v>Bilan</v>
          </cell>
          <cell r="V86" t="str">
            <v>Recevables Véhicules</v>
          </cell>
          <cell r="W86" t="str">
            <v>$</v>
          </cell>
          <cell r="X86">
            <v>0</v>
          </cell>
        </row>
        <row r="87">
          <cell r="C87">
            <v>71863.850000000006</v>
          </cell>
          <cell r="O87">
            <v>41810.32</v>
          </cell>
          <cell r="U87" t="str">
            <v>Bilan</v>
          </cell>
          <cell r="V87" t="str">
            <v>Recevables Pièces et Service</v>
          </cell>
          <cell r="W87" t="str">
            <v>$</v>
          </cell>
          <cell r="X87">
            <v>0</v>
          </cell>
        </row>
        <row r="88">
          <cell r="C88">
            <v>61134.73</v>
          </cell>
          <cell r="O88">
            <v>-13356.75</v>
          </cell>
          <cell r="U88" t="str">
            <v>Bilan</v>
          </cell>
          <cell r="V88" t="str">
            <v>Recevables Carrosserie</v>
          </cell>
          <cell r="W88" t="str">
            <v>$</v>
          </cell>
          <cell r="X88">
            <v>0</v>
          </cell>
        </row>
        <row r="89">
          <cell r="C89">
            <v>146410</v>
          </cell>
          <cell r="O89">
            <v>-123361</v>
          </cell>
          <cell r="U89" t="str">
            <v>Bilan</v>
          </cell>
          <cell r="V89" t="str">
            <v>Recevables Manufacturier</v>
          </cell>
          <cell r="W89" t="str">
            <v>$</v>
          </cell>
          <cell r="X89">
            <v>0</v>
          </cell>
        </row>
        <row r="90">
          <cell r="C90">
            <v>61971.97</v>
          </cell>
          <cell r="O90">
            <v>14855.9</v>
          </cell>
          <cell r="U90" t="str">
            <v>Bilan</v>
          </cell>
          <cell r="V90" t="str">
            <v>Recevables Garantie Manufacturier</v>
          </cell>
          <cell r="W90" t="str">
            <v>$</v>
          </cell>
          <cell r="X90">
            <v>0</v>
          </cell>
        </row>
        <row r="91">
          <cell r="C91">
            <v>2540.7600000000002</v>
          </cell>
          <cell r="O91">
            <v>-1859.85</v>
          </cell>
          <cell r="U91" t="str">
            <v>Bilan</v>
          </cell>
          <cell r="V91" t="str">
            <v>recevables Autres</v>
          </cell>
          <cell r="W91" t="str">
            <v>$</v>
          </cell>
          <cell r="X91">
            <v>0</v>
          </cell>
        </row>
        <row r="92">
          <cell r="C92">
            <v>63075.74</v>
          </cell>
          <cell r="O92">
            <v>-29950</v>
          </cell>
          <cell r="U92" t="str">
            <v>Bilan</v>
          </cell>
          <cell r="V92" t="str">
            <v>Recevables Manufacturier</v>
          </cell>
          <cell r="W92" t="str">
            <v>$</v>
          </cell>
          <cell r="X92">
            <v>0</v>
          </cell>
        </row>
        <row r="93">
          <cell r="C93">
            <v>0</v>
          </cell>
          <cell r="O93">
            <v>-3436.01</v>
          </cell>
          <cell r="U93" t="str">
            <v>Bilan</v>
          </cell>
          <cell r="V93" t="str">
            <v>Recevables Autres</v>
          </cell>
          <cell r="W93" t="str">
            <v>$</v>
          </cell>
          <cell r="X93">
            <v>0</v>
          </cell>
        </row>
        <row r="94">
          <cell r="C94">
            <v>8168.68</v>
          </cell>
          <cell r="O94">
            <v>0</v>
          </cell>
          <cell r="U94" t="str">
            <v>Bilan</v>
          </cell>
          <cell r="V94" t="str">
            <v>Taxes de Vente à Payer</v>
          </cell>
          <cell r="W94" t="str">
            <v>$</v>
          </cell>
          <cell r="X94">
            <v>0</v>
          </cell>
        </row>
        <row r="95">
          <cell r="C95">
            <v>-34850.53</v>
          </cell>
          <cell r="O95">
            <v>0</v>
          </cell>
          <cell r="U95" t="str">
            <v>Bilan</v>
          </cell>
          <cell r="V95" t="str">
            <v>Recevables Pièces et Service</v>
          </cell>
          <cell r="W95" t="str">
            <v>$</v>
          </cell>
          <cell r="X95">
            <v>0</v>
          </cell>
        </row>
        <row r="96">
          <cell r="C96">
            <v>4330873.3099999996</v>
          </cell>
          <cell r="O96">
            <v>-545020.11</v>
          </cell>
          <cell r="U96" t="str">
            <v>Bilan</v>
          </cell>
          <cell r="V96" t="str">
            <v>Inventaire Véhicules Neufs</v>
          </cell>
          <cell r="W96" t="str">
            <v>$</v>
          </cell>
          <cell r="X96">
            <v>0</v>
          </cell>
        </row>
        <row r="97">
          <cell r="O97">
            <v>-22</v>
          </cell>
          <cell r="U97" t="str">
            <v>Bilan</v>
          </cell>
          <cell r="V97">
            <v>0</v>
          </cell>
          <cell r="W97" t="str">
            <v>NB</v>
          </cell>
          <cell r="X97">
            <v>0</v>
          </cell>
        </row>
        <row r="98">
          <cell r="C98">
            <v>-150308.5</v>
          </cell>
          <cell r="O98">
            <v>-5175</v>
          </cell>
          <cell r="U98" t="str">
            <v>Bilan</v>
          </cell>
          <cell r="V98" t="str">
            <v>Inventaire Véhicules Neufs</v>
          </cell>
          <cell r="W98" t="str">
            <v>$</v>
          </cell>
          <cell r="X98">
            <v>0</v>
          </cell>
        </row>
        <row r="99">
          <cell r="C99">
            <v>-67536.179999999993</v>
          </cell>
          <cell r="O99">
            <v>-2403.3000000000002</v>
          </cell>
          <cell r="U99" t="str">
            <v>Bilan</v>
          </cell>
          <cell r="V99" t="str">
            <v>Inventaire Véhicules Usagés</v>
          </cell>
          <cell r="W99" t="str">
            <v>$</v>
          </cell>
          <cell r="X99">
            <v>0</v>
          </cell>
        </row>
        <row r="100">
          <cell r="C100">
            <v>1452587.56</v>
          </cell>
          <cell r="O100">
            <v>172298.5</v>
          </cell>
          <cell r="U100" t="str">
            <v>Bilan</v>
          </cell>
          <cell r="V100" t="str">
            <v>Inventaire Véhicules Usagés</v>
          </cell>
          <cell r="W100" t="str">
            <v>$</v>
          </cell>
          <cell r="X100">
            <v>0</v>
          </cell>
        </row>
        <row r="101">
          <cell r="O101">
            <v>-2</v>
          </cell>
          <cell r="U101" t="str">
            <v>Bilan</v>
          </cell>
          <cell r="V101">
            <v>0</v>
          </cell>
          <cell r="W101" t="str">
            <v>NB</v>
          </cell>
          <cell r="X101">
            <v>0</v>
          </cell>
        </row>
        <row r="102">
          <cell r="O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</row>
        <row r="103">
          <cell r="C103">
            <v>-14541.88</v>
          </cell>
          <cell r="O103">
            <v>-6965.08</v>
          </cell>
          <cell r="U103" t="str">
            <v>Bilan</v>
          </cell>
          <cell r="V103" t="str">
            <v>Inventaire Véhicules Neufs</v>
          </cell>
          <cell r="W103" t="str">
            <v>$</v>
          </cell>
          <cell r="X103">
            <v>0</v>
          </cell>
        </row>
        <row r="104">
          <cell r="C104">
            <v>-56757.66</v>
          </cell>
          <cell r="O104">
            <v>7636.4</v>
          </cell>
          <cell r="U104" t="str">
            <v>Bilan</v>
          </cell>
          <cell r="V104" t="str">
            <v>Inventaire Véhicules Neufs</v>
          </cell>
          <cell r="W104" t="str">
            <v>$</v>
          </cell>
          <cell r="X104">
            <v>0</v>
          </cell>
        </row>
        <row r="105">
          <cell r="C105">
            <v>268530.51</v>
          </cell>
          <cell r="O105">
            <v>-15323.27</v>
          </cell>
          <cell r="U105" t="str">
            <v>Bilan</v>
          </cell>
          <cell r="V105" t="str">
            <v>Inventaire Pièces, Pneus, Huile</v>
          </cell>
          <cell r="W105" t="str">
            <v>$</v>
          </cell>
          <cell r="X105">
            <v>0</v>
          </cell>
        </row>
        <row r="106">
          <cell r="C106">
            <v>-17861.18</v>
          </cell>
          <cell r="O106">
            <v>-34710.11</v>
          </cell>
          <cell r="U106" t="str">
            <v>Bilan</v>
          </cell>
          <cell r="V106" t="str">
            <v>Inventaire Pièces, Pneus, Huile</v>
          </cell>
          <cell r="W106" t="str">
            <v>$</v>
          </cell>
          <cell r="X106">
            <v>0</v>
          </cell>
        </row>
        <row r="107">
          <cell r="C107">
            <v>64029.24</v>
          </cell>
          <cell r="O107">
            <v>47200.01</v>
          </cell>
          <cell r="U107" t="str">
            <v>Bilan</v>
          </cell>
          <cell r="V107" t="str">
            <v>Inventaire Pièces, Pneus, Huile</v>
          </cell>
          <cell r="W107" t="str">
            <v>$</v>
          </cell>
          <cell r="X107">
            <v>0</v>
          </cell>
        </row>
        <row r="108">
          <cell r="C108">
            <v>36299.79</v>
          </cell>
          <cell r="O108">
            <v>7763.12</v>
          </cell>
          <cell r="U108" t="str">
            <v>Bilan</v>
          </cell>
          <cell r="V108" t="str">
            <v>Inventaire Pièces, Pneus, Huile</v>
          </cell>
          <cell r="W108" t="str">
            <v>$</v>
          </cell>
          <cell r="X108">
            <v>0</v>
          </cell>
        </row>
        <row r="109">
          <cell r="C109">
            <v>8159.05</v>
          </cell>
          <cell r="O109">
            <v>-4113.1099999999997</v>
          </cell>
          <cell r="U109" t="str">
            <v>Bilan</v>
          </cell>
          <cell r="V109" t="str">
            <v>Travaux en Cours</v>
          </cell>
          <cell r="W109" t="str">
            <v>$</v>
          </cell>
          <cell r="X109">
            <v>0</v>
          </cell>
        </row>
        <row r="110">
          <cell r="C110">
            <v>4002.2</v>
          </cell>
          <cell r="O110">
            <v>20024.189999999999</v>
          </cell>
          <cell r="U110" t="str">
            <v>Bilan</v>
          </cell>
          <cell r="V110" t="str">
            <v>Sous-Traitance</v>
          </cell>
          <cell r="W110" t="str">
            <v>$</v>
          </cell>
          <cell r="X110">
            <v>0</v>
          </cell>
        </row>
        <row r="111">
          <cell r="C111">
            <v>22198.31</v>
          </cell>
          <cell r="O111">
            <v>-3953.81</v>
          </cell>
          <cell r="U111" t="str">
            <v>Bilan</v>
          </cell>
          <cell r="V111" t="str">
            <v>Inventaire Pièces, Pneus, Huile</v>
          </cell>
          <cell r="W111" t="str">
            <v>$</v>
          </cell>
          <cell r="X111">
            <v>0</v>
          </cell>
        </row>
        <row r="112">
          <cell r="C112">
            <v>-0.03</v>
          </cell>
          <cell r="O112">
            <v>20.46</v>
          </cell>
          <cell r="U112" t="str">
            <v>Bilan</v>
          </cell>
          <cell r="V112" t="str">
            <v>Inventaire Pièces, Pneus, Huile</v>
          </cell>
          <cell r="W112" t="str">
            <v>$</v>
          </cell>
          <cell r="X112">
            <v>0</v>
          </cell>
        </row>
        <row r="113">
          <cell r="C113">
            <v>-1280.8</v>
          </cell>
          <cell r="O113">
            <v>126</v>
          </cell>
          <cell r="U113" t="str">
            <v>Bilan</v>
          </cell>
          <cell r="V113" t="str">
            <v>Frais Payés d'Avance</v>
          </cell>
          <cell r="W113" t="str">
            <v>$</v>
          </cell>
          <cell r="X113">
            <v>0</v>
          </cell>
        </row>
        <row r="114">
          <cell r="C114">
            <v>-1240</v>
          </cell>
          <cell r="O114">
            <v>0</v>
          </cell>
          <cell r="U114" t="str">
            <v>Bilan</v>
          </cell>
          <cell r="V114" t="str">
            <v>Frais Payés d'Avance</v>
          </cell>
          <cell r="W114" t="str">
            <v>$</v>
          </cell>
          <cell r="X114">
            <v>0</v>
          </cell>
        </row>
        <row r="115">
          <cell r="C115">
            <v>82.25</v>
          </cell>
          <cell r="O115">
            <v>-82.25</v>
          </cell>
          <cell r="U115" t="str">
            <v>Bilan</v>
          </cell>
          <cell r="V115" t="str">
            <v>Frais Payés d'Avance</v>
          </cell>
          <cell r="W115" t="str">
            <v>$</v>
          </cell>
          <cell r="X115">
            <v>0</v>
          </cell>
        </row>
        <row r="116">
          <cell r="C116">
            <v>3589.95</v>
          </cell>
          <cell r="O116">
            <v>-490</v>
          </cell>
          <cell r="U116" t="str">
            <v>Bilan</v>
          </cell>
          <cell r="V116" t="str">
            <v>Frais Payés d'Avance</v>
          </cell>
          <cell r="W116" t="str">
            <v>$</v>
          </cell>
          <cell r="X116">
            <v>0</v>
          </cell>
        </row>
        <row r="117">
          <cell r="C117">
            <v>9236.02</v>
          </cell>
          <cell r="O117">
            <v>-7327.67</v>
          </cell>
          <cell r="U117" t="str">
            <v>Bilan</v>
          </cell>
          <cell r="V117" t="str">
            <v>Frais Payés d'Avance</v>
          </cell>
          <cell r="W117" t="str">
            <v>$</v>
          </cell>
          <cell r="X117">
            <v>0</v>
          </cell>
        </row>
        <row r="118">
          <cell r="C118">
            <v>-85</v>
          </cell>
          <cell r="O118">
            <v>0</v>
          </cell>
          <cell r="U118" t="str">
            <v>Bilan</v>
          </cell>
          <cell r="V118" t="str">
            <v>Frais Payés d'Avance</v>
          </cell>
          <cell r="W118" t="str">
            <v>$</v>
          </cell>
          <cell r="X118">
            <v>0</v>
          </cell>
        </row>
        <row r="119">
          <cell r="C119">
            <v>1769.3</v>
          </cell>
          <cell r="O119">
            <v>0</v>
          </cell>
          <cell r="U119" t="str">
            <v>Bilan</v>
          </cell>
          <cell r="V119" t="str">
            <v>Frais Payés d'Avance</v>
          </cell>
          <cell r="W119" t="str">
            <v>$</v>
          </cell>
          <cell r="X119">
            <v>0</v>
          </cell>
        </row>
        <row r="120">
          <cell r="C120">
            <v>-30.19</v>
          </cell>
          <cell r="O120">
            <v>-65</v>
          </cell>
          <cell r="U120" t="str">
            <v>Bilan</v>
          </cell>
          <cell r="V120" t="str">
            <v>Frais Payés d'Avance</v>
          </cell>
          <cell r="W120" t="str">
            <v>$</v>
          </cell>
          <cell r="X120">
            <v>0</v>
          </cell>
        </row>
        <row r="121">
          <cell r="C121">
            <v>-431.25</v>
          </cell>
          <cell r="O121">
            <v>0</v>
          </cell>
          <cell r="U121" t="str">
            <v>Bilan</v>
          </cell>
          <cell r="V121" t="str">
            <v>Frais Payés d'Avance</v>
          </cell>
          <cell r="W121" t="str">
            <v>$</v>
          </cell>
          <cell r="X121">
            <v>0</v>
          </cell>
        </row>
        <row r="122">
          <cell r="C122">
            <v>245.45</v>
          </cell>
          <cell r="O122">
            <v>-245.45</v>
          </cell>
          <cell r="U122" t="str">
            <v>Bilan</v>
          </cell>
          <cell r="V122" t="str">
            <v>Frais Payés d'Avance</v>
          </cell>
          <cell r="W122" t="str">
            <v>$</v>
          </cell>
          <cell r="X122">
            <v>0</v>
          </cell>
        </row>
        <row r="123">
          <cell r="C123">
            <v>-3525.13</v>
          </cell>
          <cell r="O123">
            <v>0</v>
          </cell>
          <cell r="U123" t="str">
            <v>Bilan</v>
          </cell>
          <cell r="V123" t="str">
            <v>Autres Courus</v>
          </cell>
          <cell r="W123" t="str">
            <v>$</v>
          </cell>
          <cell r="X123">
            <v>0</v>
          </cell>
        </row>
        <row r="124">
          <cell r="C124">
            <v>25070.1</v>
          </cell>
          <cell r="O124">
            <v>-1648.75</v>
          </cell>
          <cell r="U124" t="str">
            <v>Bilan</v>
          </cell>
          <cell r="V124" t="str">
            <v>Frais Payés d'Avance</v>
          </cell>
          <cell r="W124" t="str">
            <v>$</v>
          </cell>
          <cell r="X124">
            <v>0</v>
          </cell>
        </row>
        <row r="125">
          <cell r="C125">
            <v>27893.17</v>
          </cell>
          <cell r="O125">
            <v>-6359.76</v>
          </cell>
          <cell r="U125" t="str">
            <v>Bilan</v>
          </cell>
          <cell r="V125" t="str">
            <v>Frais Payés d'Avance</v>
          </cell>
          <cell r="W125" t="str">
            <v>$</v>
          </cell>
          <cell r="X125">
            <v>0</v>
          </cell>
        </row>
        <row r="126">
          <cell r="C126">
            <v>1337.14</v>
          </cell>
          <cell r="O126">
            <v>-310.7</v>
          </cell>
          <cell r="U126" t="str">
            <v>Bilan</v>
          </cell>
          <cell r="V126" t="str">
            <v>Frais Payés d'Avance</v>
          </cell>
          <cell r="W126" t="str">
            <v>$</v>
          </cell>
          <cell r="X126">
            <v>0</v>
          </cell>
        </row>
        <row r="127">
          <cell r="C127">
            <v>44721.47</v>
          </cell>
          <cell r="O127">
            <v>-76144.94</v>
          </cell>
          <cell r="U127" t="str">
            <v>Bilan</v>
          </cell>
          <cell r="V127" t="str">
            <v>Frais Payés d'Avance</v>
          </cell>
          <cell r="W127" t="str">
            <v>$</v>
          </cell>
          <cell r="X127">
            <v>0</v>
          </cell>
        </row>
        <row r="128">
          <cell r="C128">
            <v>96990.28</v>
          </cell>
          <cell r="O128">
            <v>42195</v>
          </cell>
          <cell r="U128" t="str">
            <v>Bilan</v>
          </cell>
          <cell r="V128" t="str">
            <v>Améliorations Locatives</v>
          </cell>
          <cell r="W128" t="str">
            <v>$</v>
          </cell>
          <cell r="X128">
            <v>0</v>
          </cell>
        </row>
        <row r="129">
          <cell r="C129">
            <v>-96090.97</v>
          </cell>
          <cell r="O129">
            <v>-225</v>
          </cell>
          <cell r="U129" t="str">
            <v>Bilan</v>
          </cell>
          <cell r="V129" t="str">
            <v>Améliorations Locatives</v>
          </cell>
          <cell r="W129" t="str">
            <v>$</v>
          </cell>
          <cell r="X129">
            <v>0</v>
          </cell>
        </row>
        <row r="130">
          <cell r="C130">
            <v>942882.53</v>
          </cell>
          <cell r="O130">
            <v>0</v>
          </cell>
          <cell r="U130" t="str">
            <v>Bilan</v>
          </cell>
          <cell r="V130" t="str">
            <v>Équipements Service</v>
          </cell>
          <cell r="W130" t="str">
            <v>$</v>
          </cell>
          <cell r="X130">
            <v>0</v>
          </cell>
        </row>
        <row r="131">
          <cell r="C131">
            <v>-774638.84</v>
          </cell>
          <cell r="O131">
            <v>-2612</v>
          </cell>
          <cell r="U131" t="str">
            <v>Bilan</v>
          </cell>
          <cell r="V131" t="str">
            <v>Équipements Service</v>
          </cell>
          <cell r="W131" t="str">
            <v>$</v>
          </cell>
          <cell r="X131">
            <v>0</v>
          </cell>
        </row>
        <row r="132">
          <cell r="C132">
            <v>47461.59</v>
          </cell>
          <cell r="O132">
            <v>0</v>
          </cell>
          <cell r="U132" t="str">
            <v>Bilan</v>
          </cell>
          <cell r="V132" t="str">
            <v>Équipements Service</v>
          </cell>
          <cell r="W132" t="str">
            <v>$</v>
          </cell>
          <cell r="X132">
            <v>0</v>
          </cell>
        </row>
        <row r="133">
          <cell r="C133">
            <v>-47366.98</v>
          </cell>
          <cell r="O133">
            <v>-8.5</v>
          </cell>
          <cell r="U133" t="str">
            <v>Bilan</v>
          </cell>
          <cell r="V133" t="str">
            <v>Équipements Service</v>
          </cell>
          <cell r="W133" t="str">
            <v>$</v>
          </cell>
          <cell r="X133">
            <v>0</v>
          </cell>
        </row>
        <row r="134">
          <cell r="C134">
            <v>14897</v>
          </cell>
          <cell r="O134">
            <v>0</v>
          </cell>
          <cell r="U134" t="str">
            <v>Bilan</v>
          </cell>
          <cell r="V134" t="str">
            <v>Équipements Téléphonique</v>
          </cell>
          <cell r="W134" t="str">
            <v>$</v>
          </cell>
          <cell r="X134">
            <v>0</v>
          </cell>
        </row>
        <row r="135">
          <cell r="C135">
            <v>-14897</v>
          </cell>
          <cell r="O135">
            <v>0</v>
          </cell>
          <cell r="U135" t="str">
            <v>Bilan</v>
          </cell>
          <cell r="V135" t="str">
            <v>Équipements Téléphonique</v>
          </cell>
          <cell r="W135" t="str">
            <v>$</v>
          </cell>
          <cell r="X135">
            <v>0</v>
          </cell>
        </row>
        <row r="136">
          <cell r="C136">
            <v>433206.49</v>
          </cell>
          <cell r="O136">
            <v>0</v>
          </cell>
          <cell r="U136" t="str">
            <v>Bilan</v>
          </cell>
          <cell r="V136" t="str">
            <v>Mobilier</v>
          </cell>
          <cell r="W136" t="str">
            <v>$</v>
          </cell>
          <cell r="X136">
            <v>0</v>
          </cell>
        </row>
        <row r="137">
          <cell r="C137">
            <v>-400442.54</v>
          </cell>
          <cell r="O137">
            <v>-497</v>
          </cell>
          <cell r="U137" t="str">
            <v>Bilan</v>
          </cell>
          <cell r="V137" t="str">
            <v>Mobilier</v>
          </cell>
          <cell r="W137" t="str">
            <v>$</v>
          </cell>
          <cell r="X137">
            <v>0</v>
          </cell>
        </row>
        <row r="138">
          <cell r="C138">
            <v>3987.88</v>
          </cell>
          <cell r="O138">
            <v>0</v>
          </cell>
          <cell r="U138" t="str">
            <v>Bilan</v>
          </cell>
          <cell r="V138" t="str">
            <v>Équipements Service</v>
          </cell>
          <cell r="W138" t="str">
            <v>$</v>
          </cell>
          <cell r="X138">
            <v>0</v>
          </cell>
        </row>
        <row r="139">
          <cell r="C139">
            <v>-3987.88</v>
          </cell>
          <cell r="O139">
            <v>0</v>
          </cell>
          <cell r="U139" t="str">
            <v>Bilan</v>
          </cell>
          <cell r="V139" t="str">
            <v>Équipements Service</v>
          </cell>
          <cell r="W139" t="str">
            <v>$</v>
          </cell>
          <cell r="X139">
            <v>0</v>
          </cell>
        </row>
        <row r="140">
          <cell r="C140">
            <v>119812.49</v>
          </cell>
          <cell r="O140">
            <v>0</v>
          </cell>
          <cell r="U140" t="str">
            <v>Bilan</v>
          </cell>
          <cell r="V140" t="str">
            <v>Équipements Informatique</v>
          </cell>
          <cell r="W140" t="str">
            <v>$</v>
          </cell>
          <cell r="X140">
            <v>0</v>
          </cell>
        </row>
        <row r="141">
          <cell r="C141">
            <v>-98017.42</v>
          </cell>
          <cell r="O141">
            <v>-972</v>
          </cell>
          <cell r="U141" t="str">
            <v>Bilan</v>
          </cell>
          <cell r="V141" t="str">
            <v>Équipements Informatique</v>
          </cell>
          <cell r="W141" t="str">
            <v>$</v>
          </cell>
          <cell r="X141">
            <v>0</v>
          </cell>
        </row>
        <row r="142">
          <cell r="C142">
            <v>119393.66</v>
          </cell>
          <cell r="O142">
            <v>0</v>
          </cell>
          <cell r="U142" t="str">
            <v>Bilan</v>
          </cell>
          <cell r="V142" t="str">
            <v>Enseigne</v>
          </cell>
          <cell r="W142" t="str">
            <v>$</v>
          </cell>
          <cell r="X142">
            <v>0</v>
          </cell>
        </row>
        <row r="143">
          <cell r="C143">
            <v>-119393.65</v>
          </cell>
          <cell r="O143">
            <v>0</v>
          </cell>
          <cell r="U143" t="str">
            <v>Bilan</v>
          </cell>
          <cell r="V143" t="str">
            <v>Enseigne</v>
          </cell>
          <cell r="W143" t="str">
            <v>$</v>
          </cell>
          <cell r="X143">
            <v>0</v>
          </cell>
        </row>
        <row r="144">
          <cell r="C144">
            <v>1623600</v>
          </cell>
          <cell r="O144">
            <v>0</v>
          </cell>
          <cell r="U144" t="str">
            <v>Bilan</v>
          </cell>
          <cell r="V144" t="str">
            <v>Avances à Recevoir Long Terme</v>
          </cell>
          <cell r="W144" t="str">
            <v>$</v>
          </cell>
          <cell r="X144">
            <v>0</v>
          </cell>
        </row>
        <row r="145">
          <cell r="C145">
            <v>5350.04</v>
          </cell>
          <cell r="O145">
            <v>7023.73</v>
          </cell>
          <cell r="U145" t="str">
            <v>Bilan</v>
          </cell>
          <cell r="V145" t="str">
            <v>Recevables Autres</v>
          </cell>
          <cell r="W145" t="str">
            <v>$</v>
          </cell>
          <cell r="X145">
            <v>0</v>
          </cell>
        </row>
        <row r="146">
          <cell r="C146">
            <v>-6191399.54</v>
          </cell>
          <cell r="O146">
            <v>440604.74</v>
          </cell>
          <cell r="U146" t="str">
            <v>Bilan</v>
          </cell>
          <cell r="V146" t="str">
            <v>Effet à Payer Véhicules Neufs</v>
          </cell>
          <cell r="W146" t="str">
            <v>$</v>
          </cell>
          <cell r="X146">
            <v>0</v>
          </cell>
        </row>
        <row r="147">
          <cell r="C147">
            <v>-106489.95</v>
          </cell>
          <cell r="O147">
            <v>-164415.51</v>
          </cell>
          <cell r="U147" t="str">
            <v>Bilan</v>
          </cell>
          <cell r="V147" t="str">
            <v>Effet à Payer Véhicules Usagés</v>
          </cell>
          <cell r="W147" t="str">
            <v>$</v>
          </cell>
          <cell r="X147">
            <v>0</v>
          </cell>
        </row>
        <row r="148">
          <cell r="C148">
            <v>-15810</v>
          </cell>
          <cell r="O148">
            <v>0</v>
          </cell>
          <cell r="U148" t="str">
            <v>Bilan</v>
          </cell>
          <cell r="V148" t="str">
            <v>Portion Court Terme de la Dette Long Terme</v>
          </cell>
          <cell r="W148" t="str">
            <v>$</v>
          </cell>
          <cell r="X148">
            <v>0</v>
          </cell>
        </row>
        <row r="149">
          <cell r="C149">
            <v>-661.88</v>
          </cell>
          <cell r="O149">
            <v>21.55</v>
          </cell>
          <cell r="U149" t="str">
            <v>Bilan</v>
          </cell>
          <cell r="V149" t="str">
            <v>Taxes de Vente à Payer</v>
          </cell>
          <cell r="W149" t="str">
            <v>$</v>
          </cell>
          <cell r="X149">
            <v>0</v>
          </cell>
        </row>
        <row r="150">
          <cell r="C150">
            <v>-76288.179999999993</v>
          </cell>
          <cell r="O150">
            <v>-1788.7</v>
          </cell>
          <cell r="U150" t="str">
            <v>Bilan</v>
          </cell>
          <cell r="V150" t="str">
            <v>Taxes de Vente à Payer</v>
          </cell>
          <cell r="W150" t="str">
            <v>$</v>
          </cell>
          <cell r="X150">
            <v>0</v>
          </cell>
        </row>
        <row r="151">
          <cell r="C151">
            <v>41789.26</v>
          </cell>
          <cell r="O151">
            <v>17405.310000000001</v>
          </cell>
          <cell r="U151" t="str">
            <v>Bilan</v>
          </cell>
          <cell r="V151" t="str">
            <v>Taxes de Vente à Payer</v>
          </cell>
          <cell r="W151" t="str">
            <v>$</v>
          </cell>
          <cell r="X151">
            <v>0</v>
          </cell>
        </row>
        <row r="152">
          <cell r="C152">
            <v>-310369.23</v>
          </cell>
          <cell r="O152">
            <v>-67409.86</v>
          </cell>
          <cell r="U152" t="str">
            <v>Bilan</v>
          </cell>
          <cell r="V152" t="str">
            <v>Taxes de Vente à Payer</v>
          </cell>
          <cell r="W152" t="str">
            <v>$</v>
          </cell>
          <cell r="X152">
            <v>0</v>
          </cell>
        </row>
        <row r="153">
          <cell r="C153">
            <v>316161.96000000002</v>
          </cell>
          <cell r="O153">
            <v>7695.78</v>
          </cell>
          <cell r="U153" t="str">
            <v>Bilan</v>
          </cell>
          <cell r="V153" t="str">
            <v>Taxes de Vente à Payer</v>
          </cell>
          <cell r="W153" t="str">
            <v>$</v>
          </cell>
          <cell r="X153">
            <v>0</v>
          </cell>
        </row>
        <row r="154">
          <cell r="C154">
            <v>-1599</v>
          </cell>
          <cell r="O154">
            <v>-525</v>
          </cell>
          <cell r="U154" t="str">
            <v>Bilan</v>
          </cell>
          <cell r="V154" t="str">
            <v>Taxes de Vente à Payer</v>
          </cell>
          <cell r="W154" t="str">
            <v>$</v>
          </cell>
          <cell r="X154">
            <v>0</v>
          </cell>
        </row>
        <row r="155">
          <cell r="C155">
            <v>-375470.84</v>
          </cell>
          <cell r="O155">
            <v>124772.83</v>
          </cell>
          <cell r="U155" t="str">
            <v>Bilan</v>
          </cell>
          <cell r="V155" t="str">
            <v>Autres Comptes à Payer</v>
          </cell>
          <cell r="W155" t="str">
            <v>$</v>
          </cell>
          <cell r="X155">
            <v>0</v>
          </cell>
        </row>
        <row r="156">
          <cell r="C156">
            <v>-5472.5</v>
          </cell>
          <cell r="O156">
            <v>5472.5</v>
          </cell>
          <cell r="U156" t="str">
            <v>Bilan</v>
          </cell>
          <cell r="V156" t="str">
            <v>Autres Comptes à Payer</v>
          </cell>
          <cell r="W156" t="str">
            <v>$</v>
          </cell>
          <cell r="X156">
            <v>0</v>
          </cell>
        </row>
        <row r="157">
          <cell r="C157">
            <v>-95700.22</v>
          </cell>
          <cell r="O157">
            <v>-5256.93</v>
          </cell>
          <cell r="U157" t="str">
            <v>Bilan</v>
          </cell>
          <cell r="V157" t="str">
            <v>Autres Comptes à Payer</v>
          </cell>
          <cell r="W157" t="str">
            <v>$</v>
          </cell>
          <cell r="X157">
            <v>0</v>
          </cell>
        </row>
        <row r="158">
          <cell r="C158">
            <v>-7197.56</v>
          </cell>
          <cell r="O158">
            <v>-8928.5400000000009</v>
          </cell>
          <cell r="U158" t="str">
            <v>Bilan</v>
          </cell>
          <cell r="V158" t="str">
            <v>Autres Comptes à Payer</v>
          </cell>
          <cell r="W158" t="str">
            <v>$</v>
          </cell>
          <cell r="X158">
            <v>0</v>
          </cell>
        </row>
        <row r="159">
          <cell r="C159">
            <v>-214674.49</v>
          </cell>
          <cell r="O159">
            <v>85846.71</v>
          </cell>
          <cell r="U159" t="str">
            <v>Bilan</v>
          </cell>
          <cell r="V159" t="str">
            <v>Comptes à Payer Fournisseurs</v>
          </cell>
          <cell r="W159" t="str">
            <v>$</v>
          </cell>
          <cell r="X159">
            <v>0</v>
          </cell>
        </row>
        <row r="160">
          <cell r="C160">
            <v>-128048.4</v>
          </cell>
          <cell r="O160">
            <v>-10086.799999999999</v>
          </cell>
          <cell r="U160" t="str">
            <v>Bilan</v>
          </cell>
          <cell r="V160" t="str">
            <v>Autres Comptes à Payer</v>
          </cell>
          <cell r="W160" t="str">
            <v>$</v>
          </cell>
          <cell r="X160">
            <v>0</v>
          </cell>
        </row>
        <row r="161">
          <cell r="C161">
            <v>1497.87</v>
          </cell>
          <cell r="O161">
            <v>-1497.87</v>
          </cell>
          <cell r="U161" t="str">
            <v>Bilan</v>
          </cell>
          <cell r="V161" t="str">
            <v>Autres Courus</v>
          </cell>
          <cell r="W161" t="str">
            <v>$</v>
          </cell>
          <cell r="X161">
            <v>0</v>
          </cell>
        </row>
        <row r="162">
          <cell r="C162">
            <v>-175.35</v>
          </cell>
          <cell r="O162">
            <v>0</v>
          </cell>
          <cell r="U162" t="str">
            <v>Bilan</v>
          </cell>
          <cell r="V162" t="str">
            <v>Autres Courus</v>
          </cell>
          <cell r="W162" t="str">
            <v>$</v>
          </cell>
          <cell r="X162">
            <v>0</v>
          </cell>
        </row>
        <row r="163">
          <cell r="C163">
            <v>-3300</v>
          </cell>
          <cell r="O163">
            <v>-1450</v>
          </cell>
          <cell r="U163" t="str">
            <v>Bilan</v>
          </cell>
          <cell r="V163" t="str">
            <v>Autres Courus</v>
          </cell>
          <cell r="W163" t="str">
            <v>$</v>
          </cell>
          <cell r="X163">
            <v>0</v>
          </cell>
        </row>
        <row r="164">
          <cell r="C164">
            <v>2390.06</v>
          </cell>
          <cell r="O164">
            <v>2597.8000000000002</v>
          </cell>
          <cell r="U164" t="str">
            <v>Bilan</v>
          </cell>
          <cell r="V164" t="str">
            <v>DAS à Payer</v>
          </cell>
          <cell r="W164" t="str">
            <v>$</v>
          </cell>
          <cell r="X164">
            <v>0</v>
          </cell>
        </row>
        <row r="165">
          <cell r="C165">
            <v>431.52</v>
          </cell>
          <cell r="O165">
            <v>65.84</v>
          </cell>
          <cell r="U165" t="str">
            <v>Bilan</v>
          </cell>
          <cell r="V165" t="str">
            <v>DAS à Payer</v>
          </cell>
          <cell r="W165" t="str">
            <v>$</v>
          </cell>
          <cell r="X165">
            <v>0</v>
          </cell>
        </row>
        <row r="166">
          <cell r="C166">
            <v>-27963.95</v>
          </cell>
          <cell r="O166">
            <v>243.64</v>
          </cell>
          <cell r="U166" t="str">
            <v>Bilan</v>
          </cell>
          <cell r="V166" t="str">
            <v>DAS à Payer</v>
          </cell>
          <cell r="W166" t="str">
            <v>$</v>
          </cell>
          <cell r="X166">
            <v>0</v>
          </cell>
        </row>
        <row r="167">
          <cell r="C167">
            <v>-421.18</v>
          </cell>
          <cell r="O167">
            <v>91.18</v>
          </cell>
          <cell r="U167" t="str">
            <v>Bilan</v>
          </cell>
          <cell r="V167" t="str">
            <v>DAS à Payer</v>
          </cell>
          <cell r="W167" t="str">
            <v>$</v>
          </cell>
          <cell r="X167">
            <v>0</v>
          </cell>
        </row>
        <row r="168">
          <cell r="C168">
            <v>-483</v>
          </cell>
          <cell r="O168">
            <v>-245</v>
          </cell>
          <cell r="U168" t="str">
            <v>Bilan</v>
          </cell>
          <cell r="V168" t="str">
            <v>DAS à Payer</v>
          </cell>
          <cell r="W168" t="str">
            <v>$</v>
          </cell>
          <cell r="X168">
            <v>0</v>
          </cell>
        </row>
        <row r="169">
          <cell r="C169">
            <v>-2970</v>
          </cell>
          <cell r="O169">
            <v>-8330</v>
          </cell>
          <cell r="U169" t="str">
            <v>Bilan</v>
          </cell>
          <cell r="V169" t="str">
            <v>Dépôts de Client</v>
          </cell>
          <cell r="W169" t="str">
            <v>$</v>
          </cell>
          <cell r="X169">
            <v>0</v>
          </cell>
        </row>
        <row r="170">
          <cell r="C170">
            <v>-43247.83</v>
          </cell>
          <cell r="O170">
            <v>-4664.91</v>
          </cell>
          <cell r="U170" t="str">
            <v>Bilan</v>
          </cell>
          <cell r="V170" t="str">
            <v>Salaires à Payer</v>
          </cell>
          <cell r="W170" t="str">
            <v>$</v>
          </cell>
          <cell r="X170">
            <v>0</v>
          </cell>
        </row>
        <row r="171">
          <cell r="C171">
            <v>486.08</v>
          </cell>
          <cell r="O171">
            <v>-419.32</v>
          </cell>
          <cell r="U171" t="str">
            <v>Bilan</v>
          </cell>
          <cell r="V171" t="str">
            <v>Salaires à Payer</v>
          </cell>
          <cell r="W171" t="str">
            <v>$</v>
          </cell>
          <cell r="X171">
            <v>0</v>
          </cell>
        </row>
        <row r="172">
          <cell r="C172">
            <v>-231064.83</v>
          </cell>
          <cell r="O172">
            <v>-50634.09</v>
          </cell>
          <cell r="U172" t="str">
            <v>Bilan</v>
          </cell>
          <cell r="V172" t="str">
            <v>Salaires à Payer</v>
          </cell>
          <cell r="W172" t="str">
            <v>$</v>
          </cell>
          <cell r="X172">
            <v>0</v>
          </cell>
        </row>
        <row r="173">
          <cell r="C173">
            <v>-27820.54</v>
          </cell>
          <cell r="O173">
            <v>351.4</v>
          </cell>
          <cell r="U173" t="str">
            <v>Bilan</v>
          </cell>
          <cell r="V173" t="str">
            <v>Salaires à Payer</v>
          </cell>
          <cell r="W173" t="str">
            <v>$</v>
          </cell>
          <cell r="X173">
            <v>0</v>
          </cell>
        </row>
        <row r="174">
          <cell r="C174">
            <v>-194057.89</v>
          </cell>
          <cell r="O174">
            <v>-12521.75</v>
          </cell>
          <cell r="U174" t="str">
            <v>Bilan</v>
          </cell>
          <cell r="V174" t="str">
            <v>Salaires à Payer</v>
          </cell>
          <cell r="W174" t="str">
            <v>$</v>
          </cell>
          <cell r="X174">
            <v>0</v>
          </cell>
        </row>
        <row r="175">
          <cell r="C175">
            <v>11060.06</v>
          </cell>
          <cell r="O175">
            <v>-13622.74</v>
          </cell>
          <cell r="U175" t="str">
            <v>Bilan</v>
          </cell>
          <cell r="V175" t="str">
            <v>Salaires à Payer</v>
          </cell>
          <cell r="W175" t="str">
            <v>$</v>
          </cell>
          <cell r="X175">
            <v>0</v>
          </cell>
        </row>
        <row r="176">
          <cell r="C176">
            <v>-17618.75</v>
          </cell>
          <cell r="O176">
            <v>1317.5</v>
          </cell>
          <cell r="U176" t="str">
            <v>Bilan</v>
          </cell>
          <cell r="V176" t="str">
            <v>Dette à Long Terme</v>
          </cell>
          <cell r="W176" t="str">
            <v>$</v>
          </cell>
          <cell r="X176">
            <v>0</v>
          </cell>
        </row>
        <row r="177">
          <cell r="C177">
            <v>-19122.599999999999</v>
          </cell>
          <cell r="O177">
            <v>0</v>
          </cell>
          <cell r="U177" t="str">
            <v>Bilan</v>
          </cell>
          <cell r="V177" t="str">
            <v>Autres Courus</v>
          </cell>
          <cell r="W177" t="str">
            <v>$</v>
          </cell>
          <cell r="X177">
            <v>0</v>
          </cell>
        </row>
        <row r="178">
          <cell r="C178">
            <v>-2350000</v>
          </cell>
          <cell r="O178">
            <v>0</v>
          </cell>
          <cell r="U178" t="str">
            <v>Bilan</v>
          </cell>
          <cell r="V178" t="str">
            <v>Capital Actions</v>
          </cell>
          <cell r="W178" t="str">
            <v>$</v>
          </cell>
          <cell r="X178">
            <v>0</v>
          </cell>
        </row>
        <row r="179">
          <cell r="C179">
            <v>-1723617</v>
          </cell>
          <cell r="O179">
            <v>0</v>
          </cell>
          <cell r="U179" t="str">
            <v>Bilan</v>
          </cell>
          <cell r="V179" t="str">
            <v>Apport</v>
          </cell>
          <cell r="W179" t="str">
            <v>$</v>
          </cell>
          <cell r="X179">
            <v>0</v>
          </cell>
        </row>
        <row r="180">
          <cell r="C180">
            <v>-347547.5</v>
          </cell>
          <cell r="O180">
            <v>0</v>
          </cell>
          <cell r="U180" t="str">
            <v>Bilan</v>
          </cell>
          <cell r="V180" t="str">
            <v>Capital Actions</v>
          </cell>
          <cell r="W180">
            <v>0</v>
          </cell>
          <cell r="X180">
            <v>0</v>
          </cell>
        </row>
        <row r="181">
          <cell r="C181">
            <v>-973229.33</v>
          </cell>
          <cell r="O181">
            <v>0</v>
          </cell>
          <cell r="U181" t="str">
            <v>Bilan</v>
          </cell>
          <cell r="V181" t="str">
            <v>Bénéfices non répartis</v>
          </cell>
          <cell r="W181" t="str">
            <v>$</v>
          </cell>
          <cell r="X181">
            <v>0</v>
          </cell>
        </row>
        <row r="182">
          <cell r="C182">
            <v>-1759558.43</v>
          </cell>
          <cell r="O182">
            <v>-238515.32</v>
          </cell>
          <cell r="U182" t="str">
            <v>Véhicules neufs</v>
          </cell>
          <cell r="V182" t="str">
            <v>Rachat bail</v>
          </cell>
          <cell r="W182" t="str">
            <v>$</v>
          </cell>
          <cell r="X182" t="str">
            <v>Oui</v>
          </cell>
        </row>
        <row r="183">
          <cell r="O183">
            <v>-11</v>
          </cell>
          <cell r="U183" t="str">
            <v>Véhicules neufs</v>
          </cell>
          <cell r="V183" t="str">
            <v>Rachat bail</v>
          </cell>
          <cell r="W183" t="str">
            <v>NB</v>
          </cell>
          <cell r="X183">
            <v>0</v>
          </cell>
        </row>
        <row r="184">
          <cell r="C184">
            <v>-107154.26</v>
          </cell>
          <cell r="O184">
            <v>0</v>
          </cell>
          <cell r="U184" t="str">
            <v>Véhicules neufs</v>
          </cell>
          <cell r="V184" t="str">
            <v>Autos détail</v>
          </cell>
          <cell r="W184" t="str">
            <v>$</v>
          </cell>
          <cell r="X184" t="str">
            <v>Oui</v>
          </cell>
        </row>
        <row r="185">
          <cell r="O185">
            <v>0</v>
          </cell>
          <cell r="U185" t="str">
            <v>Véhicules neufs</v>
          </cell>
          <cell r="V185" t="str">
            <v>Autos détail</v>
          </cell>
          <cell r="W185" t="str">
            <v>NB</v>
          </cell>
          <cell r="X185">
            <v>0</v>
          </cell>
        </row>
        <row r="186">
          <cell r="C186">
            <v>-2137682.33</v>
          </cell>
          <cell r="O186">
            <v>-462039.41</v>
          </cell>
          <cell r="U186" t="str">
            <v>Véhicules neufs</v>
          </cell>
          <cell r="V186" t="str">
            <v>Autos détail</v>
          </cell>
          <cell r="W186" t="str">
            <v>$</v>
          </cell>
          <cell r="X186" t="str">
            <v>Oui</v>
          </cell>
        </row>
        <row r="187">
          <cell r="O187">
            <v>-17</v>
          </cell>
          <cell r="U187" t="str">
            <v>Véhicules neufs</v>
          </cell>
          <cell r="V187" t="str">
            <v>Autos détail</v>
          </cell>
          <cell r="W187" t="str">
            <v>NB</v>
          </cell>
          <cell r="X187">
            <v>0</v>
          </cell>
        </row>
        <row r="188">
          <cell r="C188">
            <v>-1781532.09</v>
          </cell>
          <cell r="O188">
            <v>-510673.09</v>
          </cell>
          <cell r="U188" t="str">
            <v>Véhicules neufs</v>
          </cell>
          <cell r="V188" t="str">
            <v>Autos détail</v>
          </cell>
          <cell r="W188" t="str">
            <v>$</v>
          </cell>
          <cell r="X188" t="str">
            <v>Oui</v>
          </cell>
        </row>
        <row r="189">
          <cell r="O189">
            <v>-18</v>
          </cell>
          <cell r="U189" t="str">
            <v>Véhicules neufs</v>
          </cell>
          <cell r="V189" t="str">
            <v>Autos détail</v>
          </cell>
          <cell r="W189" t="str">
            <v>NB</v>
          </cell>
          <cell r="X189">
            <v>0</v>
          </cell>
        </row>
        <row r="190">
          <cell r="C190">
            <v>-99312</v>
          </cell>
          <cell r="O190">
            <v>-94071.95</v>
          </cell>
          <cell r="U190" t="str">
            <v>Véhicules neufs</v>
          </cell>
          <cell r="V190" t="str">
            <v>Camions détail</v>
          </cell>
          <cell r="W190" t="str">
            <v>$</v>
          </cell>
          <cell r="X190" t="str">
            <v>Oui</v>
          </cell>
        </row>
        <row r="191">
          <cell r="O191">
            <v>-3</v>
          </cell>
          <cell r="U191" t="str">
            <v>Véhicules neufs</v>
          </cell>
          <cell r="V191" t="str">
            <v>Camions détail</v>
          </cell>
          <cell r="W191" t="str">
            <v>NB</v>
          </cell>
          <cell r="X191">
            <v>0</v>
          </cell>
        </row>
        <row r="192">
          <cell r="C192">
            <v>-4131720.11</v>
          </cell>
          <cell r="O192">
            <v>-758729.73</v>
          </cell>
          <cell r="U192" t="str">
            <v>Véhicules neufs</v>
          </cell>
          <cell r="V192" t="str">
            <v>Camions détail</v>
          </cell>
          <cell r="W192" t="str">
            <v>$</v>
          </cell>
          <cell r="X192" t="str">
            <v>Oui</v>
          </cell>
        </row>
        <row r="193">
          <cell r="O193">
            <v>-14</v>
          </cell>
          <cell r="U193" t="str">
            <v>Véhicules neufs</v>
          </cell>
          <cell r="V193" t="str">
            <v>Camions détail</v>
          </cell>
          <cell r="W193" t="str">
            <v>NB</v>
          </cell>
          <cell r="X193">
            <v>0</v>
          </cell>
        </row>
        <row r="194">
          <cell r="C194">
            <v>-410488.84</v>
          </cell>
          <cell r="O194">
            <v>-45196</v>
          </cell>
          <cell r="U194" t="str">
            <v>Véhicules neufs</v>
          </cell>
          <cell r="V194" t="str">
            <v>Camions détail</v>
          </cell>
          <cell r="W194" t="str">
            <v>$</v>
          </cell>
          <cell r="X194" t="str">
            <v>oui</v>
          </cell>
        </row>
        <row r="195">
          <cell r="O195">
            <v>-1</v>
          </cell>
          <cell r="U195" t="str">
            <v>Véhicules neufs</v>
          </cell>
          <cell r="V195" t="str">
            <v>Camions détail</v>
          </cell>
          <cell r="W195" t="str">
            <v>NB</v>
          </cell>
          <cell r="X195">
            <v>0</v>
          </cell>
        </row>
        <row r="196">
          <cell r="C196">
            <v>-850171.33</v>
          </cell>
          <cell r="O196">
            <v>0</v>
          </cell>
          <cell r="U196" t="str">
            <v>Véhicules neufs</v>
          </cell>
          <cell r="V196" t="str">
            <v>Autos détail</v>
          </cell>
          <cell r="W196" t="str">
            <v>$</v>
          </cell>
          <cell r="X196" t="str">
            <v>Oui</v>
          </cell>
        </row>
        <row r="197">
          <cell r="O197">
            <v>0</v>
          </cell>
          <cell r="U197" t="str">
            <v>Véhicules neufs</v>
          </cell>
          <cell r="V197" t="str">
            <v>Autos détail</v>
          </cell>
          <cell r="W197" t="str">
            <v>NB</v>
          </cell>
          <cell r="X197">
            <v>0</v>
          </cell>
        </row>
        <row r="198">
          <cell r="C198">
            <v>-7294278.6600000001</v>
          </cell>
          <cell r="O198">
            <v>-1220521.5900000001</v>
          </cell>
          <cell r="U198" t="str">
            <v>Véhicules neufs</v>
          </cell>
          <cell r="V198" t="str">
            <v>Camions détail</v>
          </cell>
          <cell r="W198" t="str">
            <v>$</v>
          </cell>
          <cell r="X198" t="str">
            <v>Oui</v>
          </cell>
        </row>
        <row r="199">
          <cell r="O199">
            <v>-31</v>
          </cell>
          <cell r="U199" t="str">
            <v>Véhicules neufs</v>
          </cell>
          <cell r="V199" t="str">
            <v>Camions détail</v>
          </cell>
          <cell r="W199" t="str">
            <v>NB</v>
          </cell>
          <cell r="X199">
            <v>0</v>
          </cell>
        </row>
        <row r="200">
          <cell r="C200">
            <v>-354962.21</v>
          </cell>
          <cell r="O200">
            <v>0</v>
          </cell>
          <cell r="U200" t="str">
            <v>Véhicules neufs</v>
          </cell>
          <cell r="V200" t="str">
            <v>Autos détail</v>
          </cell>
          <cell r="W200" t="str">
            <v>$</v>
          </cell>
          <cell r="X200" t="str">
            <v>Oui</v>
          </cell>
        </row>
        <row r="201">
          <cell r="O201">
            <v>0</v>
          </cell>
          <cell r="U201" t="str">
            <v>Véhicules neufs</v>
          </cell>
          <cell r="V201" t="str">
            <v>Autos détail</v>
          </cell>
          <cell r="W201" t="str">
            <v>NB</v>
          </cell>
          <cell r="X201">
            <v>0</v>
          </cell>
        </row>
        <row r="202">
          <cell r="C202">
            <v>-699015</v>
          </cell>
          <cell r="O202">
            <v>0</v>
          </cell>
          <cell r="U202" t="str">
            <v>Véhicules neufs</v>
          </cell>
          <cell r="V202" t="str">
            <v>Flottes</v>
          </cell>
          <cell r="W202" t="str">
            <v>$</v>
          </cell>
          <cell r="X202" t="str">
            <v>Oui</v>
          </cell>
        </row>
        <row r="203">
          <cell r="O203">
            <v>0</v>
          </cell>
          <cell r="U203" t="str">
            <v>Véhicules neufs</v>
          </cell>
          <cell r="V203" t="str">
            <v>Flottes</v>
          </cell>
          <cell r="W203" t="str">
            <v>NB</v>
          </cell>
          <cell r="X203">
            <v>0</v>
          </cell>
        </row>
        <row r="204">
          <cell r="C204">
            <v>-2049616.99</v>
          </cell>
          <cell r="O204">
            <v>-203788.51</v>
          </cell>
          <cell r="U204" t="str">
            <v>Véhicules neufs</v>
          </cell>
          <cell r="V204" t="str">
            <v>Ex-Démos et courtoisies</v>
          </cell>
          <cell r="W204" t="str">
            <v>$</v>
          </cell>
          <cell r="X204" t="str">
            <v>Oui</v>
          </cell>
        </row>
        <row r="205">
          <cell r="O205">
            <v>-7</v>
          </cell>
          <cell r="U205" t="str">
            <v>Véhicules neufs</v>
          </cell>
          <cell r="V205" t="str">
            <v>Ex-Démos et courtoisies</v>
          </cell>
          <cell r="W205" t="str">
            <v>NB</v>
          </cell>
          <cell r="X205">
            <v>0</v>
          </cell>
        </row>
        <row r="206">
          <cell r="C206">
            <v>-6219701.2599999998</v>
          </cell>
          <cell r="O206">
            <v>-819568</v>
          </cell>
          <cell r="U206" t="str">
            <v>Véhicules usagés</v>
          </cell>
          <cell r="V206" t="str">
            <v>Certifié</v>
          </cell>
          <cell r="W206" t="str">
            <v>$</v>
          </cell>
          <cell r="X206" t="str">
            <v>Oui</v>
          </cell>
        </row>
        <row r="207">
          <cell r="O207">
            <v>-35</v>
          </cell>
          <cell r="U207" t="str">
            <v>Véhicules usagés</v>
          </cell>
          <cell r="V207" t="str">
            <v>Certifié</v>
          </cell>
          <cell r="W207" t="str">
            <v>NB</v>
          </cell>
          <cell r="X207">
            <v>0</v>
          </cell>
        </row>
        <row r="208">
          <cell r="C208">
            <v>-134713</v>
          </cell>
          <cell r="O208">
            <v>-65086.8</v>
          </cell>
          <cell r="U208" t="str">
            <v>Véhicules usagés</v>
          </cell>
          <cell r="V208" t="str">
            <v>Non Certifié</v>
          </cell>
          <cell r="W208" t="str">
            <v>$</v>
          </cell>
          <cell r="X208" t="str">
            <v>Oui</v>
          </cell>
        </row>
        <row r="209">
          <cell r="O209">
            <v>-3</v>
          </cell>
          <cell r="U209" t="str">
            <v>Véhicules usagés</v>
          </cell>
          <cell r="V209" t="str">
            <v>Non Certifié</v>
          </cell>
          <cell r="W209" t="str">
            <v>NB</v>
          </cell>
          <cell r="X209">
            <v>0</v>
          </cell>
        </row>
        <row r="210">
          <cell r="C210">
            <v>-3672370.41</v>
          </cell>
          <cell r="O210">
            <v>-520888</v>
          </cell>
          <cell r="U210" t="str">
            <v>Véhicules usagés</v>
          </cell>
          <cell r="V210" t="str">
            <v>Ventes au Gros</v>
          </cell>
          <cell r="W210" t="str">
            <v>$</v>
          </cell>
          <cell r="X210" t="str">
            <v>Oui</v>
          </cell>
        </row>
        <row r="211">
          <cell r="O211">
            <v>-51</v>
          </cell>
          <cell r="U211" t="str">
            <v>Véhicules usagés</v>
          </cell>
          <cell r="V211" t="str">
            <v>Ventes au Gros</v>
          </cell>
          <cell r="W211" t="str">
            <v>NB</v>
          </cell>
          <cell r="X211">
            <v>0</v>
          </cell>
        </row>
        <row r="212">
          <cell r="C212">
            <v>-712671.7</v>
          </cell>
          <cell r="O212">
            <v>-69487.61</v>
          </cell>
          <cell r="U212" t="str">
            <v>Service</v>
          </cell>
          <cell r="V212" t="str">
            <v>M/O Client</v>
          </cell>
          <cell r="W212" t="str">
            <v>$</v>
          </cell>
          <cell r="X212" t="str">
            <v>Oui</v>
          </cell>
        </row>
        <row r="213">
          <cell r="O213">
            <v>-292</v>
          </cell>
          <cell r="U213" t="str">
            <v>Service</v>
          </cell>
          <cell r="V213" t="str">
            <v>M/O Client</v>
          </cell>
          <cell r="W213" t="str">
            <v>NB</v>
          </cell>
          <cell r="X213">
            <v>0</v>
          </cell>
        </row>
        <row r="214">
          <cell r="C214">
            <v>-3347.47</v>
          </cell>
          <cell r="O214">
            <v>-247.33</v>
          </cell>
          <cell r="U214" t="str">
            <v>Service</v>
          </cell>
          <cell r="V214" t="str">
            <v>M/O Esthétique</v>
          </cell>
          <cell r="W214" t="str">
            <v>$</v>
          </cell>
          <cell r="X214" t="str">
            <v>Oui</v>
          </cell>
        </row>
        <row r="215">
          <cell r="C215">
            <v>-444680.15</v>
          </cell>
          <cell r="O215">
            <v>-68120.67</v>
          </cell>
          <cell r="U215" t="str">
            <v>Service</v>
          </cell>
          <cell r="V215" t="str">
            <v>M/O Garantie</v>
          </cell>
          <cell r="W215" t="str">
            <v>$</v>
          </cell>
          <cell r="X215" t="str">
            <v>Oui</v>
          </cell>
        </row>
        <row r="216">
          <cell r="O216">
            <v>-379</v>
          </cell>
          <cell r="U216" t="str">
            <v>Service</v>
          </cell>
          <cell r="V216" t="str">
            <v>M/O Garantie</v>
          </cell>
          <cell r="W216" t="str">
            <v>NB</v>
          </cell>
          <cell r="X216">
            <v>0</v>
          </cell>
        </row>
        <row r="217">
          <cell r="C217">
            <v>-453128.25</v>
          </cell>
          <cell r="O217">
            <v>-71668.06</v>
          </cell>
          <cell r="U217" t="str">
            <v>Service</v>
          </cell>
          <cell r="V217" t="str">
            <v>M/O Interne</v>
          </cell>
          <cell r="W217" t="str">
            <v>$</v>
          </cell>
          <cell r="X217" t="str">
            <v>Oui</v>
          </cell>
        </row>
        <row r="218">
          <cell r="O218">
            <v>-294</v>
          </cell>
          <cell r="U218" t="str">
            <v>Service</v>
          </cell>
          <cell r="V218" t="str">
            <v>M/O Interne</v>
          </cell>
          <cell r="W218" t="str">
            <v>NB</v>
          </cell>
          <cell r="X218">
            <v>0</v>
          </cell>
        </row>
        <row r="219">
          <cell r="C219">
            <v>100</v>
          </cell>
          <cell r="O219">
            <v>0</v>
          </cell>
          <cell r="U219" t="str">
            <v>Service</v>
          </cell>
          <cell r="V219" t="str">
            <v>M/O Client</v>
          </cell>
          <cell r="W219" t="str">
            <v>$</v>
          </cell>
          <cell r="X219" t="str">
            <v>Oui</v>
          </cell>
        </row>
        <row r="220">
          <cell r="O220">
            <v>0</v>
          </cell>
          <cell r="U220" t="str">
            <v>Service</v>
          </cell>
          <cell r="V220" t="str">
            <v>M/O Client</v>
          </cell>
          <cell r="W220" t="str">
            <v>NB</v>
          </cell>
          <cell r="X220">
            <v>0</v>
          </cell>
        </row>
        <row r="221">
          <cell r="C221">
            <v>-134681.78</v>
          </cell>
          <cell r="O221">
            <v>-17283.72</v>
          </cell>
          <cell r="U221" t="str">
            <v>Pièces</v>
          </cell>
          <cell r="V221" t="str">
            <v>Huiles et Graisse</v>
          </cell>
          <cell r="W221" t="str">
            <v>$</v>
          </cell>
          <cell r="X221" t="str">
            <v>Oui</v>
          </cell>
        </row>
        <row r="222">
          <cell r="O222">
            <v>-325</v>
          </cell>
          <cell r="U222" t="str">
            <v>Pièces</v>
          </cell>
          <cell r="V222" t="str">
            <v>Huiles et Graisse</v>
          </cell>
          <cell r="W222" t="str">
            <v>NB</v>
          </cell>
          <cell r="X222">
            <v>0</v>
          </cell>
        </row>
        <row r="223">
          <cell r="C223">
            <v>-10949.91</v>
          </cell>
          <cell r="O223">
            <v>-819.95</v>
          </cell>
          <cell r="U223" t="str">
            <v>Service</v>
          </cell>
          <cell r="V223" t="str">
            <v>Sous-traitement</v>
          </cell>
          <cell r="W223" t="str">
            <v>$</v>
          </cell>
          <cell r="X223" t="str">
            <v>Oui</v>
          </cell>
        </row>
        <row r="224">
          <cell r="O224">
            <v>-4</v>
          </cell>
          <cell r="U224" t="str">
            <v>Service</v>
          </cell>
          <cell r="V224" t="str">
            <v>Sous-traitement</v>
          </cell>
          <cell r="W224" t="str">
            <v>NB</v>
          </cell>
          <cell r="X224">
            <v>0</v>
          </cell>
        </row>
        <row r="225">
          <cell r="C225">
            <v>-16820.150000000001</v>
          </cell>
          <cell r="O225">
            <v>-1431</v>
          </cell>
          <cell r="U225" t="str">
            <v>Service</v>
          </cell>
          <cell r="V225" t="str">
            <v>Sous-traitement</v>
          </cell>
          <cell r="W225" t="str">
            <v>$</v>
          </cell>
          <cell r="X225" t="str">
            <v>Oui</v>
          </cell>
        </row>
        <row r="226">
          <cell r="O226">
            <v>-2</v>
          </cell>
          <cell r="U226" t="str">
            <v>Service</v>
          </cell>
          <cell r="V226" t="str">
            <v>Sous-traitement</v>
          </cell>
          <cell r="W226" t="str">
            <v>NB</v>
          </cell>
          <cell r="X226">
            <v>0</v>
          </cell>
        </row>
        <row r="227">
          <cell r="C227">
            <v>-150761.79</v>
          </cell>
          <cell r="O227">
            <v>-25907.68</v>
          </cell>
          <cell r="U227" t="str">
            <v>Service</v>
          </cell>
          <cell r="V227" t="str">
            <v>Sous-traitement</v>
          </cell>
          <cell r="W227" t="str">
            <v>$</v>
          </cell>
          <cell r="X227" t="str">
            <v>Oui</v>
          </cell>
        </row>
        <row r="228">
          <cell r="O228">
            <v>-115</v>
          </cell>
          <cell r="U228" t="str">
            <v>Service</v>
          </cell>
          <cell r="V228" t="str">
            <v>Sous-traitement</v>
          </cell>
          <cell r="W228" t="str">
            <v>NB</v>
          </cell>
          <cell r="X228">
            <v>0</v>
          </cell>
        </row>
        <row r="229">
          <cell r="C229">
            <v>-226825.1</v>
          </cell>
          <cell r="O229">
            <v>-23252.51</v>
          </cell>
          <cell r="U229" t="str">
            <v>Carrosserie</v>
          </cell>
          <cell r="V229" t="str">
            <v>M/O Sous-traitement</v>
          </cell>
          <cell r="W229" t="str">
            <v>$</v>
          </cell>
          <cell r="X229" t="str">
            <v>Oui</v>
          </cell>
        </row>
        <row r="230">
          <cell r="O230">
            <v>-24</v>
          </cell>
          <cell r="U230" t="str">
            <v>Carrosserie</v>
          </cell>
          <cell r="V230" t="str">
            <v>M/O Sous-traitement</v>
          </cell>
          <cell r="W230" t="str">
            <v>NB</v>
          </cell>
          <cell r="X230">
            <v>0</v>
          </cell>
        </row>
        <row r="231">
          <cell r="C231">
            <v>-369363.52</v>
          </cell>
          <cell r="O231">
            <v>-34850.639999999999</v>
          </cell>
          <cell r="U231" t="str">
            <v>Carrosserie</v>
          </cell>
          <cell r="V231" t="str">
            <v>M/O Sous-traitement</v>
          </cell>
          <cell r="W231" t="str">
            <v>$</v>
          </cell>
          <cell r="X231" t="str">
            <v>Oui</v>
          </cell>
        </row>
        <row r="232">
          <cell r="O232">
            <v>-16</v>
          </cell>
          <cell r="U232" t="str">
            <v>Carrosserie</v>
          </cell>
          <cell r="V232" t="str">
            <v>M/O Sous-traitement</v>
          </cell>
          <cell r="W232" t="str">
            <v>NB</v>
          </cell>
          <cell r="X232">
            <v>0</v>
          </cell>
        </row>
        <row r="233">
          <cell r="C233">
            <v>-60206.45</v>
          </cell>
          <cell r="O233">
            <v>-13114.32</v>
          </cell>
          <cell r="U233" t="str">
            <v>Carrosserie</v>
          </cell>
          <cell r="V233" t="str">
            <v>M/O Sous-traitement</v>
          </cell>
          <cell r="W233" t="str">
            <v>$</v>
          </cell>
          <cell r="X233" t="str">
            <v>Oui</v>
          </cell>
        </row>
        <row r="234">
          <cell r="O234">
            <v>-34</v>
          </cell>
          <cell r="U234" t="str">
            <v>Carrosserie</v>
          </cell>
          <cell r="V234" t="str">
            <v>M/O Sous-traitement</v>
          </cell>
          <cell r="W234" t="str">
            <v>NB</v>
          </cell>
          <cell r="X234">
            <v>0</v>
          </cell>
        </row>
        <row r="235">
          <cell r="C235">
            <v>-446814.12</v>
          </cell>
          <cell r="O235">
            <v>-56374.25</v>
          </cell>
          <cell r="U235" t="str">
            <v>Pièces</v>
          </cell>
          <cell r="V235" t="str">
            <v>Pièces Ro Clients</v>
          </cell>
          <cell r="W235" t="str">
            <v>$</v>
          </cell>
          <cell r="X235" t="str">
            <v>Oui</v>
          </cell>
        </row>
        <row r="236">
          <cell r="O236">
            <v>-259</v>
          </cell>
          <cell r="U236" t="str">
            <v>Pièces</v>
          </cell>
          <cell r="V236" t="str">
            <v>Pièces Ro Clients</v>
          </cell>
          <cell r="W236" t="str">
            <v>NB</v>
          </cell>
          <cell r="X236">
            <v>0</v>
          </cell>
        </row>
        <row r="237">
          <cell r="C237">
            <v>-4261.6400000000003</v>
          </cell>
          <cell r="O237">
            <v>-409.14</v>
          </cell>
          <cell r="U237" t="str">
            <v>Service</v>
          </cell>
          <cell r="V237" t="str">
            <v>M/O Client</v>
          </cell>
          <cell r="W237" t="str">
            <v>$</v>
          </cell>
          <cell r="X237" t="str">
            <v>Oui</v>
          </cell>
        </row>
        <row r="238">
          <cell r="C238">
            <v>-592061.42000000004</v>
          </cell>
          <cell r="O238">
            <v>-93302.75</v>
          </cell>
          <cell r="U238" t="str">
            <v>Pièces</v>
          </cell>
          <cell r="V238" t="str">
            <v>P/A Garantie</v>
          </cell>
          <cell r="W238" t="str">
            <v>$</v>
          </cell>
          <cell r="X238" t="str">
            <v>Oui</v>
          </cell>
        </row>
        <row r="239">
          <cell r="O239">
            <v>-241</v>
          </cell>
          <cell r="U239" t="str">
            <v>Pièces</v>
          </cell>
          <cell r="V239" t="str">
            <v>P/A Garantie</v>
          </cell>
          <cell r="W239" t="str">
            <v>NB</v>
          </cell>
          <cell r="X239">
            <v>0</v>
          </cell>
        </row>
        <row r="240">
          <cell r="C240">
            <v>-393731.43</v>
          </cell>
          <cell r="O240">
            <v>-65060.73</v>
          </cell>
          <cell r="U240" t="str">
            <v>Pièces</v>
          </cell>
          <cell r="V240" t="str">
            <v>Ventes Internes</v>
          </cell>
          <cell r="W240" t="str">
            <v>$</v>
          </cell>
          <cell r="X240" t="str">
            <v>Oui</v>
          </cell>
        </row>
        <row r="241">
          <cell r="O241">
            <v>-289</v>
          </cell>
          <cell r="U241" t="str">
            <v>Pièces</v>
          </cell>
          <cell r="V241" t="str">
            <v>Ventes Internes</v>
          </cell>
          <cell r="W241" t="str">
            <v>NB</v>
          </cell>
          <cell r="X241">
            <v>0</v>
          </cell>
        </row>
        <row r="242">
          <cell r="C242">
            <v>-4940.8999999999996</v>
          </cell>
          <cell r="O242">
            <v>-725.61</v>
          </cell>
          <cell r="U242" t="str">
            <v>Service</v>
          </cell>
          <cell r="V242" t="str">
            <v>M/O Interne</v>
          </cell>
          <cell r="W242" t="str">
            <v>$</v>
          </cell>
          <cell r="X242" t="str">
            <v>Oui</v>
          </cell>
        </row>
        <row r="243">
          <cell r="C243">
            <v>-31394.85</v>
          </cell>
          <cell r="O243">
            <v>-2988.75</v>
          </cell>
          <cell r="U243" t="str">
            <v>Pièces</v>
          </cell>
          <cell r="V243" t="str">
            <v>Pièces Ro Clients</v>
          </cell>
          <cell r="W243" t="str">
            <v>$</v>
          </cell>
          <cell r="X243" t="str">
            <v>Oui</v>
          </cell>
        </row>
        <row r="244">
          <cell r="O244">
            <v>-184</v>
          </cell>
          <cell r="U244" t="str">
            <v>Pièces</v>
          </cell>
          <cell r="V244" t="str">
            <v>Pièces Ro Clients</v>
          </cell>
          <cell r="W244" t="str">
            <v>NB</v>
          </cell>
          <cell r="X244">
            <v>0</v>
          </cell>
        </row>
        <row r="245">
          <cell r="C245">
            <v>0</v>
          </cell>
          <cell r="O245">
            <v>16</v>
          </cell>
          <cell r="U245" t="str">
            <v>Pièces</v>
          </cell>
          <cell r="V245" t="str">
            <v>Ventes Internes</v>
          </cell>
          <cell r="W245" t="str">
            <v>$</v>
          </cell>
          <cell r="X245" t="str">
            <v>Oui</v>
          </cell>
        </row>
        <row r="246">
          <cell r="O246">
            <v>1</v>
          </cell>
          <cell r="U246" t="str">
            <v>Pièces</v>
          </cell>
          <cell r="V246" t="str">
            <v>Ventes Internes</v>
          </cell>
          <cell r="W246" t="str">
            <v>NB</v>
          </cell>
          <cell r="X246">
            <v>0</v>
          </cell>
        </row>
        <row r="247">
          <cell r="C247">
            <v>-59273.88</v>
          </cell>
          <cell r="O247">
            <v>-3366.15</v>
          </cell>
          <cell r="U247" t="str">
            <v>Pièces</v>
          </cell>
          <cell r="V247" t="str">
            <v>Pièces Ro Carrosserie</v>
          </cell>
          <cell r="W247" t="str">
            <v>$</v>
          </cell>
          <cell r="X247" t="str">
            <v>Oui</v>
          </cell>
        </row>
        <row r="248">
          <cell r="O248">
            <v>-9</v>
          </cell>
          <cell r="U248" t="str">
            <v>Pièces</v>
          </cell>
          <cell r="V248" t="str">
            <v>Pièces Ro Carrosserie</v>
          </cell>
          <cell r="W248" t="str">
            <v>NB</v>
          </cell>
          <cell r="X248">
            <v>0</v>
          </cell>
        </row>
        <row r="249">
          <cell r="C249">
            <v>-273434.49</v>
          </cell>
          <cell r="O249">
            <v>-31779.51</v>
          </cell>
          <cell r="U249" t="str">
            <v>Pièces</v>
          </cell>
          <cell r="V249" t="str">
            <v>Pièces Ro Carrosserie</v>
          </cell>
          <cell r="W249" t="str">
            <v>$</v>
          </cell>
          <cell r="X249" t="str">
            <v>Oui</v>
          </cell>
        </row>
        <row r="250">
          <cell r="O250">
            <v>-14</v>
          </cell>
          <cell r="U250" t="str">
            <v>Pièces</v>
          </cell>
          <cell r="V250" t="str">
            <v>Pièces Ro Carrosserie</v>
          </cell>
          <cell r="W250" t="str">
            <v>NB</v>
          </cell>
          <cell r="X250">
            <v>0</v>
          </cell>
        </row>
        <row r="251">
          <cell r="C251">
            <v>-10125.44</v>
          </cell>
          <cell r="O251">
            <v>-1588.95</v>
          </cell>
          <cell r="U251" t="str">
            <v>Pièces</v>
          </cell>
          <cell r="V251" t="str">
            <v>Pièces Ro Carrosserie</v>
          </cell>
          <cell r="W251" t="str">
            <v>$</v>
          </cell>
          <cell r="X251" t="str">
            <v>Oui</v>
          </cell>
        </row>
        <row r="252">
          <cell r="O252">
            <v>-8</v>
          </cell>
          <cell r="U252" t="str">
            <v>Pièces</v>
          </cell>
          <cell r="V252" t="str">
            <v>Pièces Ro Carrosserie</v>
          </cell>
          <cell r="W252" t="str">
            <v>NB</v>
          </cell>
          <cell r="X252">
            <v>0</v>
          </cell>
        </row>
        <row r="253">
          <cell r="C253">
            <v>-121328.74</v>
          </cell>
          <cell r="O253">
            <v>-23316.37</v>
          </cell>
          <cell r="U253" t="str">
            <v>Pièces</v>
          </cell>
          <cell r="V253" t="str">
            <v>Ventes Détails</v>
          </cell>
          <cell r="W253" t="str">
            <v>$</v>
          </cell>
          <cell r="X253" t="str">
            <v>Oui</v>
          </cell>
        </row>
        <row r="254">
          <cell r="O254">
            <v>-162</v>
          </cell>
          <cell r="U254" t="str">
            <v>Pièces</v>
          </cell>
          <cell r="V254" t="str">
            <v>Ventes Détails</v>
          </cell>
          <cell r="W254" t="str">
            <v>NB</v>
          </cell>
          <cell r="X254">
            <v>0</v>
          </cell>
        </row>
        <row r="255">
          <cell r="C255">
            <v>-356341.31</v>
          </cell>
          <cell r="O255">
            <v>-76523.429999999993</v>
          </cell>
          <cell r="U255" t="str">
            <v>Pièces</v>
          </cell>
          <cell r="V255" t="str">
            <v>Ventes de Gros</v>
          </cell>
          <cell r="W255" t="str">
            <v>$</v>
          </cell>
          <cell r="X255" t="str">
            <v>Oui</v>
          </cell>
        </row>
        <row r="256">
          <cell r="O256">
            <v>-273</v>
          </cell>
          <cell r="U256" t="str">
            <v>Pièces</v>
          </cell>
          <cell r="V256" t="str">
            <v>Ventes de Gros</v>
          </cell>
          <cell r="W256" t="str">
            <v>NB</v>
          </cell>
          <cell r="X256">
            <v>0</v>
          </cell>
        </row>
        <row r="257">
          <cell r="C257">
            <v>-229895.71</v>
          </cell>
          <cell r="O257">
            <v>-44833.79</v>
          </cell>
          <cell r="U257" t="str">
            <v>Pièces</v>
          </cell>
          <cell r="V257" t="str">
            <v>Ventes Pneus</v>
          </cell>
          <cell r="W257" t="str">
            <v>$</v>
          </cell>
          <cell r="X257" t="str">
            <v>Oui</v>
          </cell>
        </row>
        <row r="258">
          <cell r="O258">
            <v>-60</v>
          </cell>
          <cell r="U258" t="str">
            <v>Pièces</v>
          </cell>
          <cell r="V258" t="str">
            <v>Ventes Pneus</v>
          </cell>
          <cell r="W258" t="str">
            <v>NB</v>
          </cell>
          <cell r="X258">
            <v>0</v>
          </cell>
        </row>
        <row r="259">
          <cell r="C259">
            <v>-3462.19</v>
          </cell>
          <cell r="O259">
            <v>0</v>
          </cell>
          <cell r="U259" t="str">
            <v>Pièces</v>
          </cell>
          <cell r="V259" t="str">
            <v>Ventes Pneus</v>
          </cell>
          <cell r="W259" t="str">
            <v>$</v>
          </cell>
          <cell r="X259" t="str">
            <v>Oui</v>
          </cell>
        </row>
        <row r="260">
          <cell r="C260">
            <v>1712764.47</v>
          </cell>
          <cell r="O260">
            <v>233062.72</v>
          </cell>
          <cell r="U260" t="str">
            <v>Véhicules neufs</v>
          </cell>
          <cell r="V260" t="str">
            <v>Rachat bail</v>
          </cell>
          <cell r="W260" t="str">
            <v>$</v>
          </cell>
          <cell r="X260">
            <v>0</v>
          </cell>
        </row>
        <row r="261">
          <cell r="C261">
            <v>103255.11</v>
          </cell>
          <cell r="O261">
            <v>0</v>
          </cell>
          <cell r="U261" t="str">
            <v>Véhicules neufs</v>
          </cell>
          <cell r="V261" t="str">
            <v>Autos détail</v>
          </cell>
          <cell r="W261" t="str">
            <v>$</v>
          </cell>
          <cell r="X261">
            <v>0</v>
          </cell>
        </row>
        <row r="262">
          <cell r="C262">
            <v>2052304.55</v>
          </cell>
          <cell r="O262">
            <v>440601.01</v>
          </cell>
          <cell r="U262" t="str">
            <v>Véhicules neufs</v>
          </cell>
          <cell r="V262" t="str">
            <v>Autos détail</v>
          </cell>
          <cell r="W262" t="str">
            <v>$</v>
          </cell>
          <cell r="X262">
            <v>0</v>
          </cell>
        </row>
        <row r="263">
          <cell r="C263">
            <v>1717937.13</v>
          </cell>
          <cell r="O263">
            <v>486945.71</v>
          </cell>
          <cell r="U263" t="str">
            <v>Véhicules neufs</v>
          </cell>
          <cell r="V263" t="str">
            <v>Autos détail</v>
          </cell>
          <cell r="W263" t="str">
            <v>$</v>
          </cell>
          <cell r="X263">
            <v>0</v>
          </cell>
        </row>
        <row r="264">
          <cell r="C264">
            <v>14956.52</v>
          </cell>
          <cell r="O264">
            <v>0</v>
          </cell>
          <cell r="U264" t="str">
            <v>Véhicules neufs</v>
          </cell>
          <cell r="V264" t="str">
            <v>Autos détail</v>
          </cell>
          <cell r="W264" t="str">
            <v>$</v>
          </cell>
          <cell r="X264">
            <v>0</v>
          </cell>
        </row>
        <row r="265">
          <cell r="C265">
            <v>93657.31</v>
          </cell>
          <cell r="O265">
            <v>88097.58</v>
          </cell>
          <cell r="U265" t="str">
            <v>Véhicules neufs</v>
          </cell>
          <cell r="V265" t="str">
            <v>Camions détail</v>
          </cell>
          <cell r="W265" t="str">
            <v>$</v>
          </cell>
          <cell r="X265">
            <v>0</v>
          </cell>
        </row>
        <row r="266">
          <cell r="C266">
            <v>3906941.04</v>
          </cell>
          <cell r="O266">
            <v>718055.67</v>
          </cell>
          <cell r="U266" t="str">
            <v>Véhicules neufs</v>
          </cell>
          <cell r="V266" t="str">
            <v>Camions détail</v>
          </cell>
          <cell r="W266" t="str">
            <v>$</v>
          </cell>
          <cell r="X266">
            <v>0</v>
          </cell>
        </row>
        <row r="267">
          <cell r="C267">
            <v>388991.93</v>
          </cell>
          <cell r="O267">
            <v>42975.1</v>
          </cell>
          <cell r="U267" t="str">
            <v>Véhicules neufs</v>
          </cell>
          <cell r="V267" t="str">
            <v>Camions détail</v>
          </cell>
          <cell r="W267" t="str">
            <v>$</v>
          </cell>
          <cell r="X267">
            <v>0</v>
          </cell>
        </row>
        <row r="268">
          <cell r="C268">
            <v>811177</v>
          </cell>
          <cell r="O268">
            <v>0</v>
          </cell>
          <cell r="U268" t="str">
            <v>Véhicules neufs</v>
          </cell>
          <cell r="V268" t="str">
            <v>Autos détail</v>
          </cell>
          <cell r="W268" t="str">
            <v>$</v>
          </cell>
          <cell r="X268">
            <v>0</v>
          </cell>
        </row>
        <row r="269">
          <cell r="C269">
            <v>6944549.25</v>
          </cell>
          <cell r="O269">
            <v>1156438.31</v>
          </cell>
          <cell r="U269" t="str">
            <v>Véhicules neufs</v>
          </cell>
          <cell r="V269" t="str">
            <v>Camions détail</v>
          </cell>
          <cell r="W269" t="str">
            <v>$</v>
          </cell>
          <cell r="X269">
            <v>0</v>
          </cell>
        </row>
        <row r="270">
          <cell r="C270">
            <v>351563.35</v>
          </cell>
          <cell r="O270">
            <v>750</v>
          </cell>
          <cell r="U270" t="str">
            <v>Véhicules neufs</v>
          </cell>
          <cell r="V270" t="str">
            <v>Autos détail</v>
          </cell>
          <cell r="W270" t="str">
            <v>$</v>
          </cell>
          <cell r="X270">
            <v>0</v>
          </cell>
        </row>
        <row r="271">
          <cell r="C271">
            <v>666045.81999999995</v>
          </cell>
          <cell r="O271">
            <v>0</v>
          </cell>
          <cell r="U271" t="str">
            <v>Véhicules neufs</v>
          </cell>
          <cell r="V271" t="str">
            <v>Flottes</v>
          </cell>
          <cell r="W271" t="str">
            <v>$</v>
          </cell>
          <cell r="X271">
            <v>0</v>
          </cell>
        </row>
        <row r="272">
          <cell r="C272">
            <v>1970986.53</v>
          </cell>
          <cell r="O272">
            <v>200248.07</v>
          </cell>
          <cell r="U272" t="str">
            <v>Véhicules neufs</v>
          </cell>
          <cell r="V272" t="str">
            <v>Ex-Démos et courtoisies</v>
          </cell>
          <cell r="W272" t="str">
            <v>$</v>
          </cell>
          <cell r="X272">
            <v>0</v>
          </cell>
        </row>
        <row r="273">
          <cell r="C273">
            <v>5356988.8499999996</v>
          </cell>
          <cell r="O273">
            <v>688029.96</v>
          </cell>
          <cell r="U273" t="str">
            <v>Véhicules usagés</v>
          </cell>
          <cell r="V273" t="str">
            <v>Certifié</v>
          </cell>
          <cell r="W273" t="str">
            <v>$</v>
          </cell>
          <cell r="X273">
            <v>0</v>
          </cell>
        </row>
        <row r="274">
          <cell r="C274">
            <v>559009.36</v>
          </cell>
          <cell r="O274">
            <v>81469.94</v>
          </cell>
          <cell r="U274" t="str">
            <v>Véhicules usagés</v>
          </cell>
          <cell r="V274" t="str">
            <v>Certifié</v>
          </cell>
          <cell r="W274" t="str">
            <v>$</v>
          </cell>
          <cell r="X274">
            <v>0</v>
          </cell>
        </row>
        <row r="275">
          <cell r="C275">
            <v>2940</v>
          </cell>
          <cell r="O275">
            <v>0</v>
          </cell>
          <cell r="U275" t="str">
            <v>Véhicules usagés</v>
          </cell>
          <cell r="V275" t="str">
            <v>Non Certifié</v>
          </cell>
          <cell r="W275" t="str">
            <v>$</v>
          </cell>
          <cell r="X275">
            <v>0</v>
          </cell>
        </row>
        <row r="276">
          <cell r="C276">
            <v>659.42</v>
          </cell>
          <cell r="O276">
            <v>-1629.83</v>
          </cell>
          <cell r="U276" t="str">
            <v>Véhicules usagés</v>
          </cell>
          <cell r="V276" t="str">
            <v>Non Certifié</v>
          </cell>
          <cell r="W276" t="str">
            <v>$</v>
          </cell>
          <cell r="X276">
            <v>0</v>
          </cell>
        </row>
        <row r="277">
          <cell r="C277">
            <v>126157.3</v>
          </cell>
          <cell r="O277">
            <v>56545</v>
          </cell>
          <cell r="U277" t="str">
            <v>Véhicules usagés</v>
          </cell>
          <cell r="V277" t="str">
            <v>Non Certifié</v>
          </cell>
          <cell r="W277" t="str">
            <v>$</v>
          </cell>
          <cell r="X277">
            <v>0</v>
          </cell>
        </row>
        <row r="278">
          <cell r="C278">
            <v>3500.61</v>
          </cell>
          <cell r="O278">
            <v>3051.49</v>
          </cell>
          <cell r="U278" t="str">
            <v>Véhicules usagés</v>
          </cell>
          <cell r="V278" t="str">
            <v>Non Certifié</v>
          </cell>
          <cell r="W278" t="str">
            <v>$</v>
          </cell>
          <cell r="X278">
            <v>0</v>
          </cell>
        </row>
        <row r="279">
          <cell r="C279">
            <v>3602813.76</v>
          </cell>
          <cell r="O279">
            <v>495259.68</v>
          </cell>
          <cell r="U279" t="str">
            <v>Véhicules usagés</v>
          </cell>
          <cell r="V279" t="str">
            <v>Ventes au Gros</v>
          </cell>
          <cell r="W279" t="str">
            <v>$</v>
          </cell>
          <cell r="X279">
            <v>0</v>
          </cell>
        </row>
        <row r="280">
          <cell r="C280">
            <v>169083.71</v>
          </cell>
          <cell r="O280">
            <v>15175.71</v>
          </cell>
          <cell r="U280" t="str">
            <v>Service</v>
          </cell>
          <cell r="V280" t="str">
            <v>M/O Client</v>
          </cell>
          <cell r="W280" t="str">
            <v>$</v>
          </cell>
          <cell r="X280">
            <v>0</v>
          </cell>
        </row>
        <row r="281">
          <cell r="C281">
            <v>397.97</v>
          </cell>
          <cell r="O281">
            <v>2307.4899999999998</v>
          </cell>
          <cell r="U281" t="str">
            <v>Service</v>
          </cell>
          <cell r="V281" t="str">
            <v>M/O Esthétique</v>
          </cell>
          <cell r="W281" t="str">
            <v>$</v>
          </cell>
          <cell r="X281">
            <v>0</v>
          </cell>
        </row>
        <row r="282">
          <cell r="C282">
            <v>130502.35</v>
          </cell>
          <cell r="O282">
            <v>18558.8</v>
          </cell>
          <cell r="U282" t="str">
            <v>Service</v>
          </cell>
          <cell r="V282" t="str">
            <v>M/O Garantie</v>
          </cell>
          <cell r="W282" t="str">
            <v>$</v>
          </cell>
          <cell r="X282">
            <v>0</v>
          </cell>
        </row>
        <row r="283">
          <cell r="C283">
            <v>115650.61</v>
          </cell>
          <cell r="O283">
            <v>15967.84</v>
          </cell>
          <cell r="U283" t="str">
            <v>Service</v>
          </cell>
          <cell r="V283" t="str">
            <v>M/O Interne</v>
          </cell>
          <cell r="W283" t="str">
            <v>$</v>
          </cell>
          <cell r="X283">
            <v>0</v>
          </cell>
        </row>
        <row r="284">
          <cell r="C284">
            <v>25053.08</v>
          </cell>
          <cell r="O284">
            <v>2904.6</v>
          </cell>
          <cell r="U284" t="str">
            <v>Service</v>
          </cell>
          <cell r="V284" t="str">
            <v>Ajustement M/O</v>
          </cell>
          <cell r="W284" t="str">
            <v>$</v>
          </cell>
          <cell r="X284">
            <v>0</v>
          </cell>
        </row>
        <row r="285">
          <cell r="C285">
            <v>96489.68</v>
          </cell>
          <cell r="O285">
            <v>12496.14</v>
          </cell>
          <cell r="U285" t="str">
            <v>Pièces</v>
          </cell>
          <cell r="V285" t="str">
            <v>Huiles et Graisse</v>
          </cell>
          <cell r="W285" t="str">
            <v>$</v>
          </cell>
          <cell r="X285">
            <v>0</v>
          </cell>
        </row>
        <row r="286">
          <cell r="C286">
            <v>8561.17</v>
          </cell>
          <cell r="O286">
            <v>571.75</v>
          </cell>
          <cell r="U286" t="str">
            <v>Service</v>
          </cell>
          <cell r="V286" t="str">
            <v>Sous-traitement</v>
          </cell>
          <cell r="W286" t="str">
            <v>$</v>
          </cell>
          <cell r="X286">
            <v>0</v>
          </cell>
        </row>
        <row r="287">
          <cell r="C287">
            <v>17531.509999999998</v>
          </cell>
          <cell r="O287">
            <v>1431</v>
          </cell>
          <cell r="U287" t="str">
            <v>Service</v>
          </cell>
          <cell r="V287" t="str">
            <v>Sous-traitement</v>
          </cell>
          <cell r="W287" t="str">
            <v>$</v>
          </cell>
          <cell r="X287">
            <v>0</v>
          </cell>
        </row>
        <row r="288">
          <cell r="C288">
            <v>114962.74</v>
          </cell>
          <cell r="O288">
            <v>19604</v>
          </cell>
          <cell r="U288" t="str">
            <v>Service</v>
          </cell>
          <cell r="V288" t="str">
            <v>Sous-traitement</v>
          </cell>
          <cell r="W288" t="str">
            <v>$</v>
          </cell>
          <cell r="X288">
            <v>0</v>
          </cell>
        </row>
        <row r="289">
          <cell r="C289">
            <v>98897.95</v>
          </cell>
          <cell r="O289">
            <v>10384.08</v>
          </cell>
          <cell r="U289" t="str">
            <v>Carrosserie</v>
          </cell>
          <cell r="V289" t="str">
            <v>M/O Sous-traitement</v>
          </cell>
          <cell r="W289" t="str">
            <v>$</v>
          </cell>
          <cell r="X289">
            <v>0</v>
          </cell>
        </row>
        <row r="290">
          <cell r="C290">
            <v>368671.57</v>
          </cell>
          <cell r="O290">
            <v>34850.639999999999</v>
          </cell>
          <cell r="U290" t="str">
            <v>Carrosserie</v>
          </cell>
          <cell r="V290" t="str">
            <v>M/O Sous-traitement</v>
          </cell>
          <cell r="W290" t="str">
            <v>$</v>
          </cell>
          <cell r="X290">
            <v>0</v>
          </cell>
        </row>
        <row r="291">
          <cell r="C291">
            <v>45603.71</v>
          </cell>
          <cell r="O291">
            <v>10839.38</v>
          </cell>
          <cell r="U291" t="str">
            <v>Carrosserie</v>
          </cell>
          <cell r="V291" t="str">
            <v>M/O Sous-traitement</v>
          </cell>
          <cell r="W291" t="str">
            <v>$</v>
          </cell>
          <cell r="X291">
            <v>0</v>
          </cell>
        </row>
        <row r="292">
          <cell r="C292">
            <v>284447.01</v>
          </cell>
          <cell r="O292">
            <v>35776.67</v>
          </cell>
          <cell r="U292" t="str">
            <v>Pièces</v>
          </cell>
          <cell r="V292" t="str">
            <v>Pièces Ro Clients</v>
          </cell>
          <cell r="W292" t="str">
            <v>$</v>
          </cell>
          <cell r="X292">
            <v>0</v>
          </cell>
        </row>
        <row r="293">
          <cell r="C293">
            <v>2896.6</v>
          </cell>
          <cell r="O293">
            <v>284.11</v>
          </cell>
          <cell r="U293" t="str">
            <v>Service</v>
          </cell>
          <cell r="V293" t="str">
            <v>M/O Client</v>
          </cell>
          <cell r="W293" t="str">
            <v>$</v>
          </cell>
          <cell r="X293">
            <v>0</v>
          </cell>
        </row>
        <row r="294">
          <cell r="C294">
            <v>451218.66</v>
          </cell>
          <cell r="O294">
            <v>71115.960000000006</v>
          </cell>
          <cell r="U294" t="str">
            <v>Pièces</v>
          </cell>
          <cell r="V294" t="str">
            <v>P/A Garantie</v>
          </cell>
          <cell r="W294" t="str">
            <v>$</v>
          </cell>
          <cell r="X294">
            <v>0</v>
          </cell>
        </row>
        <row r="295">
          <cell r="C295">
            <v>268230.98</v>
          </cell>
          <cell r="O295">
            <v>45860.77</v>
          </cell>
          <cell r="U295" t="str">
            <v>Pièces</v>
          </cell>
          <cell r="V295" t="str">
            <v>Ventes Internes</v>
          </cell>
          <cell r="W295" t="str">
            <v>$</v>
          </cell>
          <cell r="X295">
            <v>0</v>
          </cell>
        </row>
        <row r="296">
          <cell r="C296">
            <v>3729.09</v>
          </cell>
          <cell r="O296">
            <v>546.87</v>
          </cell>
          <cell r="U296" t="str">
            <v>Service</v>
          </cell>
          <cell r="V296" t="str">
            <v>M/O Interne</v>
          </cell>
          <cell r="W296" t="str">
            <v>$</v>
          </cell>
          <cell r="X296">
            <v>0</v>
          </cell>
        </row>
        <row r="297">
          <cell r="C297">
            <v>22836.55</v>
          </cell>
          <cell r="O297">
            <v>1973.77</v>
          </cell>
          <cell r="U297" t="str">
            <v>Pièces</v>
          </cell>
          <cell r="V297" t="str">
            <v>Pièces Ro Clients</v>
          </cell>
          <cell r="W297" t="str">
            <v>$</v>
          </cell>
          <cell r="X297">
            <v>0</v>
          </cell>
        </row>
        <row r="298">
          <cell r="C298">
            <v>0</v>
          </cell>
          <cell r="O298">
            <v>-16</v>
          </cell>
          <cell r="U298" t="str">
            <v>Pièces</v>
          </cell>
          <cell r="V298" t="str">
            <v>Ventes Internes</v>
          </cell>
          <cell r="W298" t="str">
            <v>$</v>
          </cell>
          <cell r="X298">
            <v>0</v>
          </cell>
        </row>
        <row r="299">
          <cell r="C299">
            <v>40591.410000000003</v>
          </cell>
          <cell r="O299">
            <v>2262.71</v>
          </cell>
          <cell r="U299" t="str">
            <v>Pièces</v>
          </cell>
          <cell r="V299" t="str">
            <v>Pièces Ro Carrosserie</v>
          </cell>
          <cell r="W299" t="str">
            <v>$</v>
          </cell>
          <cell r="X299">
            <v>0</v>
          </cell>
        </row>
        <row r="300">
          <cell r="C300">
            <v>210349.6</v>
          </cell>
          <cell r="O300">
            <v>24445.75</v>
          </cell>
          <cell r="U300" t="str">
            <v>Pièces</v>
          </cell>
          <cell r="V300" t="str">
            <v>Pièces Ro Carrosserie</v>
          </cell>
          <cell r="W300" t="str">
            <v>$</v>
          </cell>
          <cell r="X300">
            <v>0</v>
          </cell>
        </row>
        <row r="301">
          <cell r="C301">
            <v>6753.21</v>
          </cell>
          <cell r="O301">
            <v>1012.89</v>
          </cell>
          <cell r="U301" t="str">
            <v>Pièces</v>
          </cell>
          <cell r="V301" t="str">
            <v>Pièces Ro Carrosserie</v>
          </cell>
          <cell r="W301" t="str">
            <v>$</v>
          </cell>
          <cell r="X301">
            <v>0</v>
          </cell>
        </row>
        <row r="302">
          <cell r="C302">
            <v>87497.68</v>
          </cell>
          <cell r="O302">
            <v>18194.39</v>
          </cell>
          <cell r="U302" t="str">
            <v>Pièces</v>
          </cell>
          <cell r="V302" t="str">
            <v>Ventes Détails</v>
          </cell>
          <cell r="W302" t="str">
            <v>$</v>
          </cell>
          <cell r="X302">
            <v>0</v>
          </cell>
        </row>
        <row r="303">
          <cell r="C303">
            <v>292745.61</v>
          </cell>
          <cell r="O303">
            <v>64673.01</v>
          </cell>
          <cell r="U303" t="str">
            <v>Pièces</v>
          </cell>
          <cell r="V303" t="str">
            <v>Ventes de Gros</v>
          </cell>
          <cell r="W303" t="str">
            <v>$</v>
          </cell>
          <cell r="X303">
            <v>0</v>
          </cell>
        </row>
        <row r="304">
          <cell r="C304">
            <v>191341.18</v>
          </cell>
          <cell r="O304">
            <v>37179.53</v>
          </cell>
          <cell r="U304" t="str">
            <v>Pièces</v>
          </cell>
          <cell r="V304" t="str">
            <v>Ventes Pneus</v>
          </cell>
          <cell r="W304" t="str">
            <v>$</v>
          </cell>
          <cell r="X304">
            <v>0</v>
          </cell>
        </row>
        <row r="305">
          <cell r="C305">
            <v>3046.78</v>
          </cell>
          <cell r="O305">
            <v>0</v>
          </cell>
          <cell r="U305" t="str">
            <v>Pièces</v>
          </cell>
          <cell r="V305" t="str">
            <v>Ventes Pneus</v>
          </cell>
          <cell r="W305" t="str">
            <v>$</v>
          </cell>
          <cell r="X305">
            <v>0</v>
          </cell>
        </row>
        <row r="306">
          <cell r="C306">
            <v>-1595.11</v>
          </cell>
          <cell r="O306">
            <v>422.08</v>
          </cell>
          <cell r="U306" t="str">
            <v>Pièces</v>
          </cell>
          <cell r="V306" t="str">
            <v>Escomptes</v>
          </cell>
          <cell r="W306" t="str">
            <v>$</v>
          </cell>
          <cell r="X306">
            <v>0</v>
          </cell>
        </row>
        <row r="307">
          <cell r="C307">
            <v>309939.12</v>
          </cell>
          <cell r="O307">
            <v>57478.17</v>
          </cell>
          <cell r="U307" t="str">
            <v>Véhicules neufs</v>
          </cell>
          <cell r="V307" t="str">
            <v>Comm. vendeurs</v>
          </cell>
          <cell r="W307" t="str">
            <v>$</v>
          </cell>
          <cell r="X307">
            <v>0</v>
          </cell>
        </row>
        <row r="308">
          <cell r="C308">
            <v>126416.76</v>
          </cell>
          <cell r="O308">
            <v>23594.67</v>
          </cell>
          <cell r="U308" t="str">
            <v>Véhicules neufs</v>
          </cell>
          <cell r="V308" t="str">
            <v>Comm. F&amp;I</v>
          </cell>
          <cell r="W308" t="str">
            <v>$</v>
          </cell>
          <cell r="X308">
            <v>0</v>
          </cell>
        </row>
        <row r="309">
          <cell r="C309">
            <v>3902.33</v>
          </cell>
          <cell r="O309">
            <v>1647.8</v>
          </cell>
          <cell r="U309" t="str">
            <v>Véhicules neufs</v>
          </cell>
          <cell r="V309" t="str">
            <v>Service gratuit 1</v>
          </cell>
          <cell r="W309" t="str">
            <v>$</v>
          </cell>
          <cell r="X309">
            <v>0</v>
          </cell>
        </row>
        <row r="310">
          <cell r="C310">
            <v>6740.84</v>
          </cell>
          <cell r="O310">
            <v>990.98</v>
          </cell>
          <cell r="U310" t="str">
            <v>Véhicules neufs</v>
          </cell>
          <cell r="V310" t="str">
            <v>Entretien stock</v>
          </cell>
          <cell r="W310" t="str">
            <v>$</v>
          </cell>
          <cell r="X310">
            <v>0</v>
          </cell>
        </row>
        <row r="311">
          <cell r="C311">
            <v>103654.83</v>
          </cell>
          <cell r="O311">
            <v>13024.67</v>
          </cell>
          <cell r="U311" t="str">
            <v>Véhicules neufs</v>
          </cell>
          <cell r="V311" t="str">
            <v>Intérêt de gros</v>
          </cell>
          <cell r="W311" t="str">
            <v>$</v>
          </cell>
          <cell r="X311">
            <v>0</v>
          </cell>
        </row>
        <row r="312">
          <cell r="C312">
            <v>79557.100000000006</v>
          </cell>
          <cell r="O312">
            <v>10006.85</v>
          </cell>
          <cell r="U312" t="str">
            <v>Véhicules neufs</v>
          </cell>
          <cell r="V312" t="str">
            <v>Frais de livraison</v>
          </cell>
          <cell r="W312" t="str">
            <v>$</v>
          </cell>
          <cell r="X312">
            <v>0</v>
          </cell>
        </row>
        <row r="313">
          <cell r="C313">
            <v>133068.59</v>
          </cell>
          <cell r="O313">
            <v>14501.43</v>
          </cell>
          <cell r="U313" t="str">
            <v>Véhicules neufs</v>
          </cell>
          <cell r="V313" t="str">
            <v>Publicité 1</v>
          </cell>
          <cell r="W313" t="str">
            <v>$</v>
          </cell>
          <cell r="X313">
            <v>0</v>
          </cell>
        </row>
        <row r="314">
          <cell r="C314">
            <v>-51200</v>
          </cell>
          <cell r="O314">
            <v>-9100</v>
          </cell>
          <cell r="U314" t="str">
            <v>Véhicules neufs</v>
          </cell>
          <cell r="V314" t="str">
            <v>Publicité 1</v>
          </cell>
          <cell r="W314" t="str">
            <v>$</v>
          </cell>
          <cell r="X314">
            <v>0</v>
          </cell>
        </row>
        <row r="315">
          <cell r="C315">
            <v>6723.72</v>
          </cell>
          <cell r="O315">
            <v>3578.36</v>
          </cell>
          <cell r="U315" t="str">
            <v>Véhicules neufs</v>
          </cell>
          <cell r="V315" t="str">
            <v>Salaires propriétaire</v>
          </cell>
          <cell r="W315" t="str">
            <v>$</v>
          </cell>
          <cell r="X315">
            <v>0</v>
          </cell>
        </row>
        <row r="316">
          <cell r="C316">
            <v>158918.63</v>
          </cell>
          <cell r="O316">
            <v>13531.66</v>
          </cell>
          <cell r="U316" t="str">
            <v>Véhicules neufs</v>
          </cell>
          <cell r="V316" t="str">
            <v>Salaires cadres</v>
          </cell>
          <cell r="W316" t="str">
            <v>$</v>
          </cell>
          <cell r="X316">
            <v>0</v>
          </cell>
        </row>
        <row r="317">
          <cell r="C317">
            <v>68580.639999999999</v>
          </cell>
          <cell r="O317">
            <v>9370.2000000000007</v>
          </cell>
          <cell r="U317" t="str">
            <v>Véhicules neufs</v>
          </cell>
          <cell r="V317" t="str">
            <v>Salaires commis</v>
          </cell>
          <cell r="W317" t="str">
            <v>$</v>
          </cell>
          <cell r="X317">
            <v>0</v>
          </cell>
        </row>
        <row r="318">
          <cell r="C318">
            <v>65873.350000000006</v>
          </cell>
          <cell r="O318">
            <v>10113.58</v>
          </cell>
          <cell r="U318" t="str">
            <v>Véhicules neufs</v>
          </cell>
          <cell r="V318" t="str">
            <v>Salaires autres</v>
          </cell>
          <cell r="W318" t="str">
            <v>$</v>
          </cell>
          <cell r="X318">
            <v>0</v>
          </cell>
        </row>
        <row r="319">
          <cell r="C319">
            <v>101576.04</v>
          </cell>
          <cell r="O319">
            <v>19957.87</v>
          </cell>
          <cell r="U319" t="str">
            <v>Véhicules neufs</v>
          </cell>
          <cell r="V319" t="str">
            <v>Salaires en absences</v>
          </cell>
          <cell r="W319" t="str">
            <v>$</v>
          </cell>
          <cell r="X319">
            <v>0</v>
          </cell>
        </row>
        <row r="320">
          <cell r="C320">
            <v>23190.95</v>
          </cell>
          <cell r="O320">
            <v>1940.65</v>
          </cell>
          <cell r="U320" t="str">
            <v>Véhicules neufs</v>
          </cell>
          <cell r="V320" t="str">
            <v>Csst</v>
          </cell>
          <cell r="W320" t="str">
            <v>$</v>
          </cell>
          <cell r="X320">
            <v>0</v>
          </cell>
        </row>
        <row r="321">
          <cell r="C321">
            <v>85145.66</v>
          </cell>
          <cell r="O321">
            <v>11643.89</v>
          </cell>
          <cell r="U321" t="str">
            <v>Véhicules neufs</v>
          </cell>
          <cell r="V321" t="str">
            <v>Déduction à la source</v>
          </cell>
          <cell r="W321" t="str">
            <v>$</v>
          </cell>
          <cell r="X321">
            <v>0</v>
          </cell>
        </row>
        <row r="322">
          <cell r="C322">
            <v>61021.04</v>
          </cell>
          <cell r="O322">
            <v>8344.7900000000009</v>
          </cell>
          <cell r="U322" t="str">
            <v>Véhicules neufs</v>
          </cell>
          <cell r="V322" t="str">
            <v>Bénéfices marginaux</v>
          </cell>
          <cell r="W322" t="str">
            <v>$</v>
          </cell>
          <cell r="X322">
            <v>0</v>
          </cell>
        </row>
        <row r="323">
          <cell r="C323">
            <v>568.29999999999995</v>
          </cell>
          <cell r="O323">
            <v>328.47</v>
          </cell>
          <cell r="U323" t="str">
            <v>Véhicules neufs</v>
          </cell>
          <cell r="V323" t="str">
            <v>Fournitures autres</v>
          </cell>
          <cell r="W323" t="str">
            <v>$</v>
          </cell>
          <cell r="X323">
            <v>0</v>
          </cell>
        </row>
        <row r="324">
          <cell r="C324">
            <v>7526.64</v>
          </cell>
          <cell r="O324">
            <v>743.39</v>
          </cell>
          <cell r="U324" t="str">
            <v>Véhicules neufs</v>
          </cell>
          <cell r="V324" t="str">
            <v>Formation</v>
          </cell>
          <cell r="W324" t="str">
            <v>$</v>
          </cell>
          <cell r="X324">
            <v>0</v>
          </cell>
        </row>
        <row r="325">
          <cell r="C325">
            <v>50385.55</v>
          </cell>
          <cell r="O325">
            <v>10906.6</v>
          </cell>
          <cell r="U325" t="str">
            <v>Véhicules neufs</v>
          </cell>
          <cell r="V325" t="str">
            <v>Frais véhicules de cie</v>
          </cell>
          <cell r="W325" t="str">
            <v>$</v>
          </cell>
          <cell r="X325">
            <v>0</v>
          </cell>
        </row>
        <row r="326">
          <cell r="C326">
            <v>1254.48</v>
          </cell>
          <cell r="O326">
            <v>158.11000000000001</v>
          </cell>
          <cell r="U326" t="str">
            <v>Véhicules neufs</v>
          </cell>
          <cell r="V326" t="str">
            <v>Frais postaux</v>
          </cell>
          <cell r="W326" t="str">
            <v>$</v>
          </cell>
          <cell r="X326">
            <v>0</v>
          </cell>
        </row>
        <row r="327">
          <cell r="C327">
            <v>45006.86</v>
          </cell>
          <cell r="O327">
            <v>5095.99</v>
          </cell>
          <cell r="U327" t="str">
            <v>Véhicules neufs</v>
          </cell>
          <cell r="V327" t="str">
            <v>Informatique</v>
          </cell>
          <cell r="W327" t="str">
            <v>$</v>
          </cell>
          <cell r="X327">
            <v>0</v>
          </cell>
        </row>
        <row r="328">
          <cell r="C328">
            <v>4598.83</v>
          </cell>
          <cell r="O328">
            <v>247.99</v>
          </cell>
          <cell r="U328" t="str">
            <v>Véhicules neufs</v>
          </cell>
          <cell r="V328" t="str">
            <v>Papeterie</v>
          </cell>
          <cell r="W328" t="str">
            <v>$</v>
          </cell>
          <cell r="X328">
            <v>0</v>
          </cell>
        </row>
        <row r="329">
          <cell r="C329">
            <v>2207.6</v>
          </cell>
          <cell r="O329">
            <v>538.55999999999995</v>
          </cell>
          <cell r="U329" t="str">
            <v>Véhicules neufs</v>
          </cell>
          <cell r="V329" t="str">
            <v>Téléphone</v>
          </cell>
          <cell r="W329" t="str">
            <v>$</v>
          </cell>
          <cell r="X329">
            <v>0</v>
          </cell>
        </row>
        <row r="330">
          <cell r="C330">
            <v>6545.67</v>
          </cell>
          <cell r="O330">
            <v>1009.27</v>
          </cell>
          <cell r="U330" t="str">
            <v>Véhicules neufs</v>
          </cell>
          <cell r="V330" t="str">
            <v>Divers</v>
          </cell>
          <cell r="W330" t="str">
            <v>$</v>
          </cell>
          <cell r="X330">
            <v>0</v>
          </cell>
        </row>
        <row r="331">
          <cell r="C331">
            <v>4345.0600000000004</v>
          </cell>
          <cell r="O331">
            <v>302.31</v>
          </cell>
          <cell r="U331" t="str">
            <v>Véhicules neufs</v>
          </cell>
          <cell r="V331" t="str">
            <v>Frais de déplacement</v>
          </cell>
          <cell r="W331" t="str">
            <v>$</v>
          </cell>
          <cell r="X331">
            <v>0</v>
          </cell>
        </row>
        <row r="332">
          <cell r="C332">
            <v>57108.26</v>
          </cell>
          <cell r="O332">
            <v>6195.91</v>
          </cell>
          <cell r="U332" t="str">
            <v>Véhicules neufs</v>
          </cell>
          <cell r="V332" t="str">
            <v>Services extérieurs</v>
          </cell>
          <cell r="W332" t="str">
            <v>$</v>
          </cell>
          <cell r="X332">
            <v>0</v>
          </cell>
        </row>
        <row r="333">
          <cell r="C333">
            <v>11299.36</v>
          </cell>
          <cell r="O333">
            <v>1380.64</v>
          </cell>
          <cell r="U333" t="str">
            <v>Véhicules neufs</v>
          </cell>
          <cell r="V333" t="str">
            <v>Amortissement</v>
          </cell>
          <cell r="W333" t="str">
            <v>$</v>
          </cell>
          <cell r="X333">
            <v>0</v>
          </cell>
        </row>
        <row r="334">
          <cell r="C334">
            <v>5938.56</v>
          </cell>
          <cell r="O334">
            <v>1219.29</v>
          </cell>
          <cell r="U334" t="str">
            <v>Véhicules neufs</v>
          </cell>
          <cell r="V334" t="str">
            <v>Chauffage, éclairage</v>
          </cell>
          <cell r="W334" t="str">
            <v>$</v>
          </cell>
          <cell r="X334">
            <v>0</v>
          </cell>
        </row>
        <row r="335">
          <cell r="C335">
            <v>66560</v>
          </cell>
          <cell r="O335">
            <v>8320</v>
          </cell>
          <cell r="U335" t="str">
            <v>Véhicules neufs</v>
          </cell>
          <cell r="V335" t="str">
            <v>Loyer</v>
          </cell>
          <cell r="W335" t="str">
            <v>$</v>
          </cell>
          <cell r="X335">
            <v>0</v>
          </cell>
        </row>
        <row r="336">
          <cell r="C336">
            <v>9492.7999999999993</v>
          </cell>
          <cell r="O336">
            <v>1186.5999999999999</v>
          </cell>
          <cell r="U336" t="str">
            <v>Véhicules neufs</v>
          </cell>
          <cell r="V336" t="str">
            <v>Assurances</v>
          </cell>
          <cell r="W336" t="str">
            <v>$</v>
          </cell>
          <cell r="X336">
            <v>0</v>
          </cell>
        </row>
        <row r="337">
          <cell r="C337">
            <v>12313.6</v>
          </cell>
          <cell r="O337">
            <v>1539.2</v>
          </cell>
          <cell r="U337" t="str">
            <v>Véhicules neufs</v>
          </cell>
          <cell r="V337" t="str">
            <v>Taxes foncières</v>
          </cell>
          <cell r="W337" t="str">
            <v>$</v>
          </cell>
          <cell r="X337">
            <v>0</v>
          </cell>
        </row>
        <row r="338">
          <cell r="C338">
            <v>8192</v>
          </cell>
          <cell r="O338">
            <v>1024</v>
          </cell>
          <cell r="U338" t="str">
            <v>Véhicules neufs</v>
          </cell>
          <cell r="V338" t="str">
            <v>Taxes d`affaires</v>
          </cell>
          <cell r="W338" t="str">
            <v>$</v>
          </cell>
          <cell r="X338">
            <v>0</v>
          </cell>
        </row>
        <row r="339">
          <cell r="C339">
            <v>16488.62</v>
          </cell>
          <cell r="O339">
            <v>2116.35</v>
          </cell>
          <cell r="U339" t="str">
            <v>Véhicules neufs</v>
          </cell>
          <cell r="V339" t="str">
            <v>Honoraires</v>
          </cell>
          <cell r="W339" t="str">
            <v>$</v>
          </cell>
          <cell r="X339">
            <v>0</v>
          </cell>
        </row>
        <row r="340">
          <cell r="C340">
            <v>139466.31</v>
          </cell>
          <cell r="O340">
            <v>19781.39</v>
          </cell>
          <cell r="U340" t="str">
            <v>Véhicules usagés</v>
          </cell>
          <cell r="V340" t="str">
            <v>Comm. vendeurs</v>
          </cell>
          <cell r="W340" t="str">
            <v>$</v>
          </cell>
          <cell r="X340">
            <v>0</v>
          </cell>
        </row>
        <row r="341">
          <cell r="C341">
            <v>164471.18</v>
          </cell>
          <cell r="O341">
            <v>25145.360000000001</v>
          </cell>
          <cell r="U341" t="str">
            <v>Véhicules usagés</v>
          </cell>
          <cell r="V341" t="str">
            <v>Comm. F&amp;I</v>
          </cell>
          <cell r="W341" t="str">
            <v>$</v>
          </cell>
          <cell r="X341">
            <v>0</v>
          </cell>
        </row>
        <row r="342">
          <cell r="C342">
            <v>4786.1400000000003</v>
          </cell>
          <cell r="O342">
            <v>-1287.45</v>
          </cell>
          <cell r="U342" t="str">
            <v>Véhicules usagés</v>
          </cell>
          <cell r="V342" t="str">
            <v>Service gratuit 1</v>
          </cell>
          <cell r="W342" t="str">
            <v>$</v>
          </cell>
          <cell r="X342">
            <v>0</v>
          </cell>
        </row>
        <row r="343">
          <cell r="C343">
            <v>26418.31</v>
          </cell>
          <cell r="O343">
            <v>4290.6899999999996</v>
          </cell>
          <cell r="U343" t="str">
            <v>Véhicules usagés</v>
          </cell>
          <cell r="V343" t="str">
            <v>Entretien stock</v>
          </cell>
          <cell r="W343" t="str">
            <v>$</v>
          </cell>
          <cell r="X343">
            <v>0</v>
          </cell>
        </row>
        <row r="344">
          <cell r="C344">
            <v>4375.24</v>
          </cell>
          <cell r="O344">
            <v>340.58</v>
          </cell>
          <cell r="U344" t="str">
            <v>Véhicules usagés</v>
          </cell>
          <cell r="V344" t="str">
            <v>Intérêt de gros</v>
          </cell>
          <cell r="W344" t="str">
            <v>$</v>
          </cell>
          <cell r="X344">
            <v>0</v>
          </cell>
        </row>
        <row r="345">
          <cell r="C345">
            <v>19636.830000000002</v>
          </cell>
          <cell r="O345">
            <v>3981.96</v>
          </cell>
          <cell r="U345" t="str">
            <v>Véhicules usagés</v>
          </cell>
          <cell r="V345" t="str">
            <v>Frais de livraison</v>
          </cell>
          <cell r="W345" t="str">
            <v>$</v>
          </cell>
          <cell r="X345">
            <v>0</v>
          </cell>
        </row>
        <row r="346">
          <cell r="C346">
            <v>52135.93</v>
          </cell>
          <cell r="O346">
            <v>7413.36</v>
          </cell>
          <cell r="U346" t="str">
            <v>Véhicules usagés</v>
          </cell>
          <cell r="V346" t="str">
            <v>Publicité 1</v>
          </cell>
          <cell r="W346" t="str">
            <v>$</v>
          </cell>
          <cell r="X346">
            <v>0</v>
          </cell>
        </row>
        <row r="347">
          <cell r="C347">
            <v>-28200</v>
          </cell>
          <cell r="O347">
            <v>-3800</v>
          </cell>
          <cell r="U347" t="str">
            <v>Véhicules usagés</v>
          </cell>
          <cell r="V347" t="str">
            <v>Publicité 1</v>
          </cell>
          <cell r="W347" t="str">
            <v>$</v>
          </cell>
          <cell r="X347">
            <v>0</v>
          </cell>
        </row>
        <row r="348">
          <cell r="C348">
            <v>2521.4</v>
          </cell>
          <cell r="O348">
            <v>1341.87</v>
          </cell>
          <cell r="U348" t="str">
            <v>Véhicules usagés</v>
          </cell>
          <cell r="V348" t="str">
            <v>Salaires propriétaire</v>
          </cell>
          <cell r="W348" t="str">
            <v>$</v>
          </cell>
          <cell r="X348">
            <v>0</v>
          </cell>
        </row>
        <row r="349">
          <cell r="C349">
            <v>80358.66</v>
          </cell>
          <cell r="O349">
            <v>9570.9500000000007</v>
          </cell>
          <cell r="U349" t="str">
            <v>Véhicules usagés</v>
          </cell>
          <cell r="V349" t="str">
            <v>Salaires cadres</v>
          </cell>
          <cell r="W349" t="str">
            <v>$</v>
          </cell>
          <cell r="X349">
            <v>0</v>
          </cell>
        </row>
        <row r="350">
          <cell r="C350">
            <v>16094.12</v>
          </cell>
          <cell r="O350">
            <v>2082.27</v>
          </cell>
          <cell r="U350" t="str">
            <v>Véhicules usagés</v>
          </cell>
          <cell r="V350" t="str">
            <v>Salaires commis</v>
          </cell>
          <cell r="W350" t="str">
            <v>$</v>
          </cell>
          <cell r="X350">
            <v>0</v>
          </cell>
        </row>
        <row r="351">
          <cell r="C351">
            <v>58126.21</v>
          </cell>
          <cell r="O351">
            <v>8638.5499999999993</v>
          </cell>
          <cell r="U351" t="str">
            <v>Véhicules usagés</v>
          </cell>
          <cell r="V351" t="str">
            <v>Salaires autres</v>
          </cell>
          <cell r="W351" t="str">
            <v>$</v>
          </cell>
          <cell r="X351">
            <v>0</v>
          </cell>
        </row>
        <row r="352">
          <cell r="C352">
            <v>26640.97</v>
          </cell>
          <cell r="O352">
            <v>5541.84</v>
          </cell>
          <cell r="U352" t="str">
            <v>Véhicules usagés</v>
          </cell>
          <cell r="V352" t="str">
            <v>Salaires en absences</v>
          </cell>
          <cell r="W352" t="str">
            <v>$</v>
          </cell>
          <cell r="X352">
            <v>0</v>
          </cell>
        </row>
        <row r="353">
          <cell r="C353">
            <v>7867.88</v>
          </cell>
          <cell r="O353">
            <v>1068.97</v>
          </cell>
          <cell r="U353" t="str">
            <v>Véhicules usagés</v>
          </cell>
          <cell r="V353" t="str">
            <v>Csst</v>
          </cell>
          <cell r="W353" t="str">
            <v>$</v>
          </cell>
          <cell r="X353">
            <v>0</v>
          </cell>
        </row>
        <row r="354">
          <cell r="C354">
            <v>47207.3</v>
          </cell>
          <cell r="O354">
            <v>6413.83</v>
          </cell>
          <cell r="U354" t="str">
            <v>Véhicules usagés</v>
          </cell>
          <cell r="V354" t="str">
            <v>Déduction à la source</v>
          </cell>
          <cell r="W354" t="str">
            <v>$</v>
          </cell>
          <cell r="X354">
            <v>0</v>
          </cell>
        </row>
        <row r="355">
          <cell r="C355">
            <v>33831.89</v>
          </cell>
          <cell r="O355">
            <v>4596.58</v>
          </cell>
          <cell r="U355" t="str">
            <v>Véhicules usagés</v>
          </cell>
          <cell r="V355" t="str">
            <v>Bénéfices marginaux</v>
          </cell>
          <cell r="W355" t="str">
            <v>$</v>
          </cell>
          <cell r="X355">
            <v>0</v>
          </cell>
        </row>
        <row r="356">
          <cell r="C356">
            <v>447.99</v>
          </cell>
          <cell r="O356">
            <v>123.18</v>
          </cell>
          <cell r="U356" t="str">
            <v>Véhicules usagés</v>
          </cell>
          <cell r="V356" t="str">
            <v>Fournitures autres</v>
          </cell>
          <cell r="W356" t="str">
            <v>$</v>
          </cell>
          <cell r="X356">
            <v>0</v>
          </cell>
        </row>
        <row r="357">
          <cell r="C357">
            <v>684.96</v>
          </cell>
          <cell r="O357">
            <v>10.62</v>
          </cell>
          <cell r="U357" t="str">
            <v>Véhicules usagés</v>
          </cell>
          <cell r="V357" t="str">
            <v>Formation</v>
          </cell>
          <cell r="W357" t="str">
            <v>$</v>
          </cell>
          <cell r="X357">
            <v>0</v>
          </cell>
        </row>
        <row r="358">
          <cell r="C358">
            <v>-2622.76</v>
          </cell>
          <cell r="O358">
            <v>-436.37</v>
          </cell>
          <cell r="U358" t="str">
            <v>Véhicules usagés</v>
          </cell>
          <cell r="V358" t="str">
            <v>Frais véhicules de cie</v>
          </cell>
          <cell r="W358" t="str">
            <v>$</v>
          </cell>
          <cell r="X358">
            <v>0</v>
          </cell>
        </row>
        <row r="359">
          <cell r="C359">
            <v>583.41</v>
          </cell>
          <cell r="O359">
            <v>59.3</v>
          </cell>
          <cell r="U359" t="str">
            <v>Véhicules usagés</v>
          </cell>
          <cell r="V359" t="str">
            <v>Frais postaux</v>
          </cell>
          <cell r="W359" t="str">
            <v>$</v>
          </cell>
          <cell r="X359">
            <v>0</v>
          </cell>
        </row>
        <row r="360">
          <cell r="C360">
            <v>15062.16</v>
          </cell>
          <cell r="O360">
            <v>1637.82</v>
          </cell>
          <cell r="U360" t="str">
            <v>Véhicules usagés</v>
          </cell>
          <cell r="V360" t="str">
            <v>Informatique</v>
          </cell>
          <cell r="W360" t="str">
            <v>$</v>
          </cell>
          <cell r="X360">
            <v>0</v>
          </cell>
        </row>
        <row r="361">
          <cell r="C361">
            <v>1966.9</v>
          </cell>
          <cell r="O361">
            <v>92.99</v>
          </cell>
          <cell r="U361" t="str">
            <v>Véhicules usagés</v>
          </cell>
          <cell r="V361" t="str">
            <v>Papeterie</v>
          </cell>
          <cell r="W361" t="str">
            <v>$</v>
          </cell>
          <cell r="X361">
            <v>0</v>
          </cell>
        </row>
        <row r="362">
          <cell r="C362">
            <v>540.26</v>
          </cell>
          <cell r="O362">
            <v>154.03</v>
          </cell>
          <cell r="U362" t="str">
            <v>Véhicules usagés</v>
          </cell>
          <cell r="V362" t="str">
            <v>Téléphone</v>
          </cell>
          <cell r="W362" t="str">
            <v>$</v>
          </cell>
          <cell r="X362">
            <v>0</v>
          </cell>
        </row>
        <row r="363">
          <cell r="C363">
            <v>1878.56</v>
          </cell>
          <cell r="O363">
            <v>378.47</v>
          </cell>
          <cell r="U363" t="str">
            <v>Véhicules usagés</v>
          </cell>
          <cell r="V363" t="str">
            <v>Divers</v>
          </cell>
          <cell r="W363" t="str">
            <v>$</v>
          </cell>
          <cell r="X363">
            <v>0</v>
          </cell>
        </row>
        <row r="364">
          <cell r="C364">
            <v>1811.63</v>
          </cell>
          <cell r="O364">
            <v>113.36</v>
          </cell>
          <cell r="U364" t="str">
            <v>Véhicules usagés</v>
          </cell>
          <cell r="V364" t="str">
            <v>Frais de déplacement</v>
          </cell>
          <cell r="W364" t="str">
            <v>$</v>
          </cell>
          <cell r="X364">
            <v>0</v>
          </cell>
        </row>
        <row r="365">
          <cell r="C365">
            <v>8511.58</v>
          </cell>
          <cell r="O365">
            <v>853.54</v>
          </cell>
          <cell r="U365" t="str">
            <v>Véhicules usagés</v>
          </cell>
          <cell r="V365" t="str">
            <v>Services extérieurs</v>
          </cell>
          <cell r="W365" t="str">
            <v>$</v>
          </cell>
          <cell r="X365">
            <v>0</v>
          </cell>
        </row>
        <row r="366">
          <cell r="C366">
            <v>4237.26</v>
          </cell>
          <cell r="O366">
            <v>517.74</v>
          </cell>
          <cell r="U366" t="str">
            <v>Véhicules usagés</v>
          </cell>
          <cell r="V366" t="str">
            <v>Amortissement</v>
          </cell>
          <cell r="W366" t="str">
            <v>$</v>
          </cell>
          <cell r="X366">
            <v>0</v>
          </cell>
        </row>
        <row r="367">
          <cell r="C367">
            <v>2226.98</v>
          </cell>
          <cell r="O367">
            <v>457.23</v>
          </cell>
          <cell r="U367" t="str">
            <v>Véhicules usagés</v>
          </cell>
          <cell r="V367" t="str">
            <v>Chauffage, éclairage</v>
          </cell>
          <cell r="W367" t="str">
            <v>$</v>
          </cell>
          <cell r="X367">
            <v>0</v>
          </cell>
        </row>
        <row r="368">
          <cell r="C368">
            <v>24960</v>
          </cell>
          <cell r="O368">
            <v>3120</v>
          </cell>
          <cell r="U368" t="str">
            <v>Véhicules usagés</v>
          </cell>
          <cell r="V368" t="str">
            <v>Loyer</v>
          </cell>
          <cell r="W368" t="str">
            <v>$</v>
          </cell>
          <cell r="X368">
            <v>0</v>
          </cell>
        </row>
        <row r="369">
          <cell r="C369">
            <v>3559.76</v>
          </cell>
          <cell r="O369">
            <v>444.97</v>
          </cell>
          <cell r="U369" t="str">
            <v>Véhicules usagés</v>
          </cell>
          <cell r="V369" t="str">
            <v>Assurances</v>
          </cell>
          <cell r="W369" t="str">
            <v>$</v>
          </cell>
          <cell r="X369">
            <v>0</v>
          </cell>
        </row>
        <row r="370">
          <cell r="C370">
            <v>4617.6000000000004</v>
          </cell>
          <cell r="O370">
            <v>577.20000000000005</v>
          </cell>
          <cell r="U370" t="str">
            <v>Véhicules usagés</v>
          </cell>
          <cell r="V370" t="str">
            <v>Taxes foncières</v>
          </cell>
          <cell r="W370" t="str">
            <v>$</v>
          </cell>
          <cell r="X370">
            <v>0</v>
          </cell>
        </row>
        <row r="371">
          <cell r="C371">
            <v>3072</v>
          </cell>
          <cell r="O371">
            <v>384</v>
          </cell>
          <cell r="U371" t="str">
            <v>Véhicules usagés</v>
          </cell>
          <cell r="V371" t="str">
            <v>Taxes d`affaires</v>
          </cell>
          <cell r="W371" t="str">
            <v>$</v>
          </cell>
          <cell r="X371">
            <v>0</v>
          </cell>
        </row>
        <row r="372">
          <cell r="C372">
            <v>6183.3</v>
          </cell>
          <cell r="O372">
            <v>793.64</v>
          </cell>
          <cell r="U372" t="str">
            <v>Véhicules usagés</v>
          </cell>
          <cell r="V372" t="str">
            <v>Honoraires</v>
          </cell>
          <cell r="W372" t="str">
            <v>$</v>
          </cell>
          <cell r="X372">
            <v>0</v>
          </cell>
        </row>
        <row r="373">
          <cell r="C373">
            <v>21605.4</v>
          </cell>
          <cell r="O373">
            <v>2435.2399999999998</v>
          </cell>
          <cell r="U373" t="str">
            <v>Service</v>
          </cell>
          <cell r="V373" t="str">
            <v>Service gratuit 2</v>
          </cell>
          <cell r="W373" t="str">
            <v>$</v>
          </cell>
          <cell r="X373">
            <v>0</v>
          </cell>
        </row>
        <row r="374">
          <cell r="C374">
            <v>1701.84</v>
          </cell>
          <cell r="O374">
            <v>42.3</v>
          </cell>
          <cell r="U374" t="str">
            <v>Service</v>
          </cell>
          <cell r="V374" t="str">
            <v>Service gratuit 2</v>
          </cell>
          <cell r="W374" t="str">
            <v>$</v>
          </cell>
          <cell r="X374">
            <v>0</v>
          </cell>
        </row>
        <row r="375">
          <cell r="C375">
            <v>51913.33</v>
          </cell>
          <cell r="O375">
            <v>7629.13</v>
          </cell>
          <cell r="U375" t="str">
            <v>Service</v>
          </cell>
          <cell r="V375" t="str">
            <v>Publicité 2</v>
          </cell>
          <cell r="W375" t="str">
            <v>$</v>
          </cell>
          <cell r="X375">
            <v>0</v>
          </cell>
        </row>
        <row r="376">
          <cell r="C376">
            <v>5042.8</v>
          </cell>
          <cell r="O376">
            <v>2683.78</v>
          </cell>
          <cell r="U376" t="str">
            <v>Service</v>
          </cell>
          <cell r="V376" t="str">
            <v>Salaires propriétaire</v>
          </cell>
          <cell r="W376" t="str">
            <v>$</v>
          </cell>
          <cell r="X376">
            <v>0</v>
          </cell>
        </row>
        <row r="377">
          <cell r="C377">
            <v>91839.77</v>
          </cell>
          <cell r="O377">
            <v>13358.88</v>
          </cell>
          <cell r="U377" t="str">
            <v>Service</v>
          </cell>
          <cell r="V377" t="str">
            <v>Salaires cadres</v>
          </cell>
          <cell r="W377" t="str">
            <v>$</v>
          </cell>
          <cell r="X377">
            <v>0</v>
          </cell>
        </row>
        <row r="378">
          <cell r="C378">
            <v>67524.22</v>
          </cell>
          <cell r="O378">
            <v>9419.27</v>
          </cell>
          <cell r="U378" t="str">
            <v>Service</v>
          </cell>
          <cell r="V378" t="str">
            <v>Salaires commis</v>
          </cell>
          <cell r="W378" t="str">
            <v>$</v>
          </cell>
          <cell r="X378">
            <v>0</v>
          </cell>
        </row>
        <row r="379">
          <cell r="C379">
            <v>85726.7</v>
          </cell>
          <cell r="O379">
            <v>12585.47</v>
          </cell>
          <cell r="U379" t="str">
            <v>Service</v>
          </cell>
          <cell r="V379" t="str">
            <v>Salaires autres</v>
          </cell>
          <cell r="W379" t="str">
            <v>$</v>
          </cell>
          <cell r="X379">
            <v>0</v>
          </cell>
        </row>
        <row r="380">
          <cell r="C380">
            <v>177686.99</v>
          </cell>
          <cell r="O380">
            <v>18898.7</v>
          </cell>
          <cell r="U380" t="str">
            <v>Service</v>
          </cell>
          <cell r="V380" t="str">
            <v>Salaires spécialistes</v>
          </cell>
          <cell r="W380" t="str">
            <v>$</v>
          </cell>
          <cell r="X380">
            <v>0</v>
          </cell>
        </row>
        <row r="381">
          <cell r="C381">
            <v>110886.84</v>
          </cell>
          <cell r="O381">
            <v>18848.63</v>
          </cell>
          <cell r="U381" t="str">
            <v>Service</v>
          </cell>
          <cell r="V381" t="str">
            <v>Salaires en absences</v>
          </cell>
          <cell r="W381" t="str">
            <v>$</v>
          </cell>
          <cell r="X381">
            <v>0</v>
          </cell>
        </row>
        <row r="382">
          <cell r="C382">
            <v>19768.11</v>
          </cell>
          <cell r="O382">
            <v>2189.92</v>
          </cell>
          <cell r="U382" t="str">
            <v>Service</v>
          </cell>
          <cell r="V382" t="str">
            <v>Csst</v>
          </cell>
          <cell r="W382" t="str">
            <v>$</v>
          </cell>
          <cell r="X382">
            <v>0</v>
          </cell>
        </row>
        <row r="383">
          <cell r="C383">
            <v>118608.6</v>
          </cell>
          <cell r="O383">
            <v>13139.51</v>
          </cell>
          <cell r="U383" t="str">
            <v>Service</v>
          </cell>
          <cell r="V383" t="str">
            <v>Déduction à la source</v>
          </cell>
          <cell r="W383" t="str">
            <v>$</v>
          </cell>
          <cell r="X383">
            <v>0</v>
          </cell>
        </row>
        <row r="384">
          <cell r="C384">
            <v>2008.46</v>
          </cell>
          <cell r="O384">
            <v>216.16</v>
          </cell>
          <cell r="U384" t="str">
            <v>Service</v>
          </cell>
          <cell r="V384" t="str">
            <v>Bénéfices marginaux</v>
          </cell>
          <cell r="W384" t="str">
            <v>$</v>
          </cell>
          <cell r="X384">
            <v>0</v>
          </cell>
        </row>
        <row r="385">
          <cell r="C385">
            <v>82994.36</v>
          </cell>
          <cell r="O385">
            <v>9200.49</v>
          </cell>
          <cell r="U385" t="str">
            <v>Service</v>
          </cell>
          <cell r="V385" t="str">
            <v>Bénéfices marginaux</v>
          </cell>
          <cell r="W385" t="str">
            <v>$</v>
          </cell>
          <cell r="X385">
            <v>0</v>
          </cell>
        </row>
        <row r="386">
          <cell r="C386">
            <v>613.52</v>
          </cell>
          <cell r="O386">
            <v>230</v>
          </cell>
          <cell r="U386" t="str">
            <v>Service</v>
          </cell>
          <cell r="V386" t="str">
            <v>Service gratuit 2</v>
          </cell>
          <cell r="W386" t="str">
            <v>$</v>
          </cell>
          <cell r="X386">
            <v>0</v>
          </cell>
        </row>
        <row r="387">
          <cell r="C387">
            <v>7855.93</v>
          </cell>
          <cell r="O387">
            <v>567.39</v>
          </cell>
          <cell r="U387" t="str">
            <v>Service</v>
          </cell>
          <cell r="V387" t="str">
            <v>Fournitures autres</v>
          </cell>
          <cell r="W387" t="str">
            <v>$</v>
          </cell>
          <cell r="X387">
            <v>0</v>
          </cell>
        </row>
        <row r="388">
          <cell r="C388">
            <v>4662.03</v>
          </cell>
          <cell r="O388">
            <v>652.11</v>
          </cell>
          <cell r="U388" t="str">
            <v>Service</v>
          </cell>
          <cell r="V388" t="str">
            <v>Uniformes</v>
          </cell>
          <cell r="W388" t="str">
            <v>$</v>
          </cell>
          <cell r="X388">
            <v>0</v>
          </cell>
        </row>
        <row r="389">
          <cell r="C389">
            <v>11234.78</v>
          </cell>
          <cell r="O389">
            <v>2999.53</v>
          </cell>
          <cell r="U389" t="str">
            <v>Service</v>
          </cell>
          <cell r="V389" t="str">
            <v>Formation</v>
          </cell>
          <cell r="W389" t="str">
            <v>$</v>
          </cell>
          <cell r="X389">
            <v>0</v>
          </cell>
        </row>
        <row r="390">
          <cell r="C390">
            <v>122036.66</v>
          </cell>
          <cell r="O390">
            <v>13539.68</v>
          </cell>
          <cell r="U390" t="str">
            <v>Service</v>
          </cell>
          <cell r="V390" t="str">
            <v>Frais véhicules de cie</v>
          </cell>
          <cell r="W390" t="str">
            <v>$</v>
          </cell>
          <cell r="X390">
            <v>0</v>
          </cell>
        </row>
        <row r="391">
          <cell r="C391">
            <v>1091.9000000000001</v>
          </cell>
          <cell r="O391">
            <v>181.31</v>
          </cell>
          <cell r="U391" t="str">
            <v>Service</v>
          </cell>
          <cell r="V391" t="str">
            <v>Frais postaux</v>
          </cell>
          <cell r="W391" t="str">
            <v>$</v>
          </cell>
          <cell r="X391">
            <v>0</v>
          </cell>
        </row>
        <row r="392">
          <cell r="C392">
            <v>31132.66</v>
          </cell>
          <cell r="O392">
            <v>3828.39</v>
          </cell>
          <cell r="U392" t="str">
            <v>Service</v>
          </cell>
          <cell r="V392" t="str">
            <v>Informatique</v>
          </cell>
          <cell r="W392" t="str">
            <v>$</v>
          </cell>
          <cell r="X392">
            <v>0</v>
          </cell>
        </row>
        <row r="393">
          <cell r="C393">
            <v>4547.17</v>
          </cell>
          <cell r="O393">
            <v>742.42</v>
          </cell>
          <cell r="U393" t="str">
            <v>Service</v>
          </cell>
          <cell r="V393" t="str">
            <v>Papeterie</v>
          </cell>
          <cell r="W393" t="str">
            <v>$</v>
          </cell>
          <cell r="X393">
            <v>0</v>
          </cell>
        </row>
        <row r="394">
          <cell r="C394">
            <v>1945.74</v>
          </cell>
          <cell r="O394">
            <v>451.1</v>
          </cell>
          <cell r="U394" t="str">
            <v>Service</v>
          </cell>
          <cell r="V394" t="str">
            <v>Téléphone</v>
          </cell>
          <cell r="W394" t="str">
            <v>$</v>
          </cell>
          <cell r="X394">
            <v>0</v>
          </cell>
        </row>
        <row r="395">
          <cell r="C395">
            <v>3757.11</v>
          </cell>
          <cell r="O395">
            <v>756.97</v>
          </cell>
          <cell r="U395" t="str">
            <v>Service</v>
          </cell>
          <cell r="V395" t="str">
            <v>Divers</v>
          </cell>
          <cell r="W395" t="str">
            <v>$</v>
          </cell>
          <cell r="X395">
            <v>0</v>
          </cell>
        </row>
        <row r="396">
          <cell r="C396">
            <v>2956.46</v>
          </cell>
          <cell r="O396">
            <v>226.72</v>
          </cell>
          <cell r="U396" t="str">
            <v>Service</v>
          </cell>
          <cell r="V396" t="str">
            <v>Frais de déplacement</v>
          </cell>
          <cell r="W396" t="str">
            <v>$</v>
          </cell>
          <cell r="X396">
            <v>0</v>
          </cell>
        </row>
        <row r="397">
          <cell r="C397">
            <v>17868.189999999999</v>
          </cell>
          <cell r="O397">
            <v>1988.13</v>
          </cell>
          <cell r="U397" t="str">
            <v>Service</v>
          </cell>
          <cell r="V397" t="str">
            <v>Services extérieurs</v>
          </cell>
          <cell r="W397" t="str">
            <v>$</v>
          </cell>
          <cell r="X397">
            <v>0</v>
          </cell>
        </row>
        <row r="398">
          <cell r="C398">
            <v>8474.52</v>
          </cell>
          <cell r="O398">
            <v>1035.48</v>
          </cell>
          <cell r="U398" t="str">
            <v>Service</v>
          </cell>
          <cell r="V398" t="str">
            <v>Amortissement</v>
          </cell>
          <cell r="W398" t="str">
            <v>$</v>
          </cell>
          <cell r="X398">
            <v>0</v>
          </cell>
        </row>
        <row r="399">
          <cell r="C399">
            <v>8451.16</v>
          </cell>
          <cell r="O399">
            <v>1159.5</v>
          </cell>
          <cell r="U399" t="str">
            <v>Service</v>
          </cell>
          <cell r="V399" t="str">
            <v>Réparation équipement</v>
          </cell>
          <cell r="W399" t="str">
            <v>$</v>
          </cell>
          <cell r="X399">
            <v>0</v>
          </cell>
        </row>
        <row r="400">
          <cell r="C400">
            <v>4453.9399999999996</v>
          </cell>
          <cell r="O400">
            <v>914.47</v>
          </cell>
          <cell r="U400" t="str">
            <v>Service</v>
          </cell>
          <cell r="V400" t="str">
            <v>Chauffage, éclairage</v>
          </cell>
          <cell r="W400" t="str">
            <v>$</v>
          </cell>
          <cell r="X400">
            <v>0</v>
          </cell>
        </row>
        <row r="401">
          <cell r="C401">
            <v>49920</v>
          </cell>
          <cell r="O401">
            <v>6240</v>
          </cell>
          <cell r="U401" t="str">
            <v>Service</v>
          </cell>
          <cell r="V401" t="str">
            <v>Loyer</v>
          </cell>
          <cell r="W401" t="str">
            <v>$</v>
          </cell>
          <cell r="X401">
            <v>0</v>
          </cell>
        </row>
        <row r="402">
          <cell r="C402">
            <v>7119.6</v>
          </cell>
          <cell r="O402">
            <v>889.95</v>
          </cell>
          <cell r="U402" t="str">
            <v>Service</v>
          </cell>
          <cell r="V402" t="str">
            <v>Assurances</v>
          </cell>
          <cell r="W402" t="str">
            <v>$</v>
          </cell>
          <cell r="X402">
            <v>0</v>
          </cell>
        </row>
        <row r="403">
          <cell r="C403">
            <v>9235.2000000000007</v>
          </cell>
          <cell r="O403">
            <v>1154.4000000000001</v>
          </cell>
          <cell r="U403" t="str">
            <v>Service</v>
          </cell>
          <cell r="V403" t="str">
            <v>Taxes foncières</v>
          </cell>
          <cell r="W403" t="str">
            <v>$</v>
          </cell>
          <cell r="X403">
            <v>0</v>
          </cell>
        </row>
        <row r="404">
          <cell r="C404">
            <v>6144</v>
          </cell>
          <cell r="O404">
            <v>768</v>
          </cell>
          <cell r="U404" t="str">
            <v>Service</v>
          </cell>
          <cell r="V404" t="str">
            <v>Taxes d`affaires</v>
          </cell>
          <cell r="W404" t="str">
            <v>$</v>
          </cell>
          <cell r="X404">
            <v>0</v>
          </cell>
        </row>
        <row r="405">
          <cell r="C405">
            <v>12937.94</v>
          </cell>
          <cell r="O405">
            <v>1587.26</v>
          </cell>
          <cell r="U405" t="str">
            <v>Service</v>
          </cell>
          <cell r="V405" t="str">
            <v>Honoraires</v>
          </cell>
          <cell r="W405" t="str">
            <v>$</v>
          </cell>
          <cell r="X405">
            <v>0</v>
          </cell>
        </row>
        <row r="406">
          <cell r="C406">
            <v>424.15</v>
          </cell>
          <cell r="O406">
            <v>1317.02</v>
          </cell>
          <cell r="U406" t="str">
            <v>Carrosserie</v>
          </cell>
          <cell r="V406" t="str">
            <v>Service gratuit 2</v>
          </cell>
          <cell r="W406" t="str">
            <v>$</v>
          </cell>
          <cell r="X406">
            <v>0</v>
          </cell>
        </row>
        <row r="407">
          <cell r="C407">
            <v>104.81</v>
          </cell>
          <cell r="O407">
            <v>0.09</v>
          </cell>
          <cell r="U407" t="str">
            <v>Carrosserie</v>
          </cell>
          <cell r="V407" t="str">
            <v>Publicité 2</v>
          </cell>
          <cell r="W407" t="str">
            <v>$</v>
          </cell>
          <cell r="X407">
            <v>0</v>
          </cell>
        </row>
        <row r="408">
          <cell r="C408">
            <v>1470.84</v>
          </cell>
          <cell r="O408">
            <v>782.78</v>
          </cell>
          <cell r="U408" t="str">
            <v>Carrosserie</v>
          </cell>
          <cell r="V408" t="str">
            <v>Salaires propriétaire</v>
          </cell>
          <cell r="W408" t="str">
            <v>$</v>
          </cell>
          <cell r="X408">
            <v>0</v>
          </cell>
        </row>
        <row r="409">
          <cell r="C409">
            <v>6872.96</v>
          </cell>
          <cell r="O409">
            <v>809.12</v>
          </cell>
          <cell r="U409" t="str">
            <v>Carrosserie</v>
          </cell>
          <cell r="V409" t="str">
            <v>Salaires cadres</v>
          </cell>
          <cell r="W409" t="str">
            <v>$</v>
          </cell>
          <cell r="X409">
            <v>0</v>
          </cell>
        </row>
        <row r="410">
          <cell r="C410">
            <v>4722.22</v>
          </cell>
          <cell r="O410">
            <v>520.55999999999995</v>
          </cell>
          <cell r="U410" t="str">
            <v>Carrosserie</v>
          </cell>
          <cell r="V410" t="str">
            <v>Salaires commis</v>
          </cell>
          <cell r="W410" t="str">
            <v>$</v>
          </cell>
          <cell r="X410">
            <v>0</v>
          </cell>
        </row>
        <row r="411">
          <cell r="C411">
            <v>28380.43</v>
          </cell>
          <cell r="O411">
            <v>3826.05</v>
          </cell>
          <cell r="U411" t="str">
            <v>Carrosserie</v>
          </cell>
          <cell r="V411" t="str">
            <v>Salaires autres</v>
          </cell>
          <cell r="W411" t="str">
            <v>$</v>
          </cell>
          <cell r="X411">
            <v>0</v>
          </cell>
        </row>
        <row r="412">
          <cell r="C412">
            <v>18957.919999999998</v>
          </cell>
          <cell r="O412">
            <v>2538.4899999999998</v>
          </cell>
          <cell r="U412" t="str">
            <v>Carrosserie</v>
          </cell>
          <cell r="V412" t="str">
            <v>Salaires spécialistes</v>
          </cell>
          <cell r="W412" t="str">
            <v>$</v>
          </cell>
          <cell r="X412">
            <v>0</v>
          </cell>
        </row>
        <row r="413">
          <cell r="C413">
            <v>3505.16</v>
          </cell>
          <cell r="O413">
            <v>729.56</v>
          </cell>
          <cell r="U413" t="str">
            <v>Carrosserie</v>
          </cell>
          <cell r="V413" t="str">
            <v>Salaires en absences</v>
          </cell>
          <cell r="W413" t="str">
            <v>$</v>
          </cell>
          <cell r="X413">
            <v>0</v>
          </cell>
        </row>
        <row r="414">
          <cell r="C414">
            <v>1136.6500000000001</v>
          </cell>
          <cell r="O414">
            <v>124.08</v>
          </cell>
          <cell r="U414" t="str">
            <v>Carrosserie</v>
          </cell>
          <cell r="V414" t="str">
            <v>Csst</v>
          </cell>
          <cell r="W414" t="str">
            <v>$</v>
          </cell>
          <cell r="X414">
            <v>0</v>
          </cell>
        </row>
        <row r="415">
          <cell r="C415">
            <v>6819.87</v>
          </cell>
          <cell r="O415">
            <v>744.44</v>
          </cell>
          <cell r="U415" t="str">
            <v>Carrosserie</v>
          </cell>
          <cell r="V415" t="str">
            <v>Déduction à la source</v>
          </cell>
          <cell r="W415" t="str">
            <v>$</v>
          </cell>
          <cell r="X415">
            <v>0</v>
          </cell>
        </row>
        <row r="416">
          <cell r="C416">
            <v>4887.57</v>
          </cell>
          <cell r="O416">
            <v>533.52</v>
          </cell>
          <cell r="U416" t="str">
            <v>Carrosserie</v>
          </cell>
          <cell r="V416" t="str">
            <v>Bénéfices marginaux</v>
          </cell>
          <cell r="W416" t="str">
            <v>$</v>
          </cell>
          <cell r="X416">
            <v>0</v>
          </cell>
        </row>
        <row r="417">
          <cell r="C417">
            <v>124.32</v>
          </cell>
          <cell r="O417">
            <v>71.849999999999994</v>
          </cell>
          <cell r="U417" t="str">
            <v>Carrosserie</v>
          </cell>
          <cell r="V417" t="str">
            <v>Fournitures autres</v>
          </cell>
          <cell r="W417" t="str">
            <v>$</v>
          </cell>
          <cell r="X417">
            <v>0</v>
          </cell>
        </row>
        <row r="418">
          <cell r="C418">
            <v>119.6</v>
          </cell>
          <cell r="O418">
            <v>6.2</v>
          </cell>
          <cell r="U418" t="str">
            <v>Carrosserie</v>
          </cell>
          <cell r="V418" t="str">
            <v>Formation</v>
          </cell>
          <cell r="W418" t="str">
            <v>$</v>
          </cell>
          <cell r="X418">
            <v>0</v>
          </cell>
        </row>
        <row r="419">
          <cell r="C419">
            <v>4486.1000000000004</v>
          </cell>
          <cell r="O419">
            <v>363.13</v>
          </cell>
          <cell r="U419" t="str">
            <v>Carrosserie</v>
          </cell>
          <cell r="V419" t="str">
            <v>Frais véhicules de cie</v>
          </cell>
          <cell r="W419" t="str">
            <v>$</v>
          </cell>
          <cell r="X419">
            <v>0</v>
          </cell>
        </row>
        <row r="420">
          <cell r="C420">
            <v>272.29000000000002</v>
          </cell>
          <cell r="O420">
            <v>34.590000000000003</v>
          </cell>
          <cell r="U420" t="str">
            <v>Carrosserie</v>
          </cell>
          <cell r="V420" t="str">
            <v>Frais postaux</v>
          </cell>
          <cell r="W420" t="str">
            <v>$</v>
          </cell>
          <cell r="X420">
            <v>0</v>
          </cell>
        </row>
        <row r="421">
          <cell r="C421">
            <v>10825.13</v>
          </cell>
          <cell r="O421">
            <v>1382.86</v>
          </cell>
          <cell r="U421" t="str">
            <v>Carrosserie</v>
          </cell>
          <cell r="V421" t="str">
            <v>Informatique</v>
          </cell>
          <cell r="W421" t="str">
            <v>$</v>
          </cell>
          <cell r="X421">
            <v>0</v>
          </cell>
        </row>
        <row r="422">
          <cell r="C422">
            <v>906.41</v>
          </cell>
          <cell r="O422">
            <v>54.25</v>
          </cell>
          <cell r="U422" t="str">
            <v>Carrosserie</v>
          </cell>
          <cell r="V422" t="str">
            <v>Papeterie</v>
          </cell>
          <cell r="W422" t="str">
            <v>$</v>
          </cell>
          <cell r="X422">
            <v>0</v>
          </cell>
        </row>
        <row r="423">
          <cell r="C423">
            <v>519.52</v>
          </cell>
          <cell r="O423">
            <v>89.85</v>
          </cell>
          <cell r="U423" t="str">
            <v>Carrosserie</v>
          </cell>
          <cell r="V423" t="str">
            <v>Téléphone</v>
          </cell>
          <cell r="W423" t="str">
            <v>$</v>
          </cell>
          <cell r="X423">
            <v>0</v>
          </cell>
        </row>
        <row r="424">
          <cell r="C424">
            <v>1202.5999999999999</v>
          </cell>
          <cell r="O424">
            <v>220.76</v>
          </cell>
          <cell r="U424" t="str">
            <v>Carrosserie</v>
          </cell>
          <cell r="V424" t="str">
            <v>Divers</v>
          </cell>
          <cell r="W424" t="str">
            <v>$</v>
          </cell>
          <cell r="X424">
            <v>0</v>
          </cell>
        </row>
        <row r="425">
          <cell r="C425">
            <v>795.7</v>
          </cell>
          <cell r="O425">
            <v>66.14</v>
          </cell>
          <cell r="U425" t="str">
            <v>Carrosserie</v>
          </cell>
          <cell r="V425" t="str">
            <v>Frais de déplacement</v>
          </cell>
          <cell r="W425" t="str">
            <v>$</v>
          </cell>
          <cell r="X425">
            <v>0</v>
          </cell>
        </row>
        <row r="426">
          <cell r="C426">
            <v>4272.1499999999996</v>
          </cell>
          <cell r="O426">
            <v>478.1</v>
          </cell>
          <cell r="U426" t="str">
            <v>Carrosserie</v>
          </cell>
          <cell r="V426" t="str">
            <v>Services extérieurs</v>
          </cell>
          <cell r="W426" t="str">
            <v>$</v>
          </cell>
          <cell r="X426">
            <v>0</v>
          </cell>
        </row>
        <row r="427">
          <cell r="C427">
            <v>2471.75</v>
          </cell>
          <cell r="O427">
            <v>302.02</v>
          </cell>
          <cell r="U427" t="str">
            <v>Carrosserie</v>
          </cell>
          <cell r="V427" t="str">
            <v>Amortissement</v>
          </cell>
          <cell r="W427" t="str">
            <v>$</v>
          </cell>
          <cell r="X427">
            <v>0</v>
          </cell>
        </row>
        <row r="428">
          <cell r="C428">
            <v>1299.06</v>
          </cell>
          <cell r="O428">
            <v>266.72000000000003</v>
          </cell>
          <cell r="U428" t="str">
            <v>Carrosserie</v>
          </cell>
          <cell r="V428" t="str">
            <v>Chauffage, éclairage</v>
          </cell>
          <cell r="W428" t="str">
            <v>$</v>
          </cell>
          <cell r="X428">
            <v>0</v>
          </cell>
        </row>
        <row r="429">
          <cell r="C429">
            <v>14560</v>
          </cell>
          <cell r="O429">
            <v>1820</v>
          </cell>
          <cell r="U429" t="str">
            <v>Carrosserie</v>
          </cell>
          <cell r="V429" t="str">
            <v>Loyer</v>
          </cell>
          <cell r="W429" t="str">
            <v>$</v>
          </cell>
          <cell r="X429">
            <v>0</v>
          </cell>
        </row>
        <row r="430">
          <cell r="C430">
            <v>2076.56</v>
          </cell>
          <cell r="O430">
            <v>259.57</v>
          </cell>
          <cell r="U430" t="str">
            <v>Carrosserie</v>
          </cell>
          <cell r="V430" t="str">
            <v>Assurances</v>
          </cell>
          <cell r="W430" t="str">
            <v>$</v>
          </cell>
          <cell r="X430">
            <v>0</v>
          </cell>
        </row>
        <row r="431">
          <cell r="C431">
            <v>2693.6</v>
          </cell>
          <cell r="O431">
            <v>336.7</v>
          </cell>
          <cell r="U431" t="str">
            <v>Carrosserie</v>
          </cell>
          <cell r="V431" t="str">
            <v>Taxes foncières</v>
          </cell>
          <cell r="W431" t="str">
            <v>$</v>
          </cell>
          <cell r="X431">
            <v>0</v>
          </cell>
        </row>
        <row r="432">
          <cell r="C432">
            <v>1792</v>
          </cell>
          <cell r="O432">
            <v>224</v>
          </cell>
          <cell r="U432" t="str">
            <v>Carrosserie</v>
          </cell>
          <cell r="V432" t="str">
            <v>Taxes d`affaires</v>
          </cell>
          <cell r="W432" t="str">
            <v>$</v>
          </cell>
          <cell r="X432">
            <v>0</v>
          </cell>
        </row>
        <row r="433">
          <cell r="C433">
            <v>3606.92</v>
          </cell>
          <cell r="O433">
            <v>462.96</v>
          </cell>
          <cell r="U433" t="str">
            <v>Carrosserie</v>
          </cell>
          <cell r="V433" t="str">
            <v>Honoraires</v>
          </cell>
          <cell r="W433" t="str">
            <v>$</v>
          </cell>
          <cell r="X433">
            <v>0</v>
          </cell>
        </row>
        <row r="434">
          <cell r="C434">
            <v>2148.2800000000002</v>
          </cell>
          <cell r="O434">
            <v>2726.33</v>
          </cell>
          <cell r="U434" t="str">
            <v>Pièces</v>
          </cell>
          <cell r="V434" t="str">
            <v>Service gratuit 2</v>
          </cell>
          <cell r="W434" t="str">
            <v>$</v>
          </cell>
          <cell r="X434">
            <v>0</v>
          </cell>
        </row>
        <row r="435">
          <cell r="C435">
            <v>27526.51</v>
          </cell>
          <cell r="O435">
            <v>1375.97</v>
          </cell>
          <cell r="U435" t="str">
            <v>Pièces</v>
          </cell>
          <cell r="V435" t="str">
            <v>Publicité 2</v>
          </cell>
          <cell r="W435" t="str">
            <v>$</v>
          </cell>
          <cell r="X435">
            <v>0</v>
          </cell>
        </row>
        <row r="436">
          <cell r="C436">
            <v>5252.92</v>
          </cell>
          <cell r="O436">
            <v>2795.62</v>
          </cell>
          <cell r="U436" t="str">
            <v>Pièces</v>
          </cell>
          <cell r="V436" t="str">
            <v>Salaires propriétaire</v>
          </cell>
          <cell r="W436" t="str">
            <v>$</v>
          </cell>
          <cell r="X436">
            <v>0</v>
          </cell>
        </row>
        <row r="437">
          <cell r="C437">
            <v>45687.83</v>
          </cell>
          <cell r="O437">
            <v>5990.86</v>
          </cell>
          <cell r="U437" t="str">
            <v>Pièces</v>
          </cell>
          <cell r="V437" t="str">
            <v>Salaires cadres</v>
          </cell>
          <cell r="W437" t="str">
            <v>$</v>
          </cell>
          <cell r="X437">
            <v>0</v>
          </cell>
        </row>
        <row r="438">
          <cell r="C438">
            <v>32362.91</v>
          </cell>
          <cell r="O438">
            <v>4164.5200000000004</v>
          </cell>
          <cell r="U438" t="str">
            <v>Pièces</v>
          </cell>
          <cell r="V438" t="str">
            <v>Salaires commis</v>
          </cell>
          <cell r="W438" t="str">
            <v>$</v>
          </cell>
          <cell r="X438">
            <v>0</v>
          </cell>
        </row>
        <row r="439">
          <cell r="C439">
            <v>157649.49</v>
          </cell>
          <cell r="O439">
            <v>20569.099999999999</v>
          </cell>
          <cell r="U439" t="str">
            <v>Pièces</v>
          </cell>
          <cell r="V439" t="str">
            <v>Salaires autres</v>
          </cell>
          <cell r="W439" t="str">
            <v>$</v>
          </cell>
          <cell r="X439">
            <v>0</v>
          </cell>
        </row>
        <row r="440">
          <cell r="C440">
            <v>23974.15</v>
          </cell>
          <cell r="O440">
            <v>4417.0600000000004</v>
          </cell>
          <cell r="U440" t="str">
            <v>Pièces</v>
          </cell>
          <cell r="V440" t="str">
            <v>Salaires en absences</v>
          </cell>
          <cell r="W440" t="str">
            <v>$</v>
          </cell>
          <cell r="X440">
            <v>0</v>
          </cell>
        </row>
        <row r="441">
          <cell r="C441">
            <v>-33271.5</v>
          </cell>
          <cell r="O441">
            <v>-5063.51</v>
          </cell>
          <cell r="U441" t="str">
            <v>Pièces</v>
          </cell>
          <cell r="V441" t="str">
            <v>Csst</v>
          </cell>
          <cell r="W441" t="str">
            <v>$</v>
          </cell>
          <cell r="X441">
            <v>0</v>
          </cell>
        </row>
        <row r="442">
          <cell r="C442">
            <v>66625.8</v>
          </cell>
          <cell r="O442">
            <v>8600.75</v>
          </cell>
          <cell r="U442" t="str">
            <v>Pièces</v>
          </cell>
          <cell r="V442" t="str">
            <v>Csst</v>
          </cell>
          <cell r="W442" t="str">
            <v>$</v>
          </cell>
          <cell r="X442">
            <v>0</v>
          </cell>
        </row>
        <row r="443">
          <cell r="C443">
            <v>354.44</v>
          </cell>
          <cell r="O443">
            <v>38.15</v>
          </cell>
          <cell r="U443" t="str">
            <v>Pièces</v>
          </cell>
          <cell r="V443" t="str">
            <v>Déduction à la source</v>
          </cell>
          <cell r="W443" t="str">
            <v>$</v>
          </cell>
          <cell r="X443">
            <v>0</v>
          </cell>
        </row>
        <row r="444">
          <cell r="C444">
            <v>19738.32</v>
          </cell>
          <cell r="O444">
            <v>2196.31</v>
          </cell>
          <cell r="U444" t="str">
            <v>Pièces</v>
          </cell>
          <cell r="V444" t="str">
            <v>Bénéfices marginaux</v>
          </cell>
          <cell r="W444" t="str">
            <v>$</v>
          </cell>
          <cell r="X444">
            <v>0</v>
          </cell>
        </row>
        <row r="445">
          <cell r="C445">
            <v>1070.02</v>
          </cell>
          <cell r="O445">
            <v>256.62</v>
          </cell>
          <cell r="U445" t="str">
            <v>Pièces</v>
          </cell>
          <cell r="V445" t="str">
            <v>Fournitures autres</v>
          </cell>
          <cell r="W445" t="str">
            <v>$</v>
          </cell>
          <cell r="X445">
            <v>0</v>
          </cell>
        </row>
        <row r="446">
          <cell r="C446">
            <v>427.12</v>
          </cell>
          <cell r="O446">
            <v>22.14</v>
          </cell>
          <cell r="U446" t="str">
            <v>Pièces</v>
          </cell>
          <cell r="V446" t="str">
            <v>Formation</v>
          </cell>
          <cell r="W446" t="str">
            <v>$</v>
          </cell>
          <cell r="X446">
            <v>0</v>
          </cell>
        </row>
        <row r="447">
          <cell r="C447">
            <v>2446.27</v>
          </cell>
          <cell r="O447">
            <v>290.89</v>
          </cell>
          <cell r="U447" t="str">
            <v>Pièces</v>
          </cell>
          <cell r="V447" t="str">
            <v>Frais véhicules de cie</v>
          </cell>
          <cell r="W447" t="str">
            <v>$</v>
          </cell>
          <cell r="X447">
            <v>0</v>
          </cell>
        </row>
        <row r="448">
          <cell r="C448">
            <v>247.84</v>
          </cell>
          <cell r="O448">
            <v>-85.32</v>
          </cell>
          <cell r="U448" t="str">
            <v>Pièces</v>
          </cell>
          <cell r="V448" t="str">
            <v>Frais postaux</v>
          </cell>
          <cell r="W448" t="str">
            <v>$</v>
          </cell>
          <cell r="X448">
            <v>0</v>
          </cell>
        </row>
        <row r="449">
          <cell r="C449">
            <v>29856.33</v>
          </cell>
          <cell r="O449">
            <v>3699.66</v>
          </cell>
          <cell r="U449" t="str">
            <v>Pièces</v>
          </cell>
          <cell r="V449" t="str">
            <v>Informatique</v>
          </cell>
          <cell r="W449" t="str">
            <v>$</v>
          </cell>
          <cell r="X449">
            <v>0</v>
          </cell>
        </row>
        <row r="450">
          <cell r="C450">
            <v>4001.26</v>
          </cell>
          <cell r="O450">
            <v>193.77</v>
          </cell>
          <cell r="U450" t="str">
            <v>Pièces</v>
          </cell>
          <cell r="V450" t="str">
            <v>Papeterie</v>
          </cell>
          <cell r="W450" t="str">
            <v>$</v>
          </cell>
          <cell r="X450">
            <v>0</v>
          </cell>
        </row>
        <row r="451">
          <cell r="C451">
            <v>1125.6600000000001</v>
          </cell>
          <cell r="O451">
            <v>320.91000000000003</v>
          </cell>
          <cell r="U451" t="str">
            <v>Pièces</v>
          </cell>
          <cell r="V451" t="str">
            <v>Téléphone</v>
          </cell>
          <cell r="W451" t="str">
            <v>$</v>
          </cell>
          <cell r="X451">
            <v>0</v>
          </cell>
        </row>
        <row r="452">
          <cell r="C452">
            <v>3913.62</v>
          </cell>
          <cell r="O452">
            <v>788.49</v>
          </cell>
          <cell r="U452" t="str">
            <v>Pièces</v>
          </cell>
          <cell r="V452" t="str">
            <v>Divers</v>
          </cell>
          <cell r="W452" t="str">
            <v>$</v>
          </cell>
          <cell r="X452">
            <v>0</v>
          </cell>
        </row>
        <row r="453">
          <cell r="C453">
            <v>2841.68</v>
          </cell>
          <cell r="O453">
            <v>236.14</v>
          </cell>
          <cell r="U453" t="str">
            <v>Pièces</v>
          </cell>
          <cell r="V453" t="str">
            <v>Frais de déplacement</v>
          </cell>
          <cell r="W453" t="str">
            <v>$</v>
          </cell>
          <cell r="X453">
            <v>0</v>
          </cell>
        </row>
        <row r="454">
          <cell r="C454">
            <v>46742.06</v>
          </cell>
          <cell r="O454">
            <v>5491.49</v>
          </cell>
          <cell r="U454" t="str">
            <v>Pièces</v>
          </cell>
          <cell r="V454" t="str">
            <v>Services extérieurs</v>
          </cell>
          <cell r="W454" t="str">
            <v>$</v>
          </cell>
          <cell r="X454">
            <v>0</v>
          </cell>
        </row>
        <row r="455">
          <cell r="C455">
            <v>8827.61</v>
          </cell>
          <cell r="O455">
            <v>1078.6199999999999</v>
          </cell>
          <cell r="U455" t="str">
            <v>Pièces</v>
          </cell>
          <cell r="V455" t="str">
            <v>Amortissement</v>
          </cell>
          <cell r="W455" t="str">
            <v>$</v>
          </cell>
          <cell r="X455">
            <v>0</v>
          </cell>
        </row>
        <row r="456">
          <cell r="C456">
            <v>4639.5200000000004</v>
          </cell>
          <cell r="O456">
            <v>952.58</v>
          </cell>
          <cell r="U456" t="str">
            <v>Pièces</v>
          </cell>
          <cell r="V456" t="str">
            <v>Chauffage, éclairage</v>
          </cell>
          <cell r="W456" t="str">
            <v>$</v>
          </cell>
          <cell r="X456">
            <v>0</v>
          </cell>
        </row>
        <row r="457">
          <cell r="C457">
            <v>52000</v>
          </cell>
          <cell r="O457">
            <v>6500</v>
          </cell>
          <cell r="U457" t="str">
            <v>Pièces</v>
          </cell>
          <cell r="V457" t="str">
            <v>Loyer</v>
          </cell>
          <cell r="W457" t="str">
            <v>$</v>
          </cell>
          <cell r="X457">
            <v>0</v>
          </cell>
        </row>
        <row r="458">
          <cell r="C458">
            <v>7416.16</v>
          </cell>
          <cell r="O458">
            <v>927.02</v>
          </cell>
          <cell r="U458" t="str">
            <v>Pièces</v>
          </cell>
          <cell r="V458" t="str">
            <v>Assurances</v>
          </cell>
          <cell r="W458" t="str">
            <v>$</v>
          </cell>
          <cell r="X458">
            <v>0</v>
          </cell>
        </row>
        <row r="459">
          <cell r="C459">
            <v>9620</v>
          </cell>
          <cell r="O459">
            <v>1202.5</v>
          </cell>
          <cell r="U459" t="str">
            <v>Pièces</v>
          </cell>
          <cell r="V459" t="str">
            <v>Taxes foncières</v>
          </cell>
          <cell r="W459" t="str">
            <v>$</v>
          </cell>
          <cell r="X459">
            <v>0</v>
          </cell>
        </row>
        <row r="460">
          <cell r="C460">
            <v>6400</v>
          </cell>
          <cell r="O460">
            <v>800</v>
          </cell>
          <cell r="U460" t="str">
            <v>Pièces</v>
          </cell>
          <cell r="V460" t="str">
            <v>Taxes d`affaires</v>
          </cell>
          <cell r="W460" t="str">
            <v>$</v>
          </cell>
          <cell r="X460">
            <v>0</v>
          </cell>
        </row>
        <row r="461">
          <cell r="C461">
            <v>12881.64</v>
          </cell>
          <cell r="O461">
            <v>1653.38</v>
          </cell>
          <cell r="U461" t="str">
            <v>Pièces</v>
          </cell>
          <cell r="V461" t="str">
            <v>Honoraires</v>
          </cell>
          <cell r="W461" t="str">
            <v>$</v>
          </cell>
          <cell r="X461">
            <v>0</v>
          </cell>
        </row>
        <row r="462">
          <cell r="C462">
            <v>-575488.15</v>
          </cell>
          <cell r="O462">
            <v>-82259.7</v>
          </cell>
          <cell r="U462" t="str">
            <v>Véhicules neufs</v>
          </cell>
          <cell r="V462" t="str">
            <v>Holdbacks</v>
          </cell>
          <cell r="W462" t="str">
            <v>$</v>
          </cell>
          <cell r="X462">
            <v>0</v>
          </cell>
        </row>
        <row r="463">
          <cell r="C463">
            <v>-50586.43</v>
          </cell>
          <cell r="O463">
            <v>-8469.2199999999993</v>
          </cell>
          <cell r="U463" t="str">
            <v>Pièces</v>
          </cell>
          <cell r="V463" t="str">
            <v>Escomptes</v>
          </cell>
          <cell r="W463" t="str">
            <v>$</v>
          </cell>
          <cell r="X463">
            <v>0</v>
          </cell>
        </row>
        <row r="464">
          <cell r="C464">
            <v>-113776.52</v>
          </cell>
          <cell r="O464">
            <v>-8500</v>
          </cell>
          <cell r="U464" t="str">
            <v>Véhicules neufs</v>
          </cell>
          <cell r="V464" t="str">
            <v>Programme neuf 1</v>
          </cell>
          <cell r="W464" t="str">
            <v>$</v>
          </cell>
          <cell r="X464">
            <v>0</v>
          </cell>
        </row>
        <row r="465">
          <cell r="C465">
            <v>-6786.2</v>
          </cell>
          <cell r="O465">
            <v>-1598.59</v>
          </cell>
          <cell r="U465" t="str">
            <v>Véhicules neufs</v>
          </cell>
          <cell r="V465" t="str">
            <v>Rev. Finances</v>
          </cell>
          <cell r="W465" t="str">
            <v>$</v>
          </cell>
          <cell r="X465" t="str">
            <v>Oui</v>
          </cell>
        </row>
        <row r="466">
          <cell r="C466">
            <v>-198990.07</v>
          </cell>
          <cell r="O466">
            <v>-38341.89</v>
          </cell>
          <cell r="U466" t="str">
            <v>Véhicules usagés</v>
          </cell>
          <cell r="V466" t="str">
            <v>Rev. Finances</v>
          </cell>
          <cell r="W466" t="str">
            <v>$</v>
          </cell>
          <cell r="X466" t="str">
            <v>Oui</v>
          </cell>
        </row>
        <row r="467">
          <cell r="C467">
            <v>-11513.88</v>
          </cell>
          <cell r="O467">
            <v>-1689.26</v>
          </cell>
          <cell r="U467" t="str">
            <v>Véhicules neufs</v>
          </cell>
          <cell r="V467" t="str">
            <v>Rev. Autres</v>
          </cell>
          <cell r="W467" t="str">
            <v>$</v>
          </cell>
          <cell r="X467" t="str">
            <v>Oui</v>
          </cell>
        </row>
        <row r="468">
          <cell r="C468">
            <v>-13972.16</v>
          </cell>
          <cell r="O468">
            <v>-2417.64</v>
          </cell>
          <cell r="U468" t="str">
            <v>Véhicules usagés</v>
          </cell>
          <cell r="V468" t="str">
            <v>Rev. Autres</v>
          </cell>
          <cell r="W468" t="str">
            <v>$</v>
          </cell>
          <cell r="X468" t="str">
            <v>Oui</v>
          </cell>
        </row>
        <row r="469">
          <cell r="C469">
            <v>-81888</v>
          </cell>
          <cell r="O469">
            <v>-26950</v>
          </cell>
          <cell r="U469" t="str">
            <v>Véhicules neufs</v>
          </cell>
          <cell r="V469" t="str">
            <v>Rev. Protections</v>
          </cell>
          <cell r="W469" t="str">
            <v>$</v>
          </cell>
          <cell r="X469" t="str">
            <v>Oui</v>
          </cell>
        </row>
        <row r="470">
          <cell r="C470">
            <v>-319498.01</v>
          </cell>
          <cell r="O470">
            <v>-49653.13</v>
          </cell>
          <cell r="U470" t="str">
            <v>Véhicules neufs</v>
          </cell>
          <cell r="V470" t="str">
            <v>Rev. Protections</v>
          </cell>
          <cell r="W470" t="str">
            <v>$</v>
          </cell>
          <cell r="X470" t="str">
            <v>Oui</v>
          </cell>
        </row>
        <row r="471">
          <cell r="C471">
            <v>-221656.25</v>
          </cell>
          <cell r="O471">
            <v>-28900.51</v>
          </cell>
          <cell r="U471" t="str">
            <v>Véhicules usagés</v>
          </cell>
          <cell r="V471" t="str">
            <v>Rev. Protections</v>
          </cell>
          <cell r="W471" t="str">
            <v>$</v>
          </cell>
          <cell r="X471" t="str">
            <v>Oui</v>
          </cell>
        </row>
        <row r="472">
          <cell r="C472">
            <v>-107835.29</v>
          </cell>
          <cell r="O472">
            <v>-15479.03</v>
          </cell>
          <cell r="U472" t="str">
            <v>Véhicules usagés</v>
          </cell>
          <cell r="V472" t="str">
            <v>Rev. Protections</v>
          </cell>
          <cell r="W472" t="str">
            <v>$</v>
          </cell>
          <cell r="X472" t="str">
            <v>Oui</v>
          </cell>
        </row>
        <row r="473">
          <cell r="C473">
            <v>-245798.69</v>
          </cell>
          <cell r="O473">
            <v>-41565.699999999997</v>
          </cell>
          <cell r="U473" t="str">
            <v>Véhicules neufs</v>
          </cell>
          <cell r="V473" t="str">
            <v>Frais administration</v>
          </cell>
          <cell r="W473" t="str">
            <v>$</v>
          </cell>
          <cell r="X473">
            <v>0</v>
          </cell>
        </row>
        <row r="474">
          <cell r="C474">
            <v>-193437.37</v>
          </cell>
          <cell r="O474">
            <v>7346.98</v>
          </cell>
          <cell r="U474" t="str">
            <v>TOTAL  DES  REVENUS  ET  DÉPENSES</v>
          </cell>
          <cell r="V474" t="str">
            <v>Revenus autres</v>
          </cell>
          <cell r="W474" t="str">
            <v>$</v>
          </cell>
          <cell r="X474">
            <v>0</v>
          </cell>
        </row>
        <row r="475">
          <cell r="C475">
            <v>3186.72</v>
          </cell>
          <cell r="O475">
            <v>398.34</v>
          </cell>
          <cell r="U475" t="str">
            <v>TOTAL  DES  REVENUS  ET  DÉPENSES</v>
          </cell>
          <cell r="V475" t="str">
            <v>Intérêts sur prêt</v>
          </cell>
          <cell r="W475" t="str">
            <v>$</v>
          </cell>
          <cell r="X475">
            <v>0</v>
          </cell>
        </row>
        <row r="476">
          <cell r="C476">
            <v>-4458.1099999999997</v>
          </cell>
          <cell r="O476">
            <v>-40.97</v>
          </cell>
          <cell r="U476" t="str">
            <v>TOTAL  DES  REVENUS  ET  DÉPENSES</v>
          </cell>
          <cell r="V476" t="str">
            <v>Intérêts sur marge</v>
          </cell>
          <cell r="W476" t="str">
            <v>$</v>
          </cell>
          <cell r="X476">
            <v>0</v>
          </cell>
        </row>
        <row r="477">
          <cell r="C477">
            <v>1378</v>
          </cell>
          <cell r="O477">
            <v>172.25</v>
          </cell>
          <cell r="U477" t="str">
            <v>TOTAL  DES  REVENUS  ET  DÉPENSES</v>
          </cell>
          <cell r="V477" t="str">
            <v>Intérêts sur prêt</v>
          </cell>
          <cell r="W477" t="str">
            <v>$</v>
          </cell>
          <cell r="X477">
            <v>0</v>
          </cell>
        </row>
        <row r="478">
          <cell r="C478">
            <v>51374.23</v>
          </cell>
          <cell r="O478">
            <v>6478.41</v>
          </cell>
          <cell r="U478" t="str">
            <v>Véhicules neufs</v>
          </cell>
          <cell r="V478" t="str">
            <v>Frais bancaires</v>
          </cell>
          <cell r="W478" t="str">
            <v>$</v>
          </cell>
          <cell r="X478">
            <v>0</v>
          </cell>
        </row>
        <row r="479">
          <cell r="O479">
            <v>0</v>
          </cell>
          <cell r="U479" t="e">
            <v>#N/A</v>
          </cell>
          <cell r="V479" t="e">
            <v>#N/A</v>
          </cell>
          <cell r="W479" t="e">
            <v>#N/A</v>
          </cell>
          <cell r="X479" t="e">
            <v>#N/A</v>
          </cell>
        </row>
        <row r="480">
          <cell r="O480">
            <v>0</v>
          </cell>
          <cell r="U480" t="e">
            <v>#N/A</v>
          </cell>
          <cell r="V480" t="e">
            <v>#N/A</v>
          </cell>
          <cell r="W480" t="e">
            <v>#N/A</v>
          </cell>
          <cell r="X480" t="e">
            <v>#N/A</v>
          </cell>
        </row>
        <row r="481">
          <cell r="O481">
            <v>0</v>
          </cell>
          <cell r="U481" t="e">
            <v>#N/A</v>
          </cell>
          <cell r="V481" t="e">
            <v>#N/A</v>
          </cell>
          <cell r="W481" t="e">
            <v>#N/A</v>
          </cell>
          <cell r="X481" t="e">
            <v>#N/A</v>
          </cell>
        </row>
        <row r="482">
          <cell r="O482">
            <v>0</v>
          </cell>
          <cell r="U482" t="e">
            <v>#N/A</v>
          </cell>
          <cell r="V482" t="e">
            <v>#N/A</v>
          </cell>
          <cell r="W482" t="e">
            <v>#N/A</v>
          </cell>
          <cell r="X482" t="e">
            <v>#N/A</v>
          </cell>
        </row>
        <row r="483">
          <cell r="O483">
            <v>0</v>
          </cell>
          <cell r="U483" t="e">
            <v>#N/A</v>
          </cell>
          <cell r="V483" t="e">
            <v>#N/A</v>
          </cell>
          <cell r="W483" t="e">
            <v>#N/A</v>
          </cell>
          <cell r="X483" t="e">
            <v>#N/A</v>
          </cell>
        </row>
        <row r="484">
          <cell r="O484">
            <v>0</v>
          </cell>
          <cell r="U484" t="e">
            <v>#N/A</v>
          </cell>
          <cell r="V484" t="e">
            <v>#N/A</v>
          </cell>
          <cell r="W484" t="e">
            <v>#N/A</v>
          </cell>
          <cell r="X484" t="e">
            <v>#N/A</v>
          </cell>
        </row>
        <row r="485">
          <cell r="O485">
            <v>0</v>
          </cell>
          <cell r="U485" t="e">
            <v>#N/A</v>
          </cell>
          <cell r="V485" t="e">
            <v>#N/A</v>
          </cell>
          <cell r="W485" t="e">
            <v>#N/A</v>
          </cell>
          <cell r="X485" t="e">
            <v>#N/A</v>
          </cell>
        </row>
        <row r="486">
          <cell r="O486">
            <v>0</v>
          </cell>
          <cell r="U486" t="e">
            <v>#N/A</v>
          </cell>
          <cell r="V486" t="e">
            <v>#N/A</v>
          </cell>
          <cell r="W486" t="e">
            <v>#N/A</v>
          </cell>
          <cell r="X486" t="e">
            <v>#N/A</v>
          </cell>
        </row>
        <row r="487">
          <cell r="O487">
            <v>0</v>
          </cell>
          <cell r="U487" t="e">
            <v>#N/A</v>
          </cell>
          <cell r="V487" t="e">
            <v>#N/A</v>
          </cell>
          <cell r="W487" t="e">
            <v>#N/A</v>
          </cell>
          <cell r="X487" t="e">
            <v>#N/A</v>
          </cell>
        </row>
        <row r="488">
          <cell r="O488">
            <v>0</v>
          </cell>
          <cell r="U488" t="e">
            <v>#N/A</v>
          </cell>
          <cell r="V488" t="e">
            <v>#N/A</v>
          </cell>
          <cell r="W488" t="e">
            <v>#N/A</v>
          </cell>
          <cell r="X488" t="e">
            <v>#N/A</v>
          </cell>
        </row>
        <row r="489">
          <cell r="O489">
            <v>0</v>
          </cell>
          <cell r="U489" t="e">
            <v>#N/A</v>
          </cell>
          <cell r="V489" t="e">
            <v>#N/A</v>
          </cell>
          <cell r="W489" t="e">
            <v>#N/A</v>
          </cell>
          <cell r="X489" t="e">
            <v>#N/A</v>
          </cell>
        </row>
        <row r="490">
          <cell r="O490">
            <v>0</v>
          </cell>
          <cell r="U490" t="e">
            <v>#N/A</v>
          </cell>
          <cell r="V490" t="e">
            <v>#N/A</v>
          </cell>
          <cell r="W490" t="e">
            <v>#N/A</v>
          </cell>
          <cell r="X490" t="e">
            <v>#N/A</v>
          </cell>
        </row>
        <row r="491">
          <cell r="O491">
            <v>0</v>
          </cell>
          <cell r="U491" t="e">
            <v>#N/A</v>
          </cell>
          <cell r="V491" t="e">
            <v>#N/A</v>
          </cell>
          <cell r="W491" t="e">
            <v>#N/A</v>
          </cell>
          <cell r="X491" t="e">
            <v>#N/A</v>
          </cell>
        </row>
        <row r="492">
          <cell r="O492">
            <v>0</v>
          </cell>
          <cell r="U492" t="e">
            <v>#N/A</v>
          </cell>
          <cell r="V492" t="e">
            <v>#N/A</v>
          </cell>
          <cell r="W492" t="e">
            <v>#N/A</v>
          </cell>
          <cell r="X492" t="e">
            <v>#N/A</v>
          </cell>
        </row>
        <row r="493">
          <cell r="O493">
            <v>0</v>
          </cell>
          <cell r="U493" t="e">
            <v>#N/A</v>
          </cell>
          <cell r="V493" t="e">
            <v>#N/A</v>
          </cell>
          <cell r="W493" t="e">
            <v>#N/A</v>
          </cell>
          <cell r="X493" t="e">
            <v>#N/A</v>
          </cell>
        </row>
        <row r="494">
          <cell r="O494">
            <v>0</v>
          </cell>
          <cell r="U494" t="e">
            <v>#N/A</v>
          </cell>
          <cell r="V494" t="e">
            <v>#N/A</v>
          </cell>
          <cell r="W494" t="e">
            <v>#N/A</v>
          </cell>
          <cell r="X494" t="e">
            <v>#N/A</v>
          </cell>
        </row>
        <row r="495">
          <cell r="O495">
            <v>0</v>
          </cell>
          <cell r="U495" t="e">
            <v>#N/A</v>
          </cell>
          <cell r="V495" t="e">
            <v>#N/A</v>
          </cell>
          <cell r="W495" t="e">
            <v>#N/A</v>
          </cell>
          <cell r="X495" t="e">
            <v>#N/A</v>
          </cell>
        </row>
        <row r="496">
          <cell r="O496">
            <v>0</v>
          </cell>
          <cell r="U496" t="e">
            <v>#N/A</v>
          </cell>
          <cell r="V496" t="e">
            <v>#N/A</v>
          </cell>
          <cell r="W496" t="e">
            <v>#N/A</v>
          </cell>
          <cell r="X496" t="e">
            <v>#N/A</v>
          </cell>
        </row>
        <row r="497">
          <cell r="O497">
            <v>0</v>
          </cell>
          <cell r="U497" t="e">
            <v>#N/A</v>
          </cell>
          <cell r="V497" t="e">
            <v>#N/A</v>
          </cell>
          <cell r="W497" t="e">
            <v>#N/A</v>
          </cell>
          <cell r="X497" t="e">
            <v>#N/A</v>
          </cell>
        </row>
        <row r="498">
          <cell r="O498">
            <v>0</v>
          </cell>
          <cell r="U498" t="e">
            <v>#N/A</v>
          </cell>
          <cell r="V498" t="e">
            <v>#N/A</v>
          </cell>
          <cell r="W498" t="e">
            <v>#N/A</v>
          </cell>
          <cell r="X498" t="e">
            <v>#N/A</v>
          </cell>
        </row>
        <row r="499">
          <cell r="O499">
            <v>0</v>
          </cell>
          <cell r="U499" t="e">
            <v>#N/A</v>
          </cell>
          <cell r="V499" t="e">
            <v>#N/A</v>
          </cell>
          <cell r="W499" t="e">
            <v>#N/A</v>
          </cell>
          <cell r="X499" t="e">
            <v>#N/A</v>
          </cell>
        </row>
        <row r="500">
          <cell r="O500">
            <v>0</v>
          </cell>
          <cell r="U500" t="e">
            <v>#N/A</v>
          </cell>
          <cell r="V500" t="e">
            <v>#N/A</v>
          </cell>
          <cell r="W500" t="e">
            <v>#N/A</v>
          </cell>
          <cell r="X500" t="e">
            <v>#N/A</v>
          </cell>
        </row>
        <row r="501">
          <cell r="O501">
            <v>0</v>
          </cell>
          <cell r="U501" t="e">
            <v>#N/A</v>
          </cell>
          <cell r="V501" t="e">
            <v>#N/A</v>
          </cell>
          <cell r="W501" t="e">
            <v>#N/A</v>
          </cell>
          <cell r="X501" t="e">
            <v>#N/A</v>
          </cell>
        </row>
        <row r="502">
          <cell r="O502">
            <v>0</v>
          </cell>
          <cell r="U502" t="e">
            <v>#N/A</v>
          </cell>
          <cell r="V502" t="e">
            <v>#N/A</v>
          </cell>
          <cell r="W502" t="e">
            <v>#N/A</v>
          </cell>
          <cell r="X502" t="e">
            <v>#N/A</v>
          </cell>
        </row>
        <row r="503">
          <cell r="O503">
            <v>0</v>
          </cell>
          <cell r="U503" t="e">
            <v>#N/A</v>
          </cell>
          <cell r="V503" t="e">
            <v>#N/A</v>
          </cell>
          <cell r="W503" t="e">
            <v>#N/A</v>
          </cell>
          <cell r="X503" t="e">
            <v>#N/A</v>
          </cell>
        </row>
        <row r="504">
          <cell r="O504">
            <v>0</v>
          </cell>
          <cell r="U504" t="e">
            <v>#N/A</v>
          </cell>
          <cell r="V504" t="e">
            <v>#N/A</v>
          </cell>
          <cell r="W504" t="e">
            <v>#N/A</v>
          </cell>
          <cell r="X504" t="e">
            <v>#N/A</v>
          </cell>
        </row>
        <row r="505">
          <cell r="O505">
            <v>0</v>
          </cell>
          <cell r="U505" t="e">
            <v>#N/A</v>
          </cell>
          <cell r="V505" t="e">
            <v>#N/A</v>
          </cell>
          <cell r="W505" t="e">
            <v>#N/A</v>
          </cell>
          <cell r="X505" t="e">
            <v>#N/A</v>
          </cell>
        </row>
        <row r="506">
          <cell r="O506">
            <v>0</v>
          </cell>
          <cell r="U506" t="e">
            <v>#N/A</v>
          </cell>
          <cell r="V506" t="e">
            <v>#N/A</v>
          </cell>
          <cell r="W506" t="e">
            <v>#N/A</v>
          </cell>
          <cell r="X506" t="e">
            <v>#N/A</v>
          </cell>
        </row>
        <row r="507">
          <cell r="O507">
            <v>0</v>
          </cell>
          <cell r="U507" t="e">
            <v>#N/A</v>
          </cell>
          <cell r="V507" t="e">
            <v>#N/A</v>
          </cell>
          <cell r="W507" t="e">
            <v>#N/A</v>
          </cell>
          <cell r="X507" t="e">
            <v>#N/A</v>
          </cell>
        </row>
        <row r="508">
          <cell r="O508">
            <v>0</v>
          </cell>
          <cell r="U508" t="e">
            <v>#N/A</v>
          </cell>
          <cell r="V508" t="e">
            <v>#N/A</v>
          </cell>
          <cell r="W508" t="e">
            <v>#N/A</v>
          </cell>
          <cell r="X508" t="e">
            <v>#N/A</v>
          </cell>
        </row>
        <row r="509">
          <cell r="O509">
            <v>0</v>
          </cell>
          <cell r="U509" t="e">
            <v>#N/A</v>
          </cell>
          <cell r="V509" t="e">
            <v>#N/A</v>
          </cell>
          <cell r="W509" t="e">
            <v>#N/A</v>
          </cell>
          <cell r="X509" t="e">
            <v>#N/A</v>
          </cell>
        </row>
        <row r="510">
          <cell r="O510">
            <v>0</v>
          </cell>
          <cell r="U510" t="e">
            <v>#N/A</v>
          </cell>
          <cell r="V510" t="e">
            <v>#N/A</v>
          </cell>
          <cell r="W510" t="e">
            <v>#N/A</v>
          </cell>
          <cell r="X510" t="e">
            <v>#N/A</v>
          </cell>
        </row>
        <row r="511">
          <cell r="O511">
            <v>0</v>
          </cell>
          <cell r="U511" t="e">
            <v>#N/A</v>
          </cell>
          <cell r="V511" t="e">
            <v>#N/A</v>
          </cell>
          <cell r="W511" t="e">
            <v>#N/A</v>
          </cell>
          <cell r="X511" t="e">
            <v>#N/A</v>
          </cell>
        </row>
        <row r="512">
          <cell r="O512">
            <v>0</v>
          </cell>
          <cell r="U512" t="e">
            <v>#N/A</v>
          </cell>
          <cell r="V512" t="e">
            <v>#N/A</v>
          </cell>
          <cell r="W512" t="e">
            <v>#N/A</v>
          </cell>
          <cell r="X512" t="e">
            <v>#N/A</v>
          </cell>
        </row>
        <row r="513">
          <cell r="O513">
            <v>0</v>
          </cell>
          <cell r="U513" t="e">
            <v>#N/A</v>
          </cell>
          <cell r="V513" t="e">
            <v>#N/A</v>
          </cell>
          <cell r="W513" t="e">
            <v>#N/A</v>
          </cell>
          <cell r="X513" t="e">
            <v>#N/A</v>
          </cell>
        </row>
        <row r="514">
          <cell r="O514">
            <v>0</v>
          </cell>
          <cell r="U514" t="e">
            <v>#N/A</v>
          </cell>
          <cell r="V514" t="e">
            <v>#N/A</v>
          </cell>
          <cell r="W514" t="e">
            <v>#N/A</v>
          </cell>
          <cell r="X514" t="e">
            <v>#N/A</v>
          </cell>
        </row>
        <row r="515">
          <cell r="O515">
            <v>0</v>
          </cell>
          <cell r="U515" t="e">
            <v>#N/A</v>
          </cell>
          <cell r="V515" t="e">
            <v>#N/A</v>
          </cell>
          <cell r="W515" t="e">
            <v>#N/A</v>
          </cell>
          <cell r="X515" t="e">
            <v>#N/A</v>
          </cell>
        </row>
        <row r="516">
          <cell r="O516">
            <v>0</v>
          </cell>
          <cell r="U516" t="e">
            <v>#N/A</v>
          </cell>
          <cell r="V516" t="e">
            <v>#N/A</v>
          </cell>
          <cell r="W516" t="e">
            <v>#N/A</v>
          </cell>
          <cell r="X516" t="e">
            <v>#N/A</v>
          </cell>
        </row>
        <row r="517">
          <cell r="O517">
            <v>0</v>
          </cell>
          <cell r="U517" t="e">
            <v>#N/A</v>
          </cell>
          <cell r="V517" t="e">
            <v>#N/A</v>
          </cell>
          <cell r="W517" t="e">
            <v>#N/A</v>
          </cell>
          <cell r="X517" t="e">
            <v>#N/A</v>
          </cell>
        </row>
        <row r="518">
          <cell r="O518">
            <v>0</v>
          </cell>
          <cell r="U518" t="e">
            <v>#N/A</v>
          </cell>
          <cell r="V518" t="e">
            <v>#N/A</v>
          </cell>
          <cell r="W518" t="e">
            <v>#N/A</v>
          </cell>
          <cell r="X518" t="e">
            <v>#N/A</v>
          </cell>
        </row>
        <row r="519">
          <cell r="O519">
            <v>0</v>
          </cell>
          <cell r="U519" t="e">
            <v>#N/A</v>
          </cell>
          <cell r="V519" t="e">
            <v>#N/A</v>
          </cell>
          <cell r="W519" t="e">
            <v>#N/A</v>
          </cell>
          <cell r="X519" t="e">
            <v>#N/A</v>
          </cell>
        </row>
        <row r="520">
          <cell r="O520">
            <v>0</v>
          </cell>
          <cell r="U520" t="e">
            <v>#N/A</v>
          </cell>
          <cell r="V520" t="e">
            <v>#N/A</v>
          </cell>
          <cell r="W520" t="e">
            <v>#N/A</v>
          </cell>
          <cell r="X520" t="e">
            <v>#N/A</v>
          </cell>
        </row>
        <row r="521">
          <cell r="O521">
            <v>0</v>
          </cell>
          <cell r="U521" t="e">
            <v>#N/A</v>
          </cell>
          <cell r="V521" t="e">
            <v>#N/A</v>
          </cell>
          <cell r="W521" t="e">
            <v>#N/A</v>
          </cell>
          <cell r="X521" t="e">
            <v>#N/A</v>
          </cell>
        </row>
        <row r="522">
          <cell r="O522">
            <v>0</v>
          </cell>
          <cell r="U522" t="e">
            <v>#N/A</v>
          </cell>
          <cell r="V522" t="e">
            <v>#N/A</v>
          </cell>
          <cell r="W522" t="e">
            <v>#N/A</v>
          </cell>
          <cell r="X522" t="e">
            <v>#N/A</v>
          </cell>
        </row>
        <row r="523">
          <cell r="O523">
            <v>0</v>
          </cell>
          <cell r="U523" t="e">
            <v>#N/A</v>
          </cell>
          <cell r="V523" t="e">
            <v>#N/A</v>
          </cell>
          <cell r="W523" t="e">
            <v>#N/A</v>
          </cell>
          <cell r="X523" t="e">
            <v>#N/A</v>
          </cell>
        </row>
        <row r="524">
          <cell r="O524">
            <v>0</v>
          </cell>
          <cell r="U524" t="e">
            <v>#N/A</v>
          </cell>
          <cell r="V524" t="e">
            <v>#N/A</v>
          </cell>
          <cell r="W524" t="e">
            <v>#N/A</v>
          </cell>
          <cell r="X524" t="e">
            <v>#N/A</v>
          </cell>
        </row>
        <row r="525">
          <cell r="O525">
            <v>0</v>
          </cell>
          <cell r="U525" t="e">
            <v>#N/A</v>
          </cell>
          <cell r="V525" t="e">
            <v>#N/A</v>
          </cell>
          <cell r="W525" t="e">
            <v>#N/A</v>
          </cell>
          <cell r="X525" t="e">
            <v>#N/A</v>
          </cell>
        </row>
        <row r="526">
          <cell r="O526">
            <v>0</v>
          </cell>
          <cell r="U526" t="e">
            <v>#N/A</v>
          </cell>
          <cell r="V526" t="e">
            <v>#N/A</v>
          </cell>
          <cell r="W526" t="e">
            <v>#N/A</v>
          </cell>
          <cell r="X526" t="e">
            <v>#N/A</v>
          </cell>
        </row>
        <row r="527">
          <cell r="O527">
            <v>0</v>
          </cell>
          <cell r="U527" t="e">
            <v>#N/A</v>
          </cell>
          <cell r="V527" t="e">
            <v>#N/A</v>
          </cell>
          <cell r="W527" t="e">
            <v>#N/A</v>
          </cell>
          <cell r="X527" t="e">
            <v>#N/A</v>
          </cell>
        </row>
        <row r="528">
          <cell r="O528">
            <v>0</v>
          </cell>
          <cell r="U528" t="e">
            <v>#N/A</v>
          </cell>
          <cell r="V528" t="e">
            <v>#N/A</v>
          </cell>
          <cell r="W528" t="e">
            <v>#N/A</v>
          </cell>
          <cell r="X528" t="e">
            <v>#N/A</v>
          </cell>
        </row>
        <row r="529">
          <cell r="O529">
            <v>0</v>
          </cell>
          <cell r="U529" t="e">
            <v>#N/A</v>
          </cell>
          <cell r="V529" t="e">
            <v>#N/A</v>
          </cell>
          <cell r="W529" t="e">
            <v>#N/A</v>
          </cell>
          <cell r="X529" t="e">
            <v>#N/A</v>
          </cell>
        </row>
        <row r="530">
          <cell r="O530">
            <v>0</v>
          </cell>
          <cell r="U530" t="e">
            <v>#N/A</v>
          </cell>
          <cell r="V530" t="e">
            <v>#N/A</v>
          </cell>
          <cell r="W530" t="e">
            <v>#N/A</v>
          </cell>
          <cell r="X530" t="e">
            <v>#N/A</v>
          </cell>
        </row>
        <row r="531">
          <cell r="O531">
            <v>0</v>
          </cell>
          <cell r="U531" t="e">
            <v>#N/A</v>
          </cell>
          <cell r="V531" t="e">
            <v>#N/A</v>
          </cell>
          <cell r="W531" t="e">
            <v>#N/A</v>
          </cell>
          <cell r="X531" t="e">
            <v>#N/A</v>
          </cell>
        </row>
        <row r="532">
          <cell r="O532">
            <v>0</v>
          </cell>
          <cell r="U532" t="e">
            <v>#N/A</v>
          </cell>
          <cell r="V532" t="e">
            <v>#N/A</v>
          </cell>
          <cell r="W532" t="e">
            <v>#N/A</v>
          </cell>
          <cell r="X532" t="e">
            <v>#N/A</v>
          </cell>
        </row>
        <row r="533">
          <cell r="O533">
            <v>0</v>
          </cell>
          <cell r="U533" t="e">
            <v>#N/A</v>
          </cell>
          <cell r="V533" t="e">
            <v>#N/A</v>
          </cell>
          <cell r="W533" t="e">
            <v>#N/A</v>
          </cell>
          <cell r="X533" t="e">
            <v>#N/A</v>
          </cell>
        </row>
        <row r="534">
          <cell r="O534">
            <v>0</v>
          </cell>
          <cell r="U534" t="e">
            <v>#N/A</v>
          </cell>
          <cell r="V534" t="e">
            <v>#N/A</v>
          </cell>
          <cell r="W534" t="e">
            <v>#N/A</v>
          </cell>
          <cell r="X534" t="e">
            <v>#N/A</v>
          </cell>
        </row>
        <row r="535">
          <cell r="O535">
            <v>0</v>
          </cell>
          <cell r="U535" t="e">
            <v>#N/A</v>
          </cell>
          <cell r="V535" t="e">
            <v>#N/A</v>
          </cell>
          <cell r="W535" t="e">
            <v>#N/A</v>
          </cell>
          <cell r="X535" t="e">
            <v>#N/A</v>
          </cell>
        </row>
        <row r="536">
          <cell r="O536">
            <v>0</v>
          </cell>
          <cell r="U536" t="e">
            <v>#N/A</v>
          </cell>
          <cell r="V536" t="e">
            <v>#N/A</v>
          </cell>
          <cell r="W536" t="e">
            <v>#N/A</v>
          </cell>
          <cell r="X536" t="e">
            <v>#N/A</v>
          </cell>
        </row>
        <row r="537">
          <cell r="O537">
            <v>0</v>
          </cell>
          <cell r="U537" t="e">
            <v>#N/A</v>
          </cell>
          <cell r="V537" t="e">
            <v>#N/A</v>
          </cell>
          <cell r="W537" t="e">
            <v>#N/A</v>
          </cell>
          <cell r="X537" t="e">
            <v>#N/A</v>
          </cell>
        </row>
        <row r="538">
          <cell r="O538">
            <v>0</v>
          </cell>
          <cell r="U538" t="e">
            <v>#N/A</v>
          </cell>
          <cell r="V538" t="e">
            <v>#N/A</v>
          </cell>
          <cell r="W538" t="e">
            <v>#N/A</v>
          </cell>
          <cell r="X538" t="e">
            <v>#N/A</v>
          </cell>
        </row>
        <row r="539">
          <cell r="O539">
            <v>0</v>
          </cell>
          <cell r="U539" t="e">
            <v>#N/A</v>
          </cell>
          <cell r="V539" t="e">
            <v>#N/A</v>
          </cell>
          <cell r="W539" t="e">
            <v>#N/A</v>
          </cell>
          <cell r="X539" t="e">
            <v>#N/A</v>
          </cell>
        </row>
        <row r="540">
          <cell r="O540">
            <v>0</v>
          </cell>
          <cell r="U540" t="e">
            <v>#N/A</v>
          </cell>
          <cell r="V540" t="e">
            <v>#N/A</v>
          </cell>
          <cell r="W540" t="e">
            <v>#N/A</v>
          </cell>
          <cell r="X540" t="e">
            <v>#N/A</v>
          </cell>
        </row>
        <row r="541">
          <cell r="O541">
            <v>0</v>
          </cell>
          <cell r="U541" t="e">
            <v>#N/A</v>
          </cell>
          <cell r="V541" t="e">
            <v>#N/A</v>
          </cell>
          <cell r="W541" t="e">
            <v>#N/A</v>
          </cell>
          <cell r="X541" t="e">
            <v>#N/A</v>
          </cell>
        </row>
        <row r="542">
          <cell r="O542">
            <v>0</v>
          </cell>
          <cell r="U542" t="e">
            <v>#N/A</v>
          </cell>
          <cell r="V542" t="e">
            <v>#N/A</v>
          </cell>
          <cell r="W542" t="e">
            <v>#N/A</v>
          </cell>
          <cell r="X542" t="e">
            <v>#N/A</v>
          </cell>
        </row>
        <row r="543">
          <cell r="O543">
            <v>0</v>
          </cell>
          <cell r="U543" t="e">
            <v>#N/A</v>
          </cell>
          <cell r="V543" t="e">
            <v>#N/A</v>
          </cell>
          <cell r="W543" t="e">
            <v>#N/A</v>
          </cell>
          <cell r="X543" t="e">
            <v>#N/A</v>
          </cell>
        </row>
        <row r="544">
          <cell r="O544">
            <v>0</v>
          </cell>
          <cell r="U544" t="e">
            <v>#N/A</v>
          </cell>
          <cell r="V544" t="e">
            <v>#N/A</v>
          </cell>
          <cell r="W544" t="e">
            <v>#N/A</v>
          </cell>
          <cell r="X544" t="e">
            <v>#N/A</v>
          </cell>
        </row>
        <row r="545">
          <cell r="O545">
            <v>0</v>
          </cell>
          <cell r="U545" t="e">
            <v>#N/A</v>
          </cell>
          <cell r="V545" t="e">
            <v>#N/A</v>
          </cell>
          <cell r="W545" t="e">
            <v>#N/A</v>
          </cell>
          <cell r="X545" t="e">
            <v>#N/A</v>
          </cell>
        </row>
        <row r="546">
          <cell r="O546">
            <v>0</v>
          </cell>
          <cell r="U546" t="e">
            <v>#N/A</v>
          </cell>
          <cell r="V546" t="e">
            <v>#N/A</v>
          </cell>
          <cell r="W546" t="e">
            <v>#N/A</v>
          </cell>
          <cell r="X546" t="e">
            <v>#N/A</v>
          </cell>
        </row>
        <row r="547">
          <cell r="O547">
            <v>0</v>
          </cell>
          <cell r="U547" t="e">
            <v>#N/A</v>
          </cell>
          <cell r="V547" t="e">
            <v>#N/A</v>
          </cell>
          <cell r="W547" t="e">
            <v>#N/A</v>
          </cell>
          <cell r="X547" t="e">
            <v>#N/A</v>
          </cell>
        </row>
        <row r="548">
          <cell r="O548">
            <v>0</v>
          </cell>
          <cell r="U548" t="e">
            <v>#N/A</v>
          </cell>
          <cell r="V548" t="e">
            <v>#N/A</v>
          </cell>
          <cell r="W548" t="e">
            <v>#N/A</v>
          </cell>
          <cell r="X548" t="e">
            <v>#N/A</v>
          </cell>
        </row>
        <row r="549">
          <cell r="O549">
            <v>0</v>
          </cell>
          <cell r="U549" t="e">
            <v>#N/A</v>
          </cell>
          <cell r="V549" t="e">
            <v>#N/A</v>
          </cell>
          <cell r="W549" t="e">
            <v>#N/A</v>
          </cell>
          <cell r="X549" t="e">
            <v>#N/A</v>
          </cell>
        </row>
        <row r="550">
          <cell r="O550">
            <v>0</v>
          </cell>
          <cell r="U550" t="e">
            <v>#N/A</v>
          </cell>
          <cell r="V550" t="e">
            <v>#N/A</v>
          </cell>
          <cell r="W550" t="e">
            <v>#N/A</v>
          </cell>
          <cell r="X550" t="e">
            <v>#N/A</v>
          </cell>
        </row>
        <row r="551">
          <cell r="O551">
            <v>0</v>
          </cell>
          <cell r="U551" t="e">
            <v>#N/A</v>
          </cell>
          <cell r="V551" t="e">
            <v>#N/A</v>
          </cell>
          <cell r="W551" t="e">
            <v>#N/A</v>
          </cell>
          <cell r="X551" t="e">
            <v>#N/A</v>
          </cell>
        </row>
        <row r="552">
          <cell r="O552">
            <v>0</v>
          </cell>
          <cell r="U552" t="e">
            <v>#N/A</v>
          </cell>
          <cell r="V552" t="e">
            <v>#N/A</v>
          </cell>
          <cell r="W552" t="e">
            <v>#N/A</v>
          </cell>
          <cell r="X552" t="e">
            <v>#N/A</v>
          </cell>
        </row>
        <row r="553">
          <cell r="O553">
            <v>0</v>
          </cell>
          <cell r="U553" t="e">
            <v>#N/A</v>
          </cell>
          <cell r="V553" t="e">
            <v>#N/A</v>
          </cell>
          <cell r="W553" t="e">
            <v>#N/A</v>
          </cell>
          <cell r="X553" t="e">
            <v>#N/A</v>
          </cell>
        </row>
        <row r="554">
          <cell r="O554">
            <v>0</v>
          </cell>
          <cell r="U554" t="e">
            <v>#N/A</v>
          </cell>
          <cell r="V554" t="e">
            <v>#N/A</v>
          </cell>
          <cell r="W554" t="e">
            <v>#N/A</v>
          </cell>
          <cell r="X554" t="e">
            <v>#N/A</v>
          </cell>
        </row>
        <row r="555">
          <cell r="O555">
            <v>0</v>
          </cell>
          <cell r="U555" t="e">
            <v>#N/A</v>
          </cell>
          <cell r="V555" t="e">
            <v>#N/A</v>
          </cell>
          <cell r="W555" t="e">
            <v>#N/A</v>
          </cell>
          <cell r="X555" t="e">
            <v>#N/A</v>
          </cell>
        </row>
        <row r="556">
          <cell r="O556">
            <v>0</v>
          </cell>
          <cell r="U556" t="e">
            <v>#N/A</v>
          </cell>
          <cell r="V556" t="e">
            <v>#N/A</v>
          </cell>
          <cell r="W556" t="e">
            <v>#N/A</v>
          </cell>
          <cell r="X556" t="e">
            <v>#N/A</v>
          </cell>
        </row>
        <row r="557">
          <cell r="O557">
            <v>0</v>
          </cell>
          <cell r="U557" t="e">
            <v>#N/A</v>
          </cell>
          <cell r="V557" t="e">
            <v>#N/A</v>
          </cell>
          <cell r="W557" t="e">
            <v>#N/A</v>
          </cell>
          <cell r="X557" t="e">
            <v>#N/A</v>
          </cell>
        </row>
        <row r="558">
          <cell r="O558">
            <v>0</v>
          </cell>
          <cell r="U558" t="e">
            <v>#N/A</v>
          </cell>
          <cell r="V558" t="e">
            <v>#N/A</v>
          </cell>
          <cell r="W558" t="e">
            <v>#N/A</v>
          </cell>
          <cell r="X558" t="e">
            <v>#N/A</v>
          </cell>
        </row>
        <row r="559">
          <cell r="O559">
            <v>0</v>
          </cell>
          <cell r="U559" t="e">
            <v>#N/A</v>
          </cell>
          <cell r="V559" t="e">
            <v>#N/A</v>
          </cell>
          <cell r="W559" t="e">
            <v>#N/A</v>
          </cell>
          <cell r="X559" t="e">
            <v>#N/A</v>
          </cell>
        </row>
        <row r="560">
          <cell r="O560">
            <v>0</v>
          </cell>
          <cell r="U560" t="e">
            <v>#N/A</v>
          </cell>
          <cell r="V560" t="e">
            <v>#N/A</v>
          </cell>
          <cell r="W560" t="e">
            <v>#N/A</v>
          </cell>
          <cell r="X560" t="e">
            <v>#N/A</v>
          </cell>
        </row>
        <row r="561">
          <cell r="O561">
            <v>0</v>
          </cell>
          <cell r="U561" t="e">
            <v>#N/A</v>
          </cell>
          <cell r="V561" t="e">
            <v>#N/A</v>
          </cell>
          <cell r="W561" t="e">
            <v>#N/A</v>
          </cell>
          <cell r="X561" t="e">
            <v>#N/A</v>
          </cell>
        </row>
        <row r="562">
          <cell r="O562">
            <v>0</v>
          </cell>
          <cell r="U562" t="e">
            <v>#N/A</v>
          </cell>
          <cell r="V562" t="e">
            <v>#N/A</v>
          </cell>
          <cell r="W562" t="e">
            <v>#N/A</v>
          </cell>
          <cell r="X562" t="e">
            <v>#N/A</v>
          </cell>
        </row>
        <row r="563">
          <cell r="O563">
            <v>0</v>
          </cell>
          <cell r="U563" t="e">
            <v>#N/A</v>
          </cell>
          <cell r="V563" t="e">
            <v>#N/A</v>
          </cell>
          <cell r="W563" t="e">
            <v>#N/A</v>
          </cell>
          <cell r="X563" t="e">
            <v>#N/A</v>
          </cell>
        </row>
        <row r="564">
          <cell r="O564">
            <v>0</v>
          </cell>
          <cell r="U564" t="e">
            <v>#N/A</v>
          </cell>
          <cell r="V564" t="e">
            <v>#N/A</v>
          </cell>
          <cell r="W564" t="e">
            <v>#N/A</v>
          </cell>
          <cell r="X564" t="e">
            <v>#N/A</v>
          </cell>
        </row>
        <row r="565">
          <cell r="O565">
            <v>0</v>
          </cell>
          <cell r="U565" t="e">
            <v>#N/A</v>
          </cell>
          <cell r="V565" t="e">
            <v>#N/A</v>
          </cell>
          <cell r="W565" t="e">
            <v>#N/A</v>
          </cell>
          <cell r="X565" t="e">
            <v>#N/A</v>
          </cell>
        </row>
        <row r="566">
          <cell r="O566">
            <v>0</v>
          </cell>
          <cell r="U566" t="e">
            <v>#N/A</v>
          </cell>
          <cell r="V566" t="e">
            <v>#N/A</v>
          </cell>
          <cell r="W566" t="e">
            <v>#N/A</v>
          </cell>
          <cell r="X566" t="e">
            <v>#N/A</v>
          </cell>
        </row>
        <row r="567">
          <cell r="O567">
            <v>0</v>
          </cell>
          <cell r="U567" t="e">
            <v>#N/A</v>
          </cell>
          <cell r="V567" t="e">
            <v>#N/A</v>
          </cell>
          <cell r="W567" t="e">
            <v>#N/A</v>
          </cell>
          <cell r="X567" t="e">
            <v>#N/A</v>
          </cell>
        </row>
        <row r="568">
          <cell r="O568">
            <v>0</v>
          </cell>
          <cell r="U568" t="e">
            <v>#N/A</v>
          </cell>
          <cell r="V568" t="e">
            <v>#N/A</v>
          </cell>
          <cell r="W568" t="e">
            <v>#N/A</v>
          </cell>
          <cell r="X568" t="e">
            <v>#N/A</v>
          </cell>
        </row>
        <row r="569">
          <cell r="O569">
            <v>0</v>
          </cell>
          <cell r="U569" t="e">
            <v>#N/A</v>
          </cell>
          <cell r="V569" t="e">
            <v>#N/A</v>
          </cell>
          <cell r="W569" t="e">
            <v>#N/A</v>
          </cell>
          <cell r="X569" t="e">
            <v>#N/A</v>
          </cell>
        </row>
        <row r="570">
          <cell r="O570">
            <v>0</v>
          </cell>
          <cell r="U570" t="e">
            <v>#N/A</v>
          </cell>
          <cell r="V570" t="e">
            <v>#N/A</v>
          </cell>
          <cell r="W570" t="e">
            <v>#N/A</v>
          </cell>
          <cell r="X570" t="e">
            <v>#N/A</v>
          </cell>
        </row>
        <row r="571">
          <cell r="O571">
            <v>0</v>
          </cell>
          <cell r="U571" t="e">
            <v>#N/A</v>
          </cell>
          <cell r="V571" t="e">
            <v>#N/A</v>
          </cell>
          <cell r="W571" t="e">
            <v>#N/A</v>
          </cell>
          <cell r="X571" t="e">
            <v>#N/A</v>
          </cell>
        </row>
        <row r="572">
          <cell r="O572">
            <v>0</v>
          </cell>
          <cell r="U572" t="e">
            <v>#N/A</v>
          </cell>
          <cell r="V572" t="e">
            <v>#N/A</v>
          </cell>
          <cell r="W572" t="e">
            <v>#N/A</v>
          </cell>
          <cell r="X572" t="e">
            <v>#N/A</v>
          </cell>
        </row>
        <row r="573">
          <cell r="O573">
            <v>0</v>
          </cell>
          <cell r="U573" t="e">
            <v>#N/A</v>
          </cell>
          <cell r="V573" t="e">
            <v>#N/A</v>
          </cell>
          <cell r="W573" t="e">
            <v>#N/A</v>
          </cell>
          <cell r="X573" t="e">
            <v>#N/A</v>
          </cell>
        </row>
        <row r="574">
          <cell r="O574">
            <v>0</v>
          </cell>
          <cell r="U574" t="e">
            <v>#N/A</v>
          </cell>
          <cell r="V574" t="e">
            <v>#N/A</v>
          </cell>
          <cell r="W574" t="e">
            <v>#N/A</v>
          </cell>
          <cell r="X574" t="e">
            <v>#N/A</v>
          </cell>
        </row>
        <row r="575">
          <cell r="O575">
            <v>0</v>
          </cell>
          <cell r="U575" t="e">
            <v>#N/A</v>
          </cell>
          <cell r="V575" t="e">
            <v>#N/A</v>
          </cell>
          <cell r="W575" t="e">
            <v>#N/A</v>
          </cell>
          <cell r="X575" t="e">
            <v>#N/A</v>
          </cell>
        </row>
        <row r="576">
          <cell r="O576">
            <v>0</v>
          </cell>
          <cell r="U576" t="e">
            <v>#N/A</v>
          </cell>
          <cell r="V576" t="e">
            <v>#N/A</v>
          </cell>
          <cell r="W576" t="e">
            <v>#N/A</v>
          </cell>
          <cell r="X576" t="e">
            <v>#N/A</v>
          </cell>
        </row>
        <row r="577">
          <cell r="O577">
            <v>0</v>
          </cell>
          <cell r="U577" t="e">
            <v>#N/A</v>
          </cell>
          <cell r="V577" t="e">
            <v>#N/A</v>
          </cell>
          <cell r="W577" t="e">
            <v>#N/A</v>
          </cell>
          <cell r="X577" t="e">
            <v>#N/A</v>
          </cell>
        </row>
        <row r="578">
          <cell r="O578">
            <v>0</v>
          </cell>
          <cell r="U578" t="e">
            <v>#N/A</v>
          </cell>
          <cell r="V578" t="e">
            <v>#N/A</v>
          </cell>
          <cell r="W578" t="e">
            <v>#N/A</v>
          </cell>
          <cell r="X578" t="e">
            <v>#N/A</v>
          </cell>
        </row>
        <row r="579">
          <cell r="O579">
            <v>0</v>
          </cell>
          <cell r="U579" t="e">
            <v>#N/A</v>
          </cell>
          <cell r="V579" t="e">
            <v>#N/A</v>
          </cell>
          <cell r="W579" t="e">
            <v>#N/A</v>
          </cell>
          <cell r="X579" t="e">
            <v>#N/A</v>
          </cell>
        </row>
        <row r="580">
          <cell r="O580">
            <v>0</v>
          </cell>
          <cell r="U580" t="e">
            <v>#N/A</v>
          </cell>
          <cell r="V580" t="e">
            <v>#N/A</v>
          </cell>
          <cell r="W580" t="e">
            <v>#N/A</v>
          </cell>
          <cell r="X580" t="e">
            <v>#N/A</v>
          </cell>
        </row>
        <row r="581">
          <cell r="O581">
            <v>0</v>
          </cell>
          <cell r="U581" t="e">
            <v>#N/A</v>
          </cell>
          <cell r="V581" t="e">
            <v>#N/A</v>
          </cell>
          <cell r="W581" t="e">
            <v>#N/A</v>
          </cell>
          <cell r="X581" t="e">
            <v>#N/A</v>
          </cell>
        </row>
        <row r="582">
          <cell r="O582">
            <v>0</v>
          </cell>
          <cell r="U582" t="e">
            <v>#N/A</v>
          </cell>
          <cell r="V582" t="e">
            <v>#N/A</v>
          </cell>
          <cell r="W582" t="e">
            <v>#N/A</v>
          </cell>
          <cell r="X582" t="e">
            <v>#N/A</v>
          </cell>
        </row>
        <row r="583">
          <cell r="O583">
            <v>0</v>
          </cell>
          <cell r="U583" t="e">
            <v>#N/A</v>
          </cell>
          <cell r="V583" t="e">
            <v>#N/A</v>
          </cell>
          <cell r="W583" t="e">
            <v>#N/A</v>
          </cell>
          <cell r="X583" t="e">
            <v>#N/A</v>
          </cell>
        </row>
        <row r="584">
          <cell r="O584">
            <v>0</v>
          </cell>
          <cell r="U584" t="e">
            <v>#N/A</v>
          </cell>
          <cell r="V584" t="e">
            <v>#N/A</v>
          </cell>
          <cell r="W584" t="e">
            <v>#N/A</v>
          </cell>
          <cell r="X584" t="e">
            <v>#N/A</v>
          </cell>
        </row>
        <row r="585">
          <cell r="O585">
            <v>0</v>
          </cell>
          <cell r="U585" t="e">
            <v>#N/A</v>
          </cell>
          <cell r="V585" t="e">
            <v>#N/A</v>
          </cell>
          <cell r="W585" t="e">
            <v>#N/A</v>
          </cell>
          <cell r="X585" t="e">
            <v>#N/A</v>
          </cell>
        </row>
        <row r="586">
          <cell r="O586">
            <v>0</v>
          </cell>
          <cell r="U586" t="e">
            <v>#N/A</v>
          </cell>
          <cell r="V586" t="e">
            <v>#N/A</v>
          </cell>
          <cell r="W586" t="e">
            <v>#N/A</v>
          </cell>
          <cell r="X586" t="e">
            <v>#N/A</v>
          </cell>
        </row>
        <row r="587">
          <cell r="O587">
            <v>0</v>
          </cell>
          <cell r="U587" t="e">
            <v>#N/A</v>
          </cell>
          <cell r="V587" t="e">
            <v>#N/A</v>
          </cell>
          <cell r="W587" t="e">
            <v>#N/A</v>
          </cell>
          <cell r="X587" t="e">
            <v>#N/A</v>
          </cell>
        </row>
        <row r="588">
          <cell r="O588">
            <v>0</v>
          </cell>
          <cell r="U588" t="e">
            <v>#N/A</v>
          </cell>
          <cell r="V588" t="e">
            <v>#N/A</v>
          </cell>
          <cell r="W588" t="e">
            <v>#N/A</v>
          </cell>
          <cell r="X588" t="e">
            <v>#N/A</v>
          </cell>
        </row>
        <row r="589">
          <cell r="O589">
            <v>0</v>
          </cell>
          <cell r="U589" t="e">
            <v>#N/A</v>
          </cell>
          <cell r="V589" t="e">
            <v>#N/A</v>
          </cell>
          <cell r="W589" t="e">
            <v>#N/A</v>
          </cell>
          <cell r="X589" t="e">
            <v>#N/A</v>
          </cell>
        </row>
        <row r="590">
          <cell r="O590">
            <v>0</v>
          </cell>
          <cell r="U590" t="e">
            <v>#N/A</v>
          </cell>
          <cell r="V590" t="e">
            <v>#N/A</v>
          </cell>
          <cell r="W590" t="e">
            <v>#N/A</v>
          </cell>
          <cell r="X590" t="e">
            <v>#N/A</v>
          </cell>
        </row>
        <row r="591">
          <cell r="O591">
            <v>0</v>
          </cell>
          <cell r="U591" t="e">
            <v>#N/A</v>
          </cell>
          <cell r="V591" t="e">
            <v>#N/A</v>
          </cell>
          <cell r="W591" t="e">
            <v>#N/A</v>
          </cell>
          <cell r="X591" t="e">
            <v>#N/A</v>
          </cell>
        </row>
        <row r="592">
          <cell r="O592">
            <v>0</v>
          </cell>
          <cell r="U592" t="e">
            <v>#N/A</v>
          </cell>
          <cell r="V592" t="e">
            <v>#N/A</v>
          </cell>
          <cell r="W592" t="e">
            <v>#N/A</v>
          </cell>
          <cell r="X592" t="e">
            <v>#N/A</v>
          </cell>
        </row>
        <row r="593">
          <cell r="O593">
            <v>0</v>
          </cell>
          <cell r="U593" t="e">
            <v>#N/A</v>
          </cell>
          <cell r="V593" t="e">
            <v>#N/A</v>
          </cell>
          <cell r="W593" t="e">
            <v>#N/A</v>
          </cell>
          <cell r="X593" t="e">
            <v>#N/A</v>
          </cell>
        </row>
        <row r="594">
          <cell r="O594">
            <v>0</v>
          </cell>
          <cell r="U594" t="e">
            <v>#N/A</v>
          </cell>
          <cell r="V594" t="e">
            <v>#N/A</v>
          </cell>
          <cell r="W594" t="e">
            <v>#N/A</v>
          </cell>
          <cell r="X594" t="e">
            <v>#N/A</v>
          </cell>
        </row>
        <row r="595">
          <cell r="O595">
            <v>0</v>
          </cell>
          <cell r="U595" t="e">
            <v>#N/A</v>
          </cell>
          <cell r="V595" t="e">
            <v>#N/A</v>
          </cell>
          <cell r="W595" t="e">
            <v>#N/A</v>
          </cell>
          <cell r="X595" t="e">
            <v>#N/A</v>
          </cell>
        </row>
        <row r="596">
          <cell r="O596">
            <v>0</v>
          </cell>
          <cell r="U596" t="e">
            <v>#N/A</v>
          </cell>
          <cell r="V596" t="e">
            <v>#N/A</v>
          </cell>
          <cell r="W596" t="e">
            <v>#N/A</v>
          </cell>
          <cell r="X596" t="e">
            <v>#N/A</v>
          </cell>
        </row>
        <row r="597">
          <cell r="O597">
            <v>0</v>
          </cell>
          <cell r="U597" t="e">
            <v>#N/A</v>
          </cell>
          <cell r="V597" t="e">
            <v>#N/A</v>
          </cell>
          <cell r="W597" t="e">
            <v>#N/A</v>
          </cell>
          <cell r="X597" t="e">
            <v>#N/A</v>
          </cell>
        </row>
        <row r="598">
          <cell r="O598">
            <v>0</v>
          </cell>
          <cell r="U598" t="e">
            <v>#N/A</v>
          </cell>
          <cell r="V598" t="e">
            <v>#N/A</v>
          </cell>
          <cell r="W598" t="e">
            <v>#N/A</v>
          </cell>
          <cell r="X598" t="e">
            <v>#N/A</v>
          </cell>
        </row>
        <row r="599">
          <cell r="O599">
            <v>0</v>
          </cell>
          <cell r="U599" t="e">
            <v>#N/A</v>
          </cell>
          <cell r="V599" t="e">
            <v>#N/A</v>
          </cell>
          <cell r="W599" t="e">
            <v>#N/A</v>
          </cell>
          <cell r="X599" t="e">
            <v>#N/A</v>
          </cell>
        </row>
        <row r="600">
          <cell r="O600">
            <v>0</v>
          </cell>
          <cell r="U600" t="e">
            <v>#N/A</v>
          </cell>
          <cell r="V600" t="e">
            <v>#N/A</v>
          </cell>
          <cell r="W600" t="e">
            <v>#N/A</v>
          </cell>
          <cell r="X600" t="e">
            <v>#N/A</v>
          </cell>
        </row>
        <row r="601">
          <cell r="O601">
            <v>0</v>
          </cell>
          <cell r="U601" t="e">
            <v>#N/A</v>
          </cell>
          <cell r="V601" t="e">
            <v>#N/A</v>
          </cell>
          <cell r="W601" t="e">
            <v>#N/A</v>
          </cell>
          <cell r="X601" t="e">
            <v>#N/A</v>
          </cell>
        </row>
        <row r="602">
          <cell r="O602">
            <v>0</v>
          </cell>
          <cell r="U602" t="e">
            <v>#N/A</v>
          </cell>
          <cell r="V602" t="e">
            <v>#N/A</v>
          </cell>
          <cell r="W602" t="e">
            <v>#N/A</v>
          </cell>
          <cell r="X602" t="e">
            <v>#N/A</v>
          </cell>
        </row>
        <row r="603">
          <cell r="O603">
            <v>0</v>
          </cell>
          <cell r="U603" t="e">
            <v>#N/A</v>
          </cell>
          <cell r="V603" t="e">
            <v>#N/A</v>
          </cell>
          <cell r="W603" t="e">
            <v>#N/A</v>
          </cell>
          <cell r="X603" t="e">
            <v>#N/A</v>
          </cell>
        </row>
        <row r="604">
          <cell r="O604">
            <v>0</v>
          </cell>
          <cell r="U604" t="e">
            <v>#N/A</v>
          </cell>
          <cell r="V604" t="e">
            <v>#N/A</v>
          </cell>
          <cell r="W604" t="e">
            <v>#N/A</v>
          </cell>
          <cell r="X604" t="e">
            <v>#N/A</v>
          </cell>
        </row>
        <row r="605">
          <cell r="O605">
            <v>0</v>
          </cell>
          <cell r="U605" t="e">
            <v>#N/A</v>
          </cell>
          <cell r="V605" t="e">
            <v>#N/A</v>
          </cell>
          <cell r="W605" t="e">
            <v>#N/A</v>
          </cell>
          <cell r="X605" t="e">
            <v>#N/A</v>
          </cell>
        </row>
        <row r="606">
          <cell r="O606">
            <v>0</v>
          </cell>
          <cell r="U606" t="e">
            <v>#N/A</v>
          </cell>
          <cell r="V606" t="e">
            <v>#N/A</v>
          </cell>
          <cell r="W606" t="e">
            <v>#N/A</v>
          </cell>
          <cell r="X606" t="e">
            <v>#N/A</v>
          </cell>
        </row>
        <row r="607">
          <cell r="O607">
            <v>0</v>
          </cell>
          <cell r="U607" t="e">
            <v>#N/A</v>
          </cell>
          <cell r="V607" t="e">
            <v>#N/A</v>
          </cell>
          <cell r="W607" t="e">
            <v>#N/A</v>
          </cell>
          <cell r="X607" t="e">
            <v>#N/A</v>
          </cell>
        </row>
        <row r="608">
          <cell r="O608">
            <v>0</v>
          </cell>
          <cell r="U608" t="e">
            <v>#N/A</v>
          </cell>
          <cell r="V608" t="e">
            <v>#N/A</v>
          </cell>
          <cell r="W608" t="e">
            <v>#N/A</v>
          </cell>
          <cell r="X608" t="e">
            <v>#N/A</v>
          </cell>
        </row>
        <row r="609">
          <cell r="O609">
            <v>0</v>
          </cell>
          <cell r="U609" t="e">
            <v>#N/A</v>
          </cell>
          <cell r="V609" t="e">
            <v>#N/A</v>
          </cell>
          <cell r="W609" t="e">
            <v>#N/A</v>
          </cell>
          <cell r="X609" t="e">
            <v>#N/A</v>
          </cell>
        </row>
        <row r="610">
          <cell r="O610">
            <v>0</v>
          </cell>
          <cell r="U610" t="e">
            <v>#N/A</v>
          </cell>
          <cell r="V610" t="e">
            <v>#N/A</v>
          </cell>
          <cell r="W610" t="e">
            <v>#N/A</v>
          </cell>
          <cell r="X610" t="e">
            <v>#N/A</v>
          </cell>
        </row>
        <row r="611">
          <cell r="O611">
            <v>0</v>
          </cell>
          <cell r="U611" t="e">
            <v>#N/A</v>
          </cell>
          <cell r="V611" t="e">
            <v>#N/A</v>
          </cell>
          <cell r="W611" t="e">
            <v>#N/A</v>
          </cell>
          <cell r="X611" t="e">
            <v>#N/A</v>
          </cell>
        </row>
        <row r="612">
          <cell r="O612">
            <v>0</v>
          </cell>
          <cell r="U612" t="e">
            <v>#N/A</v>
          </cell>
          <cell r="V612" t="e">
            <v>#N/A</v>
          </cell>
          <cell r="W612" t="e">
            <v>#N/A</v>
          </cell>
          <cell r="X612" t="e">
            <v>#N/A</v>
          </cell>
        </row>
        <row r="613">
          <cell r="O613">
            <v>0</v>
          </cell>
          <cell r="U613" t="e">
            <v>#N/A</v>
          </cell>
          <cell r="V613" t="e">
            <v>#N/A</v>
          </cell>
          <cell r="W613" t="e">
            <v>#N/A</v>
          </cell>
          <cell r="X613" t="e">
            <v>#N/A</v>
          </cell>
        </row>
        <row r="614">
          <cell r="O614">
            <v>0</v>
          </cell>
          <cell r="U614" t="e">
            <v>#N/A</v>
          </cell>
          <cell r="V614" t="e">
            <v>#N/A</v>
          </cell>
          <cell r="W614" t="e">
            <v>#N/A</v>
          </cell>
          <cell r="X614" t="e">
            <v>#N/A</v>
          </cell>
        </row>
        <row r="615">
          <cell r="O615">
            <v>0</v>
          </cell>
          <cell r="U615" t="e">
            <v>#N/A</v>
          </cell>
          <cell r="V615" t="e">
            <v>#N/A</v>
          </cell>
          <cell r="W615" t="e">
            <v>#N/A</v>
          </cell>
          <cell r="X615" t="e">
            <v>#N/A</v>
          </cell>
        </row>
        <row r="616">
          <cell r="O616">
            <v>0</v>
          </cell>
          <cell r="U616" t="e">
            <v>#N/A</v>
          </cell>
          <cell r="V616" t="e">
            <v>#N/A</v>
          </cell>
          <cell r="W616" t="e">
            <v>#N/A</v>
          </cell>
          <cell r="X616" t="e">
            <v>#N/A</v>
          </cell>
        </row>
        <row r="617">
          <cell r="O617">
            <v>0</v>
          </cell>
          <cell r="U617" t="e">
            <v>#N/A</v>
          </cell>
          <cell r="V617" t="e">
            <v>#N/A</v>
          </cell>
          <cell r="W617" t="e">
            <v>#N/A</v>
          </cell>
          <cell r="X617" t="e">
            <v>#N/A</v>
          </cell>
        </row>
        <row r="618">
          <cell r="O618">
            <v>0</v>
          </cell>
          <cell r="U618" t="e">
            <v>#N/A</v>
          </cell>
          <cell r="V618" t="e">
            <v>#N/A</v>
          </cell>
          <cell r="W618" t="e">
            <v>#N/A</v>
          </cell>
          <cell r="X618" t="e">
            <v>#N/A</v>
          </cell>
        </row>
        <row r="619">
          <cell r="O619">
            <v>0</v>
          </cell>
          <cell r="U619" t="e">
            <v>#N/A</v>
          </cell>
          <cell r="V619" t="e">
            <v>#N/A</v>
          </cell>
          <cell r="W619" t="e">
            <v>#N/A</v>
          </cell>
          <cell r="X619" t="e">
            <v>#N/A</v>
          </cell>
        </row>
        <row r="620">
          <cell r="O620">
            <v>0</v>
          </cell>
          <cell r="U620" t="e">
            <v>#N/A</v>
          </cell>
          <cell r="V620" t="e">
            <v>#N/A</v>
          </cell>
          <cell r="W620" t="e">
            <v>#N/A</v>
          </cell>
          <cell r="X620" t="e">
            <v>#N/A</v>
          </cell>
        </row>
        <row r="621">
          <cell r="O621">
            <v>0</v>
          </cell>
          <cell r="U621" t="e">
            <v>#N/A</v>
          </cell>
          <cell r="V621" t="e">
            <v>#N/A</v>
          </cell>
          <cell r="W621" t="e">
            <v>#N/A</v>
          </cell>
          <cell r="X621" t="e">
            <v>#N/A</v>
          </cell>
        </row>
        <row r="622">
          <cell r="O622">
            <v>0</v>
          </cell>
          <cell r="U622" t="e">
            <v>#N/A</v>
          </cell>
          <cell r="V622" t="e">
            <v>#N/A</v>
          </cell>
          <cell r="W622" t="e">
            <v>#N/A</v>
          </cell>
          <cell r="X622" t="e">
            <v>#N/A</v>
          </cell>
        </row>
        <row r="623">
          <cell r="O623">
            <v>0</v>
          </cell>
          <cell r="U623" t="e">
            <v>#N/A</v>
          </cell>
          <cell r="V623" t="e">
            <v>#N/A</v>
          </cell>
          <cell r="W623" t="e">
            <v>#N/A</v>
          </cell>
          <cell r="X623" t="e">
            <v>#N/A</v>
          </cell>
        </row>
        <row r="624">
          <cell r="O624">
            <v>0</v>
          </cell>
          <cell r="U624" t="e">
            <v>#N/A</v>
          </cell>
          <cell r="V624" t="e">
            <v>#N/A</v>
          </cell>
          <cell r="W624" t="e">
            <v>#N/A</v>
          </cell>
          <cell r="X624" t="e">
            <v>#N/A</v>
          </cell>
        </row>
        <row r="625">
          <cell r="O625">
            <v>0</v>
          </cell>
          <cell r="U625" t="e">
            <v>#N/A</v>
          </cell>
          <cell r="V625" t="e">
            <v>#N/A</v>
          </cell>
          <cell r="W625" t="e">
            <v>#N/A</v>
          </cell>
          <cell r="X625" t="e">
            <v>#N/A</v>
          </cell>
        </row>
        <row r="626">
          <cell r="O626">
            <v>0</v>
          </cell>
          <cell r="U626" t="e">
            <v>#N/A</v>
          </cell>
          <cell r="V626" t="e">
            <v>#N/A</v>
          </cell>
          <cell r="W626" t="e">
            <v>#N/A</v>
          </cell>
          <cell r="X626" t="e">
            <v>#N/A</v>
          </cell>
        </row>
        <row r="627">
          <cell r="O627">
            <v>0</v>
          </cell>
          <cell r="U627" t="e">
            <v>#N/A</v>
          </cell>
          <cell r="V627" t="e">
            <v>#N/A</v>
          </cell>
          <cell r="W627" t="e">
            <v>#N/A</v>
          </cell>
          <cell r="X627" t="e">
            <v>#N/A</v>
          </cell>
        </row>
        <row r="628">
          <cell r="O628">
            <v>0</v>
          </cell>
          <cell r="U628" t="e">
            <v>#N/A</v>
          </cell>
          <cell r="V628" t="e">
            <v>#N/A</v>
          </cell>
          <cell r="W628" t="e">
            <v>#N/A</v>
          </cell>
          <cell r="X628" t="e">
            <v>#N/A</v>
          </cell>
        </row>
        <row r="629">
          <cell r="O629">
            <v>0</v>
          </cell>
          <cell r="U629" t="e">
            <v>#N/A</v>
          </cell>
          <cell r="V629" t="e">
            <v>#N/A</v>
          </cell>
          <cell r="W629" t="e">
            <v>#N/A</v>
          </cell>
          <cell r="X629" t="e">
            <v>#N/A</v>
          </cell>
        </row>
        <row r="630">
          <cell r="O630">
            <v>0</v>
          </cell>
          <cell r="U630" t="e">
            <v>#N/A</v>
          </cell>
          <cell r="V630" t="e">
            <v>#N/A</v>
          </cell>
          <cell r="W630" t="e">
            <v>#N/A</v>
          </cell>
          <cell r="X630" t="e">
            <v>#N/A</v>
          </cell>
        </row>
        <row r="631">
          <cell r="O631">
            <v>0</v>
          </cell>
          <cell r="U631" t="e">
            <v>#N/A</v>
          </cell>
          <cell r="V631" t="e">
            <v>#N/A</v>
          </cell>
          <cell r="W631" t="e">
            <v>#N/A</v>
          </cell>
          <cell r="X631" t="e">
            <v>#N/A</v>
          </cell>
        </row>
        <row r="632">
          <cell r="O632">
            <v>0</v>
          </cell>
          <cell r="U632" t="e">
            <v>#N/A</v>
          </cell>
          <cell r="V632" t="e">
            <v>#N/A</v>
          </cell>
          <cell r="W632" t="e">
            <v>#N/A</v>
          </cell>
          <cell r="X632" t="e">
            <v>#N/A</v>
          </cell>
        </row>
        <row r="633">
          <cell r="O633">
            <v>0</v>
          </cell>
          <cell r="U633" t="e">
            <v>#N/A</v>
          </cell>
          <cell r="V633" t="e">
            <v>#N/A</v>
          </cell>
          <cell r="W633" t="e">
            <v>#N/A</v>
          </cell>
          <cell r="X633" t="e">
            <v>#N/A</v>
          </cell>
        </row>
        <row r="634">
          <cell r="O634">
            <v>0</v>
          </cell>
          <cell r="U634" t="e">
            <v>#N/A</v>
          </cell>
          <cell r="V634" t="e">
            <v>#N/A</v>
          </cell>
          <cell r="W634" t="e">
            <v>#N/A</v>
          </cell>
          <cell r="X634" t="e">
            <v>#N/A</v>
          </cell>
        </row>
        <row r="635">
          <cell r="O635">
            <v>0</v>
          </cell>
          <cell r="U635" t="e">
            <v>#N/A</v>
          </cell>
          <cell r="V635" t="e">
            <v>#N/A</v>
          </cell>
          <cell r="W635" t="e">
            <v>#N/A</v>
          </cell>
          <cell r="X635" t="e">
            <v>#N/A</v>
          </cell>
        </row>
        <row r="636">
          <cell r="O636">
            <v>0</v>
          </cell>
          <cell r="U636" t="e">
            <v>#N/A</v>
          </cell>
          <cell r="V636" t="e">
            <v>#N/A</v>
          </cell>
          <cell r="W636" t="e">
            <v>#N/A</v>
          </cell>
          <cell r="X636" t="e">
            <v>#N/A</v>
          </cell>
        </row>
        <row r="637">
          <cell r="O637">
            <v>0</v>
          </cell>
          <cell r="U637" t="e">
            <v>#N/A</v>
          </cell>
          <cell r="V637" t="e">
            <v>#N/A</v>
          </cell>
          <cell r="W637" t="e">
            <v>#N/A</v>
          </cell>
          <cell r="X637" t="e">
            <v>#N/A</v>
          </cell>
        </row>
        <row r="638">
          <cell r="O638">
            <v>0</v>
          </cell>
          <cell r="U638" t="e">
            <v>#N/A</v>
          </cell>
          <cell r="V638" t="e">
            <v>#N/A</v>
          </cell>
          <cell r="W638" t="e">
            <v>#N/A</v>
          </cell>
          <cell r="X638" t="e">
            <v>#N/A</v>
          </cell>
        </row>
        <row r="639">
          <cell r="O639">
            <v>0</v>
          </cell>
          <cell r="U639" t="e">
            <v>#N/A</v>
          </cell>
          <cell r="V639" t="e">
            <v>#N/A</v>
          </cell>
          <cell r="W639" t="e">
            <v>#N/A</v>
          </cell>
          <cell r="X639" t="e">
            <v>#N/A</v>
          </cell>
        </row>
        <row r="640">
          <cell r="O640">
            <v>0</v>
          </cell>
          <cell r="U640" t="e">
            <v>#N/A</v>
          </cell>
          <cell r="V640" t="e">
            <v>#N/A</v>
          </cell>
          <cell r="W640" t="e">
            <v>#N/A</v>
          </cell>
          <cell r="X640" t="e">
            <v>#N/A</v>
          </cell>
        </row>
        <row r="641">
          <cell r="O641">
            <v>0</v>
          </cell>
          <cell r="U641" t="e">
            <v>#N/A</v>
          </cell>
          <cell r="V641" t="e">
            <v>#N/A</v>
          </cell>
          <cell r="W641" t="e">
            <v>#N/A</v>
          </cell>
          <cell r="X641" t="e">
            <v>#N/A</v>
          </cell>
        </row>
        <row r="642">
          <cell r="O642">
            <v>0</v>
          </cell>
          <cell r="U642" t="e">
            <v>#N/A</v>
          </cell>
          <cell r="V642" t="e">
            <v>#N/A</v>
          </cell>
          <cell r="W642" t="e">
            <v>#N/A</v>
          </cell>
          <cell r="X642" t="e">
            <v>#N/A</v>
          </cell>
        </row>
        <row r="643">
          <cell r="O643">
            <v>0</v>
          </cell>
          <cell r="U643" t="e">
            <v>#N/A</v>
          </cell>
          <cell r="V643" t="e">
            <v>#N/A</v>
          </cell>
          <cell r="W643" t="e">
            <v>#N/A</v>
          </cell>
          <cell r="X643" t="e">
            <v>#N/A</v>
          </cell>
        </row>
        <row r="644">
          <cell r="O644">
            <v>0</v>
          </cell>
          <cell r="U644" t="e">
            <v>#N/A</v>
          </cell>
          <cell r="V644" t="e">
            <v>#N/A</v>
          </cell>
          <cell r="W644" t="e">
            <v>#N/A</v>
          </cell>
          <cell r="X644" t="e">
            <v>#N/A</v>
          </cell>
        </row>
        <row r="645">
          <cell r="O645">
            <v>0</v>
          </cell>
          <cell r="U645" t="e">
            <v>#N/A</v>
          </cell>
          <cell r="V645" t="e">
            <v>#N/A</v>
          </cell>
          <cell r="W645" t="e">
            <v>#N/A</v>
          </cell>
          <cell r="X645" t="e">
            <v>#N/A</v>
          </cell>
        </row>
        <row r="646">
          <cell r="O646">
            <v>0</v>
          </cell>
          <cell r="U646" t="e">
            <v>#N/A</v>
          </cell>
          <cell r="V646" t="e">
            <v>#N/A</v>
          </cell>
          <cell r="W646" t="e">
            <v>#N/A</v>
          </cell>
          <cell r="X646" t="e">
            <v>#N/A</v>
          </cell>
        </row>
        <row r="647">
          <cell r="O647">
            <v>0</v>
          </cell>
          <cell r="U647" t="e">
            <v>#N/A</v>
          </cell>
          <cell r="V647" t="e">
            <v>#N/A</v>
          </cell>
          <cell r="W647" t="e">
            <v>#N/A</v>
          </cell>
          <cell r="X647" t="e">
            <v>#N/A</v>
          </cell>
        </row>
        <row r="648">
          <cell r="O648">
            <v>0</v>
          </cell>
          <cell r="U648" t="e">
            <v>#N/A</v>
          </cell>
          <cell r="V648" t="e">
            <v>#N/A</v>
          </cell>
          <cell r="W648" t="e">
            <v>#N/A</v>
          </cell>
          <cell r="X648" t="e">
            <v>#N/A</v>
          </cell>
        </row>
        <row r="649">
          <cell r="O649">
            <v>0</v>
          </cell>
          <cell r="U649" t="e">
            <v>#N/A</v>
          </cell>
          <cell r="V649" t="e">
            <v>#N/A</v>
          </cell>
          <cell r="W649" t="e">
            <v>#N/A</v>
          </cell>
          <cell r="X649" t="e">
            <v>#N/A</v>
          </cell>
        </row>
        <row r="650">
          <cell r="O650">
            <v>0</v>
          </cell>
          <cell r="U650" t="e">
            <v>#N/A</v>
          </cell>
          <cell r="V650" t="e">
            <v>#N/A</v>
          </cell>
          <cell r="W650" t="e">
            <v>#N/A</v>
          </cell>
          <cell r="X650" t="e">
            <v>#N/A</v>
          </cell>
        </row>
        <row r="651">
          <cell r="O651">
            <v>0</v>
          </cell>
          <cell r="U651" t="e">
            <v>#N/A</v>
          </cell>
          <cell r="V651" t="e">
            <v>#N/A</v>
          </cell>
          <cell r="W651" t="e">
            <v>#N/A</v>
          </cell>
          <cell r="X651" t="e">
            <v>#N/A</v>
          </cell>
        </row>
        <row r="652">
          <cell r="O652">
            <v>0</v>
          </cell>
          <cell r="U652" t="e">
            <v>#N/A</v>
          </cell>
          <cell r="V652" t="e">
            <v>#N/A</v>
          </cell>
          <cell r="W652" t="e">
            <v>#N/A</v>
          </cell>
          <cell r="X652" t="e">
            <v>#N/A</v>
          </cell>
        </row>
        <row r="653">
          <cell r="O653">
            <v>0</v>
          </cell>
          <cell r="U653" t="e">
            <v>#N/A</v>
          </cell>
          <cell r="V653" t="e">
            <v>#N/A</v>
          </cell>
          <cell r="W653" t="e">
            <v>#N/A</v>
          </cell>
          <cell r="X653" t="e">
            <v>#N/A</v>
          </cell>
        </row>
        <row r="654">
          <cell r="O654">
            <v>0</v>
          </cell>
          <cell r="U654" t="e">
            <v>#N/A</v>
          </cell>
          <cell r="V654" t="e">
            <v>#N/A</v>
          </cell>
          <cell r="W654" t="e">
            <v>#N/A</v>
          </cell>
          <cell r="X654" t="e">
            <v>#N/A</v>
          </cell>
        </row>
        <row r="655">
          <cell r="O655">
            <v>0</v>
          </cell>
          <cell r="U655" t="e">
            <v>#N/A</v>
          </cell>
          <cell r="V655" t="e">
            <v>#N/A</v>
          </cell>
          <cell r="W655" t="e">
            <v>#N/A</v>
          </cell>
          <cell r="X655" t="e">
            <v>#N/A</v>
          </cell>
        </row>
        <row r="656">
          <cell r="O656">
            <v>0</v>
          </cell>
          <cell r="U656" t="e">
            <v>#N/A</v>
          </cell>
          <cell r="V656" t="e">
            <v>#N/A</v>
          </cell>
          <cell r="W656" t="e">
            <v>#N/A</v>
          </cell>
          <cell r="X656" t="e">
            <v>#N/A</v>
          </cell>
        </row>
        <row r="657">
          <cell r="O657">
            <v>0</v>
          </cell>
          <cell r="U657" t="e">
            <v>#N/A</v>
          </cell>
          <cell r="V657" t="e">
            <v>#N/A</v>
          </cell>
          <cell r="W657" t="e">
            <v>#N/A</v>
          </cell>
          <cell r="X657" t="e">
            <v>#N/A</v>
          </cell>
        </row>
        <row r="658">
          <cell r="O658">
            <v>0</v>
          </cell>
          <cell r="U658" t="e">
            <v>#N/A</v>
          </cell>
          <cell r="V658" t="e">
            <v>#N/A</v>
          </cell>
          <cell r="W658" t="e">
            <v>#N/A</v>
          </cell>
          <cell r="X658" t="e">
            <v>#N/A</v>
          </cell>
        </row>
        <row r="659">
          <cell r="O659">
            <v>0</v>
          </cell>
          <cell r="U659" t="e">
            <v>#N/A</v>
          </cell>
          <cell r="V659" t="e">
            <v>#N/A</v>
          </cell>
          <cell r="W659" t="e">
            <v>#N/A</v>
          </cell>
          <cell r="X659" t="e">
            <v>#N/A</v>
          </cell>
        </row>
        <row r="660">
          <cell r="O660">
            <v>0</v>
          </cell>
          <cell r="U660" t="e">
            <v>#N/A</v>
          </cell>
          <cell r="V660" t="e">
            <v>#N/A</v>
          </cell>
          <cell r="W660" t="e">
            <v>#N/A</v>
          </cell>
          <cell r="X660" t="e">
            <v>#N/A</v>
          </cell>
        </row>
        <row r="661">
          <cell r="O661">
            <v>0</v>
          </cell>
          <cell r="U661" t="e">
            <v>#N/A</v>
          </cell>
          <cell r="V661" t="e">
            <v>#N/A</v>
          </cell>
          <cell r="W661" t="e">
            <v>#N/A</v>
          </cell>
          <cell r="X661" t="e">
            <v>#N/A</v>
          </cell>
        </row>
        <row r="662">
          <cell r="O662">
            <v>0</v>
          </cell>
          <cell r="U662" t="e">
            <v>#N/A</v>
          </cell>
          <cell r="V662" t="e">
            <v>#N/A</v>
          </cell>
          <cell r="W662" t="e">
            <v>#N/A</v>
          </cell>
          <cell r="X662" t="e">
            <v>#N/A</v>
          </cell>
        </row>
        <row r="663">
          <cell r="O663">
            <v>0</v>
          </cell>
          <cell r="U663" t="e">
            <v>#N/A</v>
          </cell>
          <cell r="V663" t="e">
            <v>#N/A</v>
          </cell>
          <cell r="W663" t="e">
            <v>#N/A</v>
          </cell>
          <cell r="X663" t="e">
            <v>#N/A</v>
          </cell>
        </row>
        <row r="664">
          <cell r="O664">
            <v>0</v>
          </cell>
          <cell r="U664" t="e">
            <v>#N/A</v>
          </cell>
          <cell r="V664" t="e">
            <v>#N/A</v>
          </cell>
          <cell r="W664" t="e">
            <v>#N/A</v>
          </cell>
          <cell r="X664" t="e">
            <v>#N/A</v>
          </cell>
        </row>
        <row r="665">
          <cell r="O665">
            <v>0</v>
          </cell>
          <cell r="U665" t="e">
            <v>#N/A</v>
          </cell>
          <cell r="V665" t="e">
            <v>#N/A</v>
          </cell>
          <cell r="W665" t="e">
            <v>#N/A</v>
          </cell>
          <cell r="X665" t="e">
            <v>#N/A</v>
          </cell>
        </row>
        <row r="666">
          <cell r="O666">
            <v>0</v>
          </cell>
          <cell r="U666" t="e">
            <v>#N/A</v>
          </cell>
          <cell r="V666" t="e">
            <v>#N/A</v>
          </cell>
          <cell r="W666" t="e">
            <v>#N/A</v>
          </cell>
          <cell r="X666" t="e">
            <v>#N/A</v>
          </cell>
        </row>
        <row r="667">
          <cell r="O667">
            <v>0</v>
          </cell>
          <cell r="U667" t="e">
            <v>#N/A</v>
          </cell>
          <cell r="V667" t="e">
            <v>#N/A</v>
          </cell>
          <cell r="W667" t="e">
            <v>#N/A</v>
          </cell>
          <cell r="X667" t="e">
            <v>#N/A</v>
          </cell>
        </row>
        <row r="668">
          <cell r="O668">
            <v>0</v>
          </cell>
          <cell r="U668" t="e">
            <v>#N/A</v>
          </cell>
          <cell r="V668" t="e">
            <v>#N/A</v>
          </cell>
          <cell r="W668" t="e">
            <v>#N/A</v>
          </cell>
          <cell r="X668" t="e">
            <v>#N/A</v>
          </cell>
        </row>
        <row r="669">
          <cell r="O669">
            <v>0</v>
          </cell>
          <cell r="U669" t="e">
            <v>#N/A</v>
          </cell>
          <cell r="V669" t="e">
            <v>#N/A</v>
          </cell>
          <cell r="W669" t="e">
            <v>#N/A</v>
          </cell>
          <cell r="X669" t="e">
            <v>#N/A</v>
          </cell>
        </row>
        <row r="670">
          <cell r="O670">
            <v>0</v>
          </cell>
          <cell r="U670" t="e">
            <v>#N/A</v>
          </cell>
          <cell r="V670" t="e">
            <v>#N/A</v>
          </cell>
          <cell r="W670" t="e">
            <v>#N/A</v>
          </cell>
          <cell r="X670" t="e">
            <v>#N/A</v>
          </cell>
        </row>
        <row r="671">
          <cell r="O671">
            <v>0</v>
          </cell>
          <cell r="U671" t="e">
            <v>#N/A</v>
          </cell>
          <cell r="V671" t="e">
            <v>#N/A</v>
          </cell>
          <cell r="W671" t="e">
            <v>#N/A</v>
          </cell>
          <cell r="X671" t="e">
            <v>#N/A</v>
          </cell>
        </row>
        <row r="672">
          <cell r="O672">
            <v>0</v>
          </cell>
          <cell r="U672" t="e">
            <v>#N/A</v>
          </cell>
          <cell r="V672" t="e">
            <v>#N/A</v>
          </cell>
          <cell r="W672" t="e">
            <v>#N/A</v>
          </cell>
          <cell r="X672" t="e">
            <v>#N/A</v>
          </cell>
        </row>
        <row r="673">
          <cell r="O673">
            <v>0</v>
          </cell>
          <cell r="U673" t="e">
            <v>#N/A</v>
          </cell>
          <cell r="V673" t="e">
            <v>#N/A</v>
          </cell>
          <cell r="W673" t="e">
            <v>#N/A</v>
          </cell>
          <cell r="X673" t="e">
            <v>#N/A</v>
          </cell>
        </row>
        <row r="674">
          <cell r="O674">
            <v>0</v>
          </cell>
          <cell r="U674" t="e">
            <v>#N/A</v>
          </cell>
          <cell r="V674" t="e">
            <v>#N/A</v>
          </cell>
          <cell r="W674" t="e">
            <v>#N/A</v>
          </cell>
          <cell r="X674" t="e">
            <v>#N/A</v>
          </cell>
        </row>
        <row r="675">
          <cell r="O675">
            <v>0</v>
          </cell>
          <cell r="U675" t="e">
            <v>#N/A</v>
          </cell>
          <cell r="V675" t="e">
            <v>#N/A</v>
          </cell>
          <cell r="W675" t="e">
            <v>#N/A</v>
          </cell>
          <cell r="X675" t="e">
            <v>#N/A</v>
          </cell>
        </row>
        <row r="676">
          <cell r="O676">
            <v>0</v>
          </cell>
          <cell r="U676" t="e">
            <v>#N/A</v>
          </cell>
          <cell r="V676" t="e">
            <v>#N/A</v>
          </cell>
          <cell r="W676" t="e">
            <v>#N/A</v>
          </cell>
          <cell r="X676" t="e">
            <v>#N/A</v>
          </cell>
        </row>
        <row r="677">
          <cell r="O677">
            <v>0</v>
          </cell>
          <cell r="U677" t="e">
            <v>#N/A</v>
          </cell>
          <cell r="V677" t="e">
            <v>#N/A</v>
          </cell>
          <cell r="W677" t="e">
            <v>#N/A</v>
          </cell>
          <cell r="X677" t="e">
            <v>#N/A</v>
          </cell>
        </row>
        <row r="678">
          <cell r="O678">
            <v>0</v>
          </cell>
          <cell r="U678" t="e">
            <v>#N/A</v>
          </cell>
          <cell r="V678" t="e">
            <v>#N/A</v>
          </cell>
          <cell r="W678" t="e">
            <v>#N/A</v>
          </cell>
          <cell r="X678" t="e">
            <v>#N/A</v>
          </cell>
        </row>
        <row r="679">
          <cell r="O679">
            <v>0</v>
          </cell>
          <cell r="U679" t="e">
            <v>#N/A</v>
          </cell>
          <cell r="V679" t="e">
            <v>#N/A</v>
          </cell>
          <cell r="W679" t="e">
            <v>#N/A</v>
          </cell>
          <cell r="X679" t="e">
            <v>#N/A</v>
          </cell>
        </row>
        <row r="680">
          <cell r="O680">
            <v>0</v>
          </cell>
          <cell r="U680" t="e">
            <v>#N/A</v>
          </cell>
          <cell r="V680" t="e">
            <v>#N/A</v>
          </cell>
          <cell r="W680" t="e">
            <v>#N/A</v>
          </cell>
          <cell r="X680" t="e">
            <v>#N/A</v>
          </cell>
        </row>
        <row r="681">
          <cell r="O681">
            <v>0</v>
          </cell>
          <cell r="U681" t="e">
            <v>#N/A</v>
          </cell>
          <cell r="V681" t="e">
            <v>#N/A</v>
          </cell>
          <cell r="W681" t="e">
            <v>#N/A</v>
          </cell>
          <cell r="X681" t="e">
            <v>#N/A</v>
          </cell>
        </row>
        <row r="682">
          <cell r="O682">
            <v>0</v>
          </cell>
          <cell r="U682" t="e">
            <v>#N/A</v>
          </cell>
          <cell r="V682" t="e">
            <v>#N/A</v>
          </cell>
          <cell r="W682" t="e">
            <v>#N/A</v>
          </cell>
          <cell r="X682" t="e">
            <v>#N/A</v>
          </cell>
        </row>
        <row r="683">
          <cell r="O683">
            <v>0</v>
          </cell>
          <cell r="U683" t="e">
            <v>#N/A</v>
          </cell>
          <cell r="V683" t="e">
            <v>#N/A</v>
          </cell>
          <cell r="W683" t="e">
            <v>#N/A</v>
          </cell>
          <cell r="X683" t="e">
            <v>#N/A</v>
          </cell>
        </row>
        <row r="684">
          <cell r="O684">
            <v>0</v>
          </cell>
          <cell r="U684" t="e">
            <v>#N/A</v>
          </cell>
          <cell r="V684" t="e">
            <v>#N/A</v>
          </cell>
          <cell r="W684" t="e">
            <v>#N/A</v>
          </cell>
          <cell r="X684" t="e">
            <v>#N/A</v>
          </cell>
        </row>
        <row r="685">
          <cell r="O685">
            <v>0</v>
          </cell>
          <cell r="U685" t="e">
            <v>#N/A</v>
          </cell>
          <cell r="V685" t="e">
            <v>#N/A</v>
          </cell>
          <cell r="W685" t="e">
            <v>#N/A</v>
          </cell>
          <cell r="X685" t="e">
            <v>#N/A</v>
          </cell>
        </row>
        <row r="686">
          <cell r="O686">
            <v>0</v>
          </cell>
          <cell r="U686" t="e">
            <v>#N/A</v>
          </cell>
          <cell r="V686" t="e">
            <v>#N/A</v>
          </cell>
          <cell r="W686" t="e">
            <v>#N/A</v>
          </cell>
          <cell r="X686" t="e">
            <v>#N/A</v>
          </cell>
        </row>
        <row r="687">
          <cell r="O687">
            <v>0</v>
          </cell>
          <cell r="U687" t="e">
            <v>#N/A</v>
          </cell>
          <cell r="V687" t="e">
            <v>#N/A</v>
          </cell>
          <cell r="W687" t="e">
            <v>#N/A</v>
          </cell>
          <cell r="X687" t="e">
            <v>#N/A</v>
          </cell>
        </row>
        <row r="688">
          <cell r="O688">
            <v>0</v>
          </cell>
          <cell r="U688" t="e">
            <v>#N/A</v>
          </cell>
          <cell r="V688" t="e">
            <v>#N/A</v>
          </cell>
          <cell r="W688" t="e">
            <v>#N/A</v>
          </cell>
          <cell r="X688" t="e">
            <v>#N/A</v>
          </cell>
        </row>
        <row r="689">
          <cell r="O689">
            <v>0</v>
          </cell>
          <cell r="U689" t="e">
            <v>#N/A</v>
          </cell>
          <cell r="V689" t="e">
            <v>#N/A</v>
          </cell>
          <cell r="W689" t="e">
            <v>#N/A</v>
          </cell>
          <cell r="X689" t="e">
            <v>#N/A</v>
          </cell>
        </row>
        <row r="690">
          <cell r="O690">
            <v>0</v>
          </cell>
          <cell r="U690" t="e">
            <v>#N/A</v>
          </cell>
          <cell r="V690" t="e">
            <v>#N/A</v>
          </cell>
          <cell r="W690" t="e">
            <v>#N/A</v>
          </cell>
          <cell r="X690" t="e">
            <v>#N/A</v>
          </cell>
        </row>
        <row r="691">
          <cell r="O691">
            <v>0</v>
          </cell>
          <cell r="U691" t="e">
            <v>#N/A</v>
          </cell>
          <cell r="V691" t="e">
            <v>#N/A</v>
          </cell>
          <cell r="W691" t="e">
            <v>#N/A</v>
          </cell>
          <cell r="X691" t="e">
            <v>#N/A</v>
          </cell>
        </row>
        <row r="692">
          <cell r="O692">
            <v>0</v>
          </cell>
          <cell r="U692" t="e">
            <v>#N/A</v>
          </cell>
          <cell r="V692" t="e">
            <v>#N/A</v>
          </cell>
          <cell r="W692" t="e">
            <v>#N/A</v>
          </cell>
          <cell r="X692" t="e">
            <v>#N/A</v>
          </cell>
        </row>
        <row r="693">
          <cell r="O693">
            <v>0</v>
          </cell>
          <cell r="U693" t="e">
            <v>#N/A</v>
          </cell>
          <cell r="V693" t="e">
            <v>#N/A</v>
          </cell>
          <cell r="W693" t="e">
            <v>#N/A</v>
          </cell>
          <cell r="X693" t="e">
            <v>#N/A</v>
          </cell>
        </row>
        <row r="694">
          <cell r="O694">
            <v>0</v>
          </cell>
          <cell r="U694" t="e">
            <v>#N/A</v>
          </cell>
          <cell r="V694" t="e">
            <v>#N/A</v>
          </cell>
          <cell r="W694" t="e">
            <v>#N/A</v>
          </cell>
          <cell r="X694" t="e">
            <v>#N/A</v>
          </cell>
        </row>
        <row r="695">
          <cell r="O695">
            <v>0</v>
          </cell>
          <cell r="U695" t="e">
            <v>#N/A</v>
          </cell>
          <cell r="V695" t="e">
            <v>#N/A</v>
          </cell>
          <cell r="W695" t="e">
            <v>#N/A</v>
          </cell>
          <cell r="X695" t="e">
            <v>#N/A</v>
          </cell>
        </row>
        <row r="696">
          <cell r="O696">
            <v>0</v>
          </cell>
          <cell r="U696" t="e">
            <v>#N/A</v>
          </cell>
          <cell r="V696" t="e">
            <v>#N/A</v>
          </cell>
          <cell r="W696" t="e">
            <v>#N/A</v>
          </cell>
          <cell r="X696" t="e">
            <v>#N/A</v>
          </cell>
        </row>
        <row r="697">
          <cell r="O697">
            <v>0</v>
          </cell>
          <cell r="U697" t="e">
            <v>#N/A</v>
          </cell>
          <cell r="V697" t="e">
            <v>#N/A</v>
          </cell>
          <cell r="W697" t="e">
            <v>#N/A</v>
          </cell>
          <cell r="X697" t="e">
            <v>#N/A</v>
          </cell>
        </row>
        <row r="698">
          <cell r="O698">
            <v>0</v>
          </cell>
          <cell r="U698" t="e">
            <v>#N/A</v>
          </cell>
          <cell r="V698" t="e">
            <v>#N/A</v>
          </cell>
          <cell r="W698" t="e">
            <v>#N/A</v>
          </cell>
          <cell r="X698" t="e">
            <v>#N/A</v>
          </cell>
        </row>
        <row r="699">
          <cell r="O699">
            <v>0</v>
          </cell>
          <cell r="U699" t="e">
            <v>#N/A</v>
          </cell>
          <cell r="V699" t="e">
            <v>#N/A</v>
          </cell>
          <cell r="W699" t="e">
            <v>#N/A</v>
          </cell>
          <cell r="X699" t="e">
            <v>#N/A</v>
          </cell>
        </row>
        <row r="700">
          <cell r="O700">
            <v>0</v>
          </cell>
          <cell r="U700" t="e">
            <v>#N/A</v>
          </cell>
          <cell r="V700" t="e">
            <v>#N/A</v>
          </cell>
          <cell r="W700" t="e">
            <v>#N/A</v>
          </cell>
          <cell r="X700" t="e">
            <v>#N/A</v>
          </cell>
        </row>
        <row r="701">
          <cell r="O701">
            <v>0</v>
          </cell>
          <cell r="U701" t="e">
            <v>#N/A</v>
          </cell>
          <cell r="V701" t="e">
            <v>#N/A</v>
          </cell>
          <cell r="W701" t="e">
            <v>#N/A</v>
          </cell>
          <cell r="X701" t="e">
            <v>#N/A</v>
          </cell>
        </row>
        <row r="702">
          <cell r="O702">
            <v>0</v>
          </cell>
          <cell r="U702" t="e">
            <v>#N/A</v>
          </cell>
          <cell r="V702" t="e">
            <v>#N/A</v>
          </cell>
          <cell r="W702" t="e">
            <v>#N/A</v>
          </cell>
          <cell r="X702" t="e">
            <v>#N/A</v>
          </cell>
        </row>
        <row r="703">
          <cell r="O703">
            <v>0</v>
          </cell>
          <cell r="U703" t="e">
            <v>#N/A</v>
          </cell>
          <cell r="V703" t="e">
            <v>#N/A</v>
          </cell>
          <cell r="W703" t="e">
            <v>#N/A</v>
          </cell>
          <cell r="X703" t="e">
            <v>#N/A</v>
          </cell>
        </row>
        <row r="704">
          <cell r="O704">
            <v>0</v>
          </cell>
          <cell r="U704" t="e">
            <v>#N/A</v>
          </cell>
          <cell r="V704" t="e">
            <v>#N/A</v>
          </cell>
          <cell r="W704" t="e">
            <v>#N/A</v>
          </cell>
          <cell r="X704" t="e">
            <v>#N/A</v>
          </cell>
        </row>
        <row r="705">
          <cell r="O705">
            <v>0</v>
          </cell>
          <cell r="U705" t="e">
            <v>#N/A</v>
          </cell>
          <cell r="V705" t="e">
            <v>#N/A</v>
          </cell>
          <cell r="W705" t="e">
            <v>#N/A</v>
          </cell>
          <cell r="X705" t="e">
            <v>#N/A</v>
          </cell>
        </row>
        <row r="706">
          <cell r="O706">
            <v>0</v>
          </cell>
          <cell r="U706" t="e">
            <v>#N/A</v>
          </cell>
          <cell r="V706" t="e">
            <v>#N/A</v>
          </cell>
          <cell r="W706" t="e">
            <v>#N/A</v>
          </cell>
          <cell r="X706" t="e">
            <v>#N/A</v>
          </cell>
        </row>
        <row r="707">
          <cell r="O707">
            <v>0</v>
          </cell>
          <cell r="U707" t="e">
            <v>#N/A</v>
          </cell>
          <cell r="V707" t="e">
            <v>#N/A</v>
          </cell>
          <cell r="W707" t="e">
            <v>#N/A</v>
          </cell>
          <cell r="X707" t="e">
            <v>#N/A</v>
          </cell>
        </row>
        <row r="708">
          <cell r="O708">
            <v>0</v>
          </cell>
          <cell r="U708" t="e">
            <v>#N/A</v>
          </cell>
          <cell r="V708" t="e">
            <v>#N/A</v>
          </cell>
          <cell r="W708" t="e">
            <v>#N/A</v>
          </cell>
          <cell r="X708" t="e">
            <v>#N/A</v>
          </cell>
        </row>
        <row r="709">
          <cell r="O709">
            <v>0</v>
          </cell>
          <cell r="U709" t="e">
            <v>#N/A</v>
          </cell>
          <cell r="V709" t="e">
            <v>#N/A</v>
          </cell>
          <cell r="W709" t="e">
            <v>#N/A</v>
          </cell>
          <cell r="X709" t="e">
            <v>#N/A</v>
          </cell>
        </row>
        <row r="710">
          <cell r="O710">
            <v>0</v>
          </cell>
          <cell r="U710" t="e">
            <v>#N/A</v>
          </cell>
          <cell r="V710" t="e">
            <v>#N/A</v>
          </cell>
          <cell r="W710" t="e">
            <v>#N/A</v>
          </cell>
          <cell r="X710" t="e">
            <v>#N/A</v>
          </cell>
        </row>
        <row r="711">
          <cell r="O711">
            <v>0</v>
          </cell>
          <cell r="U711" t="e">
            <v>#N/A</v>
          </cell>
          <cell r="V711" t="e">
            <v>#N/A</v>
          </cell>
          <cell r="W711" t="e">
            <v>#N/A</v>
          </cell>
          <cell r="X711" t="e">
            <v>#N/A</v>
          </cell>
        </row>
        <row r="712">
          <cell r="O712">
            <v>0</v>
          </cell>
          <cell r="U712" t="e">
            <v>#N/A</v>
          </cell>
          <cell r="V712" t="e">
            <v>#N/A</v>
          </cell>
          <cell r="W712" t="e">
            <v>#N/A</v>
          </cell>
          <cell r="X712" t="e">
            <v>#N/A</v>
          </cell>
        </row>
        <row r="713">
          <cell r="O713">
            <v>0</v>
          </cell>
          <cell r="U713" t="e">
            <v>#N/A</v>
          </cell>
          <cell r="V713" t="e">
            <v>#N/A</v>
          </cell>
          <cell r="W713" t="e">
            <v>#N/A</v>
          </cell>
          <cell r="X713" t="e">
            <v>#N/A</v>
          </cell>
        </row>
        <row r="714">
          <cell r="O714">
            <v>0</v>
          </cell>
          <cell r="U714" t="e">
            <v>#N/A</v>
          </cell>
          <cell r="V714" t="e">
            <v>#N/A</v>
          </cell>
          <cell r="W714" t="e">
            <v>#N/A</v>
          </cell>
          <cell r="X714" t="e">
            <v>#N/A</v>
          </cell>
        </row>
        <row r="715">
          <cell r="O715">
            <v>0</v>
          </cell>
          <cell r="U715" t="e">
            <v>#N/A</v>
          </cell>
          <cell r="V715" t="e">
            <v>#N/A</v>
          </cell>
          <cell r="W715" t="e">
            <v>#N/A</v>
          </cell>
          <cell r="X715" t="e">
            <v>#N/A</v>
          </cell>
        </row>
        <row r="716">
          <cell r="O716">
            <v>0</v>
          </cell>
          <cell r="U716" t="e">
            <v>#N/A</v>
          </cell>
          <cell r="V716" t="e">
            <v>#N/A</v>
          </cell>
          <cell r="W716" t="e">
            <v>#N/A</v>
          </cell>
          <cell r="X716" t="e">
            <v>#N/A</v>
          </cell>
        </row>
        <row r="717">
          <cell r="O717">
            <v>0</v>
          </cell>
          <cell r="U717" t="e">
            <v>#N/A</v>
          </cell>
          <cell r="V717" t="e">
            <v>#N/A</v>
          </cell>
          <cell r="W717" t="e">
            <v>#N/A</v>
          </cell>
          <cell r="X717" t="e">
            <v>#N/A</v>
          </cell>
        </row>
        <row r="718">
          <cell r="O718">
            <v>0</v>
          </cell>
          <cell r="U718" t="e">
            <v>#N/A</v>
          </cell>
          <cell r="V718" t="e">
            <v>#N/A</v>
          </cell>
          <cell r="W718" t="e">
            <v>#N/A</v>
          </cell>
          <cell r="X718" t="e">
            <v>#N/A</v>
          </cell>
        </row>
        <row r="719">
          <cell r="O719">
            <v>0</v>
          </cell>
          <cell r="U719" t="e">
            <v>#N/A</v>
          </cell>
          <cell r="V719" t="e">
            <v>#N/A</v>
          </cell>
          <cell r="W719" t="e">
            <v>#N/A</v>
          </cell>
          <cell r="X719" t="e">
            <v>#N/A</v>
          </cell>
        </row>
        <row r="720">
          <cell r="O720">
            <v>0</v>
          </cell>
          <cell r="U720" t="e">
            <v>#N/A</v>
          </cell>
          <cell r="V720" t="e">
            <v>#N/A</v>
          </cell>
          <cell r="W720" t="e">
            <v>#N/A</v>
          </cell>
          <cell r="X720" t="e">
            <v>#N/A</v>
          </cell>
        </row>
        <row r="721">
          <cell r="O721">
            <v>0</v>
          </cell>
          <cell r="U721" t="e">
            <v>#N/A</v>
          </cell>
          <cell r="V721" t="e">
            <v>#N/A</v>
          </cell>
          <cell r="W721" t="e">
            <v>#N/A</v>
          </cell>
          <cell r="X721" t="e">
            <v>#N/A</v>
          </cell>
        </row>
        <row r="722">
          <cell r="O722">
            <v>0</v>
          </cell>
          <cell r="U722" t="e">
            <v>#N/A</v>
          </cell>
          <cell r="V722" t="e">
            <v>#N/A</v>
          </cell>
          <cell r="W722" t="e">
            <v>#N/A</v>
          </cell>
          <cell r="X722" t="e">
            <v>#N/A</v>
          </cell>
        </row>
        <row r="723">
          <cell r="O723">
            <v>0</v>
          </cell>
          <cell r="U723" t="e">
            <v>#N/A</v>
          </cell>
          <cell r="V723" t="e">
            <v>#N/A</v>
          </cell>
          <cell r="W723" t="e">
            <v>#N/A</v>
          </cell>
          <cell r="X723" t="e">
            <v>#N/A</v>
          </cell>
        </row>
        <row r="724">
          <cell r="O724">
            <v>0</v>
          </cell>
          <cell r="U724" t="e">
            <v>#N/A</v>
          </cell>
          <cell r="V724" t="e">
            <v>#N/A</v>
          </cell>
          <cell r="W724" t="e">
            <v>#N/A</v>
          </cell>
          <cell r="X724" t="e">
            <v>#N/A</v>
          </cell>
        </row>
        <row r="725">
          <cell r="O725">
            <v>0</v>
          </cell>
          <cell r="U725" t="e">
            <v>#N/A</v>
          </cell>
          <cell r="V725" t="e">
            <v>#N/A</v>
          </cell>
          <cell r="W725" t="e">
            <v>#N/A</v>
          </cell>
          <cell r="X725" t="e">
            <v>#N/A</v>
          </cell>
        </row>
        <row r="726">
          <cell r="O726">
            <v>0</v>
          </cell>
          <cell r="U726" t="e">
            <v>#N/A</v>
          </cell>
          <cell r="V726" t="e">
            <v>#N/A</v>
          </cell>
          <cell r="W726" t="e">
            <v>#N/A</v>
          </cell>
          <cell r="X726" t="e">
            <v>#N/A</v>
          </cell>
        </row>
        <row r="727">
          <cell r="O727">
            <v>0</v>
          </cell>
          <cell r="U727" t="e">
            <v>#N/A</v>
          </cell>
          <cell r="V727" t="e">
            <v>#N/A</v>
          </cell>
          <cell r="W727" t="e">
            <v>#N/A</v>
          </cell>
          <cell r="X727" t="e">
            <v>#N/A</v>
          </cell>
        </row>
        <row r="728">
          <cell r="O728">
            <v>0</v>
          </cell>
          <cell r="U728" t="e">
            <v>#N/A</v>
          </cell>
          <cell r="V728" t="e">
            <v>#N/A</v>
          </cell>
          <cell r="W728" t="e">
            <v>#N/A</v>
          </cell>
          <cell r="X728" t="e">
            <v>#N/A</v>
          </cell>
        </row>
        <row r="729">
          <cell r="O729">
            <v>0</v>
          </cell>
          <cell r="U729" t="e">
            <v>#N/A</v>
          </cell>
          <cell r="V729" t="e">
            <v>#N/A</v>
          </cell>
          <cell r="W729" t="e">
            <v>#N/A</v>
          </cell>
          <cell r="X729" t="e">
            <v>#N/A</v>
          </cell>
        </row>
        <row r="730">
          <cell r="O730">
            <v>0</v>
          </cell>
          <cell r="U730" t="e">
            <v>#N/A</v>
          </cell>
          <cell r="V730" t="e">
            <v>#N/A</v>
          </cell>
          <cell r="W730" t="e">
            <v>#N/A</v>
          </cell>
          <cell r="X730" t="e">
            <v>#N/A</v>
          </cell>
        </row>
        <row r="731">
          <cell r="O731">
            <v>0</v>
          </cell>
          <cell r="U731" t="e">
            <v>#N/A</v>
          </cell>
          <cell r="V731" t="e">
            <v>#N/A</v>
          </cell>
          <cell r="W731" t="e">
            <v>#N/A</v>
          </cell>
          <cell r="X731" t="e">
            <v>#N/A</v>
          </cell>
        </row>
        <row r="732">
          <cell r="O732">
            <v>0</v>
          </cell>
          <cell r="U732" t="e">
            <v>#N/A</v>
          </cell>
          <cell r="V732" t="e">
            <v>#N/A</v>
          </cell>
          <cell r="W732" t="e">
            <v>#N/A</v>
          </cell>
          <cell r="X732" t="e">
            <v>#N/A</v>
          </cell>
        </row>
        <row r="733">
          <cell r="O733">
            <v>0</v>
          </cell>
          <cell r="U733" t="e">
            <v>#N/A</v>
          </cell>
          <cell r="V733" t="e">
            <v>#N/A</v>
          </cell>
          <cell r="W733" t="e">
            <v>#N/A</v>
          </cell>
          <cell r="X733" t="e">
            <v>#N/A</v>
          </cell>
        </row>
        <row r="734">
          <cell r="O734">
            <v>0</v>
          </cell>
          <cell r="U734" t="e">
            <v>#N/A</v>
          </cell>
          <cell r="V734" t="e">
            <v>#N/A</v>
          </cell>
          <cell r="W734" t="e">
            <v>#N/A</v>
          </cell>
          <cell r="X734" t="e">
            <v>#N/A</v>
          </cell>
        </row>
        <row r="735">
          <cell r="O735">
            <v>0</v>
          </cell>
          <cell r="U735" t="e">
            <v>#N/A</v>
          </cell>
          <cell r="V735" t="e">
            <v>#N/A</v>
          </cell>
          <cell r="W735" t="e">
            <v>#N/A</v>
          </cell>
          <cell r="X735" t="e">
            <v>#N/A</v>
          </cell>
        </row>
        <row r="736">
          <cell r="O736">
            <v>0</v>
          </cell>
          <cell r="U736" t="e">
            <v>#N/A</v>
          </cell>
          <cell r="V736" t="e">
            <v>#N/A</v>
          </cell>
          <cell r="W736" t="e">
            <v>#N/A</v>
          </cell>
          <cell r="X736" t="e">
            <v>#N/A</v>
          </cell>
        </row>
        <row r="737">
          <cell r="O737">
            <v>0</v>
          </cell>
          <cell r="U737" t="e">
            <v>#N/A</v>
          </cell>
          <cell r="V737" t="e">
            <v>#N/A</v>
          </cell>
          <cell r="W737" t="e">
            <v>#N/A</v>
          </cell>
          <cell r="X737" t="e">
            <v>#N/A</v>
          </cell>
        </row>
        <row r="738">
          <cell r="O738">
            <v>0</v>
          </cell>
          <cell r="U738" t="e">
            <v>#N/A</v>
          </cell>
          <cell r="V738" t="e">
            <v>#N/A</v>
          </cell>
          <cell r="W738" t="e">
            <v>#N/A</v>
          </cell>
          <cell r="X738" t="e">
            <v>#N/A</v>
          </cell>
        </row>
        <row r="739">
          <cell r="O739">
            <v>0</v>
          </cell>
          <cell r="U739" t="e">
            <v>#N/A</v>
          </cell>
          <cell r="V739" t="e">
            <v>#N/A</v>
          </cell>
          <cell r="W739" t="e">
            <v>#N/A</v>
          </cell>
          <cell r="X739" t="e">
            <v>#N/A</v>
          </cell>
        </row>
        <row r="740">
          <cell r="O740">
            <v>0</v>
          </cell>
          <cell r="U740" t="e">
            <v>#N/A</v>
          </cell>
          <cell r="V740" t="e">
            <v>#N/A</v>
          </cell>
          <cell r="W740" t="e">
            <v>#N/A</v>
          </cell>
          <cell r="X740" t="e">
            <v>#N/A</v>
          </cell>
        </row>
        <row r="741">
          <cell r="O741">
            <v>0</v>
          </cell>
          <cell r="U741" t="e">
            <v>#N/A</v>
          </cell>
          <cell r="V741" t="e">
            <v>#N/A</v>
          </cell>
          <cell r="W741" t="e">
            <v>#N/A</v>
          </cell>
          <cell r="X741" t="e">
            <v>#N/A</v>
          </cell>
        </row>
        <row r="742">
          <cell r="O742">
            <v>0</v>
          </cell>
          <cell r="U742" t="e">
            <v>#N/A</v>
          </cell>
          <cell r="V742" t="e">
            <v>#N/A</v>
          </cell>
          <cell r="W742" t="e">
            <v>#N/A</v>
          </cell>
          <cell r="X742" t="e">
            <v>#N/A</v>
          </cell>
        </row>
        <row r="743">
          <cell r="O743">
            <v>0</v>
          </cell>
          <cell r="U743" t="e">
            <v>#N/A</v>
          </cell>
          <cell r="V743" t="e">
            <v>#N/A</v>
          </cell>
          <cell r="W743" t="e">
            <v>#N/A</v>
          </cell>
          <cell r="X743" t="e">
            <v>#N/A</v>
          </cell>
        </row>
        <row r="744">
          <cell r="O744">
            <v>0</v>
          </cell>
          <cell r="U744" t="e">
            <v>#N/A</v>
          </cell>
          <cell r="V744" t="e">
            <v>#N/A</v>
          </cell>
          <cell r="W744" t="e">
            <v>#N/A</v>
          </cell>
          <cell r="X744" t="e">
            <v>#N/A</v>
          </cell>
        </row>
        <row r="745">
          <cell r="O745">
            <v>0</v>
          </cell>
          <cell r="U745" t="e">
            <v>#N/A</v>
          </cell>
          <cell r="V745" t="e">
            <v>#N/A</v>
          </cell>
          <cell r="W745" t="e">
            <v>#N/A</v>
          </cell>
          <cell r="X745" t="e">
            <v>#N/A</v>
          </cell>
        </row>
        <row r="746">
          <cell r="O746">
            <v>0</v>
          </cell>
          <cell r="U746" t="e">
            <v>#N/A</v>
          </cell>
          <cell r="V746" t="e">
            <v>#N/A</v>
          </cell>
          <cell r="W746" t="e">
            <v>#N/A</v>
          </cell>
          <cell r="X746" t="e">
            <v>#N/A</v>
          </cell>
        </row>
        <row r="747">
          <cell r="O747">
            <v>0</v>
          </cell>
          <cell r="U747" t="e">
            <v>#N/A</v>
          </cell>
          <cell r="V747" t="e">
            <v>#N/A</v>
          </cell>
          <cell r="W747" t="e">
            <v>#N/A</v>
          </cell>
          <cell r="X747" t="e">
            <v>#N/A</v>
          </cell>
        </row>
        <row r="748">
          <cell r="O748">
            <v>0</v>
          </cell>
          <cell r="U748" t="e">
            <v>#N/A</v>
          </cell>
          <cell r="V748" t="e">
            <v>#N/A</v>
          </cell>
          <cell r="W748" t="e">
            <v>#N/A</v>
          </cell>
          <cell r="X748" t="e">
            <v>#N/A</v>
          </cell>
        </row>
        <row r="749">
          <cell r="O749">
            <v>0</v>
          </cell>
          <cell r="U749" t="e">
            <v>#N/A</v>
          </cell>
          <cell r="V749" t="e">
            <v>#N/A</v>
          </cell>
          <cell r="W749" t="e">
            <v>#N/A</v>
          </cell>
          <cell r="X749" t="e">
            <v>#N/A</v>
          </cell>
        </row>
        <row r="750">
          <cell r="O750">
            <v>0</v>
          </cell>
          <cell r="U750" t="e">
            <v>#N/A</v>
          </cell>
          <cell r="V750" t="e">
            <v>#N/A</v>
          </cell>
          <cell r="W750" t="e">
            <v>#N/A</v>
          </cell>
          <cell r="X750" t="e">
            <v>#N/A</v>
          </cell>
        </row>
        <row r="751">
          <cell r="O751">
            <v>0</v>
          </cell>
          <cell r="U751" t="e">
            <v>#N/A</v>
          </cell>
          <cell r="V751" t="e">
            <v>#N/A</v>
          </cell>
          <cell r="W751" t="e">
            <v>#N/A</v>
          </cell>
          <cell r="X751" t="e">
            <v>#N/A</v>
          </cell>
        </row>
        <row r="752">
          <cell r="O752">
            <v>0</v>
          </cell>
          <cell r="U752" t="e">
            <v>#N/A</v>
          </cell>
          <cell r="V752" t="e">
            <v>#N/A</v>
          </cell>
          <cell r="W752" t="e">
            <v>#N/A</v>
          </cell>
          <cell r="X752" t="e">
            <v>#N/A</v>
          </cell>
        </row>
        <row r="753">
          <cell r="O753">
            <v>0</v>
          </cell>
          <cell r="U753" t="e">
            <v>#N/A</v>
          </cell>
          <cell r="V753" t="e">
            <v>#N/A</v>
          </cell>
          <cell r="W753" t="e">
            <v>#N/A</v>
          </cell>
          <cell r="X753" t="e">
            <v>#N/A</v>
          </cell>
        </row>
        <row r="754">
          <cell r="O754">
            <v>0</v>
          </cell>
          <cell r="U754" t="e">
            <v>#N/A</v>
          </cell>
          <cell r="V754" t="e">
            <v>#N/A</v>
          </cell>
          <cell r="W754" t="e">
            <v>#N/A</v>
          </cell>
          <cell r="X754" t="e">
            <v>#N/A</v>
          </cell>
        </row>
        <row r="755">
          <cell r="O755">
            <v>0</v>
          </cell>
          <cell r="U755" t="e">
            <v>#N/A</v>
          </cell>
          <cell r="V755" t="e">
            <v>#N/A</v>
          </cell>
          <cell r="W755" t="e">
            <v>#N/A</v>
          </cell>
          <cell r="X755" t="e">
            <v>#N/A</v>
          </cell>
        </row>
        <row r="756">
          <cell r="O756">
            <v>0</v>
          </cell>
          <cell r="U756" t="e">
            <v>#N/A</v>
          </cell>
          <cell r="V756" t="e">
            <v>#N/A</v>
          </cell>
          <cell r="W756" t="e">
            <v>#N/A</v>
          </cell>
          <cell r="X756" t="e">
            <v>#N/A</v>
          </cell>
        </row>
        <row r="757">
          <cell r="O757">
            <v>0</v>
          </cell>
          <cell r="U757" t="e">
            <v>#N/A</v>
          </cell>
          <cell r="V757" t="e">
            <v>#N/A</v>
          </cell>
          <cell r="W757" t="e">
            <v>#N/A</v>
          </cell>
          <cell r="X757" t="e">
            <v>#N/A</v>
          </cell>
        </row>
        <row r="758">
          <cell r="O758">
            <v>0</v>
          </cell>
          <cell r="U758" t="e">
            <v>#N/A</v>
          </cell>
          <cell r="V758" t="e">
            <v>#N/A</v>
          </cell>
          <cell r="W758" t="e">
            <v>#N/A</v>
          </cell>
          <cell r="X758" t="e">
            <v>#N/A</v>
          </cell>
        </row>
        <row r="759">
          <cell r="O759">
            <v>0</v>
          </cell>
          <cell r="U759" t="e">
            <v>#N/A</v>
          </cell>
          <cell r="V759" t="e">
            <v>#N/A</v>
          </cell>
          <cell r="W759" t="e">
            <v>#N/A</v>
          </cell>
          <cell r="X759" t="e">
            <v>#N/A</v>
          </cell>
        </row>
        <row r="760">
          <cell r="O760">
            <v>0</v>
          </cell>
          <cell r="U760" t="e">
            <v>#N/A</v>
          </cell>
          <cell r="V760" t="e">
            <v>#N/A</v>
          </cell>
          <cell r="W760" t="e">
            <v>#N/A</v>
          </cell>
          <cell r="X760" t="e">
            <v>#N/A</v>
          </cell>
        </row>
        <row r="761">
          <cell r="O761">
            <v>0</v>
          </cell>
          <cell r="U761" t="e">
            <v>#N/A</v>
          </cell>
          <cell r="V761" t="e">
            <v>#N/A</v>
          </cell>
          <cell r="W761" t="e">
            <v>#N/A</v>
          </cell>
          <cell r="X761" t="e">
            <v>#N/A</v>
          </cell>
        </row>
        <row r="762">
          <cell r="O762">
            <v>0</v>
          </cell>
          <cell r="U762" t="e">
            <v>#N/A</v>
          </cell>
          <cell r="V762" t="e">
            <v>#N/A</v>
          </cell>
          <cell r="W762" t="e">
            <v>#N/A</v>
          </cell>
          <cell r="X762" t="e">
            <v>#N/A</v>
          </cell>
        </row>
        <row r="763">
          <cell r="O763">
            <v>0</v>
          </cell>
          <cell r="U763" t="e">
            <v>#N/A</v>
          </cell>
          <cell r="V763" t="e">
            <v>#N/A</v>
          </cell>
          <cell r="W763" t="e">
            <v>#N/A</v>
          </cell>
          <cell r="X763" t="e">
            <v>#N/A</v>
          </cell>
        </row>
        <row r="764">
          <cell r="O764">
            <v>0</v>
          </cell>
          <cell r="U764" t="e">
            <v>#N/A</v>
          </cell>
          <cell r="V764" t="e">
            <v>#N/A</v>
          </cell>
          <cell r="W764" t="e">
            <v>#N/A</v>
          </cell>
          <cell r="X764" t="e">
            <v>#N/A</v>
          </cell>
        </row>
        <row r="765">
          <cell r="O765">
            <v>0</v>
          </cell>
          <cell r="U765" t="e">
            <v>#N/A</v>
          </cell>
          <cell r="V765" t="e">
            <v>#N/A</v>
          </cell>
          <cell r="W765" t="e">
            <v>#N/A</v>
          </cell>
          <cell r="X765" t="e">
            <v>#N/A</v>
          </cell>
        </row>
        <row r="766">
          <cell r="O766">
            <v>0</v>
          </cell>
          <cell r="U766" t="e">
            <v>#N/A</v>
          </cell>
          <cell r="V766" t="e">
            <v>#N/A</v>
          </cell>
          <cell r="W766" t="e">
            <v>#N/A</v>
          </cell>
          <cell r="X766" t="e">
            <v>#N/A</v>
          </cell>
        </row>
        <row r="767">
          <cell r="O767">
            <v>0</v>
          </cell>
          <cell r="U767" t="e">
            <v>#N/A</v>
          </cell>
          <cell r="V767" t="e">
            <v>#N/A</v>
          </cell>
          <cell r="W767" t="e">
            <v>#N/A</v>
          </cell>
          <cell r="X767" t="e">
            <v>#N/A</v>
          </cell>
        </row>
        <row r="768">
          <cell r="O768">
            <v>0</v>
          </cell>
          <cell r="U768" t="e">
            <v>#N/A</v>
          </cell>
          <cell r="V768" t="e">
            <v>#N/A</v>
          </cell>
          <cell r="W768" t="e">
            <v>#N/A</v>
          </cell>
          <cell r="X768" t="e">
            <v>#N/A</v>
          </cell>
        </row>
        <row r="769">
          <cell r="O769">
            <v>0</v>
          </cell>
          <cell r="U769" t="e">
            <v>#N/A</v>
          </cell>
          <cell r="V769" t="e">
            <v>#N/A</v>
          </cell>
          <cell r="W769" t="e">
            <v>#N/A</v>
          </cell>
          <cell r="X769" t="e">
            <v>#N/A</v>
          </cell>
        </row>
        <row r="770">
          <cell r="O770">
            <v>0</v>
          </cell>
          <cell r="U770" t="e">
            <v>#N/A</v>
          </cell>
          <cell r="V770" t="e">
            <v>#N/A</v>
          </cell>
          <cell r="W770" t="e">
            <v>#N/A</v>
          </cell>
          <cell r="X770" t="e">
            <v>#N/A</v>
          </cell>
        </row>
        <row r="771">
          <cell r="O771">
            <v>0</v>
          </cell>
          <cell r="U771" t="e">
            <v>#N/A</v>
          </cell>
          <cell r="V771" t="e">
            <v>#N/A</v>
          </cell>
          <cell r="W771" t="e">
            <v>#N/A</v>
          </cell>
          <cell r="X771" t="e">
            <v>#N/A</v>
          </cell>
        </row>
        <row r="772">
          <cell r="O772">
            <v>0</v>
          </cell>
          <cell r="U772" t="e">
            <v>#N/A</v>
          </cell>
          <cell r="V772" t="e">
            <v>#N/A</v>
          </cell>
          <cell r="W772" t="e">
            <v>#N/A</v>
          </cell>
          <cell r="X772" t="e">
            <v>#N/A</v>
          </cell>
        </row>
        <row r="773">
          <cell r="O773">
            <v>0</v>
          </cell>
          <cell r="U773" t="e">
            <v>#N/A</v>
          </cell>
          <cell r="V773" t="e">
            <v>#N/A</v>
          </cell>
          <cell r="W773" t="e">
            <v>#N/A</v>
          </cell>
          <cell r="X773" t="e">
            <v>#N/A</v>
          </cell>
        </row>
        <row r="774">
          <cell r="O774">
            <v>0</v>
          </cell>
          <cell r="U774" t="e">
            <v>#N/A</v>
          </cell>
          <cell r="V774" t="e">
            <v>#N/A</v>
          </cell>
          <cell r="W774" t="e">
            <v>#N/A</v>
          </cell>
          <cell r="X774" t="e">
            <v>#N/A</v>
          </cell>
        </row>
        <row r="775">
          <cell r="O775">
            <v>0</v>
          </cell>
          <cell r="U775" t="e">
            <v>#N/A</v>
          </cell>
          <cell r="V775" t="e">
            <v>#N/A</v>
          </cell>
          <cell r="W775" t="e">
            <v>#N/A</v>
          </cell>
          <cell r="X775" t="e">
            <v>#N/A</v>
          </cell>
        </row>
        <row r="776">
          <cell r="O776">
            <v>0</v>
          </cell>
          <cell r="U776" t="e">
            <v>#N/A</v>
          </cell>
          <cell r="V776" t="e">
            <v>#N/A</v>
          </cell>
          <cell r="W776" t="e">
            <v>#N/A</v>
          </cell>
          <cell r="X776" t="e">
            <v>#N/A</v>
          </cell>
        </row>
        <row r="777">
          <cell r="O777">
            <v>0</v>
          </cell>
          <cell r="U777" t="e">
            <v>#N/A</v>
          </cell>
          <cell r="V777" t="e">
            <v>#N/A</v>
          </cell>
          <cell r="W777" t="e">
            <v>#N/A</v>
          </cell>
          <cell r="X777" t="e">
            <v>#N/A</v>
          </cell>
        </row>
        <row r="778">
          <cell r="O778">
            <v>0</v>
          </cell>
          <cell r="U778" t="e">
            <v>#N/A</v>
          </cell>
          <cell r="V778" t="e">
            <v>#N/A</v>
          </cell>
          <cell r="W778" t="e">
            <v>#N/A</v>
          </cell>
          <cell r="X778" t="e">
            <v>#N/A</v>
          </cell>
        </row>
        <row r="779">
          <cell r="O779">
            <v>0</v>
          </cell>
          <cell r="U779" t="e">
            <v>#N/A</v>
          </cell>
          <cell r="V779" t="e">
            <v>#N/A</v>
          </cell>
          <cell r="W779" t="e">
            <v>#N/A</v>
          </cell>
          <cell r="X779" t="e">
            <v>#N/A</v>
          </cell>
        </row>
        <row r="780">
          <cell r="O780">
            <v>0</v>
          </cell>
          <cell r="U780" t="e">
            <v>#N/A</v>
          </cell>
          <cell r="V780" t="e">
            <v>#N/A</v>
          </cell>
          <cell r="W780" t="e">
            <v>#N/A</v>
          </cell>
          <cell r="X780" t="e">
            <v>#N/A</v>
          </cell>
        </row>
        <row r="781">
          <cell r="O781">
            <v>0</v>
          </cell>
          <cell r="U781" t="e">
            <v>#N/A</v>
          </cell>
          <cell r="V781" t="e">
            <v>#N/A</v>
          </cell>
          <cell r="W781" t="e">
            <v>#N/A</v>
          </cell>
          <cell r="X781" t="e">
            <v>#N/A</v>
          </cell>
        </row>
        <row r="782">
          <cell r="O782">
            <v>0</v>
          </cell>
          <cell r="U782" t="e">
            <v>#N/A</v>
          </cell>
          <cell r="V782" t="e">
            <v>#N/A</v>
          </cell>
          <cell r="W782" t="e">
            <v>#N/A</v>
          </cell>
          <cell r="X782" t="e">
            <v>#N/A</v>
          </cell>
        </row>
        <row r="783">
          <cell r="O783">
            <v>0</v>
          </cell>
          <cell r="U783" t="e">
            <v>#N/A</v>
          </cell>
          <cell r="V783" t="e">
            <v>#N/A</v>
          </cell>
          <cell r="W783" t="e">
            <v>#N/A</v>
          </cell>
          <cell r="X783" t="e">
            <v>#N/A</v>
          </cell>
        </row>
        <row r="784">
          <cell r="O784">
            <v>0</v>
          </cell>
          <cell r="U784" t="e">
            <v>#N/A</v>
          </cell>
          <cell r="V784" t="e">
            <v>#N/A</v>
          </cell>
          <cell r="W784" t="e">
            <v>#N/A</v>
          </cell>
          <cell r="X784" t="e">
            <v>#N/A</v>
          </cell>
        </row>
        <row r="785">
          <cell r="O785">
            <v>0</v>
          </cell>
          <cell r="U785" t="e">
            <v>#N/A</v>
          </cell>
          <cell r="V785" t="e">
            <v>#N/A</v>
          </cell>
          <cell r="W785" t="e">
            <v>#N/A</v>
          </cell>
          <cell r="X785" t="e">
            <v>#N/A</v>
          </cell>
        </row>
        <row r="786">
          <cell r="O786">
            <v>0</v>
          </cell>
          <cell r="U786" t="e">
            <v>#N/A</v>
          </cell>
          <cell r="V786" t="e">
            <v>#N/A</v>
          </cell>
          <cell r="W786" t="e">
            <v>#N/A</v>
          </cell>
          <cell r="X786" t="e">
            <v>#N/A</v>
          </cell>
        </row>
        <row r="787">
          <cell r="O787">
            <v>0</v>
          </cell>
          <cell r="U787" t="e">
            <v>#N/A</v>
          </cell>
          <cell r="V787" t="e">
            <v>#N/A</v>
          </cell>
          <cell r="W787" t="e">
            <v>#N/A</v>
          </cell>
          <cell r="X787" t="e">
            <v>#N/A</v>
          </cell>
        </row>
        <row r="788">
          <cell r="O788">
            <v>0</v>
          </cell>
          <cell r="U788" t="e">
            <v>#N/A</v>
          </cell>
          <cell r="V788" t="e">
            <v>#N/A</v>
          </cell>
          <cell r="W788" t="e">
            <v>#N/A</v>
          </cell>
          <cell r="X788" t="e">
            <v>#N/A</v>
          </cell>
        </row>
        <row r="789">
          <cell r="O789">
            <v>0</v>
          </cell>
          <cell r="U789" t="e">
            <v>#N/A</v>
          </cell>
          <cell r="V789" t="e">
            <v>#N/A</v>
          </cell>
          <cell r="W789" t="e">
            <v>#N/A</v>
          </cell>
          <cell r="X789" t="e">
            <v>#N/A</v>
          </cell>
        </row>
        <row r="790">
          <cell r="O790">
            <v>0</v>
          </cell>
          <cell r="U790" t="e">
            <v>#N/A</v>
          </cell>
          <cell r="V790" t="e">
            <v>#N/A</v>
          </cell>
          <cell r="W790" t="e">
            <v>#N/A</v>
          </cell>
          <cell r="X790" t="e">
            <v>#N/A</v>
          </cell>
        </row>
        <row r="791">
          <cell r="O791">
            <v>0</v>
          </cell>
          <cell r="U791" t="e">
            <v>#N/A</v>
          </cell>
          <cell r="V791" t="e">
            <v>#N/A</v>
          </cell>
          <cell r="W791" t="e">
            <v>#N/A</v>
          </cell>
          <cell r="X791" t="e">
            <v>#N/A</v>
          </cell>
        </row>
        <row r="792">
          <cell r="O792">
            <v>0</v>
          </cell>
          <cell r="U792" t="e">
            <v>#N/A</v>
          </cell>
          <cell r="V792" t="e">
            <v>#N/A</v>
          </cell>
          <cell r="W792" t="e">
            <v>#N/A</v>
          </cell>
          <cell r="X792" t="e">
            <v>#N/A</v>
          </cell>
        </row>
        <row r="793">
          <cell r="O793">
            <v>0</v>
          </cell>
          <cell r="U793" t="e">
            <v>#N/A</v>
          </cell>
          <cell r="V793" t="e">
            <v>#N/A</v>
          </cell>
          <cell r="W793" t="e">
            <v>#N/A</v>
          </cell>
          <cell r="X793" t="e">
            <v>#N/A</v>
          </cell>
        </row>
        <row r="794">
          <cell r="O794">
            <v>0</v>
          </cell>
          <cell r="U794" t="e">
            <v>#N/A</v>
          </cell>
          <cell r="V794" t="e">
            <v>#N/A</v>
          </cell>
          <cell r="W794" t="e">
            <v>#N/A</v>
          </cell>
          <cell r="X794" t="e">
            <v>#N/A</v>
          </cell>
        </row>
        <row r="795">
          <cell r="O795">
            <v>0</v>
          </cell>
          <cell r="U795" t="e">
            <v>#N/A</v>
          </cell>
          <cell r="V795" t="e">
            <v>#N/A</v>
          </cell>
          <cell r="W795" t="e">
            <v>#N/A</v>
          </cell>
          <cell r="X795" t="e">
            <v>#N/A</v>
          </cell>
        </row>
        <row r="796">
          <cell r="O796">
            <v>0</v>
          </cell>
          <cell r="U796" t="e">
            <v>#N/A</v>
          </cell>
          <cell r="V796" t="e">
            <v>#N/A</v>
          </cell>
          <cell r="W796" t="e">
            <v>#N/A</v>
          </cell>
          <cell r="X796" t="e">
            <v>#N/A</v>
          </cell>
        </row>
        <row r="797">
          <cell r="O797">
            <v>0</v>
          </cell>
          <cell r="U797" t="e">
            <v>#N/A</v>
          </cell>
          <cell r="V797" t="e">
            <v>#N/A</v>
          </cell>
          <cell r="W797" t="e">
            <v>#N/A</v>
          </cell>
          <cell r="X797" t="e">
            <v>#N/A</v>
          </cell>
        </row>
        <row r="798">
          <cell r="O798">
            <v>0</v>
          </cell>
          <cell r="U798" t="e">
            <v>#N/A</v>
          </cell>
          <cell r="V798" t="e">
            <v>#N/A</v>
          </cell>
          <cell r="W798" t="e">
            <v>#N/A</v>
          </cell>
          <cell r="X798" t="e">
            <v>#N/A</v>
          </cell>
        </row>
        <row r="799">
          <cell r="O799">
            <v>0</v>
          </cell>
          <cell r="U799" t="e">
            <v>#N/A</v>
          </cell>
          <cell r="V799" t="e">
            <v>#N/A</v>
          </cell>
          <cell r="W799" t="e">
            <v>#N/A</v>
          </cell>
          <cell r="X799" t="e">
            <v>#N/A</v>
          </cell>
        </row>
        <row r="800">
          <cell r="O800">
            <v>0</v>
          </cell>
          <cell r="U800" t="e">
            <v>#N/A</v>
          </cell>
          <cell r="V800" t="e">
            <v>#N/A</v>
          </cell>
          <cell r="W800" t="e">
            <v>#N/A</v>
          </cell>
          <cell r="X800" t="e">
            <v>#N/A</v>
          </cell>
        </row>
        <row r="801">
          <cell r="O801">
            <v>0</v>
          </cell>
          <cell r="U801" t="e">
            <v>#N/A</v>
          </cell>
          <cell r="V801" t="e">
            <v>#N/A</v>
          </cell>
          <cell r="W801" t="e">
            <v>#N/A</v>
          </cell>
          <cell r="X801" t="e">
            <v>#N/A</v>
          </cell>
        </row>
        <row r="802">
          <cell r="O802">
            <v>0</v>
          </cell>
          <cell r="U802" t="e">
            <v>#N/A</v>
          </cell>
          <cell r="V802" t="e">
            <v>#N/A</v>
          </cell>
          <cell r="W802" t="e">
            <v>#N/A</v>
          </cell>
          <cell r="X802" t="e">
            <v>#N/A</v>
          </cell>
        </row>
        <row r="803">
          <cell r="O803">
            <v>0</v>
          </cell>
          <cell r="U803" t="e">
            <v>#N/A</v>
          </cell>
          <cell r="V803" t="e">
            <v>#N/A</v>
          </cell>
          <cell r="W803" t="e">
            <v>#N/A</v>
          </cell>
          <cell r="X803" t="e">
            <v>#N/A</v>
          </cell>
        </row>
        <row r="804">
          <cell r="O804">
            <v>0</v>
          </cell>
          <cell r="U804" t="e">
            <v>#N/A</v>
          </cell>
          <cell r="V804" t="e">
            <v>#N/A</v>
          </cell>
          <cell r="W804" t="e">
            <v>#N/A</v>
          </cell>
          <cell r="X804" t="e">
            <v>#N/A</v>
          </cell>
        </row>
        <row r="805">
          <cell r="O805">
            <v>0</v>
          </cell>
          <cell r="U805" t="e">
            <v>#N/A</v>
          </cell>
          <cell r="V805" t="e">
            <v>#N/A</v>
          </cell>
          <cell r="W805" t="e">
            <v>#N/A</v>
          </cell>
          <cell r="X805" t="e">
            <v>#N/A</v>
          </cell>
        </row>
        <row r="806">
          <cell r="O806">
            <v>0</v>
          </cell>
          <cell r="U806" t="e">
            <v>#N/A</v>
          </cell>
          <cell r="V806" t="e">
            <v>#N/A</v>
          </cell>
          <cell r="W806" t="e">
            <v>#N/A</v>
          </cell>
          <cell r="X806" t="e">
            <v>#N/A</v>
          </cell>
        </row>
        <row r="807">
          <cell r="O807">
            <v>0</v>
          </cell>
          <cell r="U807" t="e">
            <v>#N/A</v>
          </cell>
          <cell r="V807" t="e">
            <v>#N/A</v>
          </cell>
          <cell r="W807" t="e">
            <v>#N/A</v>
          </cell>
          <cell r="X807" t="e">
            <v>#N/A</v>
          </cell>
        </row>
        <row r="808">
          <cell r="O808">
            <v>0</v>
          </cell>
          <cell r="U808" t="e">
            <v>#N/A</v>
          </cell>
          <cell r="V808" t="e">
            <v>#N/A</v>
          </cell>
          <cell r="W808" t="e">
            <v>#N/A</v>
          </cell>
          <cell r="X808" t="e">
            <v>#N/A</v>
          </cell>
        </row>
        <row r="809">
          <cell r="O809">
            <v>0</v>
          </cell>
          <cell r="U809" t="e">
            <v>#N/A</v>
          </cell>
          <cell r="V809" t="e">
            <v>#N/A</v>
          </cell>
          <cell r="W809" t="e">
            <v>#N/A</v>
          </cell>
          <cell r="X809" t="e">
            <v>#N/A</v>
          </cell>
        </row>
        <row r="810">
          <cell r="O810">
            <v>0</v>
          </cell>
          <cell r="U810" t="e">
            <v>#N/A</v>
          </cell>
          <cell r="V810" t="e">
            <v>#N/A</v>
          </cell>
          <cell r="W810" t="e">
            <v>#N/A</v>
          </cell>
          <cell r="X810" t="e">
            <v>#N/A</v>
          </cell>
        </row>
        <row r="811">
          <cell r="O811">
            <v>0</v>
          </cell>
          <cell r="U811" t="e">
            <v>#N/A</v>
          </cell>
          <cell r="V811" t="e">
            <v>#N/A</v>
          </cell>
          <cell r="W811" t="e">
            <v>#N/A</v>
          </cell>
          <cell r="X811" t="e">
            <v>#N/A</v>
          </cell>
        </row>
        <row r="812">
          <cell r="O812">
            <v>0</v>
          </cell>
          <cell r="U812" t="e">
            <v>#N/A</v>
          </cell>
          <cell r="V812" t="e">
            <v>#N/A</v>
          </cell>
          <cell r="W812" t="e">
            <v>#N/A</v>
          </cell>
          <cell r="X812" t="e">
            <v>#N/A</v>
          </cell>
        </row>
        <row r="813">
          <cell r="O813">
            <v>0</v>
          </cell>
          <cell r="U813" t="e">
            <v>#N/A</v>
          </cell>
          <cell r="V813" t="e">
            <v>#N/A</v>
          </cell>
          <cell r="W813" t="e">
            <v>#N/A</v>
          </cell>
          <cell r="X813" t="e">
            <v>#N/A</v>
          </cell>
        </row>
        <row r="814">
          <cell r="O814">
            <v>0</v>
          </cell>
          <cell r="U814" t="e">
            <v>#N/A</v>
          </cell>
          <cell r="V814" t="e">
            <v>#N/A</v>
          </cell>
          <cell r="W814" t="e">
            <v>#N/A</v>
          </cell>
          <cell r="X814" t="e">
            <v>#N/A</v>
          </cell>
        </row>
        <row r="815">
          <cell r="O815">
            <v>0</v>
          </cell>
          <cell r="U815" t="e">
            <v>#N/A</v>
          </cell>
          <cell r="V815" t="e">
            <v>#N/A</v>
          </cell>
          <cell r="W815" t="e">
            <v>#N/A</v>
          </cell>
          <cell r="X815" t="e">
            <v>#N/A</v>
          </cell>
        </row>
        <row r="816">
          <cell r="O816">
            <v>0</v>
          </cell>
          <cell r="U816" t="e">
            <v>#N/A</v>
          </cell>
          <cell r="V816" t="e">
            <v>#N/A</v>
          </cell>
          <cell r="W816" t="e">
            <v>#N/A</v>
          </cell>
          <cell r="X816" t="e">
            <v>#N/A</v>
          </cell>
        </row>
        <row r="817">
          <cell r="O817">
            <v>0</v>
          </cell>
          <cell r="U817" t="e">
            <v>#N/A</v>
          </cell>
          <cell r="V817" t="e">
            <v>#N/A</v>
          </cell>
          <cell r="W817" t="e">
            <v>#N/A</v>
          </cell>
          <cell r="X817" t="e">
            <v>#N/A</v>
          </cell>
        </row>
        <row r="818">
          <cell r="O818">
            <v>0</v>
          </cell>
          <cell r="U818" t="e">
            <v>#N/A</v>
          </cell>
          <cell r="V818" t="e">
            <v>#N/A</v>
          </cell>
          <cell r="W818" t="e">
            <v>#N/A</v>
          </cell>
          <cell r="X818" t="e">
            <v>#N/A</v>
          </cell>
        </row>
        <row r="819">
          <cell r="O819">
            <v>0</v>
          </cell>
          <cell r="U819" t="e">
            <v>#N/A</v>
          </cell>
          <cell r="V819" t="e">
            <v>#N/A</v>
          </cell>
          <cell r="W819" t="e">
            <v>#N/A</v>
          </cell>
          <cell r="X819" t="e">
            <v>#N/A</v>
          </cell>
        </row>
        <row r="820">
          <cell r="O820">
            <v>0</v>
          </cell>
          <cell r="U820" t="e">
            <v>#N/A</v>
          </cell>
          <cell r="V820" t="e">
            <v>#N/A</v>
          </cell>
          <cell r="W820" t="e">
            <v>#N/A</v>
          </cell>
          <cell r="X820" t="e">
            <v>#N/A</v>
          </cell>
        </row>
        <row r="821">
          <cell r="O821">
            <v>0</v>
          </cell>
          <cell r="U821" t="e">
            <v>#N/A</v>
          </cell>
          <cell r="V821" t="e">
            <v>#N/A</v>
          </cell>
          <cell r="W821" t="e">
            <v>#N/A</v>
          </cell>
          <cell r="X821" t="e">
            <v>#N/A</v>
          </cell>
        </row>
        <row r="822">
          <cell r="O822">
            <v>0</v>
          </cell>
          <cell r="U822" t="e">
            <v>#N/A</v>
          </cell>
          <cell r="V822" t="e">
            <v>#N/A</v>
          </cell>
          <cell r="W822" t="e">
            <v>#N/A</v>
          </cell>
          <cell r="X822" t="e">
            <v>#N/A</v>
          </cell>
        </row>
        <row r="823">
          <cell r="O823">
            <v>0</v>
          </cell>
          <cell r="U823" t="e">
            <v>#N/A</v>
          </cell>
          <cell r="V823" t="e">
            <v>#N/A</v>
          </cell>
          <cell r="W823" t="e">
            <v>#N/A</v>
          </cell>
          <cell r="X823" t="e">
            <v>#N/A</v>
          </cell>
        </row>
        <row r="824">
          <cell r="O824">
            <v>0</v>
          </cell>
          <cell r="U824" t="e">
            <v>#N/A</v>
          </cell>
          <cell r="V824" t="e">
            <v>#N/A</v>
          </cell>
          <cell r="W824" t="e">
            <v>#N/A</v>
          </cell>
          <cell r="X824" t="e">
            <v>#N/A</v>
          </cell>
        </row>
        <row r="825">
          <cell r="O825">
            <v>0</v>
          </cell>
          <cell r="U825" t="e">
            <v>#N/A</v>
          </cell>
          <cell r="V825" t="e">
            <v>#N/A</v>
          </cell>
          <cell r="W825" t="e">
            <v>#N/A</v>
          </cell>
          <cell r="X825" t="e">
            <v>#N/A</v>
          </cell>
        </row>
        <row r="826">
          <cell r="O826">
            <v>0</v>
          </cell>
          <cell r="U826" t="e">
            <v>#N/A</v>
          </cell>
          <cell r="V826" t="e">
            <v>#N/A</v>
          </cell>
          <cell r="W826" t="e">
            <v>#N/A</v>
          </cell>
          <cell r="X826" t="e">
            <v>#N/A</v>
          </cell>
        </row>
        <row r="827">
          <cell r="O827">
            <v>0</v>
          </cell>
          <cell r="U827" t="e">
            <v>#N/A</v>
          </cell>
          <cell r="V827" t="e">
            <v>#N/A</v>
          </cell>
          <cell r="W827" t="e">
            <v>#N/A</v>
          </cell>
          <cell r="X827" t="e">
            <v>#N/A</v>
          </cell>
        </row>
        <row r="828">
          <cell r="O828">
            <v>0</v>
          </cell>
          <cell r="U828" t="e">
            <v>#N/A</v>
          </cell>
          <cell r="V828" t="e">
            <v>#N/A</v>
          </cell>
          <cell r="W828" t="e">
            <v>#N/A</v>
          </cell>
          <cell r="X828" t="e">
            <v>#N/A</v>
          </cell>
        </row>
        <row r="829">
          <cell r="O829">
            <v>0</v>
          </cell>
          <cell r="U829" t="e">
            <v>#N/A</v>
          </cell>
          <cell r="V829" t="e">
            <v>#N/A</v>
          </cell>
          <cell r="W829" t="e">
            <v>#N/A</v>
          </cell>
          <cell r="X829" t="e">
            <v>#N/A</v>
          </cell>
        </row>
        <row r="830">
          <cell r="O830">
            <v>0</v>
          </cell>
          <cell r="U830" t="e">
            <v>#N/A</v>
          </cell>
          <cell r="V830" t="e">
            <v>#N/A</v>
          </cell>
          <cell r="W830" t="e">
            <v>#N/A</v>
          </cell>
          <cell r="X830" t="e">
            <v>#N/A</v>
          </cell>
        </row>
        <row r="831">
          <cell r="O831">
            <v>0</v>
          </cell>
          <cell r="U831" t="e">
            <v>#N/A</v>
          </cell>
          <cell r="V831" t="e">
            <v>#N/A</v>
          </cell>
          <cell r="W831" t="e">
            <v>#N/A</v>
          </cell>
          <cell r="X831" t="e">
            <v>#N/A</v>
          </cell>
        </row>
        <row r="832">
          <cell r="O832">
            <v>0</v>
          </cell>
          <cell r="U832" t="e">
            <v>#N/A</v>
          </cell>
          <cell r="V832" t="e">
            <v>#N/A</v>
          </cell>
          <cell r="W832" t="e">
            <v>#N/A</v>
          </cell>
          <cell r="X832" t="e">
            <v>#N/A</v>
          </cell>
        </row>
        <row r="833">
          <cell r="O833">
            <v>0</v>
          </cell>
          <cell r="U833" t="e">
            <v>#N/A</v>
          </cell>
          <cell r="V833" t="e">
            <v>#N/A</v>
          </cell>
          <cell r="W833" t="e">
            <v>#N/A</v>
          </cell>
          <cell r="X833" t="e">
            <v>#N/A</v>
          </cell>
        </row>
        <row r="834">
          <cell r="O834">
            <v>0</v>
          </cell>
          <cell r="U834" t="e">
            <v>#N/A</v>
          </cell>
          <cell r="V834" t="e">
            <v>#N/A</v>
          </cell>
          <cell r="W834" t="e">
            <v>#N/A</v>
          </cell>
          <cell r="X834" t="e">
            <v>#N/A</v>
          </cell>
        </row>
        <row r="835">
          <cell r="O835">
            <v>0</v>
          </cell>
          <cell r="U835" t="e">
            <v>#N/A</v>
          </cell>
          <cell r="V835" t="e">
            <v>#N/A</v>
          </cell>
          <cell r="W835" t="e">
            <v>#N/A</v>
          </cell>
          <cell r="X835" t="e">
            <v>#N/A</v>
          </cell>
        </row>
        <row r="836">
          <cell r="O836">
            <v>0</v>
          </cell>
          <cell r="U836" t="e">
            <v>#N/A</v>
          </cell>
          <cell r="V836" t="e">
            <v>#N/A</v>
          </cell>
          <cell r="W836" t="e">
            <v>#N/A</v>
          </cell>
          <cell r="X836" t="e">
            <v>#N/A</v>
          </cell>
        </row>
        <row r="837">
          <cell r="O837">
            <v>0</v>
          </cell>
          <cell r="U837" t="e">
            <v>#N/A</v>
          </cell>
          <cell r="V837" t="e">
            <v>#N/A</v>
          </cell>
          <cell r="W837" t="e">
            <v>#N/A</v>
          </cell>
          <cell r="X837" t="e">
            <v>#N/A</v>
          </cell>
        </row>
        <row r="838">
          <cell r="O838">
            <v>0</v>
          </cell>
          <cell r="U838" t="e">
            <v>#N/A</v>
          </cell>
          <cell r="V838" t="e">
            <v>#N/A</v>
          </cell>
          <cell r="W838" t="e">
            <v>#N/A</v>
          </cell>
          <cell r="X838" t="e">
            <v>#N/A</v>
          </cell>
        </row>
        <row r="839">
          <cell r="O839">
            <v>0</v>
          </cell>
          <cell r="U839" t="e">
            <v>#N/A</v>
          </cell>
          <cell r="V839" t="e">
            <v>#N/A</v>
          </cell>
          <cell r="W839" t="e">
            <v>#N/A</v>
          </cell>
          <cell r="X839" t="e">
            <v>#N/A</v>
          </cell>
        </row>
        <row r="840">
          <cell r="O840">
            <v>0</v>
          </cell>
          <cell r="U840" t="e">
            <v>#N/A</v>
          </cell>
          <cell r="V840" t="e">
            <v>#N/A</v>
          </cell>
          <cell r="W840" t="e">
            <v>#N/A</v>
          </cell>
          <cell r="X840" t="e">
            <v>#N/A</v>
          </cell>
        </row>
        <row r="841">
          <cell r="O841">
            <v>0</v>
          </cell>
          <cell r="U841" t="e">
            <v>#N/A</v>
          </cell>
          <cell r="V841" t="e">
            <v>#N/A</v>
          </cell>
          <cell r="W841" t="e">
            <v>#N/A</v>
          </cell>
          <cell r="X841" t="e">
            <v>#N/A</v>
          </cell>
        </row>
        <row r="842">
          <cell r="O842">
            <v>0</v>
          </cell>
          <cell r="U842" t="e">
            <v>#N/A</v>
          </cell>
          <cell r="V842" t="e">
            <v>#N/A</v>
          </cell>
          <cell r="W842" t="e">
            <v>#N/A</v>
          </cell>
          <cell r="X842" t="e">
            <v>#N/A</v>
          </cell>
        </row>
        <row r="843">
          <cell r="O843">
            <v>0</v>
          </cell>
          <cell r="U843" t="e">
            <v>#N/A</v>
          </cell>
          <cell r="V843" t="e">
            <v>#N/A</v>
          </cell>
          <cell r="W843" t="e">
            <v>#N/A</v>
          </cell>
          <cell r="X843" t="e">
            <v>#N/A</v>
          </cell>
        </row>
        <row r="844">
          <cell r="O844">
            <v>0</v>
          </cell>
          <cell r="U844" t="e">
            <v>#N/A</v>
          </cell>
          <cell r="V844" t="e">
            <v>#N/A</v>
          </cell>
          <cell r="W844" t="e">
            <v>#N/A</v>
          </cell>
          <cell r="X844" t="e">
            <v>#N/A</v>
          </cell>
        </row>
        <row r="845">
          <cell r="O845">
            <v>0</v>
          </cell>
          <cell r="U845" t="e">
            <v>#N/A</v>
          </cell>
          <cell r="V845" t="e">
            <v>#N/A</v>
          </cell>
          <cell r="W845" t="e">
            <v>#N/A</v>
          </cell>
          <cell r="X845" t="e">
            <v>#N/A</v>
          </cell>
        </row>
        <row r="846">
          <cell r="O846">
            <v>0</v>
          </cell>
          <cell r="U846" t="e">
            <v>#N/A</v>
          </cell>
          <cell r="V846" t="e">
            <v>#N/A</v>
          </cell>
          <cell r="W846" t="e">
            <v>#N/A</v>
          </cell>
          <cell r="X846" t="e">
            <v>#N/A</v>
          </cell>
        </row>
        <row r="847">
          <cell r="O847">
            <v>0</v>
          </cell>
          <cell r="U847" t="e">
            <v>#N/A</v>
          </cell>
          <cell r="V847" t="e">
            <v>#N/A</v>
          </cell>
          <cell r="W847" t="e">
            <v>#N/A</v>
          </cell>
          <cell r="X847" t="e">
            <v>#N/A</v>
          </cell>
        </row>
        <row r="848">
          <cell r="O848">
            <v>0</v>
          </cell>
          <cell r="U848" t="e">
            <v>#N/A</v>
          </cell>
          <cell r="V848" t="e">
            <v>#N/A</v>
          </cell>
          <cell r="W848" t="e">
            <v>#N/A</v>
          </cell>
          <cell r="X848" t="e">
            <v>#N/A</v>
          </cell>
        </row>
        <row r="849">
          <cell r="O849">
            <v>0</v>
          </cell>
          <cell r="U849" t="e">
            <v>#N/A</v>
          </cell>
          <cell r="V849" t="e">
            <v>#N/A</v>
          </cell>
          <cell r="W849" t="e">
            <v>#N/A</v>
          </cell>
          <cell r="X849" t="e">
            <v>#N/A</v>
          </cell>
        </row>
        <row r="850">
          <cell r="O850">
            <v>0</v>
          </cell>
          <cell r="U850" t="e">
            <v>#N/A</v>
          </cell>
          <cell r="V850" t="e">
            <v>#N/A</v>
          </cell>
          <cell r="W850" t="e">
            <v>#N/A</v>
          </cell>
          <cell r="X850" t="e">
            <v>#N/A</v>
          </cell>
        </row>
        <row r="851">
          <cell r="O851">
            <v>0</v>
          </cell>
          <cell r="U851" t="e">
            <v>#N/A</v>
          </cell>
          <cell r="V851" t="e">
            <v>#N/A</v>
          </cell>
          <cell r="W851" t="e">
            <v>#N/A</v>
          </cell>
          <cell r="X851" t="e">
            <v>#N/A</v>
          </cell>
        </row>
        <row r="852">
          <cell r="O852">
            <v>0</v>
          </cell>
          <cell r="U852" t="e">
            <v>#N/A</v>
          </cell>
          <cell r="V852" t="e">
            <v>#N/A</v>
          </cell>
          <cell r="W852" t="e">
            <v>#N/A</v>
          </cell>
          <cell r="X852" t="e">
            <v>#N/A</v>
          </cell>
        </row>
        <row r="853">
          <cell r="O853">
            <v>0</v>
          </cell>
          <cell r="U853" t="e">
            <v>#N/A</v>
          </cell>
          <cell r="V853" t="e">
            <v>#N/A</v>
          </cell>
          <cell r="W853" t="e">
            <v>#N/A</v>
          </cell>
          <cell r="X853" t="e">
            <v>#N/A</v>
          </cell>
        </row>
        <row r="854">
          <cell r="O854">
            <v>0</v>
          </cell>
          <cell r="U854" t="e">
            <v>#N/A</v>
          </cell>
          <cell r="V854" t="e">
            <v>#N/A</v>
          </cell>
          <cell r="W854" t="e">
            <v>#N/A</v>
          </cell>
          <cell r="X854" t="e">
            <v>#N/A</v>
          </cell>
        </row>
        <row r="855">
          <cell r="O855">
            <v>0</v>
          </cell>
          <cell r="U855" t="e">
            <v>#N/A</v>
          </cell>
          <cell r="V855" t="e">
            <v>#N/A</v>
          </cell>
          <cell r="W855" t="e">
            <v>#N/A</v>
          </cell>
          <cell r="X855" t="e">
            <v>#N/A</v>
          </cell>
        </row>
        <row r="856">
          <cell r="O856">
            <v>0</v>
          </cell>
          <cell r="U856" t="e">
            <v>#N/A</v>
          </cell>
          <cell r="V856" t="e">
            <v>#N/A</v>
          </cell>
          <cell r="W856" t="e">
            <v>#N/A</v>
          </cell>
          <cell r="X856" t="e">
            <v>#N/A</v>
          </cell>
        </row>
        <row r="857">
          <cell r="O857">
            <v>0</v>
          </cell>
          <cell r="U857" t="e">
            <v>#N/A</v>
          </cell>
          <cell r="V857" t="e">
            <v>#N/A</v>
          </cell>
          <cell r="W857" t="e">
            <v>#N/A</v>
          </cell>
          <cell r="X857" t="e">
            <v>#N/A</v>
          </cell>
        </row>
        <row r="858">
          <cell r="O858">
            <v>0</v>
          </cell>
          <cell r="U858" t="e">
            <v>#N/A</v>
          </cell>
          <cell r="V858" t="e">
            <v>#N/A</v>
          </cell>
          <cell r="W858" t="e">
            <v>#N/A</v>
          </cell>
          <cell r="X858" t="e">
            <v>#N/A</v>
          </cell>
        </row>
        <row r="859">
          <cell r="O859">
            <v>0</v>
          </cell>
          <cell r="U859" t="e">
            <v>#N/A</v>
          </cell>
          <cell r="V859" t="e">
            <v>#N/A</v>
          </cell>
          <cell r="W859" t="e">
            <v>#N/A</v>
          </cell>
          <cell r="X859" t="e">
            <v>#N/A</v>
          </cell>
        </row>
        <row r="860">
          <cell r="O860">
            <v>0</v>
          </cell>
          <cell r="U860" t="e">
            <v>#N/A</v>
          </cell>
          <cell r="V860" t="e">
            <v>#N/A</v>
          </cell>
          <cell r="W860" t="e">
            <v>#N/A</v>
          </cell>
          <cell r="X860" t="e">
            <v>#N/A</v>
          </cell>
        </row>
        <row r="861">
          <cell r="O861">
            <v>0</v>
          </cell>
          <cell r="U861" t="e">
            <v>#N/A</v>
          </cell>
          <cell r="V861" t="e">
            <v>#N/A</v>
          </cell>
          <cell r="W861" t="e">
            <v>#N/A</v>
          </cell>
          <cell r="X861" t="e">
            <v>#N/A</v>
          </cell>
        </row>
        <row r="862">
          <cell r="O862">
            <v>0</v>
          </cell>
          <cell r="U862" t="e">
            <v>#N/A</v>
          </cell>
          <cell r="V862" t="e">
            <v>#N/A</v>
          </cell>
          <cell r="W862" t="e">
            <v>#N/A</v>
          </cell>
          <cell r="X862" t="e">
            <v>#N/A</v>
          </cell>
        </row>
        <row r="863">
          <cell r="O863">
            <v>0</v>
          </cell>
          <cell r="U863" t="e">
            <v>#N/A</v>
          </cell>
          <cell r="V863" t="e">
            <v>#N/A</v>
          </cell>
          <cell r="W863" t="e">
            <v>#N/A</v>
          </cell>
          <cell r="X863" t="e">
            <v>#N/A</v>
          </cell>
        </row>
        <row r="864">
          <cell r="O864">
            <v>0</v>
          </cell>
          <cell r="U864" t="e">
            <v>#N/A</v>
          </cell>
          <cell r="V864" t="e">
            <v>#N/A</v>
          </cell>
          <cell r="W864" t="e">
            <v>#N/A</v>
          </cell>
          <cell r="X864" t="e">
            <v>#N/A</v>
          </cell>
        </row>
        <row r="865">
          <cell r="O865">
            <v>0</v>
          </cell>
          <cell r="U865" t="e">
            <v>#N/A</v>
          </cell>
          <cell r="V865" t="e">
            <v>#N/A</v>
          </cell>
          <cell r="W865" t="e">
            <v>#N/A</v>
          </cell>
          <cell r="X865" t="e">
            <v>#N/A</v>
          </cell>
        </row>
        <row r="866">
          <cell r="O866">
            <v>0</v>
          </cell>
          <cell r="U866" t="e">
            <v>#N/A</v>
          </cell>
          <cell r="V866" t="e">
            <v>#N/A</v>
          </cell>
          <cell r="W866" t="e">
            <v>#N/A</v>
          </cell>
          <cell r="X866" t="e">
            <v>#N/A</v>
          </cell>
        </row>
        <row r="867">
          <cell r="O867">
            <v>0</v>
          </cell>
          <cell r="U867" t="e">
            <v>#N/A</v>
          </cell>
          <cell r="V867" t="e">
            <v>#N/A</v>
          </cell>
          <cell r="W867" t="e">
            <v>#N/A</v>
          </cell>
          <cell r="X867" t="e">
            <v>#N/A</v>
          </cell>
        </row>
        <row r="868">
          <cell r="O868">
            <v>0</v>
          </cell>
          <cell r="U868" t="e">
            <v>#N/A</v>
          </cell>
          <cell r="V868" t="e">
            <v>#N/A</v>
          </cell>
          <cell r="W868" t="e">
            <v>#N/A</v>
          </cell>
          <cell r="X868" t="e">
            <v>#N/A</v>
          </cell>
        </row>
        <row r="869">
          <cell r="O869">
            <v>0</v>
          </cell>
          <cell r="U869" t="e">
            <v>#N/A</v>
          </cell>
          <cell r="V869" t="e">
            <v>#N/A</v>
          </cell>
          <cell r="W869" t="e">
            <v>#N/A</v>
          </cell>
          <cell r="X869" t="e">
            <v>#N/A</v>
          </cell>
        </row>
        <row r="870">
          <cell r="O870">
            <v>0</v>
          </cell>
          <cell r="U870" t="e">
            <v>#N/A</v>
          </cell>
          <cell r="V870" t="e">
            <v>#N/A</v>
          </cell>
          <cell r="W870" t="e">
            <v>#N/A</v>
          </cell>
          <cell r="X870" t="e">
            <v>#N/A</v>
          </cell>
        </row>
        <row r="871">
          <cell r="O871">
            <v>0</v>
          </cell>
          <cell r="U871" t="e">
            <v>#N/A</v>
          </cell>
          <cell r="V871" t="e">
            <v>#N/A</v>
          </cell>
          <cell r="W871" t="e">
            <v>#N/A</v>
          </cell>
          <cell r="X871" t="e">
            <v>#N/A</v>
          </cell>
        </row>
        <row r="872">
          <cell r="O872">
            <v>0</v>
          </cell>
          <cell r="U872" t="e">
            <v>#N/A</v>
          </cell>
          <cell r="V872" t="e">
            <v>#N/A</v>
          </cell>
          <cell r="W872" t="e">
            <v>#N/A</v>
          </cell>
          <cell r="X872" t="e">
            <v>#N/A</v>
          </cell>
        </row>
        <row r="873">
          <cell r="O873">
            <v>0</v>
          </cell>
          <cell r="U873" t="e">
            <v>#N/A</v>
          </cell>
          <cell r="V873" t="e">
            <v>#N/A</v>
          </cell>
          <cell r="W873" t="e">
            <v>#N/A</v>
          </cell>
          <cell r="X873" t="e">
            <v>#N/A</v>
          </cell>
        </row>
        <row r="874">
          <cell r="O874">
            <v>0</v>
          </cell>
          <cell r="U874" t="e">
            <v>#N/A</v>
          </cell>
          <cell r="V874" t="e">
            <v>#N/A</v>
          </cell>
          <cell r="W874" t="e">
            <v>#N/A</v>
          </cell>
          <cell r="X874" t="e">
            <v>#N/A</v>
          </cell>
        </row>
        <row r="875">
          <cell r="O875">
            <v>0</v>
          </cell>
          <cell r="U875" t="e">
            <v>#N/A</v>
          </cell>
          <cell r="V875" t="e">
            <v>#N/A</v>
          </cell>
          <cell r="W875" t="e">
            <v>#N/A</v>
          </cell>
          <cell r="X875" t="e">
            <v>#N/A</v>
          </cell>
        </row>
        <row r="876">
          <cell r="O876">
            <v>0</v>
          </cell>
          <cell r="U876" t="e">
            <v>#N/A</v>
          </cell>
          <cell r="V876" t="e">
            <v>#N/A</v>
          </cell>
          <cell r="W876" t="e">
            <v>#N/A</v>
          </cell>
          <cell r="X876" t="e">
            <v>#N/A</v>
          </cell>
        </row>
        <row r="877">
          <cell r="O877">
            <v>0</v>
          </cell>
          <cell r="U877" t="e">
            <v>#N/A</v>
          </cell>
          <cell r="V877" t="e">
            <v>#N/A</v>
          </cell>
          <cell r="W877" t="e">
            <v>#N/A</v>
          </cell>
          <cell r="X877" t="e">
            <v>#N/A</v>
          </cell>
        </row>
        <row r="878">
          <cell r="O878">
            <v>0</v>
          </cell>
          <cell r="U878" t="e">
            <v>#N/A</v>
          </cell>
          <cell r="V878" t="e">
            <v>#N/A</v>
          </cell>
          <cell r="W878" t="e">
            <v>#N/A</v>
          </cell>
          <cell r="X878" t="e">
            <v>#N/A</v>
          </cell>
        </row>
        <row r="879">
          <cell r="O879">
            <v>0</v>
          </cell>
          <cell r="U879" t="e">
            <v>#N/A</v>
          </cell>
          <cell r="V879" t="e">
            <v>#N/A</v>
          </cell>
          <cell r="W879" t="e">
            <v>#N/A</v>
          </cell>
          <cell r="X879" t="e">
            <v>#N/A</v>
          </cell>
        </row>
        <row r="880">
          <cell r="O880">
            <v>0</v>
          </cell>
          <cell r="U880" t="e">
            <v>#N/A</v>
          </cell>
          <cell r="V880" t="e">
            <v>#N/A</v>
          </cell>
          <cell r="W880" t="e">
            <v>#N/A</v>
          </cell>
          <cell r="X880" t="e">
            <v>#N/A</v>
          </cell>
        </row>
        <row r="881">
          <cell r="O881">
            <v>0</v>
          </cell>
          <cell r="U881" t="e">
            <v>#N/A</v>
          </cell>
          <cell r="V881" t="e">
            <v>#N/A</v>
          </cell>
          <cell r="W881" t="e">
            <v>#N/A</v>
          </cell>
          <cell r="X881" t="e">
            <v>#N/A</v>
          </cell>
        </row>
        <row r="882">
          <cell r="O882">
            <v>0</v>
          </cell>
          <cell r="U882" t="e">
            <v>#N/A</v>
          </cell>
          <cell r="V882" t="e">
            <v>#N/A</v>
          </cell>
          <cell r="W882" t="e">
            <v>#N/A</v>
          </cell>
          <cell r="X882" t="e">
            <v>#N/A</v>
          </cell>
        </row>
        <row r="883">
          <cell r="O883">
            <v>0</v>
          </cell>
          <cell r="U883" t="e">
            <v>#N/A</v>
          </cell>
          <cell r="V883" t="e">
            <v>#N/A</v>
          </cell>
          <cell r="W883" t="e">
            <v>#N/A</v>
          </cell>
          <cell r="X883" t="e">
            <v>#N/A</v>
          </cell>
        </row>
        <row r="884">
          <cell r="O884">
            <v>0</v>
          </cell>
          <cell r="U884" t="e">
            <v>#N/A</v>
          </cell>
          <cell r="V884" t="e">
            <v>#N/A</v>
          </cell>
          <cell r="W884" t="e">
            <v>#N/A</v>
          </cell>
          <cell r="X884" t="e">
            <v>#N/A</v>
          </cell>
        </row>
        <row r="885">
          <cell r="O885">
            <v>0</v>
          </cell>
          <cell r="U885" t="e">
            <v>#N/A</v>
          </cell>
          <cell r="V885" t="e">
            <v>#N/A</v>
          </cell>
          <cell r="W885" t="e">
            <v>#N/A</v>
          </cell>
          <cell r="X885" t="e">
            <v>#N/A</v>
          </cell>
        </row>
        <row r="886">
          <cell r="O886">
            <v>0</v>
          </cell>
          <cell r="U886" t="e">
            <v>#N/A</v>
          </cell>
          <cell r="V886" t="e">
            <v>#N/A</v>
          </cell>
          <cell r="W886" t="e">
            <v>#N/A</v>
          </cell>
          <cell r="X886" t="e">
            <v>#N/A</v>
          </cell>
        </row>
        <row r="887">
          <cell r="O887">
            <v>0</v>
          </cell>
          <cell r="U887" t="e">
            <v>#N/A</v>
          </cell>
          <cell r="V887" t="e">
            <v>#N/A</v>
          </cell>
          <cell r="W887" t="e">
            <v>#N/A</v>
          </cell>
          <cell r="X887" t="e">
            <v>#N/A</v>
          </cell>
        </row>
        <row r="888">
          <cell r="O888">
            <v>0</v>
          </cell>
          <cell r="U888" t="e">
            <v>#N/A</v>
          </cell>
          <cell r="V888" t="e">
            <v>#N/A</v>
          </cell>
          <cell r="W888" t="e">
            <v>#N/A</v>
          </cell>
          <cell r="X888" t="e">
            <v>#N/A</v>
          </cell>
        </row>
        <row r="889">
          <cell r="O889">
            <v>0</v>
          </cell>
          <cell r="U889" t="e">
            <v>#N/A</v>
          </cell>
          <cell r="V889" t="e">
            <v>#N/A</v>
          </cell>
          <cell r="W889" t="e">
            <v>#N/A</v>
          </cell>
          <cell r="X889" t="e">
            <v>#N/A</v>
          </cell>
        </row>
        <row r="890">
          <cell r="O890">
            <v>0</v>
          </cell>
          <cell r="U890" t="e">
            <v>#N/A</v>
          </cell>
          <cell r="V890" t="e">
            <v>#N/A</v>
          </cell>
          <cell r="W890" t="e">
            <v>#N/A</v>
          </cell>
          <cell r="X890" t="e">
            <v>#N/A</v>
          </cell>
        </row>
        <row r="891">
          <cell r="O891">
            <v>0</v>
          </cell>
          <cell r="U891" t="e">
            <v>#N/A</v>
          </cell>
          <cell r="V891" t="e">
            <v>#N/A</v>
          </cell>
          <cell r="W891" t="e">
            <v>#N/A</v>
          </cell>
          <cell r="X891" t="e">
            <v>#N/A</v>
          </cell>
        </row>
        <row r="892">
          <cell r="O892">
            <v>0</v>
          </cell>
          <cell r="U892" t="e">
            <v>#N/A</v>
          </cell>
          <cell r="V892" t="e">
            <v>#N/A</v>
          </cell>
          <cell r="W892" t="e">
            <v>#N/A</v>
          </cell>
          <cell r="X892" t="e">
            <v>#N/A</v>
          </cell>
        </row>
        <row r="893">
          <cell r="O893">
            <v>0</v>
          </cell>
          <cell r="U893" t="e">
            <v>#N/A</v>
          </cell>
          <cell r="V893" t="e">
            <v>#N/A</v>
          </cell>
          <cell r="W893" t="e">
            <v>#N/A</v>
          </cell>
          <cell r="X893" t="e">
            <v>#N/A</v>
          </cell>
        </row>
        <row r="894">
          <cell r="O894">
            <v>0</v>
          </cell>
          <cell r="U894" t="e">
            <v>#N/A</v>
          </cell>
          <cell r="V894" t="e">
            <v>#N/A</v>
          </cell>
          <cell r="W894" t="e">
            <v>#N/A</v>
          </cell>
          <cell r="X894" t="e">
            <v>#N/A</v>
          </cell>
        </row>
        <row r="895">
          <cell r="O895">
            <v>0</v>
          </cell>
          <cell r="U895" t="e">
            <v>#N/A</v>
          </cell>
          <cell r="V895" t="e">
            <v>#N/A</v>
          </cell>
          <cell r="W895" t="e">
            <v>#N/A</v>
          </cell>
          <cell r="X895" t="e">
            <v>#N/A</v>
          </cell>
        </row>
        <row r="896">
          <cell r="O896">
            <v>0</v>
          </cell>
          <cell r="U896" t="e">
            <v>#N/A</v>
          </cell>
          <cell r="V896" t="e">
            <v>#N/A</v>
          </cell>
          <cell r="W896" t="e">
            <v>#N/A</v>
          </cell>
          <cell r="X896" t="e">
            <v>#N/A</v>
          </cell>
        </row>
        <row r="897">
          <cell r="O897">
            <v>0</v>
          </cell>
          <cell r="U897" t="e">
            <v>#N/A</v>
          </cell>
          <cell r="V897" t="e">
            <v>#N/A</v>
          </cell>
          <cell r="W897" t="e">
            <v>#N/A</v>
          </cell>
          <cell r="X897" t="e">
            <v>#N/A</v>
          </cell>
        </row>
        <row r="898">
          <cell r="O898">
            <v>0</v>
          </cell>
          <cell r="U898" t="e">
            <v>#N/A</v>
          </cell>
          <cell r="V898" t="e">
            <v>#N/A</v>
          </cell>
          <cell r="W898" t="e">
            <v>#N/A</v>
          </cell>
          <cell r="X898" t="e">
            <v>#N/A</v>
          </cell>
        </row>
        <row r="899">
          <cell r="O899">
            <v>0</v>
          </cell>
          <cell r="U899" t="e">
            <v>#N/A</v>
          </cell>
          <cell r="V899" t="e">
            <v>#N/A</v>
          </cell>
          <cell r="W899" t="e">
            <v>#N/A</v>
          </cell>
          <cell r="X899" t="e">
            <v>#N/A</v>
          </cell>
        </row>
        <row r="900">
          <cell r="O900">
            <v>0</v>
          </cell>
          <cell r="U900" t="e">
            <v>#N/A</v>
          </cell>
          <cell r="V900" t="e">
            <v>#N/A</v>
          </cell>
          <cell r="W900" t="e">
            <v>#N/A</v>
          </cell>
          <cell r="X900" t="e">
            <v>#N/A</v>
          </cell>
        </row>
        <row r="901">
          <cell r="O901">
            <v>0</v>
          </cell>
          <cell r="U901" t="e">
            <v>#N/A</v>
          </cell>
          <cell r="V901" t="e">
            <v>#N/A</v>
          </cell>
          <cell r="W901" t="e">
            <v>#N/A</v>
          </cell>
          <cell r="X901" t="e">
            <v>#N/A</v>
          </cell>
        </row>
        <row r="902">
          <cell r="O902">
            <v>0</v>
          </cell>
          <cell r="U902" t="e">
            <v>#N/A</v>
          </cell>
          <cell r="V902" t="e">
            <v>#N/A</v>
          </cell>
          <cell r="W902" t="e">
            <v>#N/A</v>
          </cell>
          <cell r="X902" t="e">
            <v>#N/A</v>
          </cell>
        </row>
        <row r="903">
          <cell r="O903">
            <v>0</v>
          </cell>
          <cell r="U903" t="e">
            <v>#N/A</v>
          </cell>
          <cell r="V903" t="e">
            <v>#N/A</v>
          </cell>
          <cell r="W903" t="e">
            <v>#N/A</v>
          </cell>
          <cell r="X903" t="e">
            <v>#N/A</v>
          </cell>
        </row>
        <row r="904">
          <cell r="O904">
            <v>0</v>
          </cell>
          <cell r="U904" t="e">
            <v>#N/A</v>
          </cell>
          <cell r="V904" t="e">
            <v>#N/A</v>
          </cell>
          <cell r="W904" t="e">
            <v>#N/A</v>
          </cell>
          <cell r="X904" t="e">
            <v>#N/A</v>
          </cell>
        </row>
        <row r="905">
          <cell r="O905">
            <v>0</v>
          </cell>
          <cell r="U905" t="e">
            <v>#N/A</v>
          </cell>
          <cell r="V905" t="e">
            <v>#N/A</v>
          </cell>
          <cell r="W905" t="e">
            <v>#N/A</v>
          </cell>
          <cell r="X905" t="e">
            <v>#N/A</v>
          </cell>
        </row>
        <row r="906">
          <cell r="O906">
            <v>0</v>
          </cell>
          <cell r="U906" t="e">
            <v>#N/A</v>
          </cell>
          <cell r="V906" t="e">
            <v>#N/A</v>
          </cell>
          <cell r="W906" t="e">
            <v>#N/A</v>
          </cell>
          <cell r="X906" t="e">
            <v>#N/A</v>
          </cell>
        </row>
        <row r="907">
          <cell r="O907">
            <v>0</v>
          </cell>
          <cell r="U907" t="e">
            <v>#N/A</v>
          </cell>
          <cell r="V907" t="e">
            <v>#N/A</v>
          </cell>
          <cell r="W907" t="e">
            <v>#N/A</v>
          </cell>
          <cell r="X907" t="e">
            <v>#N/A</v>
          </cell>
        </row>
        <row r="908">
          <cell r="O908">
            <v>0</v>
          </cell>
          <cell r="U908" t="e">
            <v>#N/A</v>
          </cell>
          <cell r="V908" t="e">
            <v>#N/A</v>
          </cell>
          <cell r="W908" t="e">
            <v>#N/A</v>
          </cell>
          <cell r="X908" t="e">
            <v>#N/A</v>
          </cell>
        </row>
        <row r="909">
          <cell r="O909">
            <v>0</v>
          </cell>
          <cell r="U909" t="e">
            <v>#N/A</v>
          </cell>
          <cell r="V909" t="e">
            <v>#N/A</v>
          </cell>
          <cell r="W909" t="e">
            <v>#N/A</v>
          </cell>
          <cell r="X909" t="e">
            <v>#N/A</v>
          </cell>
        </row>
        <row r="910">
          <cell r="O910">
            <v>0</v>
          </cell>
          <cell r="U910" t="e">
            <v>#N/A</v>
          </cell>
          <cell r="V910" t="e">
            <v>#N/A</v>
          </cell>
          <cell r="W910" t="e">
            <v>#N/A</v>
          </cell>
          <cell r="X910" t="e">
            <v>#N/A</v>
          </cell>
        </row>
        <row r="911">
          <cell r="O911">
            <v>0</v>
          </cell>
          <cell r="U911" t="e">
            <v>#N/A</v>
          </cell>
          <cell r="V911" t="e">
            <v>#N/A</v>
          </cell>
          <cell r="W911" t="e">
            <v>#N/A</v>
          </cell>
          <cell r="X911" t="e">
            <v>#N/A</v>
          </cell>
        </row>
        <row r="912">
          <cell r="O912">
            <v>0</v>
          </cell>
          <cell r="U912" t="e">
            <v>#N/A</v>
          </cell>
          <cell r="V912" t="e">
            <v>#N/A</v>
          </cell>
          <cell r="W912" t="e">
            <v>#N/A</v>
          </cell>
          <cell r="X912" t="e">
            <v>#N/A</v>
          </cell>
        </row>
        <row r="913">
          <cell r="O913">
            <v>0</v>
          </cell>
          <cell r="U913" t="e">
            <v>#N/A</v>
          </cell>
          <cell r="V913" t="e">
            <v>#N/A</v>
          </cell>
          <cell r="W913" t="e">
            <v>#N/A</v>
          </cell>
          <cell r="X913" t="e">
            <v>#N/A</v>
          </cell>
        </row>
        <row r="914">
          <cell r="O914">
            <v>0</v>
          </cell>
          <cell r="U914" t="e">
            <v>#N/A</v>
          </cell>
          <cell r="V914" t="e">
            <v>#N/A</v>
          </cell>
          <cell r="W914" t="e">
            <v>#N/A</v>
          </cell>
          <cell r="X914" t="e">
            <v>#N/A</v>
          </cell>
        </row>
        <row r="915">
          <cell r="O915">
            <v>0</v>
          </cell>
          <cell r="U915" t="e">
            <v>#N/A</v>
          </cell>
          <cell r="V915" t="e">
            <v>#N/A</v>
          </cell>
          <cell r="W915" t="e">
            <v>#N/A</v>
          </cell>
          <cell r="X915" t="e">
            <v>#N/A</v>
          </cell>
        </row>
        <row r="916">
          <cell r="O916">
            <v>0</v>
          </cell>
          <cell r="U916" t="e">
            <v>#N/A</v>
          </cell>
          <cell r="V916" t="e">
            <v>#N/A</v>
          </cell>
          <cell r="W916" t="e">
            <v>#N/A</v>
          </cell>
          <cell r="X916" t="e">
            <v>#N/A</v>
          </cell>
        </row>
        <row r="917">
          <cell r="O917">
            <v>0</v>
          </cell>
          <cell r="U917" t="e">
            <v>#N/A</v>
          </cell>
          <cell r="V917" t="e">
            <v>#N/A</v>
          </cell>
          <cell r="W917" t="e">
            <v>#N/A</v>
          </cell>
          <cell r="X917" t="e">
            <v>#N/A</v>
          </cell>
        </row>
        <row r="918">
          <cell r="O918">
            <v>0</v>
          </cell>
          <cell r="U918" t="e">
            <v>#N/A</v>
          </cell>
          <cell r="V918" t="e">
            <v>#N/A</v>
          </cell>
          <cell r="W918" t="e">
            <v>#N/A</v>
          </cell>
          <cell r="X918" t="e">
            <v>#N/A</v>
          </cell>
        </row>
        <row r="919">
          <cell r="O919">
            <v>0</v>
          </cell>
          <cell r="U919" t="e">
            <v>#N/A</v>
          </cell>
          <cell r="V919" t="e">
            <v>#N/A</v>
          </cell>
          <cell r="W919" t="e">
            <v>#N/A</v>
          </cell>
          <cell r="X919" t="e">
            <v>#N/A</v>
          </cell>
        </row>
        <row r="920">
          <cell r="O920">
            <v>0</v>
          </cell>
          <cell r="U920" t="e">
            <v>#N/A</v>
          </cell>
          <cell r="V920" t="e">
            <v>#N/A</v>
          </cell>
          <cell r="W920" t="e">
            <v>#N/A</v>
          </cell>
          <cell r="X920" t="e">
            <v>#N/A</v>
          </cell>
        </row>
        <row r="921">
          <cell r="O921">
            <v>0</v>
          </cell>
          <cell r="U921" t="e">
            <v>#N/A</v>
          </cell>
          <cell r="V921" t="e">
            <v>#N/A</v>
          </cell>
          <cell r="W921" t="e">
            <v>#N/A</v>
          </cell>
          <cell r="X921" t="e">
            <v>#N/A</v>
          </cell>
        </row>
        <row r="922">
          <cell r="O922">
            <v>0</v>
          </cell>
          <cell r="U922" t="e">
            <v>#N/A</v>
          </cell>
          <cell r="V922" t="e">
            <v>#N/A</v>
          </cell>
          <cell r="W922" t="e">
            <v>#N/A</v>
          </cell>
          <cell r="X922" t="e">
            <v>#N/A</v>
          </cell>
        </row>
        <row r="923">
          <cell r="O923">
            <v>0</v>
          </cell>
          <cell r="U923" t="e">
            <v>#N/A</v>
          </cell>
          <cell r="V923" t="e">
            <v>#N/A</v>
          </cell>
          <cell r="W923" t="e">
            <v>#N/A</v>
          </cell>
          <cell r="X923" t="e">
            <v>#N/A</v>
          </cell>
        </row>
        <row r="924">
          <cell r="O924">
            <v>0</v>
          </cell>
          <cell r="U924" t="e">
            <v>#N/A</v>
          </cell>
          <cell r="V924" t="e">
            <v>#N/A</v>
          </cell>
          <cell r="W924" t="e">
            <v>#N/A</v>
          </cell>
          <cell r="X924" t="e">
            <v>#N/A</v>
          </cell>
        </row>
        <row r="925">
          <cell r="O925">
            <v>0</v>
          </cell>
          <cell r="U925" t="e">
            <v>#N/A</v>
          </cell>
          <cell r="V925" t="e">
            <v>#N/A</v>
          </cell>
          <cell r="W925" t="e">
            <v>#N/A</v>
          </cell>
          <cell r="X925" t="e">
            <v>#N/A</v>
          </cell>
        </row>
        <row r="926">
          <cell r="O926">
            <v>0</v>
          </cell>
          <cell r="U926" t="e">
            <v>#N/A</v>
          </cell>
          <cell r="V926" t="e">
            <v>#N/A</v>
          </cell>
          <cell r="W926" t="e">
            <v>#N/A</v>
          </cell>
          <cell r="X926" t="e">
            <v>#N/A</v>
          </cell>
        </row>
        <row r="927">
          <cell r="O927">
            <v>0</v>
          </cell>
          <cell r="U927" t="e">
            <v>#N/A</v>
          </cell>
          <cell r="V927" t="e">
            <v>#N/A</v>
          </cell>
          <cell r="W927" t="e">
            <v>#N/A</v>
          </cell>
          <cell r="X927" t="e">
            <v>#N/A</v>
          </cell>
        </row>
        <row r="928">
          <cell r="O928">
            <v>0</v>
          </cell>
          <cell r="U928" t="e">
            <v>#N/A</v>
          </cell>
          <cell r="V928" t="e">
            <v>#N/A</v>
          </cell>
          <cell r="W928" t="e">
            <v>#N/A</v>
          </cell>
          <cell r="X928" t="e">
            <v>#N/A</v>
          </cell>
        </row>
        <row r="929">
          <cell r="O929">
            <v>0</v>
          </cell>
          <cell r="U929" t="e">
            <v>#N/A</v>
          </cell>
          <cell r="V929" t="e">
            <v>#N/A</v>
          </cell>
          <cell r="W929" t="e">
            <v>#N/A</v>
          </cell>
          <cell r="X929" t="e">
            <v>#N/A</v>
          </cell>
        </row>
        <row r="930">
          <cell r="O930">
            <v>0</v>
          </cell>
          <cell r="U930" t="e">
            <v>#N/A</v>
          </cell>
          <cell r="V930" t="e">
            <v>#N/A</v>
          </cell>
          <cell r="W930" t="e">
            <v>#N/A</v>
          </cell>
          <cell r="X930" t="e">
            <v>#N/A</v>
          </cell>
        </row>
        <row r="931">
          <cell r="O931">
            <v>0</v>
          </cell>
          <cell r="U931" t="e">
            <v>#N/A</v>
          </cell>
          <cell r="V931" t="e">
            <v>#N/A</v>
          </cell>
          <cell r="W931" t="e">
            <v>#N/A</v>
          </cell>
          <cell r="X931" t="e">
            <v>#N/A</v>
          </cell>
        </row>
        <row r="932">
          <cell r="O932">
            <v>0</v>
          </cell>
          <cell r="U932" t="e">
            <v>#N/A</v>
          </cell>
          <cell r="V932" t="e">
            <v>#N/A</v>
          </cell>
          <cell r="W932" t="e">
            <v>#N/A</v>
          </cell>
          <cell r="X932" t="e">
            <v>#N/A</v>
          </cell>
        </row>
        <row r="933">
          <cell r="O933">
            <v>0</v>
          </cell>
          <cell r="U933" t="e">
            <v>#N/A</v>
          </cell>
          <cell r="V933" t="e">
            <v>#N/A</v>
          </cell>
          <cell r="W933" t="e">
            <v>#N/A</v>
          </cell>
          <cell r="X933" t="e">
            <v>#N/A</v>
          </cell>
        </row>
        <row r="934">
          <cell r="O934">
            <v>0</v>
          </cell>
          <cell r="U934" t="e">
            <v>#N/A</v>
          </cell>
          <cell r="V934" t="e">
            <v>#N/A</v>
          </cell>
          <cell r="W934" t="e">
            <v>#N/A</v>
          </cell>
          <cell r="X934" t="e">
            <v>#N/A</v>
          </cell>
        </row>
        <row r="935">
          <cell r="O935">
            <v>0</v>
          </cell>
          <cell r="U935" t="e">
            <v>#N/A</v>
          </cell>
          <cell r="V935" t="e">
            <v>#N/A</v>
          </cell>
          <cell r="W935" t="e">
            <v>#N/A</v>
          </cell>
          <cell r="X935" t="e">
            <v>#N/A</v>
          </cell>
        </row>
        <row r="936">
          <cell r="O936">
            <v>0</v>
          </cell>
          <cell r="U936" t="e">
            <v>#N/A</v>
          </cell>
          <cell r="V936" t="e">
            <v>#N/A</v>
          </cell>
          <cell r="W936" t="e">
            <v>#N/A</v>
          </cell>
          <cell r="X936" t="e">
            <v>#N/A</v>
          </cell>
        </row>
        <row r="937">
          <cell r="O937">
            <v>0</v>
          </cell>
          <cell r="U937" t="e">
            <v>#N/A</v>
          </cell>
          <cell r="V937" t="e">
            <v>#N/A</v>
          </cell>
          <cell r="W937" t="e">
            <v>#N/A</v>
          </cell>
          <cell r="X937" t="e">
            <v>#N/A</v>
          </cell>
        </row>
        <row r="938">
          <cell r="O938">
            <v>0</v>
          </cell>
          <cell r="U938" t="e">
            <v>#N/A</v>
          </cell>
          <cell r="V938" t="e">
            <v>#N/A</v>
          </cell>
          <cell r="W938" t="e">
            <v>#N/A</v>
          </cell>
          <cell r="X938" t="e">
            <v>#N/A</v>
          </cell>
        </row>
        <row r="939">
          <cell r="O939">
            <v>0</v>
          </cell>
          <cell r="U939" t="e">
            <v>#N/A</v>
          </cell>
          <cell r="V939" t="e">
            <v>#N/A</v>
          </cell>
          <cell r="W939" t="e">
            <v>#N/A</v>
          </cell>
          <cell r="X939" t="e">
            <v>#N/A</v>
          </cell>
        </row>
        <row r="940">
          <cell r="O940">
            <v>0</v>
          </cell>
          <cell r="U940" t="e">
            <v>#N/A</v>
          </cell>
          <cell r="V940" t="e">
            <v>#N/A</v>
          </cell>
          <cell r="W940" t="e">
            <v>#N/A</v>
          </cell>
          <cell r="X940" t="e">
            <v>#N/A</v>
          </cell>
        </row>
        <row r="941">
          <cell r="O941">
            <v>0</v>
          </cell>
          <cell r="U941" t="e">
            <v>#N/A</v>
          </cell>
          <cell r="V941" t="e">
            <v>#N/A</v>
          </cell>
          <cell r="W941" t="e">
            <v>#N/A</v>
          </cell>
          <cell r="X941" t="e">
            <v>#N/A</v>
          </cell>
        </row>
        <row r="942">
          <cell r="O942">
            <v>0</v>
          </cell>
          <cell r="U942" t="e">
            <v>#N/A</v>
          </cell>
          <cell r="V942" t="e">
            <v>#N/A</v>
          </cell>
          <cell r="W942" t="e">
            <v>#N/A</v>
          </cell>
          <cell r="X942" t="e">
            <v>#N/A</v>
          </cell>
        </row>
        <row r="943">
          <cell r="O943">
            <v>0</v>
          </cell>
          <cell r="U943" t="e">
            <v>#N/A</v>
          </cell>
          <cell r="V943" t="e">
            <v>#N/A</v>
          </cell>
          <cell r="W943" t="e">
            <v>#N/A</v>
          </cell>
          <cell r="X943" t="e">
            <v>#N/A</v>
          </cell>
        </row>
        <row r="944">
          <cell r="O944">
            <v>0</v>
          </cell>
          <cell r="U944" t="e">
            <v>#N/A</v>
          </cell>
          <cell r="V944" t="e">
            <v>#N/A</v>
          </cell>
          <cell r="W944" t="e">
            <v>#N/A</v>
          </cell>
          <cell r="X944" t="e">
            <v>#N/A</v>
          </cell>
        </row>
        <row r="945">
          <cell r="O945">
            <v>0</v>
          </cell>
          <cell r="U945" t="e">
            <v>#N/A</v>
          </cell>
          <cell r="V945" t="e">
            <v>#N/A</v>
          </cell>
          <cell r="W945" t="e">
            <v>#N/A</v>
          </cell>
          <cell r="X945" t="e">
            <v>#N/A</v>
          </cell>
        </row>
        <row r="946">
          <cell r="O946">
            <v>0</v>
          </cell>
          <cell r="U946" t="e">
            <v>#N/A</v>
          </cell>
          <cell r="V946" t="e">
            <v>#N/A</v>
          </cell>
          <cell r="W946" t="e">
            <v>#N/A</v>
          </cell>
          <cell r="X946" t="e">
            <v>#N/A</v>
          </cell>
        </row>
        <row r="947">
          <cell r="O947">
            <v>0</v>
          </cell>
          <cell r="U947" t="e">
            <v>#N/A</v>
          </cell>
          <cell r="V947" t="e">
            <v>#N/A</v>
          </cell>
          <cell r="W947" t="e">
            <v>#N/A</v>
          </cell>
          <cell r="X947" t="e">
            <v>#N/A</v>
          </cell>
        </row>
        <row r="948">
          <cell r="O948">
            <v>0</v>
          </cell>
          <cell r="U948" t="e">
            <v>#N/A</v>
          </cell>
          <cell r="V948" t="e">
            <v>#N/A</v>
          </cell>
          <cell r="W948" t="e">
            <v>#N/A</v>
          </cell>
          <cell r="X948" t="e">
            <v>#N/A</v>
          </cell>
        </row>
        <row r="949">
          <cell r="O949">
            <v>0</v>
          </cell>
          <cell r="U949" t="e">
            <v>#N/A</v>
          </cell>
          <cell r="V949" t="e">
            <v>#N/A</v>
          </cell>
          <cell r="W949" t="e">
            <v>#N/A</v>
          </cell>
          <cell r="X949" t="e">
            <v>#N/A</v>
          </cell>
        </row>
        <row r="950">
          <cell r="O950">
            <v>0</v>
          </cell>
          <cell r="U950" t="e">
            <v>#N/A</v>
          </cell>
          <cell r="V950" t="e">
            <v>#N/A</v>
          </cell>
          <cell r="W950" t="e">
            <v>#N/A</v>
          </cell>
          <cell r="X950" t="e">
            <v>#N/A</v>
          </cell>
        </row>
        <row r="951">
          <cell r="O951">
            <v>0</v>
          </cell>
          <cell r="U951" t="e">
            <v>#N/A</v>
          </cell>
          <cell r="V951" t="e">
            <v>#N/A</v>
          </cell>
          <cell r="W951" t="e">
            <v>#N/A</v>
          </cell>
          <cell r="X951" t="e">
            <v>#N/A</v>
          </cell>
        </row>
        <row r="952">
          <cell r="O952">
            <v>0</v>
          </cell>
          <cell r="U952" t="e">
            <v>#N/A</v>
          </cell>
          <cell r="V952" t="e">
            <v>#N/A</v>
          </cell>
          <cell r="W952" t="e">
            <v>#N/A</v>
          </cell>
          <cell r="X952" t="e">
            <v>#N/A</v>
          </cell>
        </row>
        <row r="953">
          <cell r="O953">
            <v>0</v>
          </cell>
          <cell r="U953" t="e">
            <v>#N/A</v>
          </cell>
          <cell r="V953" t="e">
            <v>#N/A</v>
          </cell>
          <cell r="W953" t="e">
            <v>#N/A</v>
          </cell>
          <cell r="X953" t="e">
            <v>#N/A</v>
          </cell>
        </row>
        <row r="954">
          <cell r="O954">
            <v>0</v>
          </cell>
          <cell r="U954" t="e">
            <v>#N/A</v>
          </cell>
          <cell r="V954" t="e">
            <v>#N/A</v>
          </cell>
          <cell r="W954" t="e">
            <v>#N/A</v>
          </cell>
          <cell r="X954" t="e">
            <v>#N/A</v>
          </cell>
        </row>
        <row r="955">
          <cell r="O955">
            <v>0</v>
          </cell>
          <cell r="U955" t="e">
            <v>#N/A</v>
          </cell>
          <cell r="V955" t="e">
            <v>#N/A</v>
          </cell>
          <cell r="W955" t="e">
            <v>#N/A</v>
          </cell>
          <cell r="X955" t="e">
            <v>#N/A</v>
          </cell>
        </row>
        <row r="956">
          <cell r="O956">
            <v>0</v>
          </cell>
          <cell r="U956" t="e">
            <v>#N/A</v>
          </cell>
          <cell r="V956" t="e">
            <v>#N/A</v>
          </cell>
          <cell r="W956" t="e">
            <v>#N/A</v>
          </cell>
          <cell r="X956" t="e">
            <v>#N/A</v>
          </cell>
        </row>
        <row r="957">
          <cell r="O957">
            <v>0</v>
          </cell>
          <cell r="U957" t="e">
            <v>#N/A</v>
          </cell>
          <cell r="V957" t="e">
            <v>#N/A</v>
          </cell>
          <cell r="W957" t="e">
            <v>#N/A</v>
          </cell>
          <cell r="X957" t="e">
            <v>#N/A</v>
          </cell>
        </row>
        <row r="958">
          <cell r="O958">
            <v>0</v>
          </cell>
          <cell r="U958" t="e">
            <v>#N/A</v>
          </cell>
          <cell r="V958" t="e">
            <v>#N/A</v>
          </cell>
          <cell r="W958" t="e">
            <v>#N/A</v>
          </cell>
          <cell r="X958" t="e">
            <v>#N/A</v>
          </cell>
        </row>
        <row r="959">
          <cell r="O959">
            <v>0</v>
          </cell>
          <cell r="U959" t="e">
            <v>#N/A</v>
          </cell>
          <cell r="V959" t="e">
            <v>#N/A</v>
          </cell>
          <cell r="W959" t="e">
            <v>#N/A</v>
          </cell>
          <cell r="X959" t="e">
            <v>#N/A</v>
          </cell>
        </row>
        <row r="960">
          <cell r="O960">
            <v>0</v>
          </cell>
          <cell r="U960" t="e">
            <v>#N/A</v>
          </cell>
          <cell r="V960" t="e">
            <v>#N/A</v>
          </cell>
          <cell r="W960" t="e">
            <v>#N/A</v>
          </cell>
          <cell r="X960" t="e">
            <v>#N/A</v>
          </cell>
        </row>
        <row r="961">
          <cell r="O961">
            <v>0</v>
          </cell>
          <cell r="U961" t="e">
            <v>#N/A</v>
          </cell>
          <cell r="V961" t="e">
            <v>#N/A</v>
          </cell>
          <cell r="W961" t="e">
            <v>#N/A</v>
          </cell>
          <cell r="X961" t="e">
            <v>#N/A</v>
          </cell>
        </row>
        <row r="962">
          <cell r="O962">
            <v>0</v>
          </cell>
          <cell r="U962" t="e">
            <v>#N/A</v>
          </cell>
          <cell r="V962" t="e">
            <v>#N/A</v>
          </cell>
          <cell r="W962" t="e">
            <v>#N/A</v>
          </cell>
          <cell r="X962" t="e">
            <v>#N/A</v>
          </cell>
        </row>
        <row r="963">
          <cell r="O963">
            <v>0</v>
          </cell>
          <cell r="U963" t="e">
            <v>#N/A</v>
          </cell>
          <cell r="V963" t="e">
            <v>#N/A</v>
          </cell>
          <cell r="W963" t="e">
            <v>#N/A</v>
          </cell>
          <cell r="X963" t="e">
            <v>#N/A</v>
          </cell>
        </row>
        <row r="964">
          <cell r="O964">
            <v>0</v>
          </cell>
          <cell r="U964" t="e">
            <v>#N/A</v>
          </cell>
          <cell r="V964" t="e">
            <v>#N/A</v>
          </cell>
          <cell r="W964" t="e">
            <v>#N/A</v>
          </cell>
          <cell r="X964" t="e">
            <v>#N/A</v>
          </cell>
        </row>
        <row r="965">
          <cell r="O965">
            <v>0</v>
          </cell>
          <cell r="U965" t="e">
            <v>#N/A</v>
          </cell>
          <cell r="V965" t="e">
            <v>#N/A</v>
          </cell>
          <cell r="W965" t="e">
            <v>#N/A</v>
          </cell>
          <cell r="X965" t="e">
            <v>#N/A</v>
          </cell>
        </row>
        <row r="966">
          <cell r="O966">
            <v>0</v>
          </cell>
          <cell r="U966" t="e">
            <v>#N/A</v>
          </cell>
          <cell r="V966" t="e">
            <v>#N/A</v>
          </cell>
          <cell r="W966" t="e">
            <v>#N/A</v>
          </cell>
          <cell r="X966" t="e">
            <v>#N/A</v>
          </cell>
        </row>
        <row r="967">
          <cell r="O967">
            <v>0</v>
          </cell>
          <cell r="U967" t="e">
            <v>#N/A</v>
          </cell>
          <cell r="V967" t="e">
            <v>#N/A</v>
          </cell>
          <cell r="W967" t="e">
            <v>#N/A</v>
          </cell>
          <cell r="X967" t="e">
            <v>#N/A</v>
          </cell>
        </row>
        <row r="968">
          <cell r="O968">
            <v>0</v>
          </cell>
          <cell r="U968" t="e">
            <v>#N/A</v>
          </cell>
          <cell r="V968" t="e">
            <v>#N/A</v>
          </cell>
          <cell r="W968" t="e">
            <v>#N/A</v>
          </cell>
          <cell r="X968" t="e">
            <v>#N/A</v>
          </cell>
        </row>
        <row r="969">
          <cell r="O969">
            <v>0</v>
          </cell>
          <cell r="U969" t="e">
            <v>#N/A</v>
          </cell>
          <cell r="V969" t="e">
            <v>#N/A</v>
          </cell>
          <cell r="W969" t="e">
            <v>#N/A</v>
          </cell>
          <cell r="X969" t="e">
            <v>#N/A</v>
          </cell>
        </row>
        <row r="970">
          <cell r="O970">
            <v>0</v>
          </cell>
          <cell r="U970" t="e">
            <v>#N/A</v>
          </cell>
          <cell r="V970" t="e">
            <v>#N/A</v>
          </cell>
          <cell r="W970" t="e">
            <v>#N/A</v>
          </cell>
          <cell r="X970" t="e">
            <v>#N/A</v>
          </cell>
        </row>
        <row r="971">
          <cell r="O971">
            <v>0</v>
          </cell>
          <cell r="U971" t="e">
            <v>#N/A</v>
          </cell>
          <cell r="V971" t="e">
            <v>#N/A</v>
          </cell>
          <cell r="W971" t="e">
            <v>#N/A</v>
          </cell>
          <cell r="X971" t="e">
            <v>#N/A</v>
          </cell>
        </row>
        <row r="972">
          <cell r="O972">
            <v>0</v>
          </cell>
          <cell r="U972" t="e">
            <v>#N/A</v>
          </cell>
          <cell r="V972" t="e">
            <v>#N/A</v>
          </cell>
          <cell r="W972" t="e">
            <v>#N/A</v>
          </cell>
          <cell r="X972" t="e">
            <v>#N/A</v>
          </cell>
        </row>
        <row r="973">
          <cell r="O973">
            <v>0</v>
          </cell>
          <cell r="U973" t="e">
            <v>#N/A</v>
          </cell>
          <cell r="V973" t="e">
            <v>#N/A</v>
          </cell>
          <cell r="W973" t="e">
            <v>#N/A</v>
          </cell>
          <cell r="X973" t="e">
            <v>#N/A</v>
          </cell>
        </row>
        <row r="974">
          <cell r="O974">
            <v>0</v>
          </cell>
          <cell r="U974" t="e">
            <v>#N/A</v>
          </cell>
          <cell r="V974" t="e">
            <v>#N/A</v>
          </cell>
          <cell r="W974" t="e">
            <v>#N/A</v>
          </cell>
          <cell r="X974" t="e">
            <v>#N/A</v>
          </cell>
        </row>
        <row r="975">
          <cell r="O975">
            <v>0</v>
          </cell>
          <cell r="U975" t="e">
            <v>#N/A</v>
          </cell>
          <cell r="V975" t="e">
            <v>#N/A</v>
          </cell>
          <cell r="W975" t="e">
            <v>#N/A</v>
          </cell>
          <cell r="X975" t="e">
            <v>#N/A</v>
          </cell>
        </row>
        <row r="976">
          <cell r="O976">
            <v>0</v>
          </cell>
          <cell r="U976" t="e">
            <v>#N/A</v>
          </cell>
          <cell r="V976" t="e">
            <v>#N/A</v>
          </cell>
          <cell r="W976" t="e">
            <v>#N/A</v>
          </cell>
          <cell r="X976" t="e">
            <v>#N/A</v>
          </cell>
        </row>
        <row r="977">
          <cell r="O977">
            <v>0</v>
          </cell>
          <cell r="U977" t="e">
            <v>#N/A</v>
          </cell>
          <cell r="V977" t="e">
            <v>#N/A</v>
          </cell>
          <cell r="W977" t="e">
            <v>#N/A</v>
          </cell>
          <cell r="X977" t="e">
            <v>#N/A</v>
          </cell>
        </row>
        <row r="978">
          <cell r="O978">
            <v>0</v>
          </cell>
          <cell r="U978" t="e">
            <v>#N/A</v>
          </cell>
          <cell r="V978" t="e">
            <v>#N/A</v>
          </cell>
          <cell r="W978" t="e">
            <v>#N/A</v>
          </cell>
          <cell r="X978" t="e">
            <v>#N/A</v>
          </cell>
        </row>
        <row r="979">
          <cell r="O979">
            <v>0</v>
          </cell>
          <cell r="U979" t="e">
            <v>#N/A</v>
          </cell>
          <cell r="V979" t="e">
            <v>#N/A</v>
          </cell>
          <cell r="W979" t="e">
            <v>#N/A</v>
          </cell>
          <cell r="X979" t="e">
            <v>#N/A</v>
          </cell>
        </row>
        <row r="980">
          <cell r="O980">
            <v>0</v>
          </cell>
          <cell r="U980" t="e">
            <v>#N/A</v>
          </cell>
          <cell r="V980" t="e">
            <v>#N/A</v>
          </cell>
          <cell r="W980" t="e">
            <v>#N/A</v>
          </cell>
          <cell r="X980" t="e">
            <v>#N/A</v>
          </cell>
        </row>
        <row r="981">
          <cell r="O981">
            <v>0</v>
          </cell>
          <cell r="U981" t="e">
            <v>#N/A</v>
          </cell>
          <cell r="V981" t="e">
            <v>#N/A</v>
          </cell>
          <cell r="W981" t="e">
            <v>#N/A</v>
          </cell>
          <cell r="X981" t="e">
            <v>#N/A</v>
          </cell>
        </row>
        <row r="982">
          <cell r="O982">
            <v>0</v>
          </cell>
          <cell r="U982" t="e">
            <v>#N/A</v>
          </cell>
          <cell r="V982" t="e">
            <v>#N/A</v>
          </cell>
          <cell r="W982" t="e">
            <v>#N/A</v>
          </cell>
          <cell r="X982" t="e">
            <v>#N/A</v>
          </cell>
        </row>
        <row r="983">
          <cell r="O983">
            <v>0</v>
          </cell>
          <cell r="U983" t="e">
            <v>#N/A</v>
          </cell>
          <cell r="V983" t="e">
            <v>#N/A</v>
          </cell>
          <cell r="W983" t="e">
            <v>#N/A</v>
          </cell>
          <cell r="X983" t="e">
            <v>#N/A</v>
          </cell>
        </row>
        <row r="984">
          <cell r="O984">
            <v>0</v>
          </cell>
          <cell r="U984" t="e">
            <v>#N/A</v>
          </cell>
          <cell r="V984" t="e">
            <v>#N/A</v>
          </cell>
          <cell r="W984" t="e">
            <v>#N/A</v>
          </cell>
          <cell r="X984" t="e">
            <v>#N/A</v>
          </cell>
        </row>
        <row r="985">
          <cell r="O985">
            <v>0</v>
          </cell>
          <cell r="U985" t="e">
            <v>#N/A</v>
          </cell>
          <cell r="V985" t="e">
            <v>#N/A</v>
          </cell>
          <cell r="W985" t="e">
            <v>#N/A</v>
          </cell>
          <cell r="X985" t="e">
            <v>#N/A</v>
          </cell>
        </row>
        <row r="986">
          <cell r="O986">
            <v>0</v>
          </cell>
          <cell r="U986" t="e">
            <v>#N/A</v>
          </cell>
          <cell r="V986" t="e">
            <v>#N/A</v>
          </cell>
          <cell r="W986" t="e">
            <v>#N/A</v>
          </cell>
          <cell r="X986" t="e">
            <v>#N/A</v>
          </cell>
        </row>
        <row r="987">
          <cell r="O987">
            <v>0</v>
          </cell>
          <cell r="U987" t="e">
            <v>#N/A</v>
          </cell>
          <cell r="V987" t="e">
            <v>#N/A</v>
          </cell>
          <cell r="W987" t="e">
            <v>#N/A</v>
          </cell>
          <cell r="X987" t="e">
            <v>#N/A</v>
          </cell>
        </row>
        <row r="988">
          <cell r="O988">
            <v>0</v>
          </cell>
          <cell r="U988" t="e">
            <v>#N/A</v>
          </cell>
          <cell r="V988" t="e">
            <v>#N/A</v>
          </cell>
          <cell r="W988" t="e">
            <v>#N/A</v>
          </cell>
          <cell r="X988" t="e">
            <v>#N/A</v>
          </cell>
        </row>
        <row r="989">
          <cell r="O989">
            <v>0</v>
          </cell>
          <cell r="U989" t="e">
            <v>#N/A</v>
          </cell>
          <cell r="V989" t="e">
            <v>#N/A</v>
          </cell>
          <cell r="W989" t="e">
            <v>#N/A</v>
          </cell>
          <cell r="X989" t="e">
            <v>#N/A</v>
          </cell>
        </row>
        <row r="990">
          <cell r="O990">
            <v>0</v>
          </cell>
          <cell r="U990" t="e">
            <v>#N/A</v>
          </cell>
          <cell r="V990" t="e">
            <v>#N/A</v>
          </cell>
          <cell r="W990" t="e">
            <v>#N/A</v>
          </cell>
          <cell r="X990" t="e">
            <v>#N/A</v>
          </cell>
        </row>
        <row r="991">
          <cell r="O991">
            <v>0</v>
          </cell>
          <cell r="U991" t="e">
            <v>#N/A</v>
          </cell>
          <cell r="V991" t="e">
            <v>#N/A</v>
          </cell>
          <cell r="W991" t="e">
            <v>#N/A</v>
          </cell>
          <cell r="X991" t="e">
            <v>#N/A</v>
          </cell>
        </row>
        <row r="992">
          <cell r="O992">
            <v>0</v>
          </cell>
          <cell r="U992" t="e">
            <v>#N/A</v>
          </cell>
          <cell r="V992" t="e">
            <v>#N/A</v>
          </cell>
          <cell r="W992" t="e">
            <v>#N/A</v>
          </cell>
          <cell r="X992" t="e">
            <v>#N/A</v>
          </cell>
        </row>
        <row r="993">
          <cell r="O993">
            <v>0</v>
          </cell>
          <cell r="U993" t="e">
            <v>#N/A</v>
          </cell>
          <cell r="V993" t="e">
            <v>#N/A</v>
          </cell>
          <cell r="W993" t="e">
            <v>#N/A</v>
          </cell>
          <cell r="X993" t="e">
            <v>#N/A</v>
          </cell>
        </row>
        <row r="994">
          <cell r="O994">
            <v>0</v>
          </cell>
          <cell r="U994" t="e">
            <v>#N/A</v>
          </cell>
          <cell r="V994" t="e">
            <v>#N/A</v>
          </cell>
          <cell r="W994" t="e">
            <v>#N/A</v>
          </cell>
          <cell r="X994" t="e">
            <v>#N/A</v>
          </cell>
        </row>
        <row r="995">
          <cell r="O995">
            <v>0</v>
          </cell>
          <cell r="U995" t="e">
            <v>#N/A</v>
          </cell>
          <cell r="V995" t="e">
            <v>#N/A</v>
          </cell>
          <cell r="W995" t="e">
            <v>#N/A</v>
          </cell>
          <cell r="X995" t="e">
            <v>#N/A</v>
          </cell>
        </row>
        <row r="996">
          <cell r="O996">
            <v>0</v>
          </cell>
          <cell r="U996" t="e">
            <v>#N/A</v>
          </cell>
          <cell r="V996" t="e">
            <v>#N/A</v>
          </cell>
          <cell r="W996" t="e">
            <v>#N/A</v>
          </cell>
          <cell r="X996" t="e">
            <v>#N/A</v>
          </cell>
        </row>
        <row r="997">
          <cell r="O997">
            <v>0</v>
          </cell>
          <cell r="U997" t="e">
            <v>#N/A</v>
          </cell>
          <cell r="V997" t="e">
            <v>#N/A</v>
          </cell>
          <cell r="W997" t="e">
            <v>#N/A</v>
          </cell>
          <cell r="X997" t="e">
            <v>#N/A</v>
          </cell>
        </row>
        <row r="998">
          <cell r="O998">
            <v>0</v>
          </cell>
          <cell r="U998" t="e">
            <v>#N/A</v>
          </cell>
          <cell r="V998" t="e">
            <v>#N/A</v>
          </cell>
          <cell r="W998" t="e">
            <v>#N/A</v>
          </cell>
          <cell r="X998" t="e">
            <v>#N/A</v>
          </cell>
        </row>
        <row r="999">
          <cell r="O999">
            <v>0</v>
          </cell>
          <cell r="U999" t="e">
            <v>#N/A</v>
          </cell>
          <cell r="V999" t="e">
            <v>#N/A</v>
          </cell>
          <cell r="W999" t="e">
            <v>#N/A</v>
          </cell>
          <cell r="X999" t="e">
            <v>#N/A</v>
          </cell>
        </row>
        <row r="1000">
          <cell r="O1000">
            <v>0</v>
          </cell>
          <cell r="U1000" t="e">
            <v>#N/A</v>
          </cell>
          <cell r="V1000" t="e">
            <v>#N/A</v>
          </cell>
          <cell r="W1000" t="e">
            <v>#N/A</v>
          </cell>
          <cell r="X1000" t="e">
            <v>#N/A</v>
          </cell>
        </row>
        <row r="1001">
          <cell r="O1001">
            <v>0</v>
          </cell>
          <cell r="U1001" t="e">
            <v>#N/A</v>
          </cell>
          <cell r="V1001" t="e">
            <v>#N/A</v>
          </cell>
          <cell r="W1001" t="e">
            <v>#N/A</v>
          </cell>
          <cell r="X1001" t="e">
            <v>#N/A</v>
          </cell>
        </row>
        <row r="1002">
          <cell r="O1002">
            <v>0</v>
          </cell>
          <cell r="U1002" t="e">
            <v>#N/A</v>
          </cell>
          <cell r="V1002" t="e">
            <v>#N/A</v>
          </cell>
          <cell r="W1002" t="e">
            <v>#N/A</v>
          </cell>
          <cell r="X1002" t="e">
            <v>#N/A</v>
          </cell>
        </row>
        <row r="1003">
          <cell r="O1003">
            <v>0</v>
          </cell>
          <cell r="U1003" t="e">
            <v>#N/A</v>
          </cell>
          <cell r="V1003" t="e">
            <v>#N/A</v>
          </cell>
          <cell r="W1003" t="e">
            <v>#N/A</v>
          </cell>
          <cell r="X1003" t="e">
            <v>#N/A</v>
          </cell>
        </row>
        <row r="1004">
          <cell r="O1004">
            <v>0</v>
          </cell>
          <cell r="U1004" t="e">
            <v>#N/A</v>
          </cell>
          <cell r="V1004" t="e">
            <v>#N/A</v>
          </cell>
          <cell r="W1004" t="e">
            <v>#N/A</v>
          </cell>
          <cell r="X1004" t="e">
            <v>#N/A</v>
          </cell>
        </row>
        <row r="1005">
          <cell r="O1005">
            <v>0</v>
          </cell>
          <cell r="U1005" t="e">
            <v>#N/A</v>
          </cell>
          <cell r="V1005" t="e">
            <v>#N/A</v>
          </cell>
          <cell r="W1005" t="e">
            <v>#N/A</v>
          </cell>
          <cell r="X1005" t="e">
            <v>#N/A</v>
          </cell>
        </row>
        <row r="1006">
          <cell r="O1006">
            <v>0</v>
          </cell>
          <cell r="U1006" t="e">
            <v>#N/A</v>
          </cell>
          <cell r="V1006" t="e">
            <v>#N/A</v>
          </cell>
          <cell r="W1006" t="e">
            <v>#N/A</v>
          </cell>
          <cell r="X1006" t="e">
            <v>#N/A</v>
          </cell>
        </row>
        <row r="1007">
          <cell r="O1007">
            <v>0</v>
          </cell>
          <cell r="U1007" t="e">
            <v>#N/A</v>
          </cell>
          <cell r="V1007" t="e">
            <v>#N/A</v>
          </cell>
          <cell r="W1007" t="e">
            <v>#N/A</v>
          </cell>
          <cell r="X1007" t="e">
            <v>#N/A</v>
          </cell>
        </row>
        <row r="1008">
          <cell r="O1008">
            <v>0</v>
          </cell>
          <cell r="U1008" t="e">
            <v>#N/A</v>
          </cell>
          <cell r="V1008" t="e">
            <v>#N/A</v>
          </cell>
          <cell r="W1008" t="e">
            <v>#N/A</v>
          </cell>
          <cell r="X1008" t="e">
            <v>#N/A</v>
          </cell>
        </row>
        <row r="1009">
          <cell r="O1009">
            <v>0</v>
          </cell>
          <cell r="U1009" t="e">
            <v>#N/A</v>
          </cell>
          <cell r="V1009" t="e">
            <v>#N/A</v>
          </cell>
          <cell r="W1009" t="e">
            <v>#N/A</v>
          </cell>
          <cell r="X1009" t="e">
            <v>#N/A</v>
          </cell>
        </row>
        <row r="1010">
          <cell r="O1010">
            <v>0</v>
          </cell>
          <cell r="U1010" t="e">
            <v>#N/A</v>
          </cell>
          <cell r="V1010" t="e">
            <v>#N/A</v>
          </cell>
          <cell r="W1010" t="e">
            <v>#N/A</v>
          </cell>
          <cell r="X1010" t="e">
            <v>#N/A</v>
          </cell>
        </row>
        <row r="1011">
          <cell r="O1011">
            <v>0</v>
          </cell>
          <cell r="U1011" t="e">
            <v>#N/A</v>
          </cell>
          <cell r="V1011" t="e">
            <v>#N/A</v>
          </cell>
          <cell r="W1011" t="e">
            <v>#N/A</v>
          </cell>
          <cell r="X1011" t="e">
            <v>#N/A</v>
          </cell>
        </row>
        <row r="1012">
          <cell r="O1012">
            <v>0</v>
          </cell>
          <cell r="U1012" t="e">
            <v>#N/A</v>
          </cell>
          <cell r="V1012" t="e">
            <v>#N/A</v>
          </cell>
          <cell r="W1012" t="e">
            <v>#N/A</v>
          </cell>
          <cell r="X1012" t="e">
            <v>#N/A</v>
          </cell>
        </row>
        <row r="1013">
          <cell r="O1013">
            <v>0</v>
          </cell>
          <cell r="U1013" t="e">
            <v>#N/A</v>
          </cell>
          <cell r="V1013" t="e">
            <v>#N/A</v>
          </cell>
          <cell r="W1013" t="e">
            <v>#N/A</v>
          </cell>
          <cell r="X1013" t="e">
            <v>#N/A</v>
          </cell>
        </row>
        <row r="1014">
          <cell r="O1014">
            <v>0</v>
          </cell>
          <cell r="U1014" t="e">
            <v>#N/A</v>
          </cell>
          <cell r="V1014" t="e">
            <v>#N/A</v>
          </cell>
          <cell r="W1014" t="e">
            <v>#N/A</v>
          </cell>
          <cell r="X1014" t="e">
            <v>#N/A</v>
          </cell>
        </row>
        <row r="1015">
          <cell r="O1015">
            <v>0</v>
          </cell>
          <cell r="U1015" t="e">
            <v>#N/A</v>
          </cell>
          <cell r="V1015" t="e">
            <v>#N/A</v>
          </cell>
          <cell r="W1015" t="e">
            <v>#N/A</v>
          </cell>
          <cell r="X1015" t="e">
            <v>#N/A</v>
          </cell>
        </row>
        <row r="1016">
          <cell r="O1016">
            <v>0</v>
          </cell>
          <cell r="U1016" t="e">
            <v>#N/A</v>
          </cell>
          <cell r="V1016" t="e">
            <v>#N/A</v>
          </cell>
          <cell r="W1016" t="e">
            <v>#N/A</v>
          </cell>
          <cell r="X1016" t="e">
            <v>#N/A</v>
          </cell>
        </row>
        <row r="1017">
          <cell r="O1017">
            <v>0</v>
          </cell>
          <cell r="U1017" t="e">
            <v>#N/A</v>
          </cell>
          <cell r="V1017" t="e">
            <v>#N/A</v>
          </cell>
          <cell r="W1017" t="e">
            <v>#N/A</v>
          </cell>
          <cell r="X1017" t="e">
            <v>#N/A</v>
          </cell>
        </row>
        <row r="1018">
          <cell r="O1018">
            <v>0</v>
          </cell>
          <cell r="U1018" t="e">
            <v>#N/A</v>
          </cell>
          <cell r="V1018" t="e">
            <v>#N/A</v>
          </cell>
          <cell r="W1018" t="e">
            <v>#N/A</v>
          </cell>
          <cell r="X1018" t="e">
            <v>#N/A</v>
          </cell>
        </row>
        <row r="1019">
          <cell r="O1019">
            <v>0</v>
          </cell>
          <cell r="U1019" t="e">
            <v>#N/A</v>
          </cell>
          <cell r="V1019" t="e">
            <v>#N/A</v>
          </cell>
          <cell r="W1019" t="e">
            <v>#N/A</v>
          </cell>
          <cell r="X1019" t="e">
            <v>#N/A</v>
          </cell>
        </row>
        <row r="1020">
          <cell r="O1020">
            <v>0</v>
          </cell>
          <cell r="U1020" t="e">
            <v>#N/A</v>
          </cell>
          <cell r="V1020" t="e">
            <v>#N/A</v>
          </cell>
          <cell r="W1020" t="e">
            <v>#N/A</v>
          </cell>
          <cell r="X1020" t="e">
            <v>#N/A</v>
          </cell>
        </row>
        <row r="1021">
          <cell r="O1021">
            <v>0</v>
          </cell>
          <cell r="U1021" t="e">
            <v>#N/A</v>
          </cell>
          <cell r="V1021" t="e">
            <v>#N/A</v>
          </cell>
          <cell r="W1021" t="e">
            <v>#N/A</v>
          </cell>
          <cell r="X1021" t="e">
            <v>#N/A</v>
          </cell>
        </row>
        <row r="1022">
          <cell r="O1022">
            <v>0</v>
          </cell>
          <cell r="U1022" t="e">
            <v>#N/A</v>
          </cell>
          <cell r="V1022" t="e">
            <v>#N/A</v>
          </cell>
          <cell r="W1022" t="e">
            <v>#N/A</v>
          </cell>
          <cell r="X1022" t="e">
            <v>#N/A</v>
          </cell>
        </row>
        <row r="1023">
          <cell r="O1023">
            <v>0</v>
          </cell>
          <cell r="U1023" t="e">
            <v>#N/A</v>
          </cell>
          <cell r="V1023" t="e">
            <v>#N/A</v>
          </cell>
          <cell r="W1023" t="e">
            <v>#N/A</v>
          </cell>
          <cell r="X1023" t="e">
            <v>#N/A</v>
          </cell>
        </row>
        <row r="1024">
          <cell r="O1024">
            <v>0</v>
          </cell>
          <cell r="U1024" t="e">
            <v>#N/A</v>
          </cell>
          <cell r="V1024" t="e">
            <v>#N/A</v>
          </cell>
          <cell r="W1024" t="e">
            <v>#N/A</v>
          </cell>
          <cell r="X1024" t="e">
            <v>#N/A</v>
          </cell>
        </row>
        <row r="1025">
          <cell r="O1025">
            <v>0</v>
          </cell>
          <cell r="U1025" t="e">
            <v>#N/A</v>
          </cell>
          <cell r="V1025" t="e">
            <v>#N/A</v>
          </cell>
          <cell r="W1025" t="e">
            <v>#N/A</v>
          </cell>
          <cell r="X1025" t="e">
            <v>#N/A</v>
          </cell>
        </row>
        <row r="1026">
          <cell r="O1026">
            <v>0</v>
          </cell>
          <cell r="U1026" t="e">
            <v>#N/A</v>
          </cell>
          <cell r="V1026" t="e">
            <v>#N/A</v>
          </cell>
          <cell r="W1026" t="e">
            <v>#N/A</v>
          </cell>
          <cell r="X1026" t="e">
            <v>#N/A</v>
          </cell>
        </row>
        <row r="1027">
          <cell r="O1027">
            <v>0</v>
          </cell>
          <cell r="U1027" t="e">
            <v>#N/A</v>
          </cell>
          <cell r="V1027" t="e">
            <v>#N/A</v>
          </cell>
          <cell r="W1027" t="e">
            <v>#N/A</v>
          </cell>
          <cell r="X1027" t="e">
            <v>#N/A</v>
          </cell>
        </row>
        <row r="1028">
          <cell r="O1028">
            <v>0</v>
          </cell>
          <cell r="U1028" t="e">
            <v>#N/A</v>
          </cell>
          <cell r="V1028" t="e">
            <v>#N/A</v>
          </cell>
          <cell r="W1028" t="e">
            <v>#N/A</v>
          </cell>
          <cell r="X1028" t="e">
            <v>#N/A</v>
          </cell>
        </row>
        <row r="1029">
          <cell r="O1029">
            <v>0</v>
          </cell>
          <cell r="U1029" t="e">
            <v>#N/A</v>
          </cell>
          <cell r="V1029" t="e">
            <v>#N/A</v>
          </cell>
          <cell r="W1029" t="e">
            <v>#N/A</v>
          </cell>
          <cell r="X1029" t="e">
            <v>#N/A</v>
          </cell>
        </row>
        <row r="1030">
          <cell r="O1030">
            <v>0</v>
          </cell>
          <cell r="U1030" t="e">
            <v>#N/A</v>
          </cell>
          <cell r="V1030" t="e">
            <v>#N/A</v>
          </cell>
          <cell r="W1030" t="e">
            <v>#N/A</v>
          </cell>
          <cell r="X1030" t="e">
            <v>#N/A</v>
          </cell>
        </row>
        <row r="1031">
          <cell r="O1031">
            <v>0</v>
          </cell>
          <cell r="U1031" t="e">
            <v>#N/A</v>
          </cell>
          <cell r="V1031" t="e">
            <v>#N/A</v>
          </cell>
          <cell r="W1031" t="e">
            <v>#N/A</v>
          </cell>
          <cell r="X1031" t="e">
            <v>#N/A</v>
          </cell>
        </row>
        <row r="1032">
          <cell r="O1032">
            <v>0</v>
          </cell>
          <cell r="U1032" t="e">
            <v>#N/A</v>
          </cell>
          <cell r="V1032" t="e">
            <v>#N/A</v>
          </cell>
          <cell r="W1032" t="e">
            <v>#N/A</v>
          </cell>
          <cell r="X1032" t="e">
            <v>#N/A</v>
          </cell>
        </row>
        <row r="1033">
          <cell r="O1033">
            <v>0</v>
          </cell>
          <cell r="U1033" t="e">
            <v>#N/A</v>
          </cell>
          <cell r="V1033" t="e">
            <v>#N/A</v>
          </cell>
          <cell r="W1033" t="e">
            <v>#N/A</v>
          </cell>
          <cell r="X1033" t="e">
            <v>#N/A</v>
          </cell>
        </row>
        <row r="1034">
          <cell r="O1034">
            <v>0</v>
          </cell>
          <cell r="U1034" t="e">
            <v>#N/A</v>
          </cell>
          <cell r="V1034" t="e">
            <v>#N/A</v>
          </cell>
          <cell r="W1034" t="e">
            <v>#N/A</v>
          </cell>
          <cell r="X1034" t="e">
            <v>#N/A</v>
          </cell>
        </row>
        <row r="1035">
          <cell r="O1035">
            <v>0</v>
          </cell>
          <cell r="U1035" t="e">
            <v>#N/A</v>
          </cell>
          <cell r="V1035" t="e">
            <v>#N/A</v>
          </cell>
          <cell r="W1035" t="e">
            <v>#N/A</v>
          </cell>
          <cell r="X1035" t="e">
            <v>#N/A</v>
          </cell>
        </row>
        <row r="1036">
          <cell r="O1036">
            <v>0</v>
          </cell>
          <cell r="U1036" t="e">
            <v>#N/A</v>
          </cell>
          <cell r="V1036" t="e">
            <v>#N/A</v>
          </cell>
          <cell r="W1036" t="e">
            <v>#N/A</v>
          </cell>
          <cell r="X1036" t="e">
            <v>#N/A</v>
          </cell>
        </row>
        <row r="1037">
          <cell r="O1037">
            <v>0</v>
          </cell>
          <cell r="U1037" t="e">
            <v>#N/A</v>
          </cell>
          <cell r="V1037" t="e">
            <v>#N/A</v>
          </cell>
          <cell r="W1037" t="e">
            <v>#N/A</v>
          </cell>
          <cell r="X1037" t="e">
            <v>#N/A</v>
          </cell>
        </row>
        <row r="1038">
          <cell r="O1038">
            <v>0</v>
          </cell>
          <cell r="U1038" t="e">
            <v>#N/A</v>
          </cell>
          <cell r="V1038" t="e">
            <v>#N/A</v>
          </cell>
          <cell r="W1038" t="e">
            <v>#N/A</v>
          </cell>
          <cell r="X1038" t="e">
            <v>#N/A</v>
          </cell>
        </row>
        <row r="1039">
          <cell r="O1039">
            <v>0</v>
          </cell>
          <cell r="U1039" t="e">
            <v>#N/A</v>
          </cell>
          <cell r="V1039" t="e">
            <v>#N/A</v>
          </cell>
          <cell r="W1039" t="e">
            <v>#N/A</v>
          </cell>
          <cell r="X1039" t="e">
            <v>#N/A</v>
          </cell>
        </row>
        <row r="1040">
          <cell r="O1040">
            <v>0</v>
          </cell>
          <cell r="U1040" t="e">
            <v>#N/A</v>
          </cell>
          <cell r="V1040" t="e">
            <v>#N/A</v>
          </cell>
          <cell r="W1040" t="e">
            <v>#N/A</v>
          </cell>
          <cell r="X1040" t="e">
            <v>#N/A</v>
          </cell>
        </row>
        <row r="1041">
          <cell r="O1041">
            <v>0</v>
          </cell>
          <cell r="U1041" t="e">
            <v>#N/A</v>
          </cell>
          <cell r="V1041" t="e">
            <v>#N/A</v>
          </cell>
          <cell r="W1041" t="e">
            <v>#N/A</v>
          </cell>
          <cell r="X1041" t="e">
            <v>#N/A</v>
          </cell>
        </row>
        <row r="1042">
          <cell r="O1042">
            <v>0</v>
          </cell>
          <cell r="U1042" t="e">
            <v>#N/A</v>
          </cell>
          <cell r="V1042" t="e">
            <v>#N/A</v>
          </cell>
          <cell r="W1042" t="e">
            <v>#N/A</v>
          </cell>
          <cell r="X1042" t="e">
            <v>#N/A</v>
          </cell>
        </row>
        <row r="1043">
          <cell r="O1043">
            <v>0</v>
          </cell>
          <cell r="U1043" t="e">
            <v>#N/A</v>
          </cell>
          <cell r="V1043" t="e">
            <v>#N/A</v>
          </cell>
          <cell r="W1043" t="e">
            <v>#N/A</v>
          </cell>
          <cell r="X1043" t="e">
            <v>#N/A</v>
          </cell>
        </row>
        <row r="1044">
          <cell r="O1044">
            <v>0</v>
          </cell>
          <cell r="U1044" t="e">
            <v>#N/A</v>
          </cell>
          <cell r="V1044" t="e">
            <v>#N/A</v>
          </cell>
          <cell r="W1044" t="e">
            <v>#N/A</v>
          </cell>
          <cell r="X1044" t="e">
            <v>#N/A</v>
          </cell>
        </row>
        <row r="1045">
          <cell r="O1045">
            <v>0</v>
          </cell>
          <cell r="U1045" t="e">
            <v>#N/A</v>
          </cell>
          <cell r="V1045" t="e">
            <v>#N/A</v>
          </cell>
          <cell r="W1045" t="e">
            <v>#N/A</v>
          </cell>
          <cell r="X1045" t="e">
            <v>#N/A</v>
          </cell>
        </row>
        <row r="1046">
          <cell r="O1046">
            <v>0</v>
          </cell>
          <cell r="U1046" t="e">
            <v>#N/A</v>
          </cell>
          <cell r="V1046" t="e">
            <v>#N/A</v>
          </cell>
          <cell r="W1046" t="e">
            <v>#N/A</v>
          </cell>
          <cell r="X1046" t="e">
            <v>#N/A</v>
          </cell>
        </row>
        <row r="1047">
          <cell r="O1047">
            <v>0</v>
          </cell>
          <cell r="U1047" t="e">
            <v>#N/A</v>
          </cell>
          <cell r="V1047" t="e">
            <v>#N/A</v>
          </cell>
          <cell r="W1047" t="e">
            <v>#N/A</v>
          </cell>
          <cell r="X1047" t="e">
            <v>#N/A</v>
          </cell>
        </row>
        <row r="1048">
          <cell r="O1048">
            <v>0</v>
          </cell>
          <cell r="U1048" t="e">
            <v>#N/A</v>
          </cell>
          <cell r="V1048" t="e">
            <v>#N/A</v>
          </cell>
          <cell r="W1048" t="e">
            <v>#N/A</v>
          </cell>
          <cell r="X1048" t="e">
            <v>#N/A</v>
          </cell>
        </row>
        <row r="1049">
          <cell r="O1049">
            <v>0</v>
          </cell>
          <cell r="U1049" t="e">
            <v>#N/A</v>
          </cell>
          <cell r="V1049" t="e">
            <v>#N/A</v>
          </cell>
          <cell r="W1049" t="e">
            <v>#N/A</v>
          </cell>
          <cell r="X1049" t="e">
            <v>#N/A</v>
          </cell>
        </row>
        <row r="1050">
          <cell r="O1050">
            <v>0</v>
          </cell>
          <cell r="U1050" t="e">
            <v>#N/A</v>
          </cell>
          <cell r="V1050" t="e">
            <v>#N/A</v>
          </cell>
          <cell r="W1050" t="e">
            <v>#N/A</v>
          </cell>
          <cell r="X1050" t="e">
            <v>#N/A</v>
          </cell>
        </row>
        <row r="1051">
          <cell r="O1051">
            <v>0</v>
          </cell>
          <cell r="U1051" t="e">
            <v>#N/A</v>
          </cell>
          <cell r="V1051" t="e">
            <v>#N/A</v>
          </cell>
          <cell r="W1051" t="e">
            <v>#N/A</v>
          </cell>
          <cell r="X1051" t="e">
            <v>#N/A</v>
          </cell>
        </row>
        <row r="1052">
          <cell r="O1052">
            <v>0</v>
          </cell>
          <cell r="U1052" t="e">
            <v>#N/A</v>
          </cell>
          <cell r="V1052" t="e">
            <v>#N/A</v>
          </cell>
          <cell r="W1052" t="e">
            <v>#N/A</v>
          </cell>
          <cell r="X1052" t="e">
            <v>#N/A</v>
          </cell>
        </row>
        <row r="1053">
          <cell r="O1053">
            <v>0</v>
          </cell>
          <cell r="U1053" t="e">
            <v>#N/A</v>
          </cell>
          <cell r="V1053" t="e">
            <v>#N/A</v>
          </cell>
          <cell r="W1053" t="e">
            <v>#N/A</v>
          </cell>
          <cell r="X1053" t="e">
            <v>#N/A</v>
          </cell>
        </row>
        <row r="1054">
          <cell r="O1054">
            <v>0</v>
          </cell>
          <cell r="U1054" t="e">
            <v>#N/A</v>
          </cell>
          <cell r="V1054" t="e">
            <v>#N/A</v>
          </cell>
          <cell r="W1054" t="e">
            <v>#N/A</v>
          </cell>
          <cell r="X1054" t="e">
            <v>#N/A</v>
          </cell>
        </row>
        <row r="1056">
          <cell r="O1056">
            <v>0</v>
          </cell>
        </row>
        <row r="1057">
          <cell r="O1057">
            <v>-11</v>
          </cell>
        </row>
        <row r="1058">
          <cell r="O1058">
            <v>0</v>
          </cell>
        </row>
        <row r="1059">
          <cell r="O1059">
            <v>-18</v>
          </cell>
        </row>
      </sheetData>
      <sheetData sheetId="10">
        <row r="1">
          <cell r="C1" t="str">
            <v>Solde d'ouverture</v>
          </cell>
          <cell r="O1" t="str">
            <v>Solde courant</v>
          </cell>
          <cell r="U1" t="str">
            <v>Debits</v>
          </cell>
          <cell r="V1" t="str">
            <v>Classification</v>
          </cell>
          <cell r="W1" t="str">
            <v>$ / NB</v>
          </cell>
          <cell r="X1" t="str">
            <v>Ventes</v>
          </cell>
        </row>
        <row r="2">
          <cell r="O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O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</row>
        <row r="4">
          <cell r="O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O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</row>
        <row r="6">
          <cell r="O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</row>
        <row r="7">
          <cell r="O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</row>
        <row r="8">
          <cell r="O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</row>
        <row r="9">
          <cell r="O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0">
          <cell r="O10">
            <v>-139435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</row>
        <row r="11">
          <cell r="O11">
            <v>7.62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</row>
        <row r="12">
          <cell r="O12">
            <v>88.23</v>
          </cell>
          <cell r="U12">
            <v>0</v>
          </cell>
          <cell r="V12">
            <v>0</v>
          </cell>
          <cell r="W12" t="str">
            <v>$</v>
          </cell>
          <cell r="X12">
            <v>0</v>
          </cell>
        </row>
        <row r="13">
          <cell r="O13">
            <v>21.42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O14">
            <v>17.21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O15">
            <v>25.2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O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O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O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O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O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O21">
            <v>584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O22">
            <v>617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O23">
            <v>520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O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O25">
            <v>27053.33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  <row r="26">
          <cell r="O26">
            <v>89441.59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</row>
        <row r="27">
          <cell r="O27">
            <v>29800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8">
          <cell r="O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</row>
        <row r="29">
          <cell r="O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</row>
        <row r="30">
          <cell r="O30">
            <v>35537.629999999997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</row>
        <row r="31">
          <cell r="O31">
            <v>70806.81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</row>
        <row r="32">
          <cell r="O32">
            <v>0</v>
          </cell>
          <cell r="U32" t="e">
            <v>#N/A</v>
          </cell>
          <cell r="V32" t="e">
            <v>#N/A</v>
          </cell>
          <cell r="W32" t="e">
            <v>#N/A</v>
          </cell>
          <cell r="X32" t="e">
            <v>#N/A</v>
          </cell>
        </row>
        <row r="33">
          <cell r="O33">
            <v>0</v>
          </cell>
          <cell r="U33" t="e">
            <v>#N/A</v>
          </cell>
          <cell r="V33" t="e">
            <v>#N/A</v>
          </cell>
          <cell r="W33" t="e">
            <v>#N/A</v>
          </cell>
          <cell r="X33" t="e">
            <v>#N/A</v>
          </cell>
        </row>
        <row r="34">
          <cell r="O34">
            <v>7.0000000000000007E-2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</row>
        <row r="35">
          <cell r="O35">
            <v>112459.93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</row>
        <row r="36">
          <cell r="O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O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O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O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</row>
        <row r="40">
          <cell r="O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</row>
        <row r="41">
          <cell r="O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</row>
        <row r="42">
          <cell r="O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</row>
        <row r="43">
          <cell r="O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</row>
        <row r="44">
          <cell r="O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O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O46">
            <v>0.82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</row>
        <row r="47">
          <cell r="O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48">
          <cell r="O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</row>
        <row r="49">
          <cell r="O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</row>
        <row r="50">
          <cell r="O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</row>
        <row r="51">
          <cell r="O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</row>
        <row r="52">
          <cell r="O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</row>
        <row r="53">
          <cell r="O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</row>
        <row r="54">
          <cell r="O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</row>
        <row r="55">
          <cell r="O55">
            <v>0.31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</row>
        <row r="56">
          <cell r="O56">
            <v>0</v>
          </cell>
          <cell r="U56">
            <v>0</v>
          </cell>
          <cell r="V56">
            <v>0</v>
          </cell>
          <cell r="W56" t="str">
            <v>$</v>
          </cell>
          <cell r="X56">
            <v>0</v>
          </cell>
        </row>
        <row r="57">
          <cell r="O57">
            <v>0</v>
          </cell>
          <cell r="U57">
            <v>0</v>
          </cell>
          <cell r="V57">
            <v>0</v>
          </cell>
          <cell r="W57" t="str">
            <v>$</v>
          </cell>
          <cell r="X57">
            <v>0</v>
          </cell>
        </row>
        <row r="58">
          <cell r="O58">
            <v>0</v>
          </cell>
          <cell r="U58">
            <v>0</v>
          </cell>
          <cell r="V58">
            <v>0</v>
          </cell>
          <cell r="W58" t="str">
            <v>$</v>
          </cell>
          <cell r="X58">
            <v>0</v>
          </cell>
        </row>
        <row r="59">
          <cell r="O59">
            <v>0</v>
          </cell>
          <cell r="U59">
            <v>0</v>
          </cell>
          <cell r="V59">
            <v>0</v>
          </cell>
          <cell r="W59" t="str">
            <v>$</v>
          </cell>
          <cell r="X59">
            <v>0</v>
          </cell>
        </row>
        <row r="60">
          <cell r="O60">
            <v>0</v>
          </cell>
          <cell r="U60">
            <v>0</v>
          </cell>
          <cell r="V60">
            <v>0</v>
          </cell>
          <cell r="W60" t="str">
            <v>$</v>
          </cell>
          <cell r="X60">
            <v>0</v>
          </cell>
        </row>
        <row r="61">
          <cell r="O61">
            <v>0</v>
          </cell>
          <cell r="U61">
            <v>0</v>
          </cell>
          <cell r="V61">
            <v>0</v>
          </cell>
          <cell r="W61" t="str">
            <v>$</v>
          </cell>
          <cell r="X61">
            <v>0</v>
          </cell>
        </row>
        <row r="62">
          <cell r="O62">
            <v>0</v>
          </cell>
          <cell r="U62">
            <v>0</v>
          </cell>
          <cell r="V62">
            <v>0</v>
          </cell>
          <cell r="W62" t="str">
            <v>$</v>
          </cell>
          <cell r="X62">
            <v>0</v>
          </cell>
        </row>
        <row r="63">
          <cell r="O63">
            <v>0</v>
          </cell>
          <cell r="U63">
            <v>0</v>
          </cell>
          <cell r="V63">
            <v>0</v>
          </cell>
          <cell r="W63" t="str">
            <v>$</v>
          </cell>
          <cell r="X63">
            <v>0</v>
          </cell>
        </row>
        <row r="64">
          <cell r="O64">
            <v>0</v>
          </cell>
          <cell r="U64">
            <v>0</v>
          </cell>
          <cell r="V64">
            <v>0</v>
          </cell>
          <cell r="W64" t="str">
            <v>$</v>
          </cell>
          <cell r="X64">
            <v>0</v>
          </cell>
        </row>
        <row r="65">
          <cell r="O65">
            <v>0</v>
          </cell>
          <cell r="U65">
            <v>0</v>
          </cell>
          <cell r="V65">
            <v>0</v>
          </cell>
          <cell r="W65" t="str">
            <v>$</v>
          </cell>
          <cell r="X65">
            <v>0</v>
          </cell>
        </row>
        <row r="66">
          <cell r="O66">
            <v>0</v>
          </cell>
          <cell r="U66">
            <v>0</v>
          </cell>
          <cell r="V66">
            <v>0</v>
          </cell>
          <cell r="W66" t="str">
            <v>$</v>
          </cell>
          <cell r="X66">
            <v>0</v>
          </cell>
        </row>
        <row r="67">
          <cell r="O67">
            <v>0</v>
          </cell>
          <cell r="U67">
            <v>0</v>
          </cell>
          <cell r="V67">
            <v>0</v>
          </cell>
          <cell r="W67" t="str">
            <v>$</v>
          </cell>
          <cell r="X67">
            <v>0</v>
          </cell>
        </row>
        <row r="68">
          <cell r="O68">
            <v>0</v>
          </cell>
          <cell r="U68">
            <v>0</v>
          </cell>
          <cell r="V68">
            <v>0</v>
          </cell>
          <cell r="W68" t="str">
            <v>$</v>
          </cell>
          <cell r="X68">
            <v>0</v>
          </cell>
        </row>
        <row r="69">
          <cell r="O69">
            <v>0</v>
          </cell>
          <cell r="U69">
            <v>0</v>
          </cell>
          <cell r="V69">
            <v>0</v>
          </cell>
          <cell r="W69" t="str">
            <v>$</v>
          </cell>
          <cell r="X69">
            <v>0</v>
          </cell>
        </row>
        <row r="70">
          <cell r="O70">
            <v>0</v>
          </cell>
          <cell r="U70">
            <v>0</v>
          </cell>
          <cell r="V70">
            <v>0</v>
          </cell>
          <cell r="W70" t="str">
            <v>$</v>
          </cell>
          <cell r="X70">
            <v>0</v>
          </cell>
        </row>
        <row r="71">
          <cell r="O71">
            <v>0</v>
          </cell>
          <cell r="U71">
            <v>0</v>
          </cell>
          <cell r="V71">
            <v>0</v>
          </cell>
          <cell r="W71" t="str">
            <v>$</v>
          </cell>
          <cell r="X71">
            <v>0</v>
          </cell>
        </row>
        <row r="72">
          <cell r="O72">
            <v>0</v>
          </cell>
          <cell r="U72">
            <v>0</v>
          </cell>
          <cell r="V72">
            <v>0</v>
          </cell>
          <cell r="W72" t="str">
            <v>$</v>
          </cell>
          <cell r="X72">
            <v>0</v>
          </cell>
        </row>
        <row r="73">
          <cell r="O73">
            <v>0</v>
          </cell>
          <cell r="U73">
            <v>0</v>
          </cell>
          <cell r="V73">
            <v>0</v>
          </cell>
          <cell r="W73" t="str">
            <v>$</v>
          </cell>
          <cell r="X73">
            <v>0</v>
          </cell>
        </row>
        <row r="74">
          <cell r="O74">
            <v>0</v>
          </cell>
          <cell r="U74">
            <v>0</v>
          </cell>
          <cell r="V74">
            <v>0</v>
          </cell>
          <cell r="W74" t="str">
            <v>$</v>
          </cell>
          <cell r="X74">
            <v>0</v>
          </cell>
        </row>
        <row r="75">
          <cell r="O75">
            <v>0</v>
          </cell>
          <cell r="U75">
            <v>0</v>
          </cell>
          <cell r="V75">
            <v>0</v>
          </cell>
          <cell r="W75" t="str">
            <v>$</v>
          </cell>
          <cell r="X75">
            <v>0</v>
          </cell>
        </row>
        <row r="76">
          <cell r="O76">
            <v>0</v>
          </cell>
          <cell r="U76">
            <v>0</v>
          </cell>
          <cell r="V76">
            <v>0</v>
          </cell>
          <cell r="W76" t="str">
            <v>$</v>
          </cell>
          <cell r="X76">
            <v>0</v>
          </cell>
        </row>
        <row r="77">
          <cell r="O77">
            <v>0</v>
          </cell>
          <cell r="U77">
            <v>0</v>
          </cell>
          <cell r="V77">
            <v>0</v>
          </cell>
          <cell r="W77" t="str">
            <v>$</v>
          </cell>
          <cell r="X77">
            <v>0</v>
          </cell>
        </row>
        <row r="78">
          <cell r="O78">
            <v>0</v>
          </cell>
          <cell r="U78">
            <v>0</v>
          </cell>
          <cell r="V78">
            <v>0</v>
          </cell>
          <cell r="W78" t="str">
            <v>$</v>
          </cell>
          <cell r="X78">
            <v>0</v>
          </cell>
        </row>
        <row r="79">
          <cell r="O79">
            <v>0</v>
          </cell>
          <cell r="U79">
            <v>0</v>
          </cell>
          <cell r="V79">
            <v>0</v>
          </cell>
          <cell r="W79" t="str">
            <v>$</v>
          </cell>
          <cell r="X79">
            <v>0</v>
          </cell>
        </row>
        <row r="80">
          <cell r="O80">
            <v>0</v>
          </cell>
          <cell r="U80">
            <v>0</v>
          </cell>
          <cell r="V80">
            <v>0</v>
          </cell>
          <cell r="W80" t="str">
            <v>$</v>
          </cell>
          <cell r="X80">
            <v>0</v>
          </cell>
        </row>
        <row r="81">
          <cell r="O81">
            <v>0</v>
          </cell>
          <cell r="U81">
            <v>0</v>
          </cell>
          <cell r="V81">
            <v>0</v>
          </cell>
          <cell r="W81" t="str">
            <v>$</v>
          </cell>
          <cell r="X81">
            <v>0</v>
          </cell>
        </row>
        <row r="82">
          <cell r="O82">
            <v>0</v>
          </cell>
          <cell r="U82">
            <v>0</v>
          </cell>
          <cell r="V82">
            <v>0</v>
          </cell>
          <cell r="W82" t="str">
            <v>$</v>
          </cell>
          <cell r="X82">
            <v>0</v>
          </cell>
        </row>
        <row r="83">
          <cell r="O83">
            <v>0</v>
          </cell>
          <cell r="U83">
            <v>0</v>
          </cell>
          <cell r="V83">
            <v>0</v>
          </cell>
          <cell r="W83" t="str">
            <v>$</v>
          </cell>
          <cell r="X83">
            <v>0</v>
          </cell>
        </row>
        <row r="84">
          <cell r="O84">
            <v>0</v>
          </cell>
          <cell r="U84">
            <v>0</v>
          </cell>
          <cell r="V84">
            <v>0</v>
          </cell>
          <cell r="W84" t="str">
            <v>$</v>
          </cell>
          <cell r="X84">
            <v>0</v>
          </cell>
        </row>
        <row r="85">
          <cell r="O85">
            <v>0</v>
          </cell>
          <cell r="U85">
            <v>0</v>
          </cell>
          <cell r="V85">
            <v>0</v>
          </cell>
          <cell r="W85" t="str">
            <v>$</v>
          </cell>
          <cell r="X85">
            <v>0</v>
          </cell>
        </row>
        <row r="86">
          <cell r="C86">
            <v>1669862.97</v>
          </cell>
          <cell r="O86">
            <v>-491645.9</v>
          </cell>
          <cell r="U86" t="str">
            <v>Bilan</v>
          </cell>
          <cell r="V86" t="str">
            <v>Encaisse</v>
          </cell>
          <cell r="W86" t="str">
            <v>$</v>
          </cell>
          <cell r="X86">
            <v>0</v>
          </cell>
        </row>
        <row r="87">
          <cell r="C87">
            <v>150</v>
          </cell>
          <cell r="O87">
            <v>0</v>
          </cell>
          <cell r="U87" t="str">
            <v>Bilan</v>
          </cell>
          <cell r="V87" t="str">
            <v>Encaisse</v>
          </cell>
          <cell r="W87" t="str">
            <v>$</v>
          </cell>
          <cell r="X87">
            <v>0</v>
          </cell>
        </row>
        <row r="88">
          <cell r="C88">
            <v>1180925.8700000001</v>
          </cell>
          <cell r="O88">
            <v>833339.77</v>
          </cell>
          <cell r="U88" t="str">
            <v>Bilan</v>
          </cell>
          <cell r="V88" t="str">
            <v>Recevables Contrats en Transit</v>
          </cell>
          <cell r="W88" t="str">
            <v>$</v>
          </cell>
          <cell r="X88">
            <v>0</v>
          </cell>
        </row>
        <row r="89">
          <cell r="C89">
            <v>44604.58</v>
          </cell>
          <cell r="O89">
            <v>-26598.33</v>
          </cell>
          <cell r="U89" t="str">
            <v>Bilan</v>
          </cell>
          <cell r="V89" t="str">
            <v>Recevables Véhicules</v>
          </cell>
          <cell r="W89" t="str">
            <v>$</v>
          </cell>
          <cell r="X89">
            <v>0</v>
          </cell>
        </row>
        <row r="90">
          <cell r="C90">
            <v>128694.28</v>
          </cell>
          <cell r="O90">
            <v>-108533.8</v>
          </cell>
          <cell r="U90" t="str">
            <v>Bilan</v>
          </cell>
          <cell r="V90" t="str">
            <v>Recevables Véhicules</v>
          </cell>
          <cell r="W90" t="str">
            <v>$</v>
          </cell>
          <cell r="X90">
            <v>0</v>
          </cell>
        </row>
        <row r="91">
          <cell r="C91">
            <v>54533.62</v>
          </cell>
          <cell r="O91">
            <v>-6496.72</v>
          </cell>
          <cell r="U91" t="str">
            <v>Bilan</v>
          </cell>
          <cell r="V91" t="str">
            <v>Recevables Pièces et Service</v>
          </cell>
          <cell r="W91" t="str">
            <v>$</v>
          </cell>
          <cell r="X91">
            <v>0</v>
          </cell>
        </row>
        <row r="92">
          <cell r="C92">
            <v>81779.19</v>
          </cell>
          <cell r="O92">
            <v>-40407.24</v>
          </cell>
          <cell r="U92" t="str">
            <v>Bilan</v>
          </cell>
          <cell r="V92" t="str">
            <v>Recevables Carrosserie</v>
          </cell>
          <cell r="W92" t="str">
            <v>$</v>
          </cell>
          <cell r="X92">
            <v>0</v>
          </cell>
        </row>
        <row r="93">
          <cell r="C93">
            <v>542842</v>
          </cell>
          <cell r="O93">
            <v>-303146</v>
          </cell>
          <cell r="U93" t="str">
            <v>Bilan</v>
          </cell>
          <cell r="V93" t="str">
            <v>Recevables Manufacturier</v>
          </cell>
          <cell r="W93" t="str">
            <v>$</v>
          </cell>
          <cell r="X93">
            <v>0</v>
          </cell>
        </row>
        <row r="94">
          <cell r="C94">
            <v>323696.3</v>
          </cell>
          <cell r="O94">
            <v>-100209.76</v>
          </cell>
          <cell r="U94" t="str">
            <v>Bilan</v>
          </cell>
          <cell r="V94" t="str">
            <v>Recevables Garantie Manufacturier</v>
          </cell>
          <cell r="W94" t="str">
            <v>$</v>
          </cell>
          <cell r="X94">
            <v>0</v>
          </cell>
        </row>
        <row r="95">
          <cell r="C95">
            <v>46270.720000000001</v>
          </cell>
          <cell r="O95">
            <v>-2799.97</v>
          </cell>
          <cell r="U95" t="str">
            <v>Bilan</v>
          </cell>
          <cell r="V95" t="str">
            <v>recevables Autres</v>
          </cell>
          <cell r="W95" t="str">
            <v>$</v>
          </cell>
          <cell r="X95">
            <v>0</v>
          </cell>
        </row>
        <row r="96">
          <cell r="C96">
            <v>144552.81</v>
          </cell>
          <cell r="O96">
            <v>62756.02</v>
          </cell>
          <cell r="U96" t="str">
            <v>Bilan</v>
          </cell>
          <cell r="V96" t="str">
            <v>Recevables Manufacturier</v>
          </cell>
          <cell r="W96" t="str">
            <v>$</v>
          </cell>
          <cell r="X96">
            <v>0</v>
          </cell>
        </row>
        <row r="97">
          <cell r="C97">
            <v>-10498.64</v>
          </cell>
          <cell r="O97">
            <v>-966.26</v>
          </cell>
          <cell r="U97" t="str">
            <v>Bilan</v>
          </cell>
          <cell r="V97" t="str">
            <v>Recevables Autres</v>
          </cell>
          <cell r="W97" t="str">
            <v>$</v>
          </cell>
          <cell r="X97">
            <v>0</v>
          </cell>
        </row>
        <row r="98">
          <cell r="C98">
            <v>1559.28</v>
          </cell>
          <cell r="O98">
            <v>400</v>
          </cell>
          <cell r="U98" t="str">
            <v>Bilan</v>
          </cell>
          <cell r="V98" t="str">
            <v>recevables Autres</v>
          </cell>
          <cell r="W98" t="str">
            <v>$</v>
          </cell>
          <cell r="X98">
            <v>0</v>
          </cell>
        </row>
        <row r="99">
          <cell r="C99">
            <v>23614.23</v>
          </cell>
          <cell r="O99">
            <v>75032.789999999994</v>
          </cell>
          <cell r="U99" t="str">
            <v>Bilan</v>
          </cell>
          <cell r="V99" t="str">
            <v>Taxes de Vente à Payer</v>
          </cell>
          <cell r="W99" t="str">
            <v>$</v>
          </cell>
          <cell r="X99">
            <v>0</v>
          </cell>
        </row>
        <row r="100">
          <cell r="C100">
            <v>15062417.369999999</v>
          </cell>
          <cell r="O100">
            <v>-2580696.25</v>
          </cell>
          <cell r="U100" t="str">
            <v>Bilan</v>
          </cell>
          <cell r="V100" t="str">
            <v>Inventaire Véhicules Neufs</v>
          </cell>
          <cell r="W100" t="str">
            <v>$</v>
          </cell>
          <cell r="X100">
            <v>0</v>
          </cell>
        </row>
        <row r="101">
          <cell r="O101">
            <v>-78</v>
          </cell>
          <cell r="U101" t="str">
            <v>Bilan</v>
          </cell>
          <cell r="V101">
            <v>0</v>
          </cell>
          <cell r="W101" t="str">
            <v>NB</v>
          </cell>
          <cell r="X101">
            <v>0</v>
          </cell>
        </row>
        <row r="102">
          <cell r="C102">
            <v>-14687.44</v>
          </cell>
          <cell r="O102">
            <v>9556.93</v>
          </cell>
          <cell r="U102" t="str">
            <v>Bilan</v>
          </cell>
          <cell r="V102" t="str">
            <v>Inventaire Véhicules Neufs</v>
          </cell>
          <cell r="W102" t="str">
            <v>$</v>
          </cell>
          <cell r="X102">
            <v>0</v>
          </cell>
        </row>
        <row r="103">
          <cell r="C103">
            <v>-23391.599999999999</v>
          </cell>
          <cell r="O103">
            <v>-14100</v>
          </cell>
          <cell r="U103" t="str">
            <v>Bilan</v>
          </cell>
          <cell r="V103" t="str">
            <v>Inventaire Véhicules Usagés</v>
          </cell>
          <cell r="W103" t="str">
            <v>$</v>
          </cell>
          <cell r="X103">
            <v>0</v>
          </cell>
        </row>
        <row r="104">
          <cell r="C104">
            <v>967269.83</v>
          </cell>
          <cell r="O104">
            <v>89935.51</v>
          </cell>
          <cell r="U104" t="str">
            <v>Bilan</v>
          </cell>
          <cell r="V104" t="str">
            <v>Inventaire Véhicules Usagés</v>
          </cell>
          <cell r="W104" t="str">
            <v>$</v>
          </cell>
          <cell r="X104">
            <v>0</v>
          </cell>
        </row>
        <row r="105">
          <cell r="O105">
            <v>17</v>
          </cell>
          <cell r="U105" t="str">
            <v>Bilan</v>
          </cell>
          <cell r="V105">
            <v>0</v>
          </cell>
          <cell r="W105" t="str">
            <v>NB</v>
          </cell>
          <cell r="X105">
            <v>0</v>
          </cell>
        </row>
        <row r="106">
          <cell r="C106">
            <v>132178.01</v>
          </cell>
          <cell r="O106">
            <v>-4996.7700000000004</v>
          </cell>
          <cell r="U106" t="str">
            <v>Bilan</v>
          </cell>
          <cell r="V106" t="str">
            <v>Inventaire Pièces, Pneus, Huile</v>
          </cell>
          <cell r="W106" t="str">
            <v>$</v>
          </cell>
          <cell r="X106">
            <v>0</v>
          </cell>
        </row>
        <row r="107">
          <cell r="C107">
            <v>105400.75</v>
          </cell>
          <cell r="O107">
            <v>14624.83</v>
          </cell>
          <cell r="U107" t="str">
            <v>Bilan</v>
          </cell>
          <cell r="V107" t="str">
            <v>Inventaire Pièces, Pneus, Huile</v>
          </cell>
          <cell r="W107" t="str">
            <v>$</v>
          </cell>
          <cell r="X107">
            <v>0</v>
          </cell>
        </row>
        <row r="108">
          <cell r="C108">
            <v>27496.22</v>
          </cell>
          <cell r="O108">
            <v>4343.8</v>
          </cell>
          <cell r="U108" t="str">
            <v>Bilan</v>
          </cell>
          <cell r="V108" t="str">
            <v>Inventaire Pièces, Pneus, Huile</v>
          </cell>
          <cell r="W108" t="str">
            <v>$</v>
          </cell>
          <cell r="X108">
            <v>0</v>
          </cell>
        </row>
        <row r="109">
          <cell r="C109">
            <v>4203.7</v>
          </cell>
          <cell r="O109">
            <v>2907.36</v>
          </cell>
          <cell r="U109" t="str">
            <v>Bilan</v>
          </cell>
          <cell r="V109" t="str">
            <v>Travaux en Cours</v>
          </cell>
          <cell r="W109" t="str">
            <v>$</v>
          </cell>
          <cell r="X109">
            <v>0</v>
          </cell>
        </row>
        <row r="110">
          <cell r="C110">
            <v>-7858.2</v>
          </cell>
          <cell r="O110">
            <v>10706.04</v>
          </cell>
          <cell r="U110" t="str">
            <v>Bilan</v>
          </cell>
          <cell r="V110" t="str">
            <v>Sous-Traitance</v>
          </cell>
          <cell r="W110" t="str">
            <v>$</v>
          </cell>
          <cell r="X110">
            <v>0</v>
          </cell>
        </row>
        <row r="111">
          <cell r="C111">
            <v>31352.1</v>
          </cell>
          <cell r="O111">
            <v>-485.24</v>
          </cell>
          <cell r="U111" t="str">
            <v>Bilan</v>
          </cell>
          <cell r="V111" t="str">
            <v>Inventaire Pièces, Pneus, Huile</v>
          </cell>
          <cell r="W111" t="str">
            <v>$</v>
          </cell>
          <cell r="X111">
            <v>0</v>
          </cell>
        </row>
        <row r="112">
          <cell r="C112">
            <v>69891.839999999997</v>
          </cell>
          <cell r="O112">
            <v>2116.81</v>
          </cell>
          <cell r="U112" t="str">
            <v>Bilan</v>
          </cell>
          <cell r="V112" t="str">
            <v>Inventaire Pièces, Pneus, Huile</v>
          </cell>
          <cell r="W112" t="str">
            <v>$</v>
          </cell>
          <cell r="X112">
            <v>0</v>
          </cell>
        </row>
        <row r="113">
          <cell r="C113">
            <v>-13137.59</v>
          </cell>
          <cell r="O113">
            <v>9545.5300000000007</v>
          </cell>
          <cell r="U113" t="str">
            <v>Bilan</v>
          </cell>
          <cell r="V113" t="str">
            <v>Frais Payés d'Avance</v>
          </cell>
          <cell r="W113" t="str">
            <v>$</v>
          </cell>
          <cell r="X113">
            <v>0</v>
          </cell>
        </row>
        <row r="114">
          <cell r="C114">
            <v>-3897.47</v>
          </cell>
          <cell r="O114">
            <v>1283.47</v>
          </cell>
          <cell r="U114" t="str">
            <v>Bilan</v>
          </cell>
          <cell r="V114" t="str">
            <v>Frais Payés d'Avance</v>
          </cell>
          <cell r="W114" t="str">
            <v>$</v>
          </cell>
          <cell r="X114">
            <v>0</v>
          </cell>
        </row>
        <row r="115">
          <cell r="C115">
            <v>-4568.63</v>
          </cell>
          <cell r="O115">
            <v>-5608.81</v>
          </cell>
          <cell r="U115" t="str">
            <v>Bilan</v>
          </cell>
          <cell r="V115" t="str">
            <v>Frais Payés d'Avance</v>
          </cell>
          <cell r="W115" t="str">
            <v>$</v>
          </cell>
          <cell r="X115">
            <v>0</v>
          </cell>
        </row>
        <row r="116">
          <cell r="C116">
            <v>409.18</v>
          </cell>
          <cell r="O116">
            <v>0</v>
          </cell>
          <cell r="U116" t="str">
            <v>Bilan</v>
          </cell>
          <cell r="V116" t="str">
            <v>Frais Payés d'Avance</v>
          </cell>
          <cell r="W116" t="str">
            <v>$</v>
          </cell>
          <cell r="X116">
            <v>0</v>
          </cell>
        </row>
        <row r="117">
          <cell r="C117">
            <v>4801</v>
          </cell>
          <cell r="O117">
            <v>904</v>
          </cell>
          <cell r="U117" t="str">
            <v>Bilan</v>
          </cell>
          <cell r="V117" t="str">
            <v>Frais Payés d'Avance</v>
          </cell>
          <cell r="W117" t="str">
            <v>$</v>
          </cell>
          <cell r="X117">
            <v>0</v>
          </cell>
        </row>
        <row r="118">
          <cell r="C118">
            <v>5638.48</v>
          </cell>
          <cell r="O118">
            <v>-1306.49</v>
          </cell>
          <cell r="U118" t="str">
            <v>Bilan</v>
          </cell>
          <cell r="V118" t="str">
            <v>Frais Payés d'Avance</v>
          </cell>
          <cell r="W118" t="str">
            <v>$</v>
          </cell>
          <cell r="X118">
            <v>0</v>
          </cell>
        </row>
        <row r="119">
          <cell r="C119">
            <v>-494.12</v>
          </cell>
          <cell r="O119">
            <v>-2310</v>
          </cell>
          <cell r="U119" t="str">
            <v>Bilan</v>
          </cell>
          <cell r="V119" t="str">
            <v>Frais Payés d'Avance</v>
          </cell>
          <cell r="W119" t="str">
            <v>$</v>
          </cell>
          <cell r="X119">
            <v>0</v>
          </cell>
        </row>
        <row r="120">
          <cell r="C120">
            <v>-386</v>
          </cell>
          <cell r="O120">
            <v>-385</v>
          </cell>
          <cell r="U120" t="e">
            <v>#N/A</v>
          </cell>
          <cell r="V120" t="e">
            <v>#N/A</v>
          </cell>
          <cell r="W120" t="e">
            <v>#N/A</v>
          </cell>
          <cell r="X120" t="e">
            <v>#N/A</v>
          </cell>
        </row>
        <row r="121">
          <cell r="C121">
            <v>3734.71</v>
          </cell>
          <cell r="O121">
            <v>-2000</v>
          </cell>
          <cell r="U121" t="str">
            <v>Bilan</v>
          </cell>
          <cell r="V121" t="str">
            <v>Autres Courus</v>
          </cell>
          <cell r="W121" t="str">
            <v>$</v>
          </cell>
          <cell r="X121">
            <v>0</v>
          </cell>
        </row>
        <row r="122">
          <cell r="C122">
            <v>5024.16</v>
          </cell>
          <cell r="O122">
            <v>-96.41</v>
          </cell>
          <cell r="U122" t="str">
            <v>Bilan</v>
          </cell>
          <cell r="V122" t="str">
            <v>Frais Payés d'Avance</v>
          </cell>
          <cell r="W122" t="str">
            <v>$</v>
          </cell>
          <cell r="X122">
            <v>0</v>
          </cell>
        </row>
        <row r="123">
          <cell r="C123">
            <v>713.95</v>
          </cell>
          <cell r="O123">
            <v>-200</v>
          </cell>
          <cell r="U123" t="str">
            <v>Bilan</v>
          </cell>
          <cell r="V123" t="str">
            <v>Frais Payés d'Avance</v>
          </cell>
          <cell r="W123" t="str">
            <v>$</v>
          </cell>
          <cell r="X123">
            <v>0</v>
          </cell>
        </row>
        <row r="124">
          <cell r="C124">
            <v>-5931.53</v>
          </cell>
          <cell r="O124">
            <v>-1159.25</v>
          </cell>
          <cell r="U124" t="str">
            <v>Bilan</v>
          </cell>
          <cell r="V124" t="str">
            <v>Frais Payés d'Avance</v>
          </cell>
          <cell r="W124" t="str">
            <v>$</v>
          </cell>
          <cell r="X124">
            <v>0</v>
          </cell>
        </row>
        <row r="125">
          <cell r="C125">
            <v>-22115.37</v>
          </cell>
          <cell r="O125">
            <v>-2968</v>
          </cell>
          <cell r="U125" t="str">
            <v>Bilan</v>
          </cell>
          <cell r="V125" t="str">
            <v>Frais Payés d'Avance</v>
          </cell>
          <cell r="W125" t="str">
            <v>$</v>
          </cell>
          <cell r="X125">
            <v>0</v>
          </cell>
        </row>
        <row r="126">
          <cell r="C126">
            <v>-34628.83</v>
          </cell>
          <cell r="O126">
            <v>-6637.14</v>
          </cell>
          <cell r="U126" t="str">
            <v>Bilan</v>
          </cell>
          <cell r="V126" t="str">
            <v>Frais Payés d'Avance</v>
          </cell>
          <cell r="W126" t="str">
            <v>$</v>
          </cell>
          <cell r="X126">
            <v>0</v>
          </cell>
        </row>
        <row r="127">
          <cell r="C127">
            <v>10386.39</v>
          </cell>
          <cell r="O127">
            <v>4435.46</v>
          </cell>
          <cell r="U127" t="str">
            <v>Bilan</v>
          </cell>
          <cell r="V127" t="str">
            <v>Frais Payés d'Avance</v>
          </cell>
          <cell r="W127" t="str">
            <v>$</v>
          </cell>
          <cell r="X127">
            <v>0</v>
          </cell>
        </row>
        <row r="128">
          <cell r="C128">
            <v>1149.8900000000001</v>
          </cell>
          <cell r="O128">
            <v>-1170</v>
          </cell>
          <cell r="U128" t="str">
            <v>Bilan</v>
          </cell>
          <cell r="V128" t="str">
            <v>Autres Courus</v>
          </cell>
          <cell r="W128" t="str">
            <v>$</v>
          </cell>
          <cell r="X128">
            <v>0</v>
          </cell>
        </row>
        <row r="129">
          <cell r="C129">
            <v>-6236.65</v>
          </cell>
          <cell r="O129">
            <v>-224.89</v>
          </cell>
          <cell r="U129" t="str">
            <v>Bilan</v>
          </cell>
          <cell r="V129" t="str">
            <v>Autres Courus</v>
          </cell>
          <cell r="W129" t="str">
            <v>$</v>
          </cell>
          <cell r="X129">
            <v>0</v>
          </cell>
        </row>
        <row r="130">
          <cell r="C130">
            <v>-13370.71</v>
          </cell>
          <cell r="O130">
            <v>-3359.44</v>
          </cell>
          <cell r="U130" t="str">
            <v>Bilan</v>
          </cell>
          <cell r="V130" t="str">
            <v>Frais Payés d'Avance</v>
          </cell>
          <cell r="W130" t="str">
            <v>$</v>
          </cell>
          <cell r="X130">
            <v>0</v>
          </cell>
        </row>
        <row r="131">
          <cell r="C131">
            <v>53722.48</v>
          </cell>
          <cell r="O131">
            <v>-4275</v>
          </cell>
          <cell r="U131" t="str">
            <v>Bilan</v>
          </cell>
          <cell r="V131" t="str">
            <v>Frais Payés d'Avance</v>
          </cell>
          <cell r="W131" t="str">
            <v>$</v>
          </cell>
          <cell r="X131">
            <v>0</v>
          </cell>
        </row>
        <row r="132">
          <cell r="C132">
            <v>-23400</v>
          </cell>
          <cell r="O132">
            <v>-2925</v>
          </cell>
          <cell r="U132" t="str">
            <v>Bilan</v>
          </cell>
          <cell r="V132" t="str">
            <v>Frais Payés d'Avance</v>
          </cell>
          <cell r="W132" t="str">
            <v>$</v>
          </cell>
          <cell r="X132">
            <v>0</v>
          </cell>
        </row>
        <row r="133">
          <cell r="C133">
            <v>-553.54999999999995</v>
          </cell>
          <cell r="O133">
            <v>-650</v>
          </cell>
          <cell r="U133" t="str">
            <v>Bilan</v>
          </cell>
          <cell r="V133" t="str">
            <v>Frais Payés d'Avance</v>
          </cell>
          <cell r="W133" t="str">
            <v>$</v>
          </cell>
          <cell r="X133">
            <v>0</v>
          </cell>
        </row>
        <row r="134">
          <cell r="C134">
            <v>55492.46</v>
          </cell>
          <cell r="O134">
            <v>-39178.269999999997</v>
          </cell>
          <cell r="U134" t="str">
            <v>Bilan</v>
          </cell>
          <cell r="V134" t="str">
            <v>Frais Payés d'Avance</v>
          </cell>
          <cell r="W134" t="str">
            <v>$</v>
          </cell>
          <cell r="X134">
            <v>0</v>
          </cell>
        </row>
        <row r="135">
          <cell r="C135">
            <v>-23209.16</v>
          </cell>
          <cell r="O135">
            <v>-429.19</v>
          </cell>
          <cell r="U135" t="str">
            <v>Bilan</v>
          </cell>
          <cell r="V135" t="str">
            <v>Frais Payés d'Avance</v>
          </cell>
          <cell r="W135" t="str">
            <v>$</v>
          </cell>
          <cell r="X135">
            <v>0</v>
          </cell>
        </row>
        <row r="136">
          <cell r="C136">
            <v>5180.34</v>
          </cell>
          <cell r="O136">
            <v>1323.68</v>
          </cell>
          <cell r="U136" t="str">
            <v>Bilan</v>
          </cell>
          <cell r="V136" t="str">
            <v>Frais Payés d'Avance</v>
          </cell>
          <cell r="W136" t="str">
            <v>$</v>
          </cell>
          <cell r="X136">
            <v>0</v>
          </cell>
        </row>
        <row r="137">
          <cell r="C137">
            <v>2462.27</v>
          </cell>
          <cell r="O137">
            <v>0</v>
          </cell>
          <cell r="U137" t="str">
            <v>Bilan</v>
          </cell>
          <cell r="V137" t="str">
            <v>Frais Payés d'Avance</v>
          </cell>
          <cell r="W137" t="str">
            <v>$</v>
          </cell>
          <cell r="X137">
            <v>0</v>
          </cell>
        </row>
        <row r="138">
          <cell r="C138">
            <v>133189.21</v>
          </cell>
          <cell r="O138">
            <v>-45836.93</v>
          </cell>
          <cell r="U138" t="str">
            <v>Bilan</v>
          </cell>
          <cell r="V138" t="str">
            <v>Améliorations Locatives</v>
          </cell>
          <cell r="W138" t="str">
            <v>$</v>
          </cell>
          <cell r="X138">
            <v>0</v>
          </cell>
        </row>
        <row r="139">
          <cell r="C139">
            <v>-80282.87</v>
          </cell>
          <cell r="O139">
            <v>-1730</v>
          </cell>
          <cell r="U139" t="str">
            <v>Bilan</v>
          </cell>
          <cell r="V139" t="str">
            <v>Améliorations Locatives</v>
          </cell>
          <cell r="W139" t="str">
            <v>$</v>
          </cell>
          <cell r="X139">
            <v>0</v>
          </cell>
        </row>
        <row r="140">
          <cell r="C140">
            <v>867202.23</v>
          </cell>
          <cell r="O140">
            <v>0</v>
          </cell>
          <cell r="U140" t="str">
            <v>Bilan</v>
          </cell>
          <cell r="V140" t="str">
            <v>Équipements Service</v>
          </cell>
          <cell r="W140" t="str">
            <v>$</v>
          </cell>
          <cell r="X140">
            <v>0</v>
          </cell>
        </row>
        <row r="141">
          <cell r="C141">
            <v>-703154.53</v>
          </cell>
          <cell r="O141">
            <v>-4067</v>
          </cell>
          <cell r="U141" t="str">
            <v>Bilan</v>
          </cell>
          <cell r="V141" t="str">
            <v>Équipements Service</v>
          </cell>
          <cell r="W141" t="str">
            <v>$</v>
          </cell>
          <cell r="X141">
            <v>0</v>
          </cell>
        </row>
        <row r="142">
          <cell r="C142">
            <v>47461.59</v>
          </cell>
          <cell r="O142">
            <v>0</v>
          </cell>
          <cell r="U142" t="str">
            <v>Bilan</v>
          </cell>
          <cell r="V142" t="str">
            <v>Équipements Service</v>
          </cell>
          <cell r="W142" t="str">
            <v>$</v>
          </cell>
          <cell r="X142">
            <v>0</v>
          </cell>
        </row>
        <row r="143">
          <cell r="C143">
            <v>-46377.66</v>
          </cell>
          <cell r="O143">
            <v>-180</v>
          </cell>
          <cell r="U143" t="str">
            <v>Bilan</v>
          </cell>
          <cell r="V143" t="str">
            <v>Équipements Service</v>
          </cell>
          <cell r="W143" t="str">
            <v>$</v>
          </cell>
          <cell r="X143">
            <v>0</v>
          </cell>
        </row>
        <row r="144">
          <cell r="C144">
            <v>155280.23000000001</v>
          </cell>
          <cell r="O144">
            <v>0</v>
          </cell>
          <cell r="U144" t="str">
            <v>Bilan</v>
          </cell>
          <cell r="V144" t="str">
            <v>Équipements Téléphonique</v>
          </cell>
          <cell r="W144" t="str">
            <v>$</v>
          </cell>
          <cell r="X144">
            <v>0</v>
          </cell>
        </row>
        <row r="145">
          <cell r="C145">
            <v>-149917.57</v>
          </cell>
          <cell r="O145">
            <v>20</v>
          </cell>
          <cell r="U145" t="str">
            <v>Bilan</v>
          </cell>
          <cell r="V145" t="str">
            <v>Équipements Téléphonique</v>
          </cell>
          <cell r="W145" t="str">
            <v>$</v>
          </cell>
          <cell r="X145">
            <v>0</v>
          </cell>
        </row>
        <row r="146">
          <cell r="C146">
            <v>432661.54</v>
          </cell>
          <cell r="O146">
            <v>0</v>
          </cell>
          <cell r="U146" t="str">
            <v>Bilan</v>
          </cell>
          <cell r="V146" t="str">
            <v>Mobilier</v>
          </cell>
          <cell r="W146" t="str">
            <v>$</v>
          </cell>
          <cell r="X146">
            <v>0</v>
          </cell>
        </row>
        <row r="147">
          <cell r="C147">
            <v>-383558.12</v>
          </cell>
          <cell r="O147">
            <v>-1250</v>
          </cell>
          <cell r="U147" t="str">
            <v>Bilan</v>
          </cell>
          <cell r="V147" t="str">
            <v>Mobilier</v>
          </cell>
          <cell r="W147" t="str">
            <v>$</v>
          </cell>
          <cell r="X147">
            <v>0</v>
          </cell>
        </row>
        <row r="148">
          <cell r="C148">
            <v>3987.88</v>
          </cell>
          <cell r="O148">
            <v>0</v>
          </cell>
          <cell r="U148" t="str">
            <v>Bilan</v>
          </cell>
          <cell r="V148" t="str">
            <v>Équipements Service</v>
          </cell>
          <cell r="W148" t="str">
            <v>$</v>
          </cell>
          <cell r="X148">
            <v>0</v>
          </cell>
        </row>
        <row r="149">
          <cell r="C149">
            <v>-3987.88</v>
          </cell>
          <cell r="O149">
            <v>0</v>
          </cell>
          <cell r="U149" t="str">
            <v>Bilan</v>
          </cell>
          <cell r="V149" t="str">
            <v>Équipements Service</v>
          </cell>
          <cell r="W149" t="str">
            <v>$</v>
          </cell>
          <cell r="X149">
            <v>0</v>
          </cell>
        </row>
        <row r="150">
          <cell r="C150">
            <v>260876.49</v>
          </cell>
          <cell r="O150">
            <v>-654</v>
          </cell>
          <cell r="U150" t="str">
            <v>Bilan</v>
          </cell>
          <cell r="V150" t="str">
            <v>Équipements Informatique</v>
          </cell>
          <cell r="W150" t="str">
            <v>$</v>
          </cell>
          <cell r="X150">
            <v>0</v>
          </cell>
        </row>
        <row r="151">
          <cell r="C151">
            <v>-222539.73</v>
          </cell>
          <cell r="O151">
            <v>-1870</v>
          </cell>
          <cell r="U151" t="str">
            <v>Bilan</v>
          </cell>
          <cell r="V151" t="str">
            <v>Équipements Informatique</v>
          </cell>
          <cell r="W151" t="str">
            <v>$</v>
          </cell>
          <cell r="X151">
            <v>0</v>
          </cell>
        </row>
        <row r="152">
          <cell r="C152">
            <v>119393.66</v>
          </cell>
          <cell r="O152">
            <v>0</v>
          </cell>
          <cell r="U152" t="str">
            <v>Bilan</v>
          </cell>
          <cell r="V152" t="str">
            <v>Enseigne</v>
          </cell>
          <cell r="W152" t="str">
            <v>$</v>
          </cell>
          <cell r="X152">
            <v>0</v>
          </cell>
        </row>
        <row r="153">
          <cell r="C153">
            <v>-116580.48</v>
          </cell>
          <cell r="O153">
            <v>-185</v>
          </cell>
          <cell r="U153" t="str">
            <v>Bilan</v>
          </cell>
          <cell r="V153" t="str">
            <v>Enseigne</v>
          </cell>
          <cell r="W153" t="str">
            <v>$</v>
          </cell>
          <cell r="X153">
            <v>0</v>
          </cell>
        </row>
        <row r="154">
          <cell r="C154">
            <v>1623600</v>
          </cell>
          <cell r="O154">
            <v>0</v>
          </cell>
          <cell r="U154" t="str">
            <v>Bilan</v>
          </cell>
          <cell r="V154" t="str">
            <v>Avances à Recevoir Long Terme</v>
          </cell>
          <cell r="W154" t="str">
            <v>$</v>
          </cell>
          <cell r="X154">
            <v>0</v>
          </cell>
        </row>
        <row r="155">
          <cell r="C155">
            <v>8543.51</v>
          </cell>
          <cell r="O155">
            <v>4744.1899999999996</v>
          </cell>
          <cell r="U155" t="str">
            <v>Bilan</v>
          </cell>
          <cell r="V155" t="str">
            <v>Recevables Autres</v>
          </cell>
          <cell r="W155" t="str">
            <v>$</v>
          </cell>
          <cell r="X155">
            <v>0</v>
          </cell>
        </row>
        <row r="156">
          <cell r="C156">
            <v>-16866921.16</v>
          </cell>
          <cell r="O156">
            <v>2608522.29</v>
          </cell>
          <cell r="U156" t="str">
            <v>Bilan</v>
          </cell>
          <cell r="V156" t="str">
            <v>Effet à Payer Véhicules Neufs</v>
          </cell>
          <cell r="W156" t="str">
            <v>$</v>
          </cell>
          <cell r="X156">
            <v>0</v>
          </cell>
        </row>
        <row r="157">
          <cell r="C157">
            <v>-15810</v>
          </cell>
          <cell r="O157">
            <v>0</v>
          </cell>
          <cell r="U157" t="str">
            <v>Bilan</v>
          </cell>
          <cell r="V157" t="str">
            <v>Portion Court Terme de la Dette Long Terme</v>
          </cell>
          <cell r="W157" t="str">
            <v>$</v>
          </cell>
          <cell r="X157">
            <v>0</v>
          </cell>
        </row>
        <row r="158">
          <cell r="C158">
            <v>-814.58</v>
          </cell>
          <cell r="O158">
            <v>-193.36</v>
          </cell>
          <cell r="U158" t="str">
            <v>Bilan</v>
          </cell>
          <cell r="V158" t="str">
            <v>Taxes de Vente à Payer</v>
          </cell>
          <cell r="W158" t="str">
            <v>$</v>
          </cell>
          <cell r="X158">
            <v>0</v>
          </cell>
        </row>
        <row r="159">
          <cell r="C159">
            <v>-74316.78</v>
          </cell>
          <cell r="O159">
            <v>6998.33</v>
          </cell>
          <cell r="U159" t="str">
            <v>Bilan</v>
          </cell>
          <cell r="V159" t="str">
            <v>Taxes de Vente à Payer</v>
          </cell>
          <cell r="W159" t="str">
            <v>$</v>
          </cell>
          <cell r="X159">
            <v>0</v>
          </cell>
        </row>
        <row r="160">
          <cell r="C160">
            <v>45412.05</v>
          </cell>
          <cell r="O160">
            <v>-149.97</v>
          </cell>
          <cell r="U160" t="str">
            <v>Bilan</v>
          </cell>
          <cell r="V160" t="str">
            <v>Taxes de Vente à Payer</v>
          </cell>
          <cell r="W160" t="str">
            <v>$</v>
          </cell>
          <cell r="X160">
            <v>0</v>
          </cell>
        </row>
        <row r="161">
          <cell r="C161">
            <v>-227911.28</v>
          </cell>
          <cell r="O161">
            <v>-11515.59</v>
          </cell>
          <cell r="U161" t="str">
            <v>Bilan</v>
          </cell>
          <cell r="V161" t="str">
            <v>Taxes de Vente à Payer</v>
          </cell>
          <cell r="W161" t="str">
            <v>$</v>
          </cell>
          <cell r="X161">
            <v>0</v>
          </cell>
        </row>
        <row r="162">
          <cell r="C162">
            <v>355478.56</v>
          </cell>
          <cell r="O162">
            <v>-277864.2</v>
          </cell>
          <cell r="U162" t="str">
            <v>Bilan</v>
          </cell>
          <cell r="V162" t="str">
            <v>Taxes de Vente à Payer</v>
          </cell>
          <cell r="W162" t="str">
            <v>$</v>
          </cell>
          <cell r="X162">
            <v>0</v>
          </cell>
        </row>
        <row r="163">
          <cell r="C163">
            <v>-1230</v>
          </cell>
          <cell r="O163">
            <v>-702</v>
          </cell>
          <cell r="U163" t="str">
            <v>Bilan</v>
          </cell>
          <cell r="V163" t="str">
            <v>Taxes de Vente à Payer</v>
          </cell>
          <cell r="W163" t="str">
            <v>$</v>
          </cell>
          <cell r="X163">
            <v>0</v>
          </cell>
        </row>
        <row r="164">
          <cell r="C164">
            <v>-42634.66</v>
          </cell>
          <cell r="O164">
            <v>36871.120000000003</v>
          </cell>
          <cell r="U164" t="str">
            <v>Bilan</v>
          </cell>
          <cell r="V164" t="str">
            <v>Autres Comptes à Payer</v>
          </cell>
          <cell r="W164" t="str">
            <v>$</v>
          </cell>
          <cell r="X164">
            <v>0</v>
          </cell>
        </row>
        <row r="165">
          <cell r="C165">
            <v>-7790.25</v>
          </cell>
          <cell r="O165">
            <v>-1215</v>
          </cell>
          <cell r="U165" t="str">
            <v>Bilan</v>
          </cell>
          <cell r="V165" t="str">
            <v>Autres Comptes à Payer</v>
          </cell>
          <cell r="W165" t="str">
            <v>$</v>
          </cell>
          <cell r="X165">
            <v>0</v>
          </cell>
        </row>
        <row r="166">
          <cell r="C166">
            <v>-56981.51</v>
          </cell>
          <cell r="O166">
            <v>-18299.599999999999</v>
          </cell>
          <cell r="U166" t="str">
            <v>Bilan</v>
          </cell>
          <cell r="V166" t="str">
            <v>Autres Comptes à Payer</v>
          </cell>
          <cell r="W166" t="str">
            <v>$</v>
          </cell>
          <cell r="X166">
            <v>0</v>
          </cell>
        </row>
        <row r="167">
          <cell r="C167">
            <v>-9532.94</v>
          </cell>
          <cell r="O167">
            <v>-9400.07</v>
          </cell>
          <cell r="U167" t="str">
            <v>Bilan</v>
          </cell>
          <cell r="V167" t="str">
            <v>Autres Comptes à Payer</v>
          </cell>
          <cell r="W167" t="str">
            <v>$</v>
          </cell>
          <cell r="X167">
            <v>0</v>
          </cell>
        </row>
        <row r="168">
          <cell r="C168">
            <v>-161814.98000000001</v>
          </cell>
          <cell r="O168">
            <v>-18944.43</v>
          </cell>
          <cell r="U168" t="str">
            <v>Bilan</v>
          </cell>
          <cell r="V168" t="str">
            <v>Comptes à Payer Fournisseurs</v>
          </cell>
          <cell r="W168" t="str">
            <v>$</v>
          </cell>
          <cell r="X168">
            <v>0</v>
          </cell>
        </row>
        <row r="169">
          <cell r="C169">
            <v>-16500</v>
          </cell>
          <cell r="O169">
            <v>-13500</v>
          </cell>
          <cell r="U169" t="str">
            <v>Bilan</v>
          </cell>
          <cell r="V169" t="str">
            <v>Autres Comptes à Payer</v>
          </cell>
          <cell r="W169" t="str">
            <v>$</v>
          </cell>
          <cell r="X169">
            <v>0</v>
          </cell>
        </row>
        <row r="170">
          <cell r="C170">
            <v>0</v>
          </cell>
          <cell r="O170">
            <v>-2510.1799999999998</v>
          </cell>
          <cell r="U170" t="str">
            <v>Bilan</v>
          </cell>
          <cell r="V170" t="str">
            <v>Autres Courus</v>
          </cell>
          <cell r="W170" t="str">
            <v>$</v>
          </cell>
          <cell r="X170">
            <v>0</v>
          </cell>
        </row>
        <row r="171">
          <cell r="C171">
            <v>-19.88</v>
          </cell>
          <cell r="O171">
            <v>0</v>
          </cell>
          <cell r="U171" t="str">
            <v>Bilan</v>
          </cell>
          <cell r="V171" t="str">
            <v>Autres Courus</v>
          </cell>
          <cell r="W171" t="str">
            <v>$</v>
          </cell>
          <cell r="X171">
            <v>0</v>
          </cell>
        </row>
        <row r="172">
          <cell r="C172">
            <v>-40450</v>
          </cell>
          <cell r="O172">
            <v>-150</v>
          </cell>
          <cell r="U172" t="str">
            <v>Bilan</v>
          </cell>
          <cell r="V172" t="str">
            <v>Autres Courus</v>
          </cell>
          <cell r="W172" t="str">
            <v>$</v>
          </cell>
          <cell r="X172">
            <v>0</v>
          </cell>
        </row>
        <row r="173">
          <cell r="C173">
            <v>4167.26</v>
          </cell>
          <cell r="O173">
            <v>1908.15</v>
          </cell>
          <cell r="U173" t="str">
            <v>Bilan</v>
          </cell>
          <cell r="V173" t="str">
            <v>DAS à Payer</v>
          </cell>
          <cell r="W173" t="str">
            <v>$</v>
          </cell>
          <cell r="X173">
            <v>0</v>
          </cell>
        </row>
        <row r="174">
          <cell r="C174">
            <v>1877.18</v>
          </cell>
          <cell r="O174">
            <v>912.17</v>
          </cell>
          <cell r="U174" t="str">
            <v>Bilan</v>
          </cell>
          <cell r="V174" t="str">
            <v>DAS à Payer</v>
          </cell>
          <cell r="W174" t="str">
            <v>$</v>
          </cell>
          <cell r="X174">
            <v>0</v>
          </cell>
        </row>
        <row r="175">
          <cell r="C175">
            <v>-29679.119999999999</v>
          </cell>
          <cell r="O175">
            <v>7879.75</v>
          </cell>
          <cell r="U175" t="str">
            <v>Bilan</v>
          </cell>
          <cell r="V175" t="str">
            <v>DAS à Payer</v>
          </cell>
          <cell r="W175" t="str">
            <v>$</v>
          </cell>
          <cell r="X175">
            <v>0</v>
          </cell>
        </row>
        <row r="176">
          <cell r="C176">
            <v>-807.72</v>
          </cell>
          <cell r="O176">
            <v>92.04</v>
          </cell>
          <cell r="U176" t="str">
            <v>Bilan</v>
          </cell>
          <cell r="V176" t="str">
            <v>DAS à Payer</v>
          </cell>
          <cell r="W176" t="str">
            <v>$</v>
          </cell>
          <cell r="X176">
            <v>0</v>
          </cell>
        </row>
        <row r="177">
          <cell r="C177">
            <v>-643</v>
          </cell>
          <cell r="O177">
            <v>-303.5</v>
          </cell>
          <cell r="U177" t="str">
            <v>Bilan</v>
          </cell>
          <cell r="V177" t="str">
            <v>DAS à Payer</v>
          </cell>
          <cell r="W177" t="str">
            <v>$</v>
          </cell>
          <cell r="X177">
            <v>0</v>
          </cell>
        </row>
        <row r="178">
          <cell r="C178">
            <v>-15650</v>
          </cell>
          <cell r="O178">
            <v>375</v>
          </cell>
          <cell r="U178" t="str">
            <v>Bilan</v>
          </cell>
          <cell r="V178" t="str">
            <v>Dépôts de Client</v>
          </cell>
          <cell r="W178" t="str">
            <v>$</v>
          </cell>
          <cell r="X178">
            <v>0</v>
          </cell>
        </row>
        <row r="179">
          <cell r="C179">
            <v>-4912.12</v>
          </cell>
          <cell r="O179">
            <v>-6643.55</v>
          </cell>
          <cell r="U179" t="str">
            <v>Bilan</v>
          </cell>
          <cell r="V179" t="str">
            <v>Salaires à Payer</v>
          </cell>
          <cell r="W179" t="str">
            <v>$</v>
          </cell>
          <cell r="X179">
            <v>0</v>
          </cell>
        </row>
        <row r="180">
          <cell r="C180">
            <v>-33518.699999999997</v>
          </cell>
          <cell r="O180">
            <v>-43872.09</v>
          </cell>
          <cell r="U180" t="str">
            <v>Bilan</v>
          </cell>
          <cell r="V180" t="str">
            <v>Salaires à Payer</v>
          </cell>
          <cell r="W180" t="str">
            <v>$</v>
          </cell>
          <cell r="X180">
            <v>0</v>
          </cell>
        </row>
        <row r="181">
          <cell r="C181">
            <v>-91760.15</v>
          </cell>
          <cell r="O181">
            <v>-14638.64</v>
          </cell>
          <cell r="U181" t="str">
            <v>Bilan</v>
          </cell>
          <cell r="V181" t="str">
            <v>Salaires à Payer</v>
          </cell>
          <cell r="W181" t="str">
            <v>$</v>
          </cell>
          <cell r="X181">
            <v>0</v>
          </cell>
        </row>
        <row r="182">
          <cell r="C182">
            <v>-100528.73</v>
          </cell>
          <cell r="O182">
            <v>2033.21</v>
          </cell>
          <cell r="U182" t="str">
            <v>Bilan</v>
          </cell>
          <cell r="V182" t="str">
            <v>Salaires à Payer</v>
          </cell>
          <cell r="W182" t="str">
            <v>$</v>
          </cell>
          <cell r="X182">
            <v>0</v>
          </cell>
        </row>
        <row r="183">
          <cell r="C183">
            <v>16261.5</v>
          </cell>
          <cell r="O183">
            <v>6319.67</v>
          </cell>
          <cell r="U183" t="str">
            <v>Bilan</v>
          </cell>
          <cell r="V183" t="str">
            <v>Salaires à Payer</v>
          </cell>
          <cell r="W183" t="str">
            <v>$</v>
          </cell>
          <cell r="X183">
            <v>0</v>
          </cell>
        </row>
        <row r="184">
          <cell r="C184">
            <v>-45821.75</v>
          </cell>
          <cell r="O184">
            <v>1317.5</v>
          </cell>
          <cell r="U184" t="str">
            <v>Bilan</v>
          </cell>
          <cell r="V184" t="str">
            <v>Dette à Long Terme</v>
          </cell>
          <cell r="W184" t="str">
            <v>$</v>
          </cell>
          <cell r="X184">
            <v>0</v>
          </cell>
        </row>
        <row r="185">
          <cell r="C185">
            <v>-22065.62</v>
          </cell>
          <cell r="O185">
            <v>0</v>
          </cell>
          <cell r="U185" t="str">
            <v>Bilan</v>
          </cell>
          <cell r="V185" t="str">
            <v>Autres Courus</v>
          </cell>
          <cell r="W185" t="str">
            <v>$</v>
          </cell>
          <cell r="X185">
            <v>0</v>
          </cell>
        </row>
        <row r="186">
          <cell r="C186">
            <v>-2350000</v>
          </cell>
          <cell r="O186">
            <v>0</v>
          </cell>
          <cell r="U186" t="str">
            <v>Bilan</v>
          </cell>
          <cell r="V186" t="str">
            <v>Capital Actions</v>
          </cell>
          <cell r="W186" t="str">
            <v>$</v>
          </cell>
          <cell r="X186">
            <v>0</v>
          </cell>
        </row>
        <row r="187">
          <cell r="C187">
            <v>-1846000</v>
          </cell>
          <cell r="O187">
            <v>0</v>
          </cell>
          <cell r="U187" t="str">
            <v>Bilan</v>
          </cell>
          <cell r="V187" t="str">
            <v>Apport</v>
          </cell>
          <cell r="W187" t="str">
            <v>$</v>
          </cell>
          <cell r="X187">
            <v>0</v>
          </cell>
        </row>
        <row r="188">
          <cell r="C188">
            <v>-347547.5</v>
          </cell>
          <cell r="O188">
            <v>0</v>
          </cell>
          <cell r="U188" t="str">
            <v>Bilan</v>
          </cell>
          <cell r="V188" t="str">
            <v>Capital Actions</v>
          </cell>
          <cell r="W188">
            <v>0</v>
          </cell>
          <cell r="X188">
            <v>0</v>
          </cell>
        </row>
        <row r="189">
          <cell r="C189">
            <v>-231711.86</v>
          </cell>
          <cell r="O189">
            <v>291000</v>
          </cell>
          <cell r="U189" t="str">
            <v>Bilan</v>
          </cell>
          <cell r="V189" t="str">
            <v>Bénéfices non répartis</v>
          </cell>
          <cell r="W189" t="str">
            <v>$</v>
          </cell>
          <cell r="X189">
            <v>0</v>
          </cell>
        </row>
        <row r="190">
          <cell r="C190">
            <v>-801109.8</v>
          </cell>
          <cell r="O190">
            <v>-107247.75</v>
          </cell>
          <cell r="U190" t="str">
            <v>Véhicules neufs</v>
          </cell>
          <cell r="V190" t="str">
            <v>Rachat bail</v>
          </cell>
          <cell r="W190" t="str">
            <v>$</v>
          </cell>
          <cell r="X190" t="str">
            <v>Oui</v>
          </cell>
        </row>
        <row r="191">
          <cell r="O191">
            <v>-9</v>
          </cell>
          <cell r="U191" t="str">
            <v>Véhicules neufs</v>
          </cell>
          <cell r="V191" t="str">
            <v>Rachat bail</v>
          </cell>
          <cell r="W191" t="str">
            <v>NB</v>
          </cell>
          <cell r="X191">
            <v>0</v>
          </cell>
        </row>
        <row r="192">
          <cell r="C192">
            <v>-568436.17000000004</v>
          </cell>
          <cell r="O192">
            <v>-28169.37</v>
          </cell>
          <cell r="U192" t="str">
            <v>Véhicules neufs</v>
          </cell>
          <cell r="V192" t="str">
            <v>Autos détail</v>
          </cell>
          <cell r="W192" t="str">
            <v>$</v>
          </cell>
          <cell r="X192" t="str">
            <v>Oui</v>
          </cell>
        </row>
        <row r="193">
          <cell r="O193">
            <v>-1</v>
          </cell>
          <cell r="U193" t="str">
            <v>Véhicules neufs</v>
          </cell>
          <cell r="V193" t="str">
            <v>Autos détail</v>
          </cell>
          <cell r="W193" t="str">
            <v>NB</v>
          </cell>
          <cell r="X193">
            <v>0</v>
          </cell>
        </row>
        <row r="194">
          <cell r="C194">
            <v>-115489.95</v>
          </cell>
          <cell r="O194">
            <v>-52822.33</v>
          </cell>
          <cell r="U194" t="str">
            <v>Véhicules neufs</v>
          </cell>
          <cell r="V194" t="str">
            <v>Autos détail</v>
          </cell>
          <cell r="W194" t="str">
            <v>$</v>
          </cell>
          <cell r="X194" t="str">
            <v>Oui</v>
          </cell>
        </row>
        <row r="195">
          <cell r="O195">
            <v>-1</v>
          </cell>
          <cell r="U195" t="str">
            <v>Véhicules neufs</v>
          </cell>
          <cell r="V195" t="str">
            <v>Autos détail</v>
          </cell>
          <cell r="W195" t="str">
            <v>NB</v>
          </cell>
          <cell r="X195">
            <v>0</v>
          </cell>
        </row>
        <row r="196">
          <cell r="C196">
            <v>-1726227.93</v>
          </cell>
          <cell r="O196">
            <v>-392474.18</v>
          </cell>
          <cell r="U196" t="str">
            <v>Véhicules neufs</v>
          </cell>
          <cell r="V196" t="str">
            <v>Autos détail</v>
          </cell>
          <cell r="W196" t="str">
            <v>$</v>
          </cell>
          <cell r="X196" t="str">
            <v>Oui</v>
          </cell>
        </row>
        <row r="197">
          <cell r="O197">
            <v>-14</v>
          </cell>
          <cell r="U197" t="str">
            <v>Véhicules neufs</v>
          </cell>
          <cell r="V197" t="str">
            <v>Autos détail</v>
          </cell>
          <cell r="W197" t="str">
            <v>NB</v>
          </cell>
          <cell r="X197">
            <v>0</v>
          </cell>
        </row>
        <row r="198">
          <cell r="C198">
            <v>-893387.27</v>
          </cell>
          <cell r="O198">
            <v>0</v>
          </cell>
          <cell r="U198" t="str">
            <v>Véhicules neufs</v>
          </cell>
          <cell r="V198" t="str">
            <v>Autos détail</v>
          </cell>
          <cell r="W198" t="str">
            <v>$</v>
          </cell>
          <cell r="X198" t="str">
            <v>Oui</v>
          </cell>
        </row>
        <row r="199">
          <cell r="O199">
            <v>0</v>
          </cell>
          <cell r="U199" t="str">
            <v>Véhicules neufs</v>
          </cell>
          <cell r="V199" t="str">
            <v>Autos détail</v>
          </cell>
          <cell r="W199" t="str">
            <v>NB</v>
          </cell>
          <cell r="X199">
            <v>0</v>
          </cell>
        </row>
        <row r="200">
          <cell r="C200">
            <v>-3349848.32</v>
          </cell>
          <cell r="O200">
            <v>-364649.83</v>
          </cell>
          <cell r="U200" t="str">
            <v>Véhicules neufs</v>
          </cell>
          <cell r="V200" t="str">
            <v>Autos détail</v>
          </cell>
          <cell r="W200" t="str">
            <v>$</v>
          </cell>
          <cell r="X200" t="str">
            <v>Oui</v>
          </cell>
        </row>
        <row r="201">
          <cell r="O201">
            <v>-12</v>
          </cell>
          <cell r="U201" t="str">
            <v>Véhicules neufs</v>
          </cell>
          <cell r="V201" t="str">
            <v>Autos détail</v>
          </cell>
          <cell r="W201" t="str">
            <v>NB</v>
          </cell>
          <cell r="X201">
            <v>0</v>
          </cell>
        </row>
        <row r="202">
          <cell r="C202">
            <v>-1297603.8799999999</v>
          </cell>
          <cell r="O202">
            <v>-131737.04999999999</v>
          </cell>
          <cell r="U202" t="str">
            <v>Véhicules neufs</v>
          </cell>
          <cell r="V202" t="str">
            <v>Autos détail</v>
          </cell>
          <cell r="W202" t="str">
            <v>$</v>
          </cell>
          <cell r="X202" t="str">
            <v>Oui</v>
          </cell>
        </row>
        <row r="203">
          <cell r="O203">
            <v>-4</v>
          </cell>
          <cell r="U203" t="str">
            <v>Véhicules neufs</v>
          </cell>
          <cell r="V203" t="str">
            <v>Autos détail</v>
          </cell>
          <cell r="W203" t="str">
            <v>NB</v>
          </cell>
          <cell r="X203">
            <v>0</v>
          </cell>
        </row>
        <row r="204">
          <cell r="C204">
            <v>-74971.12</v>
          </cell>
          <cell r="O204">
            <v>0</v>
          </cell>
          <cell r="U204" t="str">
            <v>Véhicules neufs</v>
          </cell>
          <cell r="V204" t="str">
            <v>Autos détail</v>
          </cell>
          <cell r="W204" t="str">
            <v>$</v>
          </cell>
          <cell r="X204" t="str">
            <v>Oui</v>
          </cell>
        </row>
        <row r="205">
          <cell r="O205">
            <v>0</v>
          </cell>
          <cell r="U205" t="str">
            <v>Véhicules neufs</v>
          </cell>
          <cell r="V205" t="str">
            <v>Autos détail</v>
          </cell>
          <cell r="W205" t="str">
            <v>NB</v>
          </cell>
          <cell r="X205">
            <v>0</v>
          </cell>
        </row>
        <row r="206">
          <cell r="C206">
            <v>-1937170.72</v>
          </cell>
          <cell r="O206">
            <v>-238216.61</v>
          </cell>
          <cell r="U206" t="str">
            <v>Véhicules neufs</v>
          </cell>
          <cell r="V206" t="str">
            <v>Camions détail</v>
          </cell>
          <cell r="W206" t="str">
            <v>$</v>
          </cell>
          <cell r="X206" t="str">
            <v>Oui</v>
          </cell>
        </row>
        <row r="207">
          <cell r="O207">
            <v>-5</v>
          </cell>
          <cell r="U207" t="str">
            <v>Véhicules neufs</v>
          </cell>
          <cell r="V207" t="str">
            <v>Camions détail</v>
          </cell>
          <cell r="W207" t="str">
            <v>NB</v>
          </cell>
          <cell r="X207">
            <v>0</v>
          </cell>
        </row>
        <row r="208">
          <cell r="C208">
            <v>-715207.04</v>
          </cell>
          <cell r="O208">
            <v>-117009.26</v>
          </cell>
          <cell r="U208" t="str">
            <v>Véhicules neufs</v>
          </cell>
          <cell r="V208" t="str">
            <v>Autos détail</v>
          </cell>
          <cell r="W208" t="str">
            <v>$</v>
          </cell>
          <cell r="X208" t="str">
            <v>Oui</v>
          </cell>
        </row>
        <row r="209">
          <cell r="O209">
            <v>-3</v>
          </cell>
          <cell r="U209" t="str">
            <v>Véhicules neufs</v>
          </cell>
          <cell r="V209" t="str">
            <v>Autos détail</v>
          </cell>
          <cell r="W209" t="str">
            <v>NB</v>
          </cell>
          <cell r="X209">
            <v>0</v>
          </cell>
        </row>
        <row r="210">
          <cell r="C210">
            <v>-6549445.8300000001</v>
          </cell>
          <cell r="O210">
            <v>-1153728.57</v>
          </cell>
          <cell r="U210" t="str">
            <v>Véhicules neufs</v>
          </cell>
          <cell r="V210" t="str">
            <v>Camions détail</v>
          </cell>
          <cell r="W210" t="str">
            <v>$</v>
          </cell>
          <cell r="X210" t="str">
            <v>Oui</v>
          </cell>
        </row>
        <row r="211">
          <cell r="O211">
            <v>-31</v>
          </cell>
          <cell r="U211" t="str">
            <v>Véhicules neufs</v>
          </cell>
          <cell r="V211" t="str">
            <v>Camions détail</v>
          </cell>
          <cell r="W211" t="str">
            <v>NB</v>
          </cell>
          <cell r="X211">
            <v>0</v>
          </cell>
        </row>
        <row r="212">
          <cell r="C212">
            <v>-502536.24</v>
          </cell>
          <cell r="O212">
            <v>0</v>
          </cell>
          <cell r="U212" t="str">
            <v>Véhicules neufs</v>
          </cell>
          <cell r="V212" t="str">
            <v>Autos détail</v>
          </cell>
          <cell r="W212" t="str">
            <v>$</v>
          </cell>
          <cell r="X212" t="str">
            <v>Oui</v>
          </cell>
        </row>
        <row r="213">
          <cell r="O213">
            <v>0</v>
          </cell>
          <cell r="U213" t="str">
            <v>Véhicules neufs</v>
          </cell>
          <cell r="V213" t="str">
            <v>Autos détail</v>
          </cell>
          <cell r="W213" t="str">
            <v>NB</v>
          </cell>
          <cell r="X213">
            <v>0</v>
          </cell>
        </row>
        <row r="214">
          <cell r="C214">
            <v>-369050.11</v>
          </cell>
          <cell r="O214">
            <v>0</v>
          </cell>
          <cell r="U214" t="str">
            <v>Véhicules neufs</v>
          </cell>
          <cell r="V214" t="str">
            <v>Flottes</v>
          </cell>
          <cell r="W214" t="str">
            <v>$</v>
          </cell>
          <cell r="X214" t="str">
            <v>Oui</v>
          </cell>
        </row>
        <row r="215">
          <cell r="O215">
            <v>0</v>
          </cell>
          <cell r="U215" t="str">
            <v>Véhicules neufs</v>
          </cell>
          <cell r="V215" t="str">
            <v>Flottes</v>
          </cell>
          <cell r="W215" t="str">
            <v>NB</v>
          </cell>
          <cell r="X215">
            <v>0</v>
          </cell>
        </row>
        <row r="216">
          <cell r="C216">
            <v>-1208219.4099999999</v>
          </cell>
          <cell r="O216">
            <v>-340896.89</v>
          </cell>
          <cell r="U216" t="str">
            <v>Véhicules neufs</v>
          </cell>
          <cell r="V216" t="str">
            <v>Ex-Démos et courtoisies</v>
          </cell>
          <cell r="W216" t="str">
            <v>$</v>
          </cell>
          <cell r="X216" t="str">
            <v>Oui</v>
          </cell>
        </row>
        <row r="217">
          <cell r="O217">
            <v>-11</v>
          </cell>
          <cell r="U217" t="str">
            <v>Véhicules neufs</v>
          </cell>
          <cell r="V217" t="str">
            <v>Ex-Démos et courtoisies</v>
          </cell>
          <cell r="W217" t="str">
            <v>NB</v>
          </cell>
          <cell r="X217">
            <v>0</v>
          </cell>
        </row>
        <row r="218">
          <cell r="C218">
            <v>-1656738.57</v>
          </cell>
          <cell r="O218">
            <v>-378985.75</v>
          </cell>
          <cell r="U218" t="str">
            <v>Véhicules usagés</v>
          </cell>
          <cell r="V218" t="str">
            <v>Certifié</v>
          </cell>
          <cell r="W218" t="str">
            <v>$</v>
          </cell>
          <cell r="X218" t="str">
            <v>Oui</v>
          </cell>
        </row>
        <row r="219">
          <cell r="O219">
            <v>-19</v>
          </cell>
          <cell r="U219" t="str">
            <v>Véhicules usagés</v>
          </cell>
          <cell r="V219" t="str">
            <v>Certifié</v>
          </cell>
          <cell r="W219" t="str">
            <v>NB</v>
          </cell>
          <cell r="X219">
            <v>0</v>
          </cell>
        </row>
        <row r="220">
          <cell r="C220">
            <v>-2333441.5099999998</v>
          </cell>
          <cell r="O220">
            <v>-170315</v>
          </cell>
          <cell r="U220" t="str">
            <v>Véhicules usagés</v>
          </cell>
          <cell r="V220" t="str">
            <v>Non Certifié</v>
          </cell>
          <cell r="W220" t="str">
            <v>$</v>
          </cell>
          <cell r="X220" t="str">
            <v>Oui</v>
          </cell>
        </row>
        <row r="221">
          <cell r="O221">
            <v>-10</v>
          </cell>
          <cell r="U221" t="str">
            <v>Véhicules usagés</v>
          </cell>
          <cell r="V221" t="str">
            <v>Non Certifié</v>
          </cell>
          <cell r="W221" t="str">
            <v>NB</v>
          </cell>
          <cell r="X221">
            <v>0</v>
          </cell>
        </row>
        <row r="222">
          <cell r="C222">
            <v>-888659.94</v>
          </cell>
          <cell r="O222">
            <v>-27489</v>
          </cell>
          <cell r="U222" t="str">
            <v>Véhicules usagés</v>
          </cell>
          <cell r="V222" t="str">
            <v>Non Certifié</v>
          </cell>
          <cell r="W222" t="str">
            <v>$</v>
          </cell>
          <cell r="X222" t="str">
            <v>Oui</v>
          </cell>
        </row>
        <row r="223">
          <cell r="O223">
            <v>-2</v>
          </cell>
          <cell r="U223" t="str">
            <v>Véhicules usagés</v>
          </cell>
          <cell r="V223" t="str">
            <v>Non Certifié</v>
          </cell>
          <cell r="W223" t="str">
            <v>NB</v>
          </cell>
          <cell r="X223">
            <v>0</v>
          </cell>
        </row>
        <row r="224">
          <cell r="C224">
            <v>-1908166</v>
          </cell>
          <cell r="O224">
            <v>-221874.29</v>
          </cell>
          <cell r="U224" t="str">
            <v>Véhicules usagés</v>
          </cell>
          <cell r="V224" t="str">
            <v>Ventes au Gros</v>
          </cell>
          <cell r="W224" t="str">
            <v>$</v>
          </cell>
          <cell r="X224" t="str">
            <v>Oui</v>
          </cell>
        </row>
        <row r="225">
          <cell r="O225">
            <v>-25</v>
          </cell>
          <cell r="U225" t="str">
            <v>Véhicules usagés</v>
          </cell>
          <cell r="V225" t="str">
            <v>Ventes au Gros</v>
          </cell>
          <cell r="W225" t="str">
            <v>NB</v>
          </cell>
          <cell r="X225">
            <v>0</v>
          </cell>
        </row>
        <row r="226">
          <cell r="C226">
            <v>-817046.07</v>
          </cell>
          <cell r="O226">
            <v>-70948.56</v>
          </cell>
          <cell r="U226" t="str">
            <v>Service</v>
          </cell>
          <cell r="V226" t="str">
            <v>M/O Client</v>
          </cell>
          <cell r="W226" t="str">
            <v>$</v>
          </cell>
          <cell r="X226" t="str">
            <v>Oui</v>
          </cell>
        </row>
        <row r="227">
          <cell r="O227">
            <v>-258</v>
          </cell>
          <cell r="U227" t="str">
            <v>Service</v>
          </cell>
          <cell r="V227" t="str">
            <v>M/O Client</v>
          </cell>
          <cell r="W227" t="str">
            <v>NB</v>
          </cell>
          <cell r="X227">
            <v>0</v>
          </cell>
        </row>
        <row r="228">
          <cell r="C228">
            <v>-715.82</v>
          </cell>
          <cell r="O228">
            <v>-62.5</v>
          </cell>
          <cell r="U228" t="str">
            <v>Service</v>
          </cell>
          <cell r="V228" t="str">
            <v>M/O Esthétique</v>
          </cell>
          <cell r="W228" t="str">
            <v>$</v>
          </cell>
          <cell r="X228" t="str">
            <v>Oui</v>
          </cell>
        </row>
        <row r="229">
          <cell r="C229">
            <v>-598927.93000000005</v>
          </cell>
          <cell r="O229">
            <v>-65342.43</v>
          </cell>
          <cell r="U229" t="str">
            <v>Service</v>
          </cell>
          <cell r="V229" t="str">
            <v>M/O Garantie</v>
          </cell>
          <cell r="W229" t="str">
            <v>$</v>
          </cell>
          <cell r="X229" t="str">
            <v>Oui</v>
          </cell>
        </row>
        <row r="230">
          <cell r="O230">
            <v>-266</v>
          </cell>
          <cell r="U230" t="str">
            <v>Service</v>
          </cell>
          <cell r="V230" t="str">
            <v>M/O Garantie</v>
          </cell>
          <cell r="W230" t="str">
            <v>NB</v>
          </cell>
          <cell r="X230">
            <v>0</v>
          </cell>
        </row>
        <row r="231">
          <cell r="C231">
            <v>-349980.93</v>
          </cell>
          <cell r="O231">
            <v>-47564.6</v>
          </cell>
          <cell r="U231" t="str">
            <v>Service</v>
          </cell>
          <cell r="V231" t="str">
            <v>M/O Interne</v>
          </cell>
          <cell r="W231" t="str">
            <v>$</v>
          </cell>
          <cell r="X231" t="str">
            <v>Oui</v>
          </cell>
        </row>
        <row r="232">
          <cell r="O232">
            <v>-243</v>
          </cell>
          <cell r="U232" t="str">
            <v>Service</v>
          </cell>
          <cell r="V232" t="str">
            <v>M/O Interne</v>
          </cell>
          <cell r="W232" t="str">
            <v>NB</v>
          </cell>
          <cell r="X232">
            <v>0</v>
          </cell>
        </row>
        <row r="233">
          <cell r="C233">
            <v>-143772.47</v>
          </cell>
          <cell r="O233">
            <v>-15234.47</v>
          </cell>
          <cell r="U233" t="str">
            <v>Pièces</v>
          </cell>
          <cell r="V233" t="str">
            <v>Huiles et Graisse</v>
          </cell>
          <cell r="W233" t="str">
            <v>$</v>
          </cell>
          <cell r="X233" t="str">
            <v>Oui</v>
          </cell>
        </row>
        <row r="234">
          <cell r="O234">
            <v>-258</v>
          </cell>
          <cell r="U234" t="str">
            <v>Pièces</v>
          </cell>
          <cell r="V234" t="str">
            <v>Huiles et Graisse</v>
          </cell>
          <cell r="W234" t="str">
            <v>NB</v>
          </cell>
          <cell r="X234">
            <v>0</v>
          </cell>
        </row>
        <row r="235">
          <cell r="C235">
            <v>-37046.699999999997</v>
          </cell>
          <cell r="O235">
            <v>-1319.25</v>
          </cell>
          <cell r="U235" t="str">
            <v>Service</v>
          </cell>
          <cell r="V235" t="str">
            <v>Sous-traitement</v>
          </cell>
          <cell r="W235" t="str">
            <v>$</v>
          </cell>
          <cell r="X235" t="str">
            <v>Oui</v>
          </cell>
        </row>
        <row r="236">
          <cell r="O236">
            <v>-13</v>
          </cell>
          <cell r="U236" t="str">
            <v>Service</v>
          </cell>
          <cell r="V236" t="str">
            <v>Sous-traitement</v>
          </cell>
          <cell r="W236" t="str">
            <v>NB</v>
          </cell>
          <cell r="X236">
            <v>0</v>
          </cell>
        </row>
        <row r="237">
          <cell r="C237">
            <v>-5307.59</v>
          </cell>
          <cell r="O237">
            <v>-280</v>
          </cell>
          <cell r="U237" t="str">
            <v>Service</v>
          </cell>
          <cell r="V237" t="str">
            <v>Sous-traitement</v>
          </cell>
          <cell r="W237" t="str">
            <v>$</v>
          </cell>
          <cell r="X237" t="str">
            <v>Oui</v>
          </cell>
        </row>
        <row r="238">
          <cell r="O238">
            <v>-2</v>
          </cell>
          <cell r="U238" t="str">
            <v>Service</v>
          </cell>
          <cell r="V238" t="str">
            <v>Sous-traitement</v>
          </cell>
          <cell r="W238" t="str">
            <v>NB</v>
          </cell>
          <cell r="X238">
            <v>0</v>
          </cell>
        </row>
        <row r="239">
          <cell r="C239">
            <v>-243581.55</v>
          </cell>
          <cell r="O239">
            <v>-32156.39</v>
          </cell>
          <cell r="U239" t="str">
            <v>Service</v>
          </cell>
          <cell r="V239" t="str">
            <v>Sous-traitement</v>
          </cell>
          <cell r="W239" t="str">
            <v>$</v>
          </cell>
          <cell r="X239" t="str">
            <v>Oui</v>
          </cell>
        </row>
        <row r="240">
          <cell r="O240">
            <v>-165</v>
          </cell>
          <cell r="U240" t="str">
            <v>Service</v>
          </cell>
          <cell r="V240" t="str">
            <v>Sous-traitement</v>
          </cell>
          <cell r="W240" t="str">
            <v>NB</v>
          </cell>
          <cell r="X240">
            <v>0</v>
          </cell>
        </row>
        <row r="241">
          <cell r="C241">
            <v>-391409.52</v>
          </cell>
          <cell r="O241">
            <v>-27163.8</v>
          </cell>
          <cell r="U241" t="str">
            <v>Carrosserie</v>
          </cell>
          <cell r="V241" t="str">
            <v>M/O Sous-traitement</v>
          </cell>
          <cell r="W241" t="str">
            <v>$</v>
          </cell>
          <cell r="X241" t="str">
            <v>Oui</v>
          </cell>
        </row>
        <row r="242">
          <cell r="O242">
            <v>-28</v>
          </cell>
          <cell r="U242" t="str">
            <v>Carrosserie</v>
          </cell>
          <cell r="V242" t="str">
            <v>M/O Sous-traitement</v>
          </cell>
          <cell r="W242" t="str">
            <v>NB</v>
          </cell>
          <cell r="X242">
            <v>0</v>
          </cell>
        </row>
        <row r="243">
          <cell r="C243">
            <v>-440679.24</v>
          </cell>
          <cell r="O243">
            <v>-14452.75</v>
          </cell>
          <cell r="U243" t="str">
            <v>Carrosserie</v>
          </cell>
          <cell r="V243" t="str">
            <v>M/O Sous-traitement</v>
          </cell>
          <cell r="W243" t="str">
            <v>$</v>
          </cell>
          <cell r="X243" t="str">
            <v>Oui</v>
          </cell>
        </row>
        <row r="244">
          <cell r="O244">
            <v>-15</v>
          </cell>
          <cell r="U244" t="str">
            <v>Carrosserie</v>
          </cell>
          <cell r="V244" t="str">
            <v>M/O Sous-traitement</v>
          </cell>
          <cell r="W244" t="str">
            <v>NB</v>
          </cell>
          <cell r="X244">
            <v>0</v>
          </cell>
        </row>
        <row r="245">
          <cell r="C245">
            <v>-65246.239999999998</v>
          </cell>
          <cell r="O245">
            <v>-12241.24</v>
          </cell>
          <cell r="U245" t="str">
            <v>Carrosserie</v>
          </cell>
          <cell r="V245" t="str">
            <v>M/O Sous-traitement</v>
          </cell>
          <cell r="W245" t="str">
            <v>$</v>
          </cell>
          <cell r="X245" t="str">
            <v>Oui</v>
          </cell>
        </row>
        <row r="246">
          <cell r="O246">
            <v>-23</v>
          </cell>
          <cell r="U246" t="str">
            <v>Carrosserie</v>
          </cell>
          <cell r="V246" t="str">
            <v>M/O Sous-traitement</v>
          </cell>
          <cell r="W246" t="str">
            <v>NB</v>
          </cell>
          <cell r="X246">
            <v>0</v>
          </cell>
        </row>
        <row r="247">
          <cell r="C247">
            <v>-480307.92</v>
          </cell>
          <cell r="O247">
            <v>-54755.69</v>
          </cell>
          <cell r="U247" t="str">
            <v>Pièces</v>
          </cell>
          <cell r="V247" t="str">
            <v>Pièces Ro Clients</v>
          </cell>
          <cell r="W247" t="str">
            <v>$</v>
          </cell>
          <cell r="X247" t="str">
            <v>Oui</v>
          </cell>
        </row>
        <row r="248">
          <cell r="O248">
            <v>-285</v>
          </cell>
          <cell r="U248" t="str">
            <v>Pièces</v>
          </cell>
          <cell r="V248" t="str">
            <v>Pièces Ro Clients</v>
          </cell>
          <cell r="W248" t="str">
            <v>NB</v>
          </cell>
          <cell r="X248">
            <v>0</v>
          </cell>
        </row>
        <row r="249">
          <cell r="C249">
            <v>-773509.96</v>
          </cell>
          <cell r="O249">
            <v>-108137.06</v>
          </cell>
          <cell r="U249" t="str">
            <v>Pièces</v>
          </cell>
          <cell r="V249" t="str">
            <v>P/A Garantie</v>
          </cell>
          <cell r="W249" t="str">
            <v>$</v>
          </cell>
          <cell r="X249" t="str">
            <v>Oui</v>
          </cell>
        </row>
        <row r="250">
          <cell r="O250">
            <v>-179</v>
          </cell>
          <cell r="U250" t="str">
            <v>Pièces</v>
          </cell>
          <cell r="V250" t="str">
            <v>P/A Garantie</v>
          </cell>
          <cell r="W250" t="str">
            <v>NB</v>
          </cell>
          <cell r="X250">
            <v>0</v>
          </cell>
        </row>
        <row r="251">
          <cell r="C251">
            <v>-360079.39</v>
          </cell>
          <cell r="O251">
            <v>-54833.14</v>
          </cell>
          <cell r="U251" t="str">
            <v>Pièces</v>
          </cell>
          <cell r="V251" t="str">
            <v>Ventes Internes</v>
          </cell>
          <cell r="W251" t="str">
            <v>$</v>
          </cell>
          <cell r="X251" t="str">
            <v>Oui</v>
          </cell>
        </row>
        <row r="252">
          <cell r="O252">
            <v>-255</v>
          </cell>
          <cell r="U252" t="str">
            <v>Pièces</v>
          </cell>
          <cell r="V252" t="str">
            <v>Ventes Internes</v>
          </cell>
          <cell r="W252" t="str">
            <v>NB</v>
          </cell>
          <cell r="X252">
            <v>0</v>
          </cell>
        </row>
        <row r="253">
          <cell r="C253">
            <v>-24638.25</v>
          </cell>
          <cell r="O253">
            <v>-2919.76</v>
          </cell>
          <cell r="U253" t="str">
            <v>Pièces</v>
          </cell>
          <cell r="V253" t="str">
            <v>Pièces Ro Clients</v>
          </cell>
          <cell r="W253" t="str">
            <v>$</v>
          </cell>
          <cell r="X253" t="str">
            <v>Oui</v>
          </cell>
        </row>
        <row r="254">
          <cell r="O254">
            <v>-41</v>
          </cell>
          <cell r="U254" t="str">
            <v>Pièces</v>
          </cell>
          <cell r="V254" t="str">
            <v>Pièces Ro Clients</v>
          </cell>
          <cell r="W254" t="str">
            <v>NB</v>
          </cell>
          <cell r="X254">
            <v>0</v>
          </cell>
        </row>
        <row r="255">
          <cell r="C255">
            <v>-71009.11</v>
          </cell>
          <cell r="O255">
            <v>-4476.8500000000004</v>
          </cell>
          <cell r="U255" t="str">
            <v>Pièces</v>
          </cell>
          <cell r="V255" t="str">
            <v>Pièces Ro Clients</v>
          </cell>
          <cell r="W255" t="str">
            <v>$</v>
          </cell>
          <cell r="X255" t="str">
            <v>Oui</v>
          </cell>
        </row>
        <row r="256">
          <cell r="O256">
            <v>21</v>
          </cell>
          <cell r="U256" t="str">
            <v>Pièces</v>
          </cell>
          <cell r="V256" t="str">
            <v>Pièces Ro Clients</v>
          </cell>
          <cell r="W256" t="str">
            <v>NB</v>
          </cell>
          <cell r="X256">
            <v>0</v>
          </cell>
        </row>
        <row r="257">
          <cell r="C257">
            <v>-159501.1</v>
          </cell>
          <cell r="O257">
            <v>-15031.33</v>
          </cell>
          <cell r="U257" t="str">
            <v>Pièces</v>
          </cell>
          <cell r="V257" t="str">
            <v>Pièces Ro Carrosserie</v>
          </cell>
          <cell r="W257" t="str">
            <v>$</v>
          </cell>
          <cell r="X257" t="str">
            <v>Oui</v>
          </cell>
        </row>
        <row r="258">
          <cell r="O258">
            <v>-14</v>
          </cell>
          <cell r="U258" t="str">
            <v>Pièces</v>
          </cell>
          <cell r="V258" t="str">
            <v>Pièces Ro Carrosserie</v>
          </cell>
          <cell r="W258" t="str">
            <v>NB</v>
          </cell>
          <cell r="X258">
            <v>0</v>
          </cell>
        </row>
        <row r="259">
          <cell r="C259">
            <v>-329066.34999999998</v>
          </cell>
          <cell r="O259">
            <v>-5919.88</v>
          </cell>
          <cell r="U259" t="str">
            <v>Pièces</v>
          </cell>
          <cell r="V259" t="str">
            <v>Pièces Ro Carrosserie</v>
          </cell>
          <cell r="W259" t="str">
            <v>$</v>
          </cell>
          <cell r="X259" t="str">
            <v>Oui</v>
          </cell>
        </row>
        <row r="260">
          <cell r="O260">
            <v>-8</v>
          </cell>
          <cell r="U260" t="str">
            <v>Pièces</v>
          </cell>
          <cell r="V260" t="str">
            <v>Pièces Ro Carrosserie</v>
          </cell>
          <cell r="W260" t="str">
            <v>NB</v>
          </cell>
          <cell r="X260">
            <v>0</v>
          </cell>
        </row>
        <row r="261">
          <cell r="C261">
            <v>-10003.049999999999</v>
          </cell>
          <cell r="O261">
            <v>-2307.73</v>
          </cell>
          <cell r="U261" t="str">
            <v>Pièces</v>
          </cell>
          <cell r="V261" t="str">
            <v>Pièces Ro Carrosserie</v>
          </cell>
          <cell r="W261" t="str">
            <v>$</v>
          </cell>
          <cell r="X261" t="str">
            <v>Oui</v>
          </cell>
        </row>
        <row r="262">
          <cell r="O262">
            <v>-7</v>
          </cell>
          <cell r="U262" t="str">
            <v>Pièces</v>
          </cell>
          <cell r="V262" t="str">
            <v>Pièces Ro Carrosserie</v>
          </cell>
          <cell r="W262" t="str">
            <v>NB</v>
          </cell>
          <cell r="X262">
            <v>0</v>
          </cell>
        </row>
        <row r="263">
          <cell r="C263">
            <v>-100582.28</v>
          </cell>
          <cell r="O263">
            <v>-11423.25</v>
          </cell>
          <cell r="U263" t="str">
            <v>Pièces</v>
          </cell>
          <cell r="V263" t="str">
            <v>Ventes Détails</v>
          </cell>
          <cell r="W263" t="str">
            <v>$</v>
          </cell>
          <cell r="X263" t="str">
            <v>Oui</v>
          </cell>
        </row>
        <row r="264">
          <cell r="O264">
            <v>-137</v>
          </cell>
          <cell r="U264" t="str">
            <v>Pièces</v>
          </cell>
          <cell r="V264" t="str">
            <v>Ventes Détails</v>
          </cell>
          <cell r="W264" t="str">
            <v>NB</v>
          </cell>
          <cell r="X264">
            <v>0</v>
          </cell>
        </row>
        <row r="265">
          <cell r="C265">
            <v>-386291.6</v>
          </cell>
          <cell r="O265">
            <v>-45116.73</v>
          </cell>
          <cell r="U265" t="str">
            <v>Pièces</v>
          </cell>
          <cell r="V265" t="str">
            <v>Ventes de Gros</v>
          </cell>
          <cell r="W265" t="str">
            <v>$</v>
          </cell>
          <cell r="X265" t="str">
            <v>Oui</v>
          </cell>
        </row>
        <row r="266">
          <cell r="O266">
            <v>-195</v>
          </cell>
          <cell r="U266" t="str">
            <v>Pièces</v>
          </cell>
          <cell r="V266" t="str">
            <v>Ventes de Gros</v>
          </cell>
          <cell r="W266" t="str">
            <v>NB</v>
          </cell>
          <cell r="X266">
            <v>0</v>
          </cell>
        </row>
        <row r="267">
          <cell r="C267">
            <v>-223555.04</v>
          </cell>
          <cell r="O267">
            <v>-36469.910000000003</v>
          </cell>
          <cell r="U267" t="str">
            <v>Pièces</v>
          </cell>
          <cell r="V267" t="str">
            <v>Ventes Pneus</v>
          </cell>
          <cell r="W267" t="str">
            <v>$</v>
          </cell>
          <cell r="X267" t="str">
            <v>Oui</v>
          </cell>
        </row>
        <row r="268">
          <cell r="O268">
            <v>-67</v>
          </cell>
          <cell r="U268" t="str">
            <v>Pièces</v>
          </cell>
          <cell r="V268" t="str">
            <v>Ventes Pneus</v>
          </cell>
          <cell r="W268" t="str">
            <v>NB</v>
          </cell>
          <cell r="X268">
            <v>0</v>
          </cell>
        </row>
        <row r="269">
          <cell r="C269">
            <v>-2709.69</v>
          </cell>
          <cell r="O269">
            <v>-1017.96</v>
          </cell>
          <cell r="U269" t="str">
            <v>Pièces</v>
          </cell>
          <cell r="V269" t="str">
            <v>Ventes Pneus</v>
          </cell>
          <cell r="W269" t="str">
            <v>$</v>
          </cell>
          <cell r="X269" t="str">
            <v>Oui</v>
          </cell>
        </row>
        <row r="270">
          <cell r="C270">
            <v>758061.25</v>
          </cell>
          <cell r="O270">
            <v>99675.45</v>
          </cell>
          <cell r="U270" t="str">
            <v>Véhicules neufs</v>
          </cell>
          <cell r="V270" t="str">
            <v>Rachat bail</v>
          </cell>
          <cell r="W270" t="str">
            <v>$</v>
          </cell>
          <cell r="X270">
            <v>0</v>
          </cell>
        </row>
        <row r="271">
          <cell r="C271">
            <v>559248.13</v>
          </cell>
          <cell r="O271">
            <v>28169.37</v>
          </cell>
          <cell r="U271" t="str">
            <v>Véhicules neufs</v>
          </cell>
          <cell r="V271" t="str">
            <v>Autos détail</v>
          </cell>
          <cell r="W271" t="str">
            <v>$</v>
          </cell>
          <cell r="X271">
            <v>0</v>
          </cell>
        </row>
        <row r="272">
          <cell r="C272">
            <v>104779.37</v>
          </cell>
          <cell r="O272">
            <v>52331.64</v>
          </cell>
          <cell r="U272" t="str">
            <v>Véhicules neufs</v>
          </cell>
          <cell r="V272" t="str">
            <v>Autos détail</v>
          </cell>
          <cell r="W272" t="str">
            <v>$</v>
          </cell>
          <cell r="X272">
            <v>0</v>
          </cell>
        </row>
        <row r="273">
          <cell r="C273">
            <v>1700062.45</v>
          </cell>
          <cell r="O273">
            <v>385821.65</v>
          </cell>
          <cell r="U273" t="str">
            <v>Véhicules neufs</v>
          </cell>
          <cell r="V273" t="str">
            <v>Autos détail</v>
          </cell>
          <cell r="W273" t="str">
            <v>$</v>
          </cell>
          <cell r="X273">
            <v>0</v>
          </cell>
        </row>
        <row r="274">
          <cell r="C274">
            <v>880506.82</v>
          </cell>
          <cell r="O274">
            <v>47.37</v>
          </cell>
          <cell r="U274" t="str">
            <v>Véhicules neufs</v>
          </cell>
          <cell r="V274" t="str">
            <v>Autos détail</v>
          </cell>
          <cell r="W274" t="str">
            <v>$</v>
          </cell>
          <cell r="X274">
            <v>0</v>
          </cell>
        </row>
        <row r="275">
          <cell r="C275">
            <v>3286933.06</v>
          </cell>
          <cell r="O275">
            <v>367916.74</v>
          </cell>
          <cell r="U275" t="str">
            <v>Véhicules neufs</v>
          </cell>
          <cell r="V275" t="str">
            <v>Autos détail</v>
          </cell>
          <cell r="W275" t="str">
            <v>$</v>
          </cell>
          <cell r="X275">
            <v>0</v>
          </cell>
        </row>
        <row r="276">
          <cell r="C276">
            <v>1280695.95</v>
          </cell>
          <cell r="O276">
            <v>129887.95</v>
          </cell>
          <cell r="U276" t="str">
            <v>Véhicules neufs</v>
          </cell>
          <cell r="V276" t="str">
            <v>Autos détail</v>
          </cell>
          <cell r="W276" t="str">
            <v>$</v>
          </cell>
          <cell r="X276">
            <v>0</v>
          </cell>
        </row>
        <row r="277">
          <cell r="C277">
            <v>73684.66</v>
          </cell>
          <cell r="O277">
            <v>0</v>
          </cell>
          <cell r="U277" t="str">
            <v>Véhicules neufs</v>
          </cell>
          <cell r="V277" t="str">
            <v>Autos détail</v>
          </cell>
          <cell r="W277" t="str">
            <v>$</v>
          </cell>
          <cell r="X277">
            <v>0</v>
          </cell>
        </row>
        <row r="278">
          <cell r="C278">
            <v>1892584.87</v>
          </cell>
          <cell r="O278">
            <v>236189.49</v>
          </cell>
          <cell r="U278" t="str">
            <v>Véhicules neufs</v>
          </cell>
          <cell r="V278" t="str">
            <v>Camions détail</v>
          </cell>
          <cell r="W278" t="str">
            <v>$</v>
          </cell>
          <cell r="X278">
            <v>0</v>
          </cell>
        </row>
        <row r="279">
          <cell r="C279">
            <v>702474.01</v>
          </cell>
          <cell r="O279">
            <v>113704.33</v>
          </cell>
          <cell r="U279" t="str">
            <v>Véhicules neufs</v>
          </cell>
          <cell r="V279" t="str">
            <v>Autos détail</v>
          </cell>
          <cell r="W279" t="str">
            <v>$</v>
          </cell>
          <cell r="X279">
            <v>0</v>
          </cell>
        </row>
        <row r="280">
          <cell r="C280">
            <v>6435277.4400000004</v>
          </cell>
          <cell r="O280">
            <v>1135082.43</v>
          </cell>
          <cell r="U280" t="str">
            <v>Véhicules neufs</v>
          </cell>
          <cell r="V280" t="str">
            <v>Camions détail</v>
          </cell>
          <cell r="W280" t="str">
            <v>$</v>
          </cell>
          <cell r="X280">
            <v>0</v>
          </cell>
        </row>
        <row r="281">
          <cell r="C281">
            <v>477046.84</v>
          </cell>
          <cell r="O281">
            <v>0</v>
          </cell>
          <cell r="U281" t="str">
            <v>Véhicules neufs</v>
          </cell>
          <cell r="V281" t="str">
            <v>Autos détail</v>
          </cell>
          <cell r="W281" t="str">
            <v>$</v>
          </cell>
          <cell r="X281">
            <v>0</v>
          </cell>
        </row>
        <row r="282">
          <cell r="C282">
            <v>360305.13</v>
          </cell>
          <cell r="O282">
            <v>0</v>
          </cell>
          <cell r="U282" t="str">
            <v>Véhicules neufs</v>
          </cell>
          <cell r="V282" t="str">
            <v>Flottes</v>
          </cell>
          <cell r="W282" t="str">
            <v>$</v>
          </cell>
          <cell r="X282">
            <v>0</v>
          </cell>
        </row>
        <row r="283">
          <cell r="C283">
            <v>1198969.4099999999</v>
          </cell>
          <cell r="O283">
            <v>334829.03999999998</v>
          </cell>
          <cell r="U283" t="str">
            <v>Véhicules neufs</v>
          </cell>
          <cell r="V283" t="str">
            <v>Ex-Démos et courtoisies</v>
          </cell>
          <cell r="W283" t="str">
            <v>$</v>
          </cell>
          <cell r="X283">
            <v>0</v>
          </cell>
        </row>
        <row r="284">
          <cell r="C284">
            <v>1458441.17</v>
          </cell>
          <cell r="O284">
            <v>330162.15999999997</v>
          </cell>
          <cell r="U284" t="str">
            <v>Véhicules usagés</v>
          </cell>
          <cell r="V284" t="str">
            <v>Certifié</v>
          </cell>
          <cell r="W284" t="str">
            <v>$</v>
          </cell>
          <cell r="X284">
            <v>0</v>
          </cell>
        </row>
        <row r="285">
          <cell r="C285">
            <v>146714.74</v>
          </cell>
          <cell r="O285">
            <v>35626.959999999999</v>
          </cell>
          <cell r="U285" t="str">
            <v>Véhicules usagés</v>
          </cell>
          <cell r="V285" t="str">
            <v>Certifié</v>
          </cell>
          <cell r="W285" t="str">
            <v>$</v>
          </cell>
          <cell r="X285">
            <v>0</v>
          </cell>
        </row>
        <row r="286">
          <cell r="C286">
            <v>2099291</v>
          </cell>
          <cell r="O286">
            <v>155152.62</v>
          </cell>
          <cell r="U286" t="str">
            <v>Véhicules usagés</v>
          </cell>
          <cell r="V286" t="str">
            <v>Non Certifié</v>
          </cell>
          <cell r="W286" t="str">
            <v>$</v>
          </cell>
          <cell r="X286">
            <v>0</v>
          </cell>
        </row>
        <row r="287">
          <cell r="C287">
            <v>185152.06</v>
          </cell>
          <cell r="O287">
            <v>13308.13</v>
          </cell>
          <cell r="U287" t="str">
            <v>Véhicules usagés</v>
          </cell>
          <cell r="V287" t="str">
            <v>Non Certifié</v>
          </cell>
          <cell r="W287" t="str">
            <v>$</v>
          </cell>
          <cell r="X287">
            <v>0</v>
          </cell>
        </row>
        <row r="288">
          <cell r="C288">
            <v>793456.63</v>
          </cell>
          <cell r="O288">
            <v>23330</v>
          </cell>
          <cell r="U288" t="str">
            <v>Véhicules usagés</v>
          </cell>
          <cell r="V288" t="str">
            <v>Non Certifié</v>
          </cell>
          <cell r="W288" t="str">
            <v>$</v>
          </cell>
          <cell r="X288">
            <v>0</v>
          </cell>
        </row>
        <row r="289">
          <cell r="C289">
            <v>57325.88</v>
          </cell>
          <cell r="O289">
            <v>3142.7</v>
          </cell>
          <cell r="U289" t="str">
            <v>Véhicules usagés</v>
          </cell>
          <cell r="V289" t="str">
            <v>Non Certifié</v>
          </cell>
          <cell r="W289" t="str">
            <v>$</v>
          </cell>
          <cell r="X289">
            <v>0</v>
          </cell>
        </row>
        <row r="290">
          <cell r="C290">
            <v>1871709.03</v>
          </cell>
          <cell r="O290">
            <v>224888.86</v>
          </cell>
          <cell r="U290" t="str">
            <v>Véhicules usagés</v>
          </cell>
          <cell r="V290" t="str">
            <v>Ventes au Gros</v>
          </cell>
          <cell r="W290" t="str">
            <v>$</v>
          </cell>
          <cell r="X290">
            <v>0</v>
          </cell>
        </row>
        <row r="291">
          <cell r="C291">
            <v>205210.63</v>
          </cell>
          <cell r="O291">
            <v>18810.07</v>
          </cell>
          <cell r="U291" t="str">
            <v>Service</v>
          </cell>
          <cell r="V291" t="str">
            <v>M/O Client</v>
          </cell>
          <cell r="W291" t="str">
            <v>$</v>
          </cell>
          <cell r="X291">
            <v>0</v>
          </cell>
        </row>
        <row r="292">
          <cell r="C292">
            <v>53.35</v>
          </cell>
          <cell r="O292">
            <v>0</v>
          </cell>
          <cell r="U292" t="str">
            <v>Service</v>
          </cell>
          <cell r="V292" t="str">
            <v>M/O Esthétique</v>
          </cell>
          <cell r="W292" t="str">
            <v>$</v>
          </cell>
          <cell r="X292">
            <v>0</v>
          </cell>
        </row>
        <row r="293">
          <cell r="C293">
            <v>184855.54</v>
          </cell>
          <cell r="O293">
            <v>19498.57</v>
          </cell>
          <cell r="U293" t="str">
            <v>Service</v>
          </cell>
          <cell r="V293" t="str">
            <v>M/O Garantie</v>
          </cell>
          <cell r="W293" t="str">
            <v>$</v>
          </cell>
          <cell r="X293">
            <v>0</v>
          </cell>
        </row>
        <row r="294">
          <cell r="C294">
            <v>106352.74</v>
          </cell>
          <cell r="O294">
            <v>14178.83</v>
          </cell>
          <cell r="U294" t="str">
            <v>Service</v>
          </cell>
          <cell r="V294" t="str">
            <v>M/O Interne</v>
          </cell>
          <cell r="W294" t="str">
            <v>$</v>
          </cell>
          <cell r="X294">
            <v>0</v>
          </cell>
        </row>
        <row r="295">
          <cell r="C295">
            <v>26170.67</v>
          </cell>
          <cell r="O295">
            <v>3777.2</v>
          </cell>
          <cell r="U295" t="str">
            <v>Service</v>
          </cell>
          <cell r="V295" t="str">
            <v>Ajustement M/O</v>
          </cell>
          <cell r="W295" t="str">
            <v>$</v>
          </cell>
          <cell r="X295">
            <v>0</v>
          </cell>
        </row>
        <row r="296">
          <cell r="C296">
            <v>101256.67</v>
          </cell>
          <cell r="O296">
            <v>10769.79</v>
          </cell>
          <cell r="U296" t="str">
            <v>Pièces</v>
          </cell>
          <cell r="V296" t="str">
            <v>Huiles et Graisse</v>
          </cell>
          <cell r="W296" t="str">
            <v>$</v>
          </cell>
          <cell r="X296">
            <v>0</v>
          </cell>
        </row>
        <row r="297">
          <cell r="C297">
            <v>26067.46</v>
          </cell>
          <cell r="O297">
            <v>893.9</v>
          </cell>
          <cell r="U297" t="str">
            <v>Service</v>
          </cell>
          <cell r="V297" t="str">
            <v>Sous-traitement</v>
          </cell>
          <cell r="W297" t="str">
            <v>$</v>
          </cell>
          <cell r="X297">
            <v>0</v>
          </cell>
        </row>
        <row r="298">
          <cell r="C298">
            <v>10022.94</v>
          </cell>
          <cell r="O298">
            <v>328.9</v>
          </cell>
          <cell r="U298" t="str">
            <v>Service</v>
          </cell>
          <cell r="V298" t="str">
            <v>Sous-traitement</v>
          </cell>
          <cell r="W298" t="str">
            <v>$</v>
          </cell>
          <cell r="X298">
            <v>0</v>
          </cell>
        </row>
        <row r="299">
          <cell r="C299">
            <v>178524.56</v>
          </cell>
          <cell r="O299">
            <v>22540.65</v>
          </cell>
          <cell r="U299" t="str">
            <v>Service</v>
          </cell>
          <cell r="V299" t="str">
            <v>Sous-traitement</v>
          </cell>
          <cell r="W299" t="str">
            <v>$</v>
          </cell>
          <cell r="X299">
            <v>0</v>
          </cell>
        </row>
        <row r="300">
          <cell r="C300">
            <v>205367.94</v>
          </cell>
          <cell r="O300">
            <v>15387.25</v>
          </cell>
          <cell r="U300" t="str">
            <v>Carrosserie</v>
          </cell>
          <cell r="V300" t="str">
            <v>M/O Sous-traitement</v>
          </cell>
          <cell r="W300" t="str">
            <v>$</v>
          </cell>
          <cell r="X300">
            <v>0</v>
          </cell>
        </row>
        <row r="301">
          <cell r="C301">
            <v>440679.24</v>
          </cell>
          <cell r="O301">
            <v>14452.75</v>
          </cell>
          <cell r="U301" t="str">
            <v>Carrosserie</v>
          </cell>
          <cell r="V301" t="str">
            <v>M/O Sous-traitement</v>
          </cell>
          <cell r="W301" t="str">
            <v>$</v>
          </cell>
          <cell r="X301">
            <v>0</v>
          </cell>
        </row>
        <row r="302">
          <cell r="C302">
            <v>51339.23</v>
          </cell>
          <cell r="O302">
            <v>9415.0300000000007</v>
          </cell>
          <cell r="U302" t="str">
            <v>Carrosserie</v>
          </cell>
          <cell r="V302" t="str">
            <v>M/O Sous-traitement</v>
          </cell>
          <cell r="W302" t="str">
            <v>$</v>
          </cell>
          <cell r="X302">
            <v>0</v>
          </cell>
        </row>
        <row r="303">
          <cell r="C303">
            <v>308131.07</v>
          </cell>
          <cell r="O303">
            <v>36651.839999999997</v>
          </cell>
          <cell r="U303" t="str">
            <v>Pièces</v>
          </cell>
          <cell r="V303" t="str">
            <v>Pièces Ro Clients</v>
          </cell>
          <cell r="W303" t="str">
            <v>$</v>
          </cell>
          <cell r="X303">
            <v>0</v>
          </cell>
        </row>
        <row r="304">
          <cell r="C304">
            <v>585750.75</v>
          </cell>
          <cell r="O304">
            <v>82145.25</v>
          </cell>
          <cell r="U304" t="str">
            <v>Pièces</v>
          </cell>
          <cell r="V304" t="str">
            <v>P/A Garantie</v>
          </cell>
          <cell r="W304" t="str">
            <v>$</v>
          </cell>
          <cell r="X304">
            <v>0</v>
          </cell>
        </row>
        <row r="305">
          <cell r="C305">
            <v>245955.39</v>
          </cell>
          <cell r="O305">
            <v>37987.589999999997</v>
          </cell>
          <cell r="U305" t="str">
            <v>Pièces</v>
          </cell>
          <cell r="V305" t="str">
            <v>Ventes Internes</v>
          </cell>
          <cell r="W305" t="str">
            <v>$</v>
          </cell>
          <cell r="X305">
            <v>0</v>
          </cell>
        </row>
        <row r="306">
          <cell r="C306">
            <v>16714.669999999998</v>
          </cell>
          <cell r="O306">
            <v>1995.54</v>
          </cell>
          <cell r="U306" t="str">
            <v>Pièces</v>
          </cell>
          <cell r="V306" t="str">
            <v>Pièces Ro Clients</v>
          </cell>
          <cell r="W306" t="str">
            <v>$</v>
          </cell>
          <cell r="X306">
            <v>0</v>
          </cell>
        </row>
        <row r="307">
          <cell r="C307">
            <v>67109.8</v>
          </cell>
          <cell r="O307">
            <v>4251.6899999999996</v>
          </cell>
          <cell r="U307" t="str">
            <v>Pièces</v>
          </cell>
          <cell r="V307" t="str">
            <v>Pièces Ro Clients</v>
          </cell>
          <cell r="W307" t="str">
            <v>$</v>
          </cell>
          <cell r="X307">
            <v>0</v>
          </cell>
        </row>
        <row r="308">
          <cell r="C308">
            <v>109652.9</v>
          </cell>
          <cell r="O308">
            <v>10449.98</v>
          </cell>
          <cell r="U308" t="str">
            <v>Pièces</v>
          </cell>
          <cell r="V308" t="str">
            <v>Pièces Ro Carrosserie</v>
          </cell>
          <cell r="W308" t="str">
            <v>$</v>
          </cell>
          <cell r="X308">
            <v>0</v>
          </cell>
        </row>
        <row r="309">
          <cell r="C309">
            <v>252124.72</v>
          </cell>
          <cell r="O309">
            <v>4553.6899999999996</v>
          </cell>
          <cell r="U309" t="str">
            <v>Pièces</v>
          </cell>
          <cell r="V309" t="str">
            <v>Pièces Ro Carrosserie</v>
          </cell>
          <cell r="W309" t="str">
            <v>$</v>
          </cell>
          <cell r="X309">
            <v>0</v>
          </cell>
        </row>
        <row r="310">
          <cell r="C310">
            <v>6755.16</v>
          </cell>
          <cell r="O310">
            <v>1772.25</v>
          </cell>
          <cell r="U310" t="str">
            <v>Pièces</v>
          </cell>
          <cell r="V310" t="str">
            <v>Pièces Ro Carrosserie</v>
          </cell>
          <cell r="W310" t="str">
            <v>$</v>
          </cell>
          <cell r="X310">
            <v>0</v>
          </cell>
        </row>
        <row r="311">
          <cell r="C311">
            <v>70868.11</v>
          </cell>
          <cell r="O311">
            <v>8596.07</v>
          </cell>
          <cell r="U311" t="str">
            <v>Pièces</v>
          </cell>
          <cell r="V311" t="str">
            <v>Ventes Détails</v>
          </cell>
          <cell r="W311" t="str">
            <v>$</v>
          </cell>
          <cell r="X311">
            <v>0</v>
          </cell>
        </row>
        <row r="312">
          <cell r="C312">
            <v>312449.09000000003</v>
          </cell>
          <cell r="O312">
            <v>35640.65</v>
          </cell>
          <cell r="U312" t="str">
            <v>Pièces</v>
          </cell>
          <cell r="V312" t="str">
            <v>Ventes de Gros</v>
          </cell>
          <cell r="W312" t="str">
            <v>$</v>
          </cell>
          <cell r="X312">
            <v>0</v>
          </cell>
        </row>
        <row r="313">
          <cell r="C313">
            <v>180818.02</v>
          </cell>
          <cell r="O313">
            <v>29167.02</v>
          </cell>
          <cell r="U313" t="str">
            <v>Pièces</v>
          </cell>
          <cell r="V313" t="str">
            <v>Ventes Pneus</v>
          </cell>
          <cell r="W313" t="str">
            <v>$</v>
          </cell>
          <cell r="X313">
            <v>0</v>
          </cell>
        </row>
        <row r="314">
          <cell r="C314">
            <v>2232.23</v>
          </cell>
          <cell r="O314">
            <v>915.72</v>
          </cell>
          <cell r="U314" t="str">
            <v>Pièces</v>
          </cell>
          <cell r="V314" t="str">
            <v>Ventes Pneus</v>
          </cell>
          <cell r="W314" t="str">
            <v>$</v>
          </cell>
          <cell r="X314">
            <v>0</v>
          </cell>
        </row>
        <row r="315">
          <cell r="C315">
            <v>-62977.22</v>
          </cell>
          <cell r="O315">
            <v>-3224.01</v>
          </cell>
          <cell r="U315" t="str">
            <v>Pièces</v>
          </cell>
          <cell r="V315" t="str">
            <v>Escomptes</v>
          </cell>
          <cell r="W315" t="str">
            <v>$</v>
          </cell>
          <cell r="X315">
            <v>0</v>
          </cell>
        </row>
        <row r="316">
          <cell r="C316">
            <v>244806.08</v>
          </cell>
          <cell r="O316">
            <v>28590.33</v>
          </cell>
          <cell r="U316" t="str">
            <v>Véhicules neufs</v>
          </cell>
          <cell r="V316" t="str">
            <v>Comm. vendeurs</v>
          </cell>
          <cell r="W316" t="str">
            <v>$</v>
          </cell>
          <cell r="X316">
            <v>0</v>
          </cell>
        </row>
        <row r="317">
          <cell r="C317">
            <v>137876.88</v>
          </cell>
          <cell r="O317">
            <v>22886.43</v>
          </cell>
          <cell r="U317" t="str">
            <v>Véhicules neufs</v>
          </cell>
          <cell r="V317" t="str">
            <v>Comm. F&amp;I</v>
          </cell>
          <cell r="W317" t="str">
            <v>$</v>
          </cell>
          <cell r="X317">
            <v>0</v>
          </cell>
        </row>
        <row r="318">
          <cell r="C318">
            <v>2476.62</v>
          </cell>
          <cell r="O318">
            <v>15.34</v>
          </cell>
          <cell r="U318" t="str">
            <v>Véhicules neufs</v>
          </cell>
          <cell r="V318" t="str">
            <v>Service gratuit 1</v>
          </cell>
          <cell r="W318" t="str">
            <v>$</v>
          </cell>
          <cell r="X318">
            <v>0</v>
          </cell>
        </row>
        <row r="319">
          <cell r="C319">
            <v>16469.04</v>
          </cell>
          <cell r="O319">
            <v>1319.95</v>
          </cell>
          <cell r="U319" t="str">
            <v>Véhicules neufs</v>
          </cell>
          <cell r="V319" t="str">
            <v>Entretien stock</v>
          </cell>
          <cell r="W319" t="str">
            <v>$</v>
          </cell>
          <cell r="X319">
            <v>0</v>
          </cell>
        </row>
        <row r="320">
          <cell r="C320">
            <v>165992.69</v>
          </cell>
          <cell r="O320">
            <v>33034.21</v>
          </cell>
          <cell r="U320" t="str">
            <v>Véhicules neufs</v>
          </cell>
          <cell r="V320" t="str">
            <v>Intérêt de gros</v>
          </cell>
          <cell r="W320" t="str">
            <v>$</v>
          </cell>
          <cell r="X320">
            <v>0</v>
          </cell>
        </row>
        <row r="321">
          <cell r="C321">
            <v>97552.41</v>
          </cell>
          <cell r="O321">
            <v>11497.27</v>
          </cell>
          <cell r="U321" t="str">
            <v>Véhicules neufs</v>
          </cell>
          <cell r="V321" t="str">
            <v>Frais de livraison</v>
          </cell>
          <cell r="W321" t="str">
            <v>$</v>
          </cell>
          <cell r="X321">
            <v>0</v>
          </cell>
        </row>
        <row r="322">
          <cell r="C322">
            <v>116620</v>
          </cell>
          <cell r="O322">
            <v>19210</v>
          </cell>
          <cell r="U322" t="str">
            <v>Véhicules neufs</v>
          </cell>
          <cell r="V322" t="str">
            <v>Publicité 1</v>
          </cell>
          <cell r="W322" t="str">
            <v>$</v>
          </cell>
          <cell r="X322">
            <v>0</v>
          </cell>
        </row>
        <row r="323">
          <cell r="C323">
            <v>-55400</v>
          </cell>
          <cell r="O323">
            <v>-8200</v>
          </cell>
          <cell r="U323" t="str">
            <v>Véhicules neufs</v>
          </cell>
          <cell r="V323" t="str">
            <v>Publicité 1</v>
          </cell>
          <cell r="W323" t="str">
            <v>$</v>
          </cell>
          <cell r="X323">
            <v>0</v>
          </cell>
        </row>
        <row r="324">
          <cell r="C324">
            <v>23315.94</v>
          </cell>
          <cell r="O324">
            <v>3036.14</v>
          </cell>
          <cell r="U324" t="str">
            <v>Véhicules neufs</v>
          </cell>
          <cell r="V324" t="str">
            <v>Salaires propriétaire</v>
          </cell>
          <cell r="W324" t="str">
            <v>$</v>
          </cell>
          <cell r="X324">
            <v>0</v>
          </cell>
        </row>
        <row r="325">
          <cell r="C325">
            <v>173293.03</v>
          </cell>
          <cell r="O325">
            <v>25436.86</v>
          </cell>
          <cell r="U325" t="str">
            <v>Véhicules neufs</v>
          </cell>
          <cell r="V325" t="str">
            <v>Salaires cadres</v>
          </cell>
          <cell r="W325" t="str">
            <v>$</v>
          </cell>
          <cell r="X325">
            <v>0</v>
          </cell>
        </row>
        <row r="326">
          <cell r="C326">
            <v>73010.02</v>
          </cell>
          <cell r="O326">
            <v>10435.66</v>
          </cell>
          <cell r="U326" t="str">
            <v>Véhicules neufs</v>
          </cell>
          <cell r="V326" t="str">
            <v>Salaires commis</v>
          </cell>
          <cell r="W326" t="str">
            <v>$</v>
          </cell>
          <cell r="X326">
            <v>0</v>
          </cell>
        </row>
        <row r="327">
          <cell r="C327">
            <v>51176.22</v>
          </cell>
          <cell r="O327">
            <v>7106.61</v>
          </cell>
          <cell r="U327" t="str">
            <v>Véhicules neufs</v>
          </cell>
          <cell r="V327" t="str">
            <v>Salaires autres</v>
          </cell>
          <cell r="W327" t="str">
            <v>$</v>
          </cell>
          <cell r="X327">
            <v>0</v>
          </cell>
        </row>
        <row r="328">
          <cell r="C328">
            <v>108752.22</v>
          </cell>
          <cell r="O328">
            <v>12704.9</v>
          </cell>
          <cell r="U328" t="str">
            <v>Véhicules neufs</v>
          </cell>
          <cell r="V328" t="str">
            <v>Salaires en absences</v>
          </cell>
          <cell r="W328" t="str">
            <v>$</v>
          </cell>
          <cell r="X328">
            <v>0</v>
          </cell>
        </row>
        <row r="329">
          <cell r="C329">
            <v>23451.81</v>
          </cell>
          <cell r="O329">
            <v>2921.47</v>
          </cell>
          <cell r="U329" t="str">
            <v>Véhicules neufs</v>
          </cell>
          <cell r="V329" t="str">
            <v>Csst</v>
          </cell>
          <cell r="W329" t="str">
            <v>$</v>
          </cell>
          <cell r="X329">
            <v>0</v>
          </cell>
        </row>
        <row r="330">
          <cell r="C330">
            <v>95578.02</v>
          </cell>
          <cell r="O330">
            <v>10914.02</v>
          </cell>
          <cell r="U330" t="str">
            <v>Véhicules neufs</v>
          </cell>
          <cell r="V330" t="str">
            <v>Déduction à la source</v>
          </cell>
          <cell r="W330" t="str">
            <v>$</v>
          </cell>
          <cell r="X330">
            <v>0</v>
          </cell>
        </row>
        <row r="331">
          <cell r="C331">
            <v>64609.72</v>
          </cell>
          <cell r="O331">
            <v>7633.95</v>
          </cell>
          <cell r="U331" t="str">
            <v>Véhicules neufs</v>
          </cell>
          <cell r="V331" t="str">
            <v>Bénéfices marginaux</v>
          </cell>
          <cell r="W331" t="str">
            <v>$</v>
          </cell>
          <cell r="X331">
            <v>0</v>
          </cell>
        </row>
        <row r="332">
          <cell r="C332">
            <v>2058</v>
          </cell>
          <cell r="O332">
            <v>339</v>
          </cell>
          <cell r="U332" t="str">
            <v>Véhicules neufs</v>
          </cell>
          <cell r="V332" t="str">
            <v>Fournitures autres</v>
          </cell>
          <cell r="W332" t="str">
            <v>$</v>
          </cell>
          <cell r="X332">
            <v>0</v>
          </cell>
        </row>
        <row r="333">
          <cell r="C333">
            <v>280</v>
          </cell>
          <cell r="O333">
            <v>35</v>
          </cell>
          <cell r="U333" t="str">
            <v>Véhicules neufs</v>
          </cell>
          <cell r="V333" t="str">
            <v>Uniformes</v>
          </cell>
          <cell r="W333" t="str">
            <v>$</v>
          </cell>
          <cell r="X333">
            <v>0</v>
          </cell>
        </row>
        <row r="334">
          <cell r="C334">
            <v>36446.639999999999</v>
          </cell>
          <cell r="O334">
            <v>4555.83</v>
          </cell>
          <cell r="U334" t="str">
            <v>Véhicules neufs</v>
          </cell>
          <cell r="V334" t="str">
            <v>Formation</v>
          </cell>
          <cell r="W334" t="str">
            <v>$</v>
          </cell>
          <cell r="X334">
            <v>0</v>
          </cell>
        </row>
        <row r="335">
          <cell r="C335">
            <v>110497.93</v>
          </cell>
          <cell r="O335">
            <v>10973.54</v>
          </cell>
          <cell r="U335" t="str">
            <v>Véhicules neufs</v>
          </cell>
          <cell r="V335" t="str">
            <v>Frais véhicules de cie</v>
          </cell>
          <cell r="W335" t="str">
            <v>$</v>
          </cell>
          <cell r="X335">
            <v>0</v>
          </cell>
        </row>
        <row r="336">
          <cell r="C336">
            <v>1052.57</v>
          </cell>
          <cell r="O336">
            <v>363.61</v>
          </cell>
          <cell r="U336" t="str">
            <v>Véhicules neufs</v>
          </cell>
          <cell r="V336" t="str">
            <v>Frais postaux</v>
          </cell>
          <cell r="W336" t="str">
            <v>$</v>
          </cell>
          <cell r="X336">
            <v>0</v>
          </cell>
        </row>
        <row r="337">
          <cell r="C337">
            <v>55146.36</v>
          </cell>
          <cell r="O337">
            <v>12552.11</v>
          </cell>
          <cell r="U337" t="str">
            <v>Véhicules neufs</v>
          </cell>
          <cell r="V337" t="str">
            <v>Informatique</v>
          </cell>
          <cell r="W337" t="str">
            <v>$</v>
          </cell>
          <cell r="X337">
            <v>0</v>
          </cell>
        </row>
        <row r="338">
          <cell r="C338">
            <v>4736</v>
          </cell>
          <cell r="O338">
            <v>592</v>
          </cell>
          <cell r="U338" t="str">
            <v>Véhicules neufs</v>
          </cell>
          <cell r="V338" t="str">
            <v>Papeterie</v>
          </cell>
          <cell r="W338" t="str">
            <v>$</v>
          </cell>
          <cell r="X338">
            <v>0</v>
          </cell>
        </row>
        <row r="339">
          <cell r="C339">
            <v>4391.8599999999997</v>
          </cell>
          <cell r="O339">
            <v>601.94000000000005</v>
          </cell>
          <cell r="U339" t="str">
            <v>Véhicules neufs</v>
          </cell>
          <cell r="V339" t="str">
            <v>Téléphone</v>
          </cell>
          <cell r="W339" t="str">
            <v>$</v>
          </cell>
          <cell r="X339">
            <v>0</v>
          </cell>
        </row>
        <row r="340">
          <cell r="C340">
            <v>13677.79</v>
          </cell>
          <cell r="O340">
            <v>1632</v>
          </cell>
          <cell r="U340" t="str">
            <v>Véhicules neufs</v>
          </cell>
          <cell r="V340" t="str">
            <v>Divers</v>
          </cell>
          <cell r="W340" t="str">
            <v>$</v>
          </cell>
          <cell r="X340">
            <v>0</v>
          </cell>
        </row>
        <row r="341">
          <cell r="C341">
            <v>15557.12</v>
          </cell>
          <cell r="O341">
            <v>1944.64</v>
          </cell>
          <cell r="U341" t="str">
            <v>Véhicules neufs</v>
          </cell>
          <cell r="V341" t="str">
            <v>Frais de déplacement</v>
          </cell>
          <cell r="W341" t="str">
            <v>$</v>
          </cell>
          <cell r="X341">
            <v>0</v>
          </cell>
        </row>
        <row r="342">
          <cell r="C342">
            <v>52088.89</v>
          </cell>
          <cell r="O342">
            <v>5196.49</v>
          </cell>
          <cell r="U342" t="str">
            <v>Véhicules neufs</v>
          </cell>
          <cell r="V342" t="str">
            <v>Services extérieurs</v>
          </cell>
          <cell r="W342" t="str">
            <v>$</v>
          </cell>
          <cell r="X342">
            <v>0</v>
          </cell>
        </row>
        <row r="343">
          <cell r="C343">
            <v>23207.68</v>
          </cell>
          <cell r="O343">
            <v>2963.84</v>
          </cell>
          <cell r="U343" t="str">
            <v>Véhicules neufs</v>
          </cell>
          <cell r="V343" t="str">
            <v>Amortissement</v>
          </cell>
          <cell r="W343" t="str">
            <v>$</v>
          </cell>
          <cell r="X343">
            <v>0</v>
          </cell>
        </row>
        <row r="344">
          <cell r="C344">
            <v>1024</v>
          </cell>
          <cell r="O344">
            <v>128</v>
          </cell>
          <cell r="U344" t="str">
            <v>Véhicules neufs</v>
          </cell>
          <cell r="V344" t="str">
            <v>Location équipement</v>
          </cell>
          <cell r="W344" t="str">
            <v>$</v>
          </cell>
          <cell r="X344">
            <v>0</v>
          </cell>
        </row>
        <row r="345">
          <cell r="C345">
            <v>9395.2000000000007</v>
          </cell>
          <cell r="O345">
            <v>1174.4000000000001</v>
          </cell>
          <cell r="U345" t="str">
            <v>Véhicules neufs</v>
          </cell>
          <cell r="V345" t="str">
            <v>Chauffage, éclairage</v>
          </cell>
          <cell r="W345" t="str">
            <v>$</v>
          </cell>
          <cell r="X345">
            <v>0</v>
          </cell>
        </row>
        <row r="346">
          <cell r="C346">
            <v>68881.62</v>
          </cell>
          <cell r="O346">
            <v>10815.97</v>
          </cell>
          <cell r="U346" t="str">
            <v>Véhicules neufs</v>
          </cell>
          <cell r="V346" t="str">
            <v>Loyer</v>
          </cell>
          <cell r="W346" t="str">
            <v>$</v>
          </cell>
          <cell r="X346">
            <v>0</v>
          </cell>
        </row>
        <row r="347">
          <cell r="C347">
            <v>3840</v>
          </cell>
          <cell r="O347">
            <v>480</v>
          </cell>
          <cell r="U347" t="str">
            <v>Véhicules neufs</v>
          </cell>
          <cell r="V347" t="str">
            <v>Assurances</v>
          </cell>
          <cell r="W347" t="str">
            <v>$</v>
          </cell>
          <cell r="X347">
            <v>0</v>
          </cell>
        </row>
        <row r="348">
          <cell r="C348">
            <v>12032</v>
          </cell>
          <cell r="O348">
            <v>1504</v>
          </cell>
          <cell r="U348" t="str">
            <v>Véhicules neufs</v>
          </cell>
          <cell r="V348" t="str">
            <v>Taxes foncières</v>
          </cell>
          <cell r="W348" t="str">
            <v>$</v>
          </cell>
          <cell r="X348">
            <v>0</v>
          </cell>
        </row>
        <row r="349">
          <cell r="C349">
            <v>8064</v>
          </cell>
          <cell r="O349">
            <v>1008</v>
          </cell>
          <cell r="U349" t="str">
            <v>Véhicules neufs</v>
          </cell>
          <cell r="V349" t="str">
            <v>Taxes d`affaires</v>
          </cell>
          <cell r="W349" t="str">
            <v>$</v>
          </cell>
          <cell r="X349">
            <v>0</v>
          </cell>
        </row>
        <row r="350">
          <cell r="C350">
            <v>20544</v>
          </cell>
          <cell r="O350">
            <v>2568</v>
          </cell>
          <cell r="U350" t="str">
            <v>Véhicules neufs</v>
          </cell>
          <cell r="V350" t="str">
            <v>Honoraires</v>
          </cell>
          <cell r="W350" t="str">
            <v>$</v>
          </cell>
          <cell r="X350">
            <v>0</v>
          </cell>
        </row>
        <row r="351">
          <cell r="C351">
            <v>103438.34</v>
          </cell>
          <cell r="O351">
            <v>13508.31</v>
          </cell>
          <cell r="U351" t="str">
            <v>Véhicules usagés</v>
          </cell>
          <cell r="V351" t="str">
            <v>Comm. vendeurs</v>
          </cell>
          <cell r="W351" t="str">
            <v>$</v>
          </cell>
          <cell r="X351">
            <v>0</v>
          </cell>
        </row>
        <row r="352">
          <cell r="C352">
            <v>82800.570000000007</v>
          </cell>
          <cell r="O352">
            <v>15446.61</v>
          </cell>
          <cell r="U352" t="str">
            <v>Véhicules usagés</v>
          </cell>
          <cell r="V352" t="str">
            <v>Comm. F&amp;I</v>
          </cell>
          <cell r="W352" t="str">
            <v>$</v>
          </cell>
          <cell r="X352">
            <v>0</v>
          </cell>
        </row>
        <row r="353">
          <cell r="C353">
            <v>14771.62</v>
          </cell>
          <cell r="O353">
            <v>8150</v>
          </cell>
          <cell r="U353" t="str">
            <v>Véhicules usagés</v>
          </cell>
          <cell r="V353" t="str">
            <v>Service gratuit 1</v>
          </cell>
          <cell r="W353" t="str">
            <v>$</v>
          </cell>
          <cell r="X353">
            <v>0</v>
          </cell>
        </row>
        <row r="354">
          <cell r="C354">
            <v>16286.87</v>
          </cell>
          <cell r="O354">
            <v>3922.4</v>
          </cell>
          <cell r="U354" t="str">
            <v>Véhicules usagés</v>
          </cell>
          <cell r="V354" t="str">
            <v>Entretien stock</v>
          </cell>
          <cell r="W354" t="str">
            <v>$</v>
          </cell>
          <cell r="X354">
            <v>0</v>
          </cell>
        </row>
        <row r="355">
          <cell r="C355">
            <v>1380.41</v>
          </cell>
          <cell r="O355">
            <v>0</v>
          </cell>
          <cell r="U355" t="str">
            <v>Véhicules usagés</v>
          </cell>
          <cell r="V355" t="str">
            <v>Intérêt de gros</v>
          </cell>
          <cell r="W355" t="str">
            <v>$</v>
          </cell>
          <cell r="X355">
            <v>0</v>
          </cell>
        </row>
        <row r="356">
          <cell r="C356">
            <v>17574.689999999999</v>
          </cell>
          <cell r="O356">
            <v>177.72</v>
          </cell>
          <cell r="U356" t="str">
            <v>Véhicules usagés</v>
          </cell>
          <cell r="V356" t="str">
            <v>Frais de livraison</v>
          </cell>
          <cell r="W356" t="str">
            <v>$</v>
          </cell>
          <cell r="X356">
            <v>0</v>
          </cell>
        </row>
        <row r="357">
          <cell r="C357">
            <v>73250</v>
          </cell>
          <cell r="O357">
            <v>9000</v>
          </cell>
          <cell r="U357" t="str">
            <v>Véhicules usagés</v>
          </cell>
          <cell r="V357" t="str">
            <v>Publicité 1</v>
          </cell>
          <cell r="W357" t="str">
            <v>$</v>
          </cell>
          <cell r="X357">
            <v>0</v>
          </cell>
        </row>
        <row r="358">
          <cell r="C358">
            <v>-26570</v>
          </cell>
          <cell r="O358">
            <v>-3100</v>
          </cell>
          <cell r="U358" t="str">
            <v>Véhicules usagés</v>
          </cell>
          <cell r="V358" t="str">
            <v>Publicité 1</v>
          </cell>
          <cell r="W358" t="str">
            <v>$</v>
          </cell>
          <cell r="X358">
            <v>0</v>
          </cell>
        </row>
        <row r="359">
          <cell r="C359">
            <v>8741.7900000000009</v>
          </cell>
          <cell r="O359">
            <v>1301.2</v>
          </cell>
          <cell r="U359" t="str">
            <v>Véhicules usagés</v>
          </cell>
          <cell r="V359" t="str">
            <v>Salaires propriétaire</v>
          </cell>
          <cell r="W359" t="str">
            <v>$</v>
          </cell>
          <cell r="X359">
            <v>0</v>
          </cell>
        </row>
        <row r="360">
          <cell r="C360">
            <v>56675.4</v>
          </cell>
          <cell r="O360">
            <v>12888.81</v>
          </cell>
          <cell r="U360" t="str">
            <v>Véhicules usagés</v>
          </cell>
          <cell r="V360" t="str">
            <v>Salaires cadres</v>
          </cell>
          <cell r="W360" t="str">
            <v>$</v>
          </cell>
          <cell r="X360">
            <v>0</v>
          </cell>
        </row>
        <row r="361">
          <cell r="C361">
            <v>23743.64</v>
          </cell>
          <cell r="O361">
            <v>3169.81</v>
          </cell>
          <cell r="U361" t="str">
            <v>Véhicules usagés</v>
          </cell>
          <cell r="V361" t="str">
            <v>Salaires commis</v>
          </cell>
          <cell r="W361" t="str">
            <v>$</v>
          </cell>
          <cell r="X361">
            <v>0</v>
          </cell>
        </row>
        <row r="362">
          <cell r="C362">
            <v>87948.83</v>
          </cell>
          <cell r="O362">
            <v>10347.030000000001</v>
          </cell>
          <cell r="U362" t="str">
            <v>Véhicules usagés</v>
          </cell>
          <cell r="V362" t="str">
            <v>Salaires autres</v>
          </cell>
          <cell r="W362" t="str">
            <v>$</v>
          </cell>
          <cell r="X362">
            <v>0</v>
          </cell>
        </row>
        <row r="363">
          <cell r="C363">
            <v>42628.91</v>
          </cell>
          <cell r="O363">
            <v>5219</v>
          </cell>
          <cell r="U363" t="str">
            <v>Véhicules usagés</v>
          </cell>
          <cell r="V363" t="str">
            <v>Salaires en absences</v>
          </cell>
          <cell r="W363" t="str">
            <v>$</v>
          </cell>
          <cell r="X363">
            <v>0</v>
          </cell>
        </row>
        <row r="364">
          <cell r="C364">
            <v>11078.76</v>
          </cell>
          <cell r="O364">
            <v>1388.88</v>
          </cell>
          <cell r="U364" t="str">
            <v>Véhicules usagés</v>
          </cell>
          <cell r="V364" t="str">
            <v>Csst</v>
          </cell>
          <cell r="W364" t="str">
            <v>$</v>
          </cell>
          <cell r="X364">
            <v>0</v>
          </cell>
        </row>
        <row r="365">
          <cell r="C365">
            <v>42889.39</v>
          </cell>
          <cell r="O365">
            <v>5644.7</v>
          </cell>
          <cell r="U365" t="str">
            <v>Véhicules usagés</v>
          </cell>
          <cell r="V365" t="str">
            <v>Déduction à la source</v>
          </cell>
          <cell r="W365" t="str">
            <v>$</v>
          </cell>
          <cell r="X365">
            <v>0</v>
          </cell>
        </row>
        <row r="366">
          <cell r="C366">
            <v>28483.200000000001</v>
          </cell>
          <cell r="O366">
            <v>3586.95</v>
          </cell>
          <cell r="U366" t="str">
            <v>Véhicules usagés</v>
          </cell>
          <cell r="V366" t="str">
            <v>Bénéfices marginaux</v>
          </cell>
          <cell r="W366" t="str">
            <v>$</v>
          </cell>
          <cell r="X366">
            <v>0</v>
          </cell>
        </row>
        <row r="367">
          <cell r="C367">
            <v>879</v>
          </cell>
          <cell r="O367">
            <v>108</v>
          </cell>
          <cell r="U367" t="str">
            <v>Véhicules usagés</v>
          </cell>
          <cell r="V367" t="str">
            <v>Fournitures autres</v>
          </cell>
          <cell r="W367" t="str">
            <v>$</v>
          </cell>
          <cell r="X367">
            <v>0</v>
          </cell>
        </row>
        <row r="368">
          <cell r="C368">
            <v>80</v>
          </cell>
          <cell r="O368">
            <v>10</v>
          </cell>
          <cell r="U368" t="str">
            <v>Véhicules usagés</v>
          </cell>
          <cell r="V368" t="str">
            <v>Uniformes</v>
          </cell>
          <cell r="W368" t="str">
            <v>$</v>
          </cell>
          <cell r="X368">
            <v>0</v>
          </cell>
        </row>
        <row r="369">
          <cell r="C369">
            <v>480</v>
          </cell>
          <cell r="O369">
            <v>60</v>
          </cell>
          <cell r="U369" t="str">
            <v>Véhicules usagés</v>
          </cell>
          <cell r="V369" t="str">
            <v>Formation</v>
          </cell>
          <cell r="W369" t="str">
            <v>$</v>
          </cell>
          <cell r="X369">
            <v>0</v>
          </cell>
        </row>
        <row r="370">
          <cell r="C370">
            <v>6486.62</v>
          </cell>
          <cell r="O370">
            <v>873.1</v>
          </cell>
          <cell r="U370" t="str">
            <v>Véhicules usagés</v>
          </cell>
          <cell r="V370" t="str">
            <v>Frais véhicules de cie</v>
          </cell>
          <cell r="W370" t="str">
            <v>$</v>
          </cell>
          <cell r="X370">
            <v>0</v>
          </cell>
        </row>
        <row r="371">
          <cell r="C371">
            <v>455.19</v>
          </cell>
          <cell r="O371">
            <v>159.13</v>
          </cell>
          <cell r="U371" t="str">
            <v>Véhicules usagés</v>
          </cell>
          <cell r="V371" t="str">
            <v>Frais postaux</v>
          </cell>
          <cell r="W371" t="str">
            <v>$</v>
          </cell>
          <cell r="X371">
            <v>0</v>
          </cell>
        </row>
        <row r="372">
          <cell r="C372">
            <v>19902.18</v>
          </cell>
          <cell r="O372">
            <v>4917.43</v>
          </cell>
          <cell r="U372" t="str">
            <v>Véhicules usagés</v>
          </cell>
          <cell r="V372" t="str">
            <v>Informatique</v>
          </cell>
          <cell r="W372" t="str">
            <v>$</v>
          </cell>
          <cell r="X372">
            <v>0</v>
          </cell>
        </row>
        <row r="373">
          <cell r="C373">
            <v>1776</v>
          </cell>
          <cell r="O373">
            <v>222</v>
          </cell>
          <cell r="U373" t="str">
            <v>Véhicules usagés</v>
          </cell>
          <cell r="V373" t="str">
            <v>Papeterie</v>
          </cell>
          <cell r="W373" t="str">
            <v>$</v>
          </cell>
          <cell r="X373">
            <v>0</v>
          </cell>
        </row>
        <row r="374">
          <cell r="C374">
            <v>1134.55</v>
          </cell>
          <cell r="O374">
            <v>119.6</v>
          </cell>
          <cell r="U374" t="str">
            <v>Véhicules usagés</v>
          </cell>
          <cell r="V374" t="str">
            <v>Téléphone</v>
          </cell>
          <cell r="W374" t="str">
            <v>$</v>
          </cell>
          <cell r="X374">
            <v>0</v>
          </cell>
        </row>
        <row r="375">
          <cell r="C375">
            <v>5397.38</v>
          </cell>
          <cell r="O375">
            <v>665.7</v>
          </cell>
          <cell r="U375" t="str">
            <v>Véhicules usagés</v>
          </cell>
          <cell r="V375" t="str">
            <v>Divers</v>
          </cell>
          <cell r="W375" t="str">
            <v>$</v>
          </cell>
          <cell r="X375">
            <v>0</v>
          </cell>
        </row>
        <row r="376">
          <cell r="C376">
            <v>5833.92</v>
          </cell>
          <cell r="O376">
            <v>729.24</v>
          </cell>
          <cell r="U376" t="str">
            <v>Véhicules usagés</v>
          </cell>
          <cell r="V376" t="str">
            <v>Frais de déplacement</v>
          </cell>
          <cell r="W376" t="str">
            <v>$</v>
          </cell>
          <cell r="X376">
            <v>0</v>
          </cell>
        </row>
        <row r="377">
          <cell r="C377">
            <v>14089.76</v>
          </cell>
          <cell r="O377">
            <v>1671.85</v>
          </cell>
          <cell r="U377" t="str">
            <v>Véhicules usagés</v>
          </cell>
          <cell r="V377" t="str">
            <v>Services extérieurs</v>
          </cell>
          <cell r="W377" t="str">
            <v>$</v>
          </cell>
          <cell r="X377">
            <v>0</v>
          </cell>
        </row>
        <row r="378">
          <cell r="C378">
            <v>8702.8799999999992</v>
          </cell>
          <cell r="O378">
            <v>1111.44</v>
          </cell>
          <cell r="U378" t="str">
            <v>Véhicules usagés</v>
          </cell>
          <cell r="V378" t="str">
            <v>Amortissement</v>
          </cell>
          <cell r="W378" t="str">
            <v>$</v>
          </cell>
          <cell r="X378">
            <v>0</v>
          </cell>
        </row>
        <row r="379">
          <cell r="C379">
            <v>384</v>
          </cell>
          <cell r="O379">
            <v>48</v>
          </cell>
          <cell r="U379" t="str">
            <v>Véhicules usagés</v>
          </cell>
          <cell r="V379" t="str">
            <v>Location équipement</v>
          </cell>
          <cell r="W379" t="str">
            <v>$</v>
          </cell>
          <cell r="X379">
            <v>0</v>
          </cell>
        </row>
        <row r="380">
          <cell r="C380">
            <v>3523.2</v>
          </cell>
          <cell r="O380">
            <v>440.4</v>
          </cell>
          <cell r="U380" t="str">
            <v>Véhicules usagés</v>
          </cell>
          <cell r="V380" t="str">
            <v>Chauffage, éclairage</v>
          </cell>
          <cell r="W380" t="str">
            <v>$</v>
          </cell>
          <cell r="X380">
            <v>0</v>
          </cell>
        </row>
        <row r="381">
          <cell r="C381">
            <v>27165.26</v>
          </cell>
          <cell r="O381">
            <v>4055.99</v>
          </cell>
          <cell r="U381" t="str">
            <v>Véhicules usagés</v>
          </cell>
          <cell r="V381" t="str">
            <v>Loyer</v>
          </cell>
          <cell r="W381" t="str">
            <v>$</v>
          </cell>
          <cell r="X381">
            <v>0</v>
          </cell>
        </row>
        <row r="382">
          <cell r="C382">
            <v>1440</v>
          </cell>
          <cell r="O382">
            <v>180</v>
          </cell>
          <cell r="U382" t="str">
            <v>Véhicules usagés</v>
          </cell>
          <cell r="V382" t="str">
            <v>Assurances</v>
          </cell>
          <cell r="W382" t="str">
            <v>$</v>
          </cell>
          <cell r="X382">
            <v>0</v>
          </cell>
        </row>
        <row r="383">
          <cell r="C383">
            <v>4512</v>
          </cell>
          <cell r="O383">
            <v>564</v>
          </cell>
          <cell r="U383" t="str">
            <v>Véhicules usagés</v>
          </cell>
          <cell r="V383" t="str">
            <v>Taxes foncières</v>
          </cell>
          <cell r="W383" t="str">
            <v>$</v>
          </cell>
          <cell r="X383">
            <v>0</v>
          </cell>
        </row>
        <row r="384">
          <cell r="C384">
            <v>3024</v>
          </cell>
          <cell r="O384">
            <v>378</v>
          </cell>
          <cell r="U384" t="str">
            <v>Véhicules usagés</v>
          </cell>
          <cell r="V384" t="str">
            <v>Taxes d`affaires</v>
          </cell>
          <cell r="W384" t="str">
            <v>$</v>
          </cell>
          <cell r="X384">
            <v>0</v>
          </cell>
        </row>
        <row r="385">
          <cell r="C385">
            <v>7704</v>
          </cell>
          <cell r="O385">
            <v>963</v>
          </cell>
          <cell r="U385" t="str">
            <v>Véhicules usagés</v>
          </cell>
          <cell r="V385" t="str">
            <v>Honoraires</v>
          </cell>
          <cell r="W385" t="str">
            <v>$</v>
          </cell>
          <cell r="X385">
            <v>0</v>
          </cell>
        </row>
        <row r="386">
          <cell r="C386">
            <v>17573.599999999999</v>
          </cell>
          <cell r="O386">
            <v>3688.13</v>
          </cell>
          <cell r="U386" t="str">
            <v>Service</v>
          </cell>
          <cell r="V386" t="str">
            <v>Service gratuit 2</v>
          </cell>
          <cell r="W386" t="str">
            <v>$</v>
          </cell>
          <cell r="X386">
            <v>0</v>
          </cell>
        </row>
        <row r="387">
          <cell r="C387">
            <v>895.47</v>
          </cell>
          <cell r="O387">
            <v>2049.14</v>
          </cell>
          <cell r="U387" t="str">
            <v>Service</v>
          </cell>
          <cell r="V387" t="str">
            <v>Service gratuit 2</v>
          </cell>
          <cell r="W387" t="str">
            <v>$</v>
          </cell>
          <cell r="X387">
            <v>0</v>
          </cell>
        </row>
        <row r="388">
          <cell r="C388">
            <v>97553.3</v>
          </cell>
          <cell r="O388">
            <v>11887.56</v>
          </cell>
          <cell r="U388" t="str">
            <v>Service</v>
          </cell>
          <cell r="V388" t="str">
            <v>Publicité 2</v>
          </cell>
          <cell r="W388" t="str">
            <v>$</v>
          </cell>
          <cell r="X388">
            <v>0</v>
          </cell>
        </row>
        <row r="389">
          <cell r="C389">
            <v>17482.509999999998</v>
          </cell>
          <cell r="O389">
            <v>2602.41</v>
          </cell>
          <cell r="U389" t="str">
            <v>Service</v>
          </cell>
          <cell r="V389" t="str">
            <v>Salaires propriétaire</v>
          </cell>
          <cell r="W389" t="str">
            <v>$</v>
          </cell>
          <cell r="X389">
            <v>0</v>
          </cell>
        </row>
        <row r="390">
          <cell r="C390">
            <v>102052.13</v>
          </cell>
          <cell r="O390">
            <v>8192.2900000000009</v>
          </cell>
          <cell r="U390" t="str">
            <v>Service</v>
          </cell>
          <cell r="V390" t="str">
            <v>Salaires cadres</v>
          </cell>
          <cell r="W390" t="str">
            <v>$</v>
          </cell>
          <cell r="X390">
            <v>0</v>
          </cell>
        </row>
        <row r="391">
          <cell r="C391">
            <v>69506.03</v>
          </cell>
          <cell r="O391">
            <v>7239.63</v>
          </cell>
          <cell r="U391" t="str">
            <v>Service</v>
          </cell>
          <cell r="V391" t="str">
            <v>Salaires commis</v>
          </cell>
          <cell r="W391" t="str">
            <v>$</v>
          </cell>
          <cell r="X391">
            <v>0</v>
          </cell>
        </row>
        <row r="392">
          <cell r="C392">
            <v>75164.77</v>
          </cell>
          <cell r="O392">
            <v>10116.43</v>
          </cell>
          <cell r="U392" t="str">
            <v>Service</v>
          </cell>
          <cell r="V392" t="str">
            <v>Salaires autres</v>
          </cell>
          <cell r="W392" t="str">
            <v>$</v>
          </cell>
          <cell r="X392">
            <v>0</v>
          </cell>
        </row>
        <row r="393">
          <cell r="C393">
            <v>170609.38</v>
          </cell>
          <cell r="O393">
            <v>16226.52</v>
          </cell>
          <cell r="U393" t="str">
            <v>Service</v>
          </cell>
          <cell r="V393" t="str">
            <v>Salaires spécialistes</v>
          </cell>
          <cell r="W393" t="str">
            <v>$</v>
          </cell>
          <cell r="X393">
            <v>0</v>
          </cell>
        </row>
        <row r="394">
          <cell r="C394">
            <v>123816.73</v>
          </cell>
          <cell r="O394">
            <v>14044.59</v>
          </cell>
          <cell r="U394" t="str">
            <v>Service</v>
          </cell>
          <cell r="V394" t="str">
            <v>Salaires en absences</v>
          </cell>
          <cell r="W394" t="str">
            <v>$</v>
          </cell>
          <cell r="X394">
            <v>0</v>
          </cell>
        </row>
        <row r="395">
          <cell r="C395">
            <v>24941.279999999999</v>
          </cell>
          <cell r="O395">
            <v>3005.8</v>
          </cell>
          <cell r="U395" t="str">
            <v>Service</v>
          </cell>
          <cell r="V395" t="str">
            <v>Csst</v>
          </cell>
          <cell r="W395" t="str">
            <v>$</v>
          </cell>
          <cell r="X395">
            <v>0</v>
          </cell>
        </row>
        <row r="396">
          <cell r="C396">
            <v>101568.09</v>
          </cell>
          <cell r="O396">
            <v>11204.4</v>
          </cell>
          <cell r="U396" t="str">
            <v>Service</v>
          </cell>
          <cell r="V396" t="str">
            <v>Déduction à la source</v>
          </cell>
          <cell r="W396" t="str">
            <v>$</v>
          </cell>
          <cell r="X396">
            <v>0</v>
          </cell>
        </row>
        <row r="397">
          <cell r="C397">
            <v>69581.63</v>
          </cell>
          <cell r="O397">
            <v>7966.19</v>
          </cell>
          <cell r="U397" t="str">
            <v>Service</v>
          </cell>
          <cell r="V397" t="str">
            <v>Bénéfices marginaux</v>
          </cell>
          <cell r="W397" t="str">
            <v>$</v>
          </cell>
          <cell r="X397">
            <v>0</v>
          </cell>
        </row>
        <row r="398">
          <cell r="C398">
            <v>4809.59</v>
          </cell>
          <cell r="O398">
            <v>493.82</v>
          </cell>
          <cell r="U398" t="str">
            <v>Service</v>
          </cell>
          <cell r="V398" t="str">
            <v>Fournitures autres</v>
          </cell>
          <cell r="W398" t="str">
            <v>$</v>
          </cell>
          <cell r="X398">
            <v>0</v>
          </cell>
        </row>
        <row r="399">
          <cell r="C399">
            <v>10400</v>
          </cell>
          <cell r="O399">
            <v>1300</v>
          </cell>
          <cell r="U399" t="str">
            <v>Service</v>
          </cell>
          <cell r="V399" t="str">
            <v>Uniformes</v>
          </cell>
          <cell r="W399" t="str">
            <v>$</v>
          </cell>
          <cell r="X399">
            <v>0</v>
          </cell>
        </row>
        <row r="400">
          <cell r="C400">
            <v>22293.360000000001</v>
          </cell>
          <cell r="O400">
            <v>2786.67</v>
          </cell>
          <cell r="U400" t="str">
            <v>Service</v>
          </cell>
          <cell r="V400" t="str">
            <v>Formation</v>
          </cell>
          <cell r="W400" t="str">
            <v>$</v>
          </cell>
          <cell r="X400">
            <v>0</v>
          </cell>
        </row>
        <row r="401">
          <cell r="C401">
            <v>106685.99</v>
          </cell>
          <cell r="O401">
            <v>9993.77</v>
          </cell>
          <cell r="U401" t="str">
            <v>Service</v>
          </cell>
          <cell r="V401" t="str">
            <v>Frais véhicules de cie</v>
          </cell>
          <cell r="W401" t="str">
            <v>$</v>
          </cell>
          <cell r="X401">
            <v>0</v>
          </cell>
        </row>
        <row r="402">
          <cell r="C402">
            <v>909.98</v>
          </cell>
          <cell r="O402">
            <v>272.72000000000003</v>
          </cell>
          <cell r="U402" t="str">
            <v>Service</v>
          </cell>
          <cell r="V402" t="str">
            <v>Frais postaux</v>
          </cell>
          <cell r="W402" t="str">
            <v>$</v>
          </cell>
          <cell r="X402">
            <v>0</v>
          </cell>
        </row>
        <row r="403">
          <cell r="C403">
            <v>31734.09</v>
          </cell>
          <cell r="O403">
            <v>8816.44</v>
          </cell>
          <cell r="U403" t="str">
            <v>Service</v>
          </cell>
          <cell r="V403" t="str">
            <v>Informatique</v>
          </cell>
          <cell r="W403" t="str">
            <v>$</v>
          </cell>
          <cell r="X403">
            <v>0</v>
          </cell>
        </row>
        <row r="404">
          <cell r="C404">
            <v>3552</v>
          </cell>
          <cell r="O404">
            <v>444</v>
          </cell>
          <cell r="U404" t="str">
            <v>Service</v>
          </cell>
          <cell r="V404" t="str">
            <v>Papeterie</v>
          </cell>
          <cell r="W404" t="str">
            <v>$</v>
          </cell>
          <cell r="X404">
            <v>0</v>
          </cell>
        </row>
        <row r="405">
          <cell r="C405">
            <v>4166.5600000000004</v>
          </cell>
          <cell r="O405">
            <v>350.21</v>
          </cell>
          <cell r="U405" t="str">
            <v>Service</v>
          </cell>
          <cell r="V405" t="str">
            <v>Téléphone</v>
          </cell>
          <cell r="W405" t="str">
            <v>$</v>
          </cell>
          <cell r="X405">
            <v>0</v>
          </cell>
        </row>
        <row r="406">
          <cell r="C406">
            <v>10150.34</v>
          </cell>
          <cell r="O406">
            <v>1224</v>
          </cell>
          <cell r="U406" t="str">
            <v>Service</v>
          </cell>
          <cell r="V406" t="str">
            <v>Divers</v>
          </cell>
          <cell r="W406" t="str">
            <v>$</v>
          </cell>
          <cell r="X406">
            <v>0</v>
          </cell>
        </row>
        <row r="407">
          <cell r="C407">
            <v>11667.84</v>
          </cell>
          <cell r="O407">
            <v>1458.48</v>
          </cell>
          <cell r="U407" t="str">
            <v>Service</v>
          </cell>
          <cell r="V407" t="str">
            <v>Frais de déplacement</v>
          </cell>
          <cell r="W407" t="str">
            <v>$</v>
          </cell>
          <cell r="X407">
            <v>0</v>
          </cell>
        </row>
        <row r="408">
          <cell r="C408">
            <v>88014.65</v>
          </cell>
          <cell r="O408">
            <v>10659.23</v>
          </cell>
          <cell r="U408" t="str">
            <v>Service</v>
          </cell>
          <cell r="V408" t="str">
            <v>Services extérieurs</v>
          </cell>
          <cell r="W408" t="str">
            <v>$</v>
          </cell>
          <cell r="X408">
            <v>0</v>
          </cell>
        </row>
        <row r="409">
          <cell r="C409">
            <v>17405.759999999998</v>
          </cell>
          <cell r="O409">
            <v>2222.88</v>
          </cell>
          <cell r="U409" t="str">
            <v>Service</v>
          </cell>
          <cell r="V409" t="str">
            <v>Amortissement</v>
          </cell>
          <cell r="W409" t="str">
            <v>$</v>
          </cell>
          <cell r="X409">
            <v>0</v>
          </cell>
        </row>
        <row r="410">
          <cell r="C410">
            <v>2368</v>
          </cell>
          <cell r="O410">
            <v>296</v>
          </cell>
          <cell r="U410" t="str">
            <v>Service</v>
          </cell>
          <cell r="V410" t="str">
            <v>Location équipement</v>
          </cell>
          <cell r="W410" t="str">
            <v>$</v>
          </cell>
          <cell r="X410">
            <v>0</v>
          </cell>
        </row>
        <row r="411">
          <cell r="C411">
            <v>7072</v>
          </cell>
          <cell r="O411">
            <v>884</v>
          </cell>
          <cell r="U411" t="str">
            <v>Service</v>
          </cell>
          <cell r="V411" t="str">
            <v>Réparation équipement</v>
          </cell>
          <cell r="W411" t="str">
            <v>$</v>
          </cell>
          <cell r="X411">
            <v>0</v>
          </cell>
        </row>
        <row r="412">
          <cell r="C412">
            <v>7046.4</v>
          </cell>
          <cell r="O412">
            <v>880.8</v>
          </cell>
          <cell r="U412" t="str">
            <v>Service</v>
          </cell>
          <cell r="V412" t="str">
            <v>Chauffage, éclairage</v>
          </cell>
          <cell r="W412" t="str">
            <v>$</v>
          </cell>
          <cell r="X412">
            <v>0</v>
          </cell>
        </row>
        <row r="413">
          <cell r="C413">
            <v>54330.51</v>
          </cell>
          <cell r="O413">
            <v>8111.98</v>
          </cell>
          <cell r="U413" t="str">
            <v>Service</v>
          </cell>
          <cell r="V413" t="str">
            <v>Loyer</v>
          </cell>
          <cell r="W413" t="str">
            <v>$</v>
          </cell>
          <cell r="X413">
            <v>0</v>
          </cell>
        </row>
        <row r="414">
          <cell r="C414">
            <v>2880</v>
          </cell>
          <cell r="O414">
            <v>360</v>
          </cell>
          <cell r="U414" t="str">
            <v>Service</v>
          </cell>
          <cell r="V414" t="str">
            <v>Assurances</v>
          </cell>
          <cell r="W414" t="str">
            <v>$</v>
          </cell>
          <cell r="X414">
            <v>0</v>
          </cell>
        </row>
        <row r="415">
          <cell r="C415">
            <v>9024</v>
          </cell>
          <cell r="O415">
            <v>1128</v>
          </cell>
          <cell r="U415" t="str">
            <v>Service</v>
          </cell>
          <cell r="V415" t="str">
            <v>Taxes foncières</v>
          </cell>
          <cell r="W415" t="str">
            <v>$</v>
          </cell>
          <cell r="X415">
            <v>0</v>
          </cell>
        </row>
        <row r="416">
          <cell r="C416">
            <v>6048</v>
          </cell>
          <cell r="O416">
            <v>756</v>
          </cell>
          <cell r="U416" t="str">
            <v>Service</v>
          </cell>
          <cell r="V416" t="str">
            <v>Taxes d`affaires</v>
          </cell>
          <cell r="W416" t="str">
            <v>$</v>
          </cell>
          <cell r="X416">
            <v>0</v>
          </cell>
        </row>
        <row r="417">
          <cell r="C417">
            <v>15408</v>
          </cell>
          <cell r="O417">
            <v>1926</v>
          </cell>
          <cell r="U417" t="str">
            <v>Service</v>
          </cell>
          <cell r="V417" t="str">
            <v>Honoraires</v>
          </cell>
          <cell r="W417" t="str">
            <v>$</v>
          </cell>
          <cell r="X417">
            <v>0</v>
          </cell>
        </row>
        <row r="418">
          <cell r="C418">
            <v>7331.25</v>
          </cell>
          <cell r="O418">
            <v>364.23</v>
          </cell>
          <cell r="U418" t="str">
            <v>Carrosserie</v>
          </cell>
          <cell r="V418" t="str">
            <v>Service gratuit 2</v>
          </cell>
          <cell r="W418" t="str">
            <v>$</v>
          </cell>
          <cell r="X418">
            <v>0</v>
          </cell>
        </row>
        <row r="419">
          <cell r="C419">
            <v>5105.18</v>
          </cell>
          <cell r="O419">
            <v>260.24</v>
          </cell>
          <cell r="U419" t="str">
            <v>Carrosserie</v>
          </cell>
          <cell r="V419" t="str">
            <v>Salaires propriétaire</v>
          </cell>
          <cell r="W419" t="str">
            <v>$</v>
          </cell>
          <cell r="X419">
            <v>0</v>
          </cell>
        </row>
        <row r="420">
          <cell r="C420">
            <v>3527.5</v>
          </cell>
          <cell r="O420">
            <v>462.39</v>
          </cell>
          <cell r="U420" t="str">
            <v>Carrosserie</v>
          </cell>
          <cell r="V420" t="str">
            <v>Salaires cadres</v>
          </cell>
          <cell r="W420" t="str">
            <v>$</v>
          </cell>
          <cell r="X420">
            <v>0</v>
          </cell>
        </row>
        <row r="421">
          <cell r="C421">
            <v>9027.08</v>
          </cell>
          <cell r="O421">
            <v>899</v>
          </cell>
          <cell r="U421" t="str">
            <v>Carrosserie</v>
          </cell>
          <cell r="V421" t="str">
            <v>Salaires commis</v>
          </cell>
          <cell r="W421" t="str">
            <v>$</v>
          </cell>
          <cell r="X421">
            <v>0</v>
          </cell>
        </row>
        <row r="422">
          <cell r="C422">
            <v>42376.1</v>
          </cell>
          <cell r="O422">
            <v>4844.08</v>
          </cell>
          <cell r="U422" t="str">
            <v>Carrosserie</v>
          </cell>
          <cell r="V422" t="str">
            <v>Salaires autres</v>
          </cell>
          <cell r="W422" t="str">
            <v>$</v>
          </cell>
          <cell r="X422">
            <v>0</v>
          </cell>
        </row>
        <row r="423">
          <cell r="C423">
            <v>42099.32</v>
          </cell>
          <cell r="O423">
            <v>3967.92</v>
          </cell>
          <cell r="U423" t="str">
            <v>Carrosserie</v>
          </cell>
          <cell r="V423" t="str">
            <v>Salaires spécialistes</v>
          </cell>
          <cell r="W423" t="str">
            <v>$</v>
          </cell>
          <cell r="X423">
            <v>0</v>
          </cell>
        </row>
        <row r="424">
          <cell r="C424">
            <v>9711.91</v>
          </cell>
          <cell r="O424">
            <v>1144.72</v>
          </cell>
          <cell r="U424" t="str">
            <v>Carrosserie</v>
          </cell>
          <cell r="V424" t="str">
            <v>Salaires en absences</v>
          </cell>
          <cell r="W424" t="str">
            <v>$</v>
          </cell>
          <cell r="X424">
            <v>0</v>
          </cell>
        </row>
        <row r="425">
          <cell r="C425">
            <v>2327.7199999999998</v>
          </cell>
          <cell r="O425">
            <v>273.16000000000003</v>
          </cell>
          <cell r="U425" t="str">
            <v>Carrosserie</v>
          </cell>
          <cell r="V425" t="str">
            <v>Csst</v>
          </cell>
          <cell r="W425" t="str">
            <v>$</v>
          </cell>
          <cell r="X425">
            <v>0</v>
          </cell>
        </row>
        <row r="426">
          <cell r="C426">
            <v>9644.81</v>
          </cell>
          <cell r="O426">
            <v>1138.01</v>
          </cell>
          <cell r="U426" t="str">
            <v>Carrosserie</v>
          </cell>
          <cell r="V426" t="str">
            <v>Déduction à la source</v>
          </cell>
          <cell r="W426" t="str">
            <v>$</v>
          </cell>
          <cell r="X426">
            <v>0</v>
          </cell>
        </row>
        <row r="427">
          <cell r="C427">
            <v>4258.6400000000003</v>
          </cell>
          <cell r="O427">
            <v>532.33000000000004</v>
          </cell>
          <cell r="U427" t="str">
            <v>Carrosserie</v>
          </cell>
          <cell r="V427" t="str">
            <v>Bénéfices marginaux</v>
          </cell>
          <cell r="W427" t="str">
            <v>$</v>
          </cell>
          <cell r="X427">
            <v>0</v>
          </cell>
        </row>
        <row r="428">
          <cell r="C428">
            <v>280</v>
          </cell>
          <cell r="O428">
            <v>35</v>
          </cell>
          <cell r="U428" t="str">
            <v>Carrosserie</v>
          </cell>
          <cell r="V428" t="str">
            <v>Formation</v>
          </cell>
          <cell r="W428" t="str">
            <v>$</v>
          </cell>
          <cell r="X428">
            <v>0</v>
          </cell>
        </row>
        <row r="429">
          <cell r="C429">
            <v>14327.46</v>
          </cell>
          <cell r="O429">
            <v>1876.35</v>
          </cell>
          <cell r="U429" t="str">
            <v>Carrosserie</v>
          </cell>
          <cell r="V429" t="str">
            <v>Frais véhicules de cie</v>
          </cell>
          <cell r="W429" t="str">
            <v>$</v>
          </cell>
          <cell r="X429">
            <v>0</v>
          </cell>
        </row>
        <row r="430">
          <cell r="C430">
            <v>221.98</v>
          </cell>
          <cell r="O430">
            <v>79.55</v>
          </cell>
          <cell r="U430" t="str">
            <v>Carrosserie</v>
          </cell>
          <cell r="V430" t="str">
            <v>Frais postaux</v>
          </cell>
          <cell r="W430" t="str">
            <v>$</v>
          </cell>
          <cell r="X430">
            <v>0</v>
          </cell>
        </row>
        <row r="431">
          <cell r="C431">
            <v>10910.97</v>
          </cell>
          <cell r="O431">
            <v>3420.8</v>
          </cell>
          <cell r="U431" t="str">
            <v>Carrosserie</v>
          </cell>
          <cell r="V431" t="str">
            <v>Informatique</v>
          </cell>
          <cell r="W431" t="str">
            <v>$</v>
          </cell>
          <cell r="X431">
            <v>0</v>
          </cell>
        </row>
        <row r="432">
          <cell r="C432">
            <v>1036</v>
          </cell>
          <cell r="O432">
            <v>129.5</v>
          </cell>
          <cell r="U432" t="str">
            <v>Carrosserie</v>
          </cell>
          <cell r="V432" t="str">
            <v>Papeterie</v>
          </cell>
          <cell r="W432" t="str">
            <v>$</v>
          </cell>
          <cell r="X432">
            <v>0</v>
          </cell>
        </row>
        <row r="433">
          <cell r="C433">
            <v>990.32</v>
          </cell>
          <cell r="O433">
            <v>110.97</v>
          </cell>
          <cell r="U433" t="str">
            <v>Carrosserie</v>
          </cell>
          <cell r="V433" t="str">
            <v>Téléphone</v>
          </cell>
          <cell r="W433" t="str">
            <v>$</v>
          </cell>
          <cell r="X433">
            <v>0</v>
          </cell>
        </row>
        <row r="434">
          <cell r="C434">
            <v>2960.52</v>
          </cell>
          <cell r="O434">
            <v>357</v>
          </cell>
          <cell r="U434" t="str">
            <v>Carrosserie</v>
          </cell>
          <cell r="V434" t="str">
            <v>Divers</v>
          </cell>
          <cell r="W434" t="str">
            <v>$</v>
          </cell>
          <cell r="X434">
            <v>0</v>
          </cell>
        </row>
        <row r="435">
          <cell r="C435">
            <v>3403.12</v>
          </cell>
          <cell r="O435">
            <v>425.39</v>
          </cell>
          <cell r="U435" t="str">
            <v>Carrosserie</v>
          </cell>
          <cell r="V435" t="str">
            <v>Frais de déplacement</v>
          </cell>
          <cell r="W435" t="str">
            <v>$</v>
          </cell>
          <cell r="X435">
            <v>0</v>
          </cell>
        </row>
        <row r="436">
          <cell r="C436">
            <v>8219.06</v>
          </cell>
          <cell r="O436">
            <v>975.27</v>
          </cell>
          <cell r="U436" t="str">
            <v>Carrosserie</v>
          </cell>
          <cell r="V436" t="str">
            <v>Services extérieurs</v>
          </cell>
          <cell r="W436" t="str">
            <v>$</v>
          </cell>
          <cell r="X436">
            <v>0</v>
          </cell>
        </row>
        <row r="437">
          <cell r="C437">
            <v>5076.68</v>
          </cell>
          <cell r="O437">
            <v>648.34</v>
          </cell>
          <cell r="U437" t="str">
            <v>Carrosserie</v>
          </cell>
          <cell r="V437" t="str">
            <v>Amortissement</v>
          </cell>
          <cell r="W437" t="str">
            <v>$</v>
          </cell>
          <cell r="X437">
            <v>0</v>
          </cell>
        </row>
        <row r="438">
          <cell r="C438">
            <v>224</v>
          </cell>
          <cell r="O438">
            <v>28</v>
          </cell>
          <cell r="U438" t="str">
            <v>Carrosserie</v>
          </cell>
          <cell r="V438" t="str">
            <v>Location équipement</v>
          </cell>
          <cell r="W438" t="str">
            <v>$</v>
          </cell>
          <cell r="X438">
            <v>0</v>
          </cell>
        </row>
        <row r="439">
          <cell r="C439">
            <v>2055.1999999999998</v>
          </cell>
          <cell r="O439">
            <v>256.89999999999998</v>
          </cell>
          <cell r="U439" t="str">
            <v>Carrosserie</v>
          </cell>
          <cell r="V439" t="str">
            <v>Chauffage, éclairage</v>
          </cell>
          <cell r="W439" t="str">
            <v>$</v>
          </cell>
          <cell r="X439">
            <v>0</v>
          </cell>
        </row>
        <row r="440">
          <cell r="C440">
            <v>15846.42</v>
          </cell>
          <cell r="O440">
            <v>2365.9899999999998</v>
          </cell>
          <cell r="U440" t="str">
            <v>Carrosserie</v>
          </cell>
          <cell r="V440" t="str">
            <v>Loyer</v>
          </cell>
          <cell r="W440" t="str">
            <v>$</v>
          </cell>
          <cell r="X440">
            <v>0</v>
          </cell>
        </row>
        <row r="441">
          <cell r="C441">
            <v>840</v>
          </cell>
          <cell r="O441">
            <v>105</v>
          </cell>
          <cell r="U441" t="str">
            <v>Carrosserie</v>
          </cell>
          <cell r="V441" t="str">
            <v>Assurances</v>
          </cell>
          <cell r="W441" t="str">
            <v>$</v>
          </cell>
          <cell r="X441">
            <v>0</v>
          </cell>
        </row>
        <row r="442">
          <cell r="C442">
            <v>2632</v>
          </cell>
          <cell r="O442">
            <v>329</v>
          </cell>
          <cell r="U442" t="str">
            <v>Carrosserie</v>
          </cell>
          <cell r="V442" t="str">
            <v>Taxes foncières</v>
          </cell>
          <cell r="W442" t="str">
            <v>$</v>
          </cell>
          <cell r="X442">
            <v>0</v>
          </cell>
        </row>
        <row r="443">
          <cell r="C443">
            <v>1764</v>
          </cell>
          <cell r="O443">
            <v>220.5</v>
          </cell>
          <cell r="U443" t="str">
            <v>Carrosserie</v>
          </cell>
          <cell r="V443" t="str">
            <v>Taxes d`affaires</v>
          </cell>
          <cell r="W443" t="str">
            <v>$</v>
          </cell>
          <cell r="X443">
            <v>0</v>
          </cell>
        </row>
        <row r="444">
          <cell r="C444">
            <v>4494</v>
          </cell>
          <cell r="O444">
            <v>561.75</v>
          </cell>
          <cell r="U444" t="str">
            <v>Carrosserie</v>
          </cell>
          <cell r="V444" t="str">
            <v>Honoraires</v>
          </cell>
          <cell r="W444" t="str">
            <v>$</v>
          </cell>
          <cell r="X444">
            <v>0</v>
          </cell>
        </row>
        <row r="445">
          <cell r="C445">
            <v>10561.14</v>
          </cell>
          <cell r="O445">
            <v>7850.49</v>
          </cell>
          <cell r="U445" t="str">
            <v>Pièces</v>
          </cell>
          <cell r="V445" t="str">
            <v>Service gratuit 2</v>
          </cell>
          <cell r="W445" t="str">
            <v>$</v>
          </cell>
          <cell r="X445">
            <v>0</v>
          </cell>
        </row>
        <row r="446">
          <cell r="C446">
            <v>56046.16</v>
          </cell>
          <cell r="O446">
            <v>6351.23</v>
          </cell>
          <cell r="U446" t="str">
            <v>Pièces</v>
          </cell>
          <cell r="V446" t="str">
            <v>Publicité 2</v>
          </cell>
          <cell r="W446" t="str">
            <v>$</v>
          </cell>
          <cell r="X446">
            <v>0</v>
          </cell>
        </row>
        <row r="447">
          <cell r="C447">
            <v>18225.419999999998</v>
          </cell>
          <cell r="O447">
            <v>1474.7</v>
          </cell>
          <cell r="U447" t="str">
            <v>Pièces</v>
          </cell>
          <cell r="V447" t="str">
            <v>Salaires propriétaire</v>
          </cell>
          <cell r="W447" t="str">
            <v>$</v>
          </cell>
          <cell r="X447">
            <v>0</v>
          </cell>
        </row>
        <row r="448">
          <cell r="C448">
            <v>80880.399999999994</v>
          </cell>
          <cell r="O448">
            <v>7817.91</v>
          </cell>
          <cell r="U448" t="str">
            <v>Pièces</v>
          </cell>
          <cell r="V448" t="str">
            <v>Salaires cadres</v>
          </cell>
          <cell r="W448" t="str">
            <v>$</v>
          </cell>
          <cell r="X448">
            <v>0</v>
          </cell>
        </row>
        <row r="449">
          <cell r="C449">
            <v>32057.43</v>
          </cell>
          <cell r="O449">
            <v>3179.27</v>
          </cell>
          <cell r="U449" t="str">
            <v>Pièces</v>
          </cell>
          <cell r="V449" t="str">
            <v>Salaires commis</v>
          </cell>
          <cell r="W449" t="str">
            <v>$</v>
          </cell>
          <cell r="X449">
            <v>0</v>
          </cell>
        </row>
        <row r="450">
          <cell r="C450">
            <v>124177.82</v>
          </cell>
          <cell r="O450">
            <v>14194.2</v>
          </cell>
          <cell r="U450" t="str">
            <v>Pièces</v>
          </cell>
          <cell r="V450" t="str">
            <v>Salaires autres</v>
          </cell>
          <cell r="W450" t="str">
            <v>$</v>
          </cell>
          <cell r="X450">
            <v>0</v>
          </cell>
        </row>
        <row r="451">
          <cell r="C451">
            <v>30097.59</v>
          </cell>
          <cell r="O451">
            <v>3302.85</v>
          </cell>
          <cell r="U451" t="str">
            <v>Pièces</v>
          </cell>
          <cell r="V451" t="str">
            <v>Salaires en absences</v>
          </cell>
          <cell r="W451" t="str">
            <v>$</v>
          </cell>
          <cell r="X451">
            <v>0</v>
          </cell>
        </row>
        <row r="452">
          <cell r="C452">
            <v>7151.44</v>
          </cell>
          <cell r="O452">
            <v>816.02</v>
          </cell>
          <cell r="U452" t="str">
            <v>Pièces</v>
          </cell>
          <cell r="V452" t="str">
            <v>Csst</v>
          </cell>
          <cell r="W452" t="str">
            <v>$</v>
          </cell>
          <cell r="X452">
            <v>0</v>
          </cell>
        </row>
        <row r="453">
          <cell r="C453">
            <v>29807.09</v>
          </cell>
          <cell r="O453">
            <v>5017.7299999999996</v>
          </cell>
          <cell r="U453" t="str">
            <v>Pièces</v>
          </cell>
          <cell r="V453" t="str">
            <v>Csst</v>
          </cell>
          <cell r="W453" t="str">
            <v>$</v>
          </cell>
          <cell r="X453">
            <v>0</v>
          </cell>
        </row>
        <row r="454">
          <cell r="C454">
            <v>33821.379999999997</v>
          </cell>
          <cell r="O454">
            <v>4708.7299999999996</v>
          </cell>
          <cell r="U454" t="str">
            <v>Pièces</v>
          </cell>
          <cell r="V454" t="str">
            <v>Bénéfices marginaux</v>
          </cell>
          <cell r="W454" t="str">
            <v>$</v>
          </cell>
          <cell r="X454">
            <v>0</v>
          </cell>
        </row>
        <row r="455">
          <cell r="C455">
            <v>840</v>
          </cell>
          <cell r="O455">
            <v>100</v>
          </cell>
          <cell r="U455" t="str">
            <v>Pièces</v>
          </cell>
          <cell r="V455" t="str">
            <v>Fournitures autres</v>
          </cell>
          <cell r="W455" t="str">
            <v>$</v>
          </cell>
          <cell r="X455">
            <v>0</v>
          </cell>
        </row>
        <row r="456">
          <cell r="C456">
            <v>1360</v>
          </cell>
          <cell r="O456">
            <v>170</v>
          </cell>
          <cell r="U456" t="str">
            <v>Pièces</v>
          </cell>
          <cell r="V456" t="str">
            <v>Uniformes</v>
          </cell>
          <cell r="W456" t="str">
            <v>$</v>
          </cell>
          <cell r="X456">
            <v>0</v>
          </cell>
        </row>
        <row r="457">
          <cell r="C457">
            <v>2600</v>
          </cell>
          <cell r="O457">
            <v>325</v>
          </cell>
          <cell r="U457" t="str">
            <v>Pièces</v>
          </cell>
          <cell r="V457" t="str">
            <v>Formation</v>
          </cell>
          <cell r="W457" t="str">
            <v>$</v>
          </cell>
          <cell r="X457">
            <v>0</v>
          </cell>
        </row>
        <row r="458">
          <cell r="C458">
            <v>9442.94</v>
          </cell>
          <cell r="O458">
            <v>1235.67</v>
          </cell>
          <cell r="U458" t="str">
            <v>Pièces</v>
          </cell>
          <cell r="V458" t="str">
            <v>Frais véhicules de cie</v>
          </cell>
          <cell r="W458" t="str">
            <v>$</v>
          </cell>
          <cell r="X458">
            <v>0</v>
          </cell>
        </row>
        <row r="459">
          <cell r="C459">
            <v>900.66</v>
          </cell>
          <cell r="O459">
            <v>284.05</v>
          </cell>
          <cell r="U459" t="str">
            <v>Pièces</v>
          </cell>
          <cell r="V459" t="str">
            <v>Frais postaux</v>
          </cell>
          <cell r="W459" t="str">
            <v>$</v>
          </cell>
          <cell r="X459">
            <v>0</v>
          </cell>
        </row>
        <row r="460">
          <cell r="C460">
            <v>30801.1</v>
          </cell>
          <cell r="O460">
            <v>8735</v>
          </cell>
          <cell r="U460" t="str">
            <v>Pièces</v>
          </cell>
          <cell r="V460" t="str">
            <v>Informatique</v>
          </cell>
          <cell r="W460" t="str">
            <v>$</v>
          </cell>
          <cell r="X460">
            <v>0</v>
          </cell>
        </row>
        <row r="461">
          <cell r="C461">
            <v>3700</v>
          </cell>
          <cell r="O461">
            <v>462.5</v>
          </cell>
          <cell r="U461" t="str">
            <v>Pièces</v>
          </cell>
          <cell r="V461" t="str">
            <v>Papeterie</v>
          </cell>
          <cell r="W461" t="str">
            <v>$</v>
          </cell>
          <cell r="X461">
            <v>0</v>
          </cell>
        </row>
        <row r="462">
          <cell r="C462">
            <v>2693.57</v>
          </cell>
          <cell r="O462">
            <v>286.16000000000003</v>
          </cell>
          <cell r="U462" t="str">
            <v>Pièces</v>
          </cell>
          <cell r="V462" t="str">
            <v>Téléphone</v>
          </cell>
          <cell r="W462" t="str">
            <v>$</v>
          </cell>
          <cell r="X462">
            <v>0</v>
          </cell>
        </row>
        <row r="463">
          <cell r="C463">
            <v>10573.25</v>
          </cell>
          <cell r="O463">
            <v>1275</v>
          </cell>
          <cell r="U463" t="str">
            <v>Pièces</v>
          </cell>
          <cell r="V463" t="str">
            <v>Divers</v>
          </cell>
          <cell r="W463" t="str">
            <v>$</v>
          </cell>
          <cell r="X463">
            <v>0</v>
          </cell>
        </row>
        <row r="464">
          <cell r="C464">
            <v>12154</v>
          </cell>
          <cell r="O464">
            <v>1519.25</v>
          </cell>
          <cell r="U464" t="str">
            <v>Pièces</v>
          </cell>
          <cell r="V464" t="str">
            <v>Frais de déplacement</v>
          </cell>
          <cell r="W464" t="str">
            <v>$</v>
          </cell>
          <cell r="X464">
            <v>0</v>
          </cell>
        </row>
        <row r="465">
          <cell r="C465">
            <v>84409.82</v>
          </cell>
          <cell r="O465">
            <v>10016.870000000001</v>
          </cell>
          <cell r="U465" t="str">
            <v>Pièces</v>
          </cell>
          <cell r="V465" t="str">
            <v>Services extérieurs</v>
          </cell>
          <cell r="W465" t="str">
            <v>$</v>
          </cell>
          <cell r="X465">
            <v>0</v>
          </cell>
        </row>
        <row r="466">
          <cell r="C466">
            <v>18131</v>
          </cell>
          <cell r="O466">
            <v>2315.5</v>
          </cell>
          <cell r="U466" t="str">
            <v>Pièces</v>
          </cell>
          <cell r="V466" t="str">
            <v>Amortissement</v>
          </cell>
          <cell r="W466" t="str">
            <v>$</v>
          </cell>
          <cell r="X466">
            <v>0</v>
          </cell>
        </row>
        <row r="467">
          <cell r="C467">
            <v>3200</v>
          </cell>
          <cell r="O467">
            <v>400</v>
          </cell>
          <cell r="U467" t="str">
            <v>Pièces</v>
          </cell>
          <cell r="V467" t="str">
            <v>Location équipement</v>
          </cell>
          <cell r="W467" t="str">
            <v>$</v>
          </cell>
          <cell r="X467">
            <v>0</v>
          </cell>
        </row>
        <row r="468">
          <cell r="C468">
            <v>7340</v>
          </cell>
          <cell r="O468">
            <v>917.5</v>
          </cell>
          <cell r="U468" t="str">
            <v>Pièces</v>
          </cell>
          <cell r="V468" t="str">
            <v>Chauffage, éclairage</v>
          </cell>
          <cell r="W468" t="str">
            <v>$</v>
          </cell>
          <cell r="X468">
            <v>0</v>
          </cell>
        </row>
        <row r="469">
          <cell r="C469">
            <v>56013.18</v>
          </cell>
          <cell r="O469">
            <v>7767.99</v>
          </cell>
          <cell r="U469" t="str">
            <v>Pièces</v>
          </cell>
          <cell r="V469" t="str">
            <v>Loyer</v>
          </cell>
          <cell r="W469" t="str">
            <v>$</v>
          </cell>
          <cell r="X469">
            <v>0</v>
          </cell>
        </row>
        <row r="470">
          <cell r="C470">
            <v>3000</v>
          </cell>
          <cell r="O470">
            <v>375</v>
          </cell>
          <cell r="U470" t="str">
            <v>Pièces</v>
          </cell>
          <cell r="V470" t="str">
            <v>Assurances</v>
          </cell>
          <cell r="W470" t="str">
            <v>$</v>
          </cell>
          <cell r="X470">
            <v>0</v>
          </cell>
        </row>
        <row r="471">
          <cell r="C471">
            <v>9400</v>
          </cell>
          <cell r="O471">
            <v>1175</v>
          </cell>
          <cell r="U471" t="str">
            <v>Pièces</v>
          </cell>
          <cell r="V471" t="str">
            <v>Taxes foncières</v>
          </cell>
          <cell r="W471" t="str">
            <v>$</v>
          </cell>
          <cell r="X471">
            <v>0</v>
          </cell>
        </row>
        <row r="472">
          <cell r="C472">
            <v>6300</v>
          </cell>
          <cell r="O472">
            <v>787.5</v>
          </cell>
          <cell r="U472" t="str">
            <v>Pièces</v>
          </cell>
          <cell r="V472" t="str">
            <v>Taxes d`affaires</v>
          </cell>
          <cell r="W472" t="str">
            <v>$</v>
          </cell>
          <cell r="X472">
            <v>0</v>
          </cell>
        </row>
        <row r="473">
          <cell r="C473">
            <v>16050</v>
          </cell>
          <cell r="O473">
            <v>2006.25</v>
          </cell>
          <cell r="U473" t="str">
            <v>Pièces</v>
          </cell>
          <cell r="V473" t="str">
            <v>Honoraires</v>
          </cell>
          <cell r="W473" t="str">
            <v>$</v>
          </cell>
          <cell r="X473">
            <v>0</v>
          </cell>
        </row>
        <row r="474">
          <cell r="C474">
            <v>-768512.35</v>
          </cell>
          <cell r="O474">
            <v>-5384</v>
          </cell>
          <cell r="U474" t="str">
            <v>Véhicules neufs</v>
          </cell>
          <cell r="V474" t="str">
            <v>Holdbacks</v>
          </cell>
          <cell r="W474" t="str">
            <v>$</v>
          </cell>
          <cell r="X474">
            <v>0</v>
          </cell>
        </row>
        <row r="475">
          <cell r="C475">
            <v>-36437.870000000003</v>
          </cell>
          <cell r="O475">
            <v>-5392.2</v>
          </cell>
          <cell r="U475" t="str">
            <v>Pièces</v>
          </cell>
          <cell r="V475" t="str">
            <v>Escomptes</v>
          </cell>
          <cell r="W475" t="str">
            <v>$</v>
          </cell>
          <cell r="X475">
            <v>0</v>
          </cell>
        </row>
        <row r="476">
          <cell r="C476">
            <v>-182595.39</v>
          </cell>
          <cell r="O476">
            <v>-50800</v>
          </cell>
          <cell r="U476" t="str">
            <v>Véhicules neufs</v>
          </cell>
          <cell r="V476" t="str">
            <v>Programme neuf 1</v>
          </cell>
          <cell r="W476" t="str">
            <v>$</v>
          </cell>
          <cell r="X476">
            <v>0</v>
          </cell>
        </row>
        <row r="477">
          <cell r="C477">
            <v>-55769.86</v>
          </cell>
          <cell r="O477">
            <v>-2972.99</v>
          </cell>
          <cell r="U477" t="str">
            <v>Véhicules neufs</v>
          </cell>
          <cell r="V477" t="str">
            <v>Rev. Finances</v>
          </cell>
          <cell r="W477" t="str">
            <v>$</v>
          </cell>
          <cell r="X477" t="str">
            <v>Oui</v>
          </cell>
        </row>
        <row r="478">
          <cell r="C478">
            <v>-139800.48000000001</v>
          </cell>
          <cell r="O478">
            <v>-21004.560000000001</v>
          </cell>
          <cell r="U478" t="str">
            <v>Véhicules usagés</v>
          </cell>
          <cell r="V478" t="str">
            <v>Rev. Finances</v>
          </cell>
          <cell r="W478" t="str">
            <v>$</v>
          </cell>
          <cell r="X478" t="str">
            <v>Oui</v>
          </cell>
        </row>
        <row r="479">
          <cell r="C479">
            <v>-15372.18</v>
          </cell>
          <cell r="O479">
            <v>-5448.33</v>
          </cell>
          <cell r="U479" t="str">
            <v>Véhicules neufs</v>
          </cell>
          <cell r="V479" t="str">
            <v>Rev. Autres</v>
          </cell>
          <cell r="W479" t="str">
            <v>$</v>
          </cell>
          <cell r="X479" t="str">
            <v>Oui</v>
          </cell>
        </row>
        <row r="480">
          <cell r="C480">
            <v>-14115.22</v>
          </cell>
          <cell r="O480">
            <v>-1281.79</v>
          </cell>
          <cell r="U480" t="str">
            <v>Véhicules usagés</v>
          </cell>
          <cell r="V480" t="str">
            <v>Rev. Autres</v>
          </cell>
          <cell r="W480" t="str">
            <v>$</v>
          </cell>
          <cell r="X480" t="str">
            <v>Oui</v>
          </cell>
        </row>
        <row r="481">
          <cell r="C481">
            <v>-88870.28</v>
          </cell>
          <cell r="O481">
            <v>-19988</v>
          </cell>
          <cell r="U481" t="str">
            <v>Véhicules neufs</v>
          </cell>
          <cell r="V481" t="str">
            <v>Rev. Protections</v>
          </cell>
          <cell r="W481" t="str">
            <v>$</v>
          </cell>
          <cell r="X481" t="str">
            <v>Oui</v>
          </cell>
        </row>
        <row r="482">
          <cell r="C482">
            <v>-201661.42</v>
          </cell>
          <cell r="O482">
            <v>-42402.78</v>
          </cell>
          <cell r="U482" t="str">
            <v>Véhicules neufs</v>
          </cell>
          <cell r="V482" t="str">
            <v>Rev. Protections</v>
          </cell>
          <cell r="W482" t="str">
            <v>$</v>
          </cell>
          <cell r="X482" t="str">
            <v>Oui</v>
          </cell>
        </row>
        <row r="483">
          <cell r="C483">
            <v>-130405.19</v>
          </cell>
          <cell r="O483">
            <v>-13773.59</v>
          </cell>
          <cell r="U483" t="str">
            <v>Véhicules usagés</v>
          </cell>
          <cell r="V483" t="str">
            <v>Rev. Protections</v>
          </cell>
          <cell r="W483" t="str">
            <v>$</v>
          </cell>
          <cell r="X483" t="str">
            <v>Oui</v>
          </cell>
        </row>
        <row r="484">
          <cell r="C484">
            <v>-56382.49</v>
          </cell>
          <cell r="O484">
            <v>-7298.34</v>
          </cell>
          <cell r="U484" t="str">
            <v>Véhicules usagés</v>
          </cell>
          <cell r="V484" t="str">
            <v>Rev. Protections</v>
          </cell>
          <cell r="W484" t="str">
            <v>$</v>
          </cell>
          <cell r="X484" t="str">
            <v>Oui</v>
          </cell>
        </row>
        <row r="485">
          <cell r="C485">
            <v>-223892.25</v>
          </cell>
          <cell r="O485">
            <v>-32821</v>
          </cell>
          <cell r="U485" t="str">
            <v>Véhicules neufs</v>
          </cell>
          <cell r="V485" t="str">
            <v>Frais administration</v>
          </cell>
          <cell r="W485" t="str">
            <v>$</v>
          </cell>
          <cell r="X485">
            <v>0</v>
          </cell>
        </row>
        <row r="486">
          <cell r="C486">
            <v>-213722.88</v>
          </cell>
          <cell r="O486">
            <v>11009.18</v>
          </cell>
          <cell r="U486" t="str">
            <v>TOTAL  DES  REVENUS  ET  DÉPENSES</v>
          </cell>
          <cell r="V486" t="str">
            <v>Revenus autres</v>
          </cell>
          <cell r="W486" t="str">
            <v>$</v>
          </cell>
          <cell r="X486">
            <v>0</v>
          </cell>
        </row>
        <row r="487">
          <cell r="C487">
            <v>38319.22</v>
          </cell>
          <cell r="O487">
            <v>7399.19</v>
          </cell>
          <cell r="U487" t="str">
            <v>TOTAL  DES  REVENUS  ET  DÉPENSES</v>
          </cell>
          <cell r="V487" t="str">
            <v>Intérêts sur prêt</v>
          </cell>
          <cell r="W487" t="str">
            <v>$</v>
          </cell>
          <cell r="X487">
            <v>0</v>
          </cell>
        </row>
        <row r="488">
          <cell r="C488">
            <v>56692.1</v>
          </cell>
          <cell r="O488">
            <v>4995.42</v>
          </cell>
          <cell r="U488" t="str">
            <v>Véhicules neufs</v>
          </cell>
          <cell r="V488" t="str">
            <v>Frais bancaires</v>
          </cell>
          <cell r="W488" t="str">
            <v>$</v>
          </cell>
          <cell r="X488">
            <v>0</v>
          </cell>
        </row>
        <row r="489">
          <cell r="O489">
            <v>0</v>
          </cell>
          <cell r="U489" t="e">
            <v>#N/A</v>
          </cell>
          <cell r="V489" t="e">
            <v>#N/A</v>
          </cell>
          <cell r="W489" t="e">
            <v>#N/A</v>
          </cell>
          <cell r="X489" t="e">
            <v>#N/A</v>
          </cell>
        </row>
        <row r="490">
          <cell r="O490">
            <v>0</v>
          </cell>
          <cell r="U490" t="e">
            <v>#N/A</v>
          </cell>
          <cell r="V490" t="e">
            <v>#N/A</v>
          </cell>
          <cell r="W490" t="e">
            <v>#N/A</v>
          </cell>
          <cell r="X490" t="e">
            <v>#N/A</v>
          </cell>
        </row>
        <row r="491">
          <cell r="O491">
            <v>0</v>
          </cell>
          <cell r="U491" t="e">
            <v>#N/A</v>
          </cell>
          <cell r="V491" t="e">
            <v>#N/A</v>
          </cell>
          <cell r="W491" t="e">
            <v>#N/A</v>
          </cell>
          <cell r="X491" t="e">
            <v>#N/A</v>
          </cell>
        </row>
        <row r="492">
          <cell r="O492">
            <v>0</v>
          </cell>
          <cell r="U492" t="e">
            <v>#N/A</v>
          </cell>
          <cell r="V492" t="e">
            <v>#N/A</v>
          </cell>
          <cell r="W492" t="e">
            <v>#N/A</v>
          </cell>
          <cell r="X492" t="e">
            <v>#N/A</v>
          </cell>
        </row>
        <row r="493">
          <cell r="O493">
            <v>0</v>
          </cell>
          <cell r="U493" t="e">
            <v>#N/A</v>
          </cell>
          <cell r="V493" t="e">
            <v>#N/A</v>
          </cell>
          <cell r="W493" t="e">
            <v>#N/A</v>
          </cell>
          <cell r="X493" t="e">
            <v>#N/A</v>
          </cell>
        </row>
        <row r="494">
          <cell r="O494">
            <v>0</v>
          </cell>
          <cell r="U494" t="e">
            <v>#N/A</v>
          </cell>
          <cell r="V494" t="e">
            <v>#N/A</v>
          </cell>
          <cell r="W494" t="e">
            <v>#N/A</v>
          </cell>
          <cell r="X494" t="e">
            <v>#N/A</v>
          </cell>
        </row>
        <row r="495">
          <cell r="O495">
            <v>0</v>
          </cell>
          <cell r="U495" t="e">
            <v>#N/A</v>
          </cell>
          <cell r="V495" t="e">
            <v>#N/A</v>
          </cell>
          <cell r="W495" t="e">
            <v>#N/A</v>
          </cell>
          <cell r="X495" t="e">
            <v>#N/A</v>
          </cell>
        </row>
        <row r="496">
          <cell r="O496">
            <v>0</v>
          </cell>
          <cell r="U496" t="e">
            <v>#N/A</v>
          </cell>
          <cell r="V496" t="e">
            <v>#N/A</v>
          </cell>
          <cell r="W496" t="e">
            <v>#N/A</v>
          </cell>
          <cell r="X496" t="e">
            <v>#N/A</v>
          </cell>
        </row>
        <row r="497">
          <cell r="O497">
            <v>0</v>
          </cell>
          <cell r="U497" t="e">
            <v>#N/A</v>
          </cell>
          <cell r="V497" t="e">
            <v>#N/A</v>
          </cell>
          <cell r="W497" t="e">
            <v>#N/A</v>
          </cell>
          <cell r="X497" t="e">
            <v>#N/A</v>
          </cell>
        </row>
        <row r="498">
          <cell r="O498">
            <v>0</v>
          </cell>
          <cell r="U498" t="e">
            <v>#N/A</v>
          </cell>
          <cell r="V498" t="e">
            <v>#N/A</v>
          </cell>
          <cell r="W498" t="e">
            <v>#N/A</v>
          </cell>
          <cell r="X498" t="e">
            <v>#N/A</v>
          </cell>
        </row>
        <row r="499">
          <cell r="O499">
            <v>0</v>
          </cell>
          <cell r="U499" t="e">
            <v>#N/A</v>
          </cell>
          <cell r="V499" t="e">
            <v>#N/A</v>
          </cell>
          <cell r="W499" t="e">
            <v>#N/A</v>
          </cell>
          <cell r="X499" t="e">
            <v>#N/A</v>
          </cell>
        </row>
        <row r="500">
          <cell r="O500">
            <v>0</v>
          </cell>
          <cell r="U500" t="e">
            <v>#N/A</v>
          </cell>
          <cell r="V500" t="e">
            <v>#N/A</v>
          </cell>
          <cell r="W500" t="e">
            <v>#N/A</v>
          </cell>
          <cell r="X500" t="e">
            <v>#N/A</v>
          </cell>
        </row>
        <row r="501">
          <cell r="O501">
            <v>0</v>
          </cell>
          <cell r="U501" t="e">
            <v>#N/A</v>
          </cell>
          <cell r="V501" t="e">
            <v>#N/A</v>
          </cell>
          <cell r="W501" t="e">
            <v>#N/A</v>
          </cell>
          <cell r="X501" t="e">
            <v>#N/A</v>
          </cell>
        </row>
        <row r="502">
          <cell r="O502">
            <v>0</v>
          </cell>
          <cell r="U502" t="e">
            <v>#N/A</v>
          </cell>
          <cell r="V502" t="e">
            <v>#N/A</v>
          </cell>
          <cell r="W502" t="e">
            <v>#N/A</v>
          </cell>
          <cell r="X502" t="e">
            <v>#N/A</v>
          </cell>
        </row>
        <row r="503">
          <cell r="O503">
            <v>0</v>
          </cell>
          <cell r="U503" t="e">
            <v>#N/A</v>
          </cell>
          <cell r="V503" t="e">
            <v>#N/A</v>
          </cell>
          <cell r="W503" t="e">
            <v>#N/A</v>
          </cell>
          <cell r="X503" t="e">
            <v>#N/A</v>
          </cell>
        </row>
        <row r="504">
          <cell r="O504">
            <v>0</v>
          </cell>
          <cell r="U504" t="e">
            <v>#N/A</v>
          </cell>
          <cell r="V504" t="e">
            <v>#N/A</v>
          </cell>
          <cell r="W504" t="e">
            <v>#N/A</v>
          </cell>
          <cell r="X504" t="e">
            <v>#N/A</v>
          </cell>
        </row>
        <row r="505">
          <cell r="O505">
            <v>0</v>
          </cell>
          <cell r="U505" t="e">
            <v>#N/A</v>
          </cell>
          <cell r="V505" t="e">
            <v>#N/A</v>
          </cell>
          <cell r="W505" t="e">
            <v>#N/A</v>
          </cell>
          <cell r="X505" t="e">
            <v>#N/A</v>
          </cell>
        </row>
        <row r="506">
          <cell r="O506">
            <v>0</v>
          </cell>
          <cell r="U506" t="e">
            <v>#N/A</v>
          </cell>
          <cell r="V506" t="e">
            <v>#N/A</v>
          </cell>
          <cell r="W506" t="e">
            <v>#N/A</v>
          </cell>
          <cell r="X506" t="e">
            <v>#N/A</v>
          </cell>
        </row>
        <row r="507">
          <cell r="O507">
            <v>0</v>
          </cell>
          <cell r="U507" t="e">
            <v>#N/A</v>
          </cell>
          <cell r="V507" t="e">
            <v>#N/A</v>
          </cell>
          <cell r="W507" t="e">
            <v>#N/A</v>
          </cell>
          <cell r="X507" t="e">
            <v>#N/A</v>
          </cell>
        </row>
        <row r="508">
          <cell r="O508">
            <v>0</v>
          </cell>
          <cell r="U508" t="e">
            <v>#N/A</v>
          </cell>
          <cell r="V508" t="e">
            <v>#N/A</v>
          </cell>
          <cell r="W508" t="e">
            <v>#N/A</v>
          </cell>
          <cell r="X508" t="e">
            <v>#N/A</v>
          </cell>
        </row>
        <row r="509">
          <cell r="O509">
            <v>0</v>
          </cell>
          <cell r="U509" t="e">
            <v>#N/A</v>
          </cell>
          <cell r="V509" t="e">
            <v>#N/A</v>
          </cell>
          <cell r="W509" t="e">
            <v>#N/A</v>
          </cell>
          <cell r="X509" t="e">
            <v>#N/A</v>
          </cell>
        </row>
        <row r="510">
          <cell r="O510">
            <v>0</v>
          </cell>
          <cell r="U510" t="e">
            <v>#N/A</v>
          </cell>
          <cell r="V510" t="e">
            <v>#N/A</v>
          </cell>
          <cell r="W510" t="e">
            <v>#N/A</v>
          </cell>
          <cell r="X510" t="e">
            <v>#N/A</v>
          </cell>
        </row>
        <row r="511">
          <cell r="O511">
            <v>0</v>
          </cell>
          <cell r="U511" t="e">
            <v>#N/A</v>
          </cell>
          <cell r="V511" t="e">
            <v>#N/A</v>
          </cell>
          <cell r="W511" t="e">
            <v>#N/A</v>
          </cell>
          <cell r="X511" t="e">
            <v>#N/A</v>
          </cell>
        </row>
        <row r="512">
          <cell r="O512">
            <v>0</v>
          </cell>
          <cell r="U512" t="e">
            <v>#N/A</v>
          </cell>
          <cell r="V512" t="e">
            <v>#N/A</v>
          </cell>
          <cell r="W512" t="e">
            <v>#N/A</v>
          </cell>
          <cell r="X512" t="e">
            <v>#N/A</v>
          </cell>
        </row>
        <row r="513">
          <cell r="O513">
            <v>0</v>
          </cell>
          <cell r="U513" t="e">
            <v>#N/A</v>
          </cell>
          <cell r="V513" t="e">
            <v>#N/A</v>
          </cell>
          <cell r="W513" t="e">
            <v>#N/A</v>
          </cell>
          <cell r="X513" t="e">
            <v>#N/A</v>
          </cell>
        </row>
        <row r="514">
          <cell r="O514">
            <v>0</v>
          </cell>
          <cell r="U514" t="e">
            <v>#N/A</v>
          </cell>
          <cell r="V514" t="e">
            <v>#N/A</v>
          </cell>
          <cell r="W514" t="e">
            <v>#N/A</v>
          </cell>
          <cell r="X514" t="e">
            <v>#N/A</v>
          </cell>
        </row>
        <row r="515">
          <cell r="O515">
            <v>0</v>
          </cell>
          <cell r="U515" t="e">
            <v>#N/A</v>
          </cell>
          <cell r="V515" t="e">
            <v>#N/A</v>
          </cell>
          <cell r="W515" t="e">
            <v>#N/A</v>
          </cell>
          <cell r="X515" t="e">
            <v>#N/A</v>
          </cell>
        </row>
        <row r="516">
          <cell r="O516">
            <v>0</v>
          </cell>
          <cell r="U516" t="e">
            <v>#N/A</v>
          </cell>
          <cell r="V516" t="e">
            <v>#N/A</v>
          </cell>
          <cell r="W516" t="e">
            <v>#N/A</v>
          </cell>
          <cell r="X516" t="e">
            <v>#N/A</v>
          </cell>
        </row>
        <row r="517">
          <cell r="O517">
            <v>0</v>
          </cell>
          <cell r="U517" t="e">
            <v>#N/A</v>
          </cell>
          <cell r="V517" t="e">
            <v>#N/A</v>
          </cell>
          <cell r="W517" t="e">
            <v>#N/A</v>
          </cell>
          <cell r="X517" t="e">
            <v>#N/A</v>
          </cell>
        </row>
        <row r="518">
          <cell r="O518">
            <v>0</v>
          </cell>
          <cell r="U518" t="e">
            <v>#N/A</v>
          </cell>
          <cell r="V518" t="e">
            <v>#N/A</v>
          </cell>
          <cell r="W518" t="e">
            <v>#N/A</v>
          </cell>
          <cell r="X518" t="e">
            <v>#N/A</v>
          </cell>
        </row>
        <row r="519">
          <cell r="O519">
            <v>0</v>
          </cell>
          <cell r="U519" t="e">
            <v>#N/A</v>
          </cell>
          <cell r="V519" t="e">
            <v>#N/A</v>
          </cell>
          <cell r="W519" t="e">
            <v>#N/A</v>
          </cell>
          <cell r="X519" t="e">
            <v>#N/A</v>
          </cell>
        </row>
        <row r="520">
          <cell r="O520">
            <v>0</v>
          </cell>
          <cell r="U520" t="e">
            <v>#N/A</v>
          </cell>
          <cell r="V520" t="e">
            <v>#N/A</v>
          </cell>
          <cell r="W520" t="e">
            <v>#N/A</v>
          </cell>
          <cell r="X520" t="e">
            <v>#N/A</v>
          </cell>
        </row>
        <row r="521">
          <cell r="O521">
            <v>0</v>
          </cell>
          <cell r="U521" t="e">
            <v>#N/A</v>
          </cell>
          <cell r="V521" t="e">
            <v>#N/A</v>
          </cell>
          <cell r="W521" t="e">
            <v>#N/A</v>
          </cell>
          <cell r="X521" t="e">
            <v>#N/A</v>
          </cell>
        </row>
        <row r="522">
          <cell r="O522">
            <v>0</v>
          </cell>
          <cell r="U522" t="e">
            <v>#N/A</v>
          </cell>
          <cell r="V522" t="e">
            <v>#N/A</v>
          </cell>
          <cell r="W522" t="e">
            <v>#N/A</v>
          </cell>
          <cell r="X522" t="e">
            <v>#N/A</v>
          </cell>
        </row>
        <row r="523">
          <cell r="O523">
            <v>0</v>
          </cell>
          <cell r="U523" t="e">
            <v>#N/A</v>
          </cell>
          <cell r="V523" t="e">
            <v>#N/A</v>
          </cell>
          <cell r="W523" t="e">
            <v>#N/A</v>
          </cell>
          <cell r="X523" t="e">
            <v>#N/A</v>
          </cell>
        </row>
        <row r="524">
          <cell r="O524">
            <v>0</v>
          </cell>
          <cell r="U524" t="e">
            <v>#N/A</v>
          </cell>
          <cell r="V524" t="e">
            <v>#N/A</v>
          </cell>
          <cell r="W524" t="e">
            <v>#N/A</v>
          </cell>
          <cell r="X524" t="e">
            <v>#N/A</v>
          </cell>
        </row>
        <row r="525">
          <cell r="O525">
            <v>0</v>
          </cell>
          <cell r="U525" t="e">
            <v>#N/A</v>
          </cell>
          <cell r="V525" t="e">
            <v>#N/A</v>
          </cell>
          <cell r="W525" t="e">
            <v>#N/A</v>
          </cell>
          <cell r="X525" t="e">
            <v>#N/A</v>
          </cell>
        </row>
        <row r="526">
          <cell r="O526">
            <v>0</v>
          </cell>
          <cell r="U526" t="e">
            <v>#N/A</v>
          </cell>
          <cell r="V526" t="e">
            <v>#N/A</v>
          </cell>
          <cell r="W526" t="e">
            <v>#N/A</v>
          </cell>
          <cell r="X526" t="e">
            <v>#N/A</v>
          </cell>
        </row>
        <row r="527">
          <cell r="O527">
            <v>0</v>
          </cell>
          <cell r="U527" t="e">
            <v>#N/A</v>
          </cell>
          <cell r="V527" t="e">
            <v>#N/A</v>
          </cell>
          <cell r="W527" t="e">
            <v>#N/A</v>
          </cell>
          <cell r="X527" t="e">
            <v>#N/A</v>
          </cell>
        </row>
        <row r="528">
          <cell r="O528">
            <v>0</v>
          </cell>
          <cell r="U528" t="e">
            <v>#N/A</v>
          </cell>
          <cell r="V528" t="e">
            <v>#N/A</v>
          </cell>
          <cell r="W528" t="e">
            <v>#N/A</v>
          </cell>
          <cell r="X528" t="e">
            <v>#N/A</v>
          </cell>
        </row>
        <row r="529">
          <cell r="O529">
            <v>0</v>
          </cell>
          <cell r="U529" t="e">
            <v>#N/A</v>
          </cell>
          <cell r="V529" t="e">
            <v>#N/A</v>
          </cell>
          <cell r="W529" t="e">
            <v>#N/A</v>
          </cell>
          <cell r="X529" t="e">
            <v>#N/A</v>
          </cell>
        </row>
        <row r="530">
          <cell r="O530">
            <v>0</v>
          </cell>
          <cell r="U530" t="e">
            <v>#N/A</v>
          </cell>
          <cell r="V530" t="e">
            <v>#N/A</v>
          </cell>
          <cell r="W530" t="e">
            <v>#N/A</v>
          </cell>
          <cell r="X530" t="e">
            <v>#N/A</v>
          </cell>
        </row>
        <row r="531">
          <cell r="O531">
            <v>0</v>
          </cell>
          <cell r="U531" t="e">
            <v>#N/A</v>
          </cell>
          <cell r="V531" t="e">
            <v>#N/A</v>
          </cell>
          <cell r="W531" t="e">
            <v>#N/A</v>
          </cell>
          <cell r="X531" t="e">
            <v>#N/A</v>
          </cell>
        </row>
        <row r="532">
          <cell r="O532">
            <v>0</v>
          </cell>
          <cell r="U532" t="e">
            <v>#N/A</v>
          </cell>
          <cell r="V532" t="e">
            <v>#N/A</v>
          </cell>
          <cell r="W532" t="e">
            <v>#N/A</v>
          </cell>
          <cell r="X532" t="e">
            <v>#N/A</v>
          </cell>
        </row>
        <row r="533">
          <cell r="O533">
            <v>0</v>
          </cell>
          <cell r="U533" t="e">
            <v>#N/A</v>
          </cell>
          <cell r="V533" t="e">
            <v>#N/A</v>
          </cell>
          <cell r="W533" t="e">
            <v>#N/A</v>
          </cell>
          <cell r="X533" t="e">
            <v>#N/A</v>
          </cell>
        </row>
        <row r="534">
          <cell r="O534">
            <v>0</v>
          </cell>
          <cell r="U534" t="e">
            <v>#N/A</v>
          </cell>
          <cell r="V534" t="e">
            <v>#N/A</v>
          </cell>
          <cell r="W534" t="e">
            <v>#N/A</v>
          </cell>
          <cell r="X534" t="e">
            <v>#N/A</v>
          </cell>
        </row>
        <row r="535">
          <cell r="O535">
            <v>0</v>
          </cell>
          <cell r="U535" t="e">
            <v>#N/A</v>
          </cell>
          <cell r="V535" t="e">
            <v>#N/A</v>
          </cell>
          <cell r="W535" t="e">
            <v>#N/A</v>
          </cell>
          <cell r="X535" t="e">
            <v>#N/A</v>
          </cell>
        </row>
        <row r="536">
          <cell r="O536">
            <v>0</v>
          </cell>
          <cell r="U536" t="e">
            <v>#N/A</v>
          </cell>
          <cell r="V536" t="e">
            <v>#N/A</v>
          </cell>
          <cell r="W536" t="e">
            <v>#N/A</v>
          </cell>
          <cell r="X536" t="e">
            <v>#N/A</v>
          </cell>
        </row>
        <row r="537">
          <cell r="O537">
            <v>0</v>
          </cell>
          <cell r="U537" t="e">
            <v>#N/A</v>
          </cell>
          <cell r="V537" t="e">
            <v>#N/A</v>
          </cell>
          <cell r="W537" t="e">
            <v>#N/A</v>
          </cell>
          <cell r="X537" t="e">
            <v>#N/A</v>
          </cell>
        </row>
        <row r="538">
          <cell r="O538">
            <v>0</v>
          </cell>
          <cell r="U538" t="e">
            <v>#N/A</v>
          </cell>
          <cell r="V538" t="e">
            <v>#N/A</v>
          </cell>
          <cell r="W538" t="e">
            <v>#N/A</v>
          </cell>
          <cell r="X538" t="e">
            <v>#N/A</v>
          </cell>
        </row>
        <row r="539">
          <cell r="O539">
            <v>0</v>
          </cell>
          <cell r="U539" t="e">
            <v>#N/A</v>
          </cell>
          <cell r="V539" t="e">
            <v>#N/A</v>
          </cell>
          <cell r="W539" t="e">
            <v>#N/A</v>
          </cell>
          <cell r="X539" t="e">
            <v>#N/A</v>
          </cell>
        </row>
        <row r="540">
          <cell r="O540">
            <v>0</v>
          </cell>
          <cell r="U540" t="e">
            <v>#N/A</v>
          </cell>
          <cell r="V540" t="e">
            <v>#N/A</v>
          </cell>
          <cell r="W540" t="e">
            <v>#N/A</v>
          </cell>
          <cell r="X540" t="e">
            <v>#N/A</v>
          </cell>
        </row>
        <row r="541">
          <cell r="O541">
            <v>0</v>
          </cell>
          <cell r="U541" t="e">
            <v>#N/A</v>
          </cell>
          <cell r="V541" t="e">
            <v>#N/A</v>
          </cell>
          <cell r="W541" t="e">
            <v>#N/A</v>
          </cell>
          <cell r="X541" t="e">
            <v>#N/A</v>
          </cell>
        </row>
        <row r="542">
          <cell r="O542">
            <v>0</v>
          </cell>
          <cell r="U542" t="e">
            <v>#N/A</v>
          </cell>
          <cell r="V542" t="e">
            <v>#N/A</v>
          </cell>
          <cell r="W542" t="e">
            <v>#N/A</v>
          </cell>
          <cell r="X542" t="e">
            <v>#N/A</v>
          </cell>
        </row>
        <row r="543">
          <cell r="O543">
            <v>0</v>
          </cell>
          <cell r="U543" t="e">
            <v>#N/A</v>
          </cell>
          <cell r="V543" t="e">
            <v>#N/A</v>
          </cell>
          <cell r="W543" t="e">
            <v>#N/A</v>
          </cell>
          <cell r="X543" t="e">
            <v>#N/A</v>
          </cell>
        </row>
        <row r="544">
          <cell r="O544">
            <v>0</v>
          </cell>
          <cell r="U544" t="e">
            <v>#N/A</v>
          </cell>
          <cell r="V544" t="e">
            <v>#N/A</v>
          </cell>
          <cell r="W544" t="e">
            <v>#N/A</v>
          </cell>
          <cell r="X544" t="e">
            <v>#N/A</v>
          </cell>
        </row>
        <row r="545">
          <cell r="O545">
            <v>0</v>
          </cell>
          <cell r="U545" t="e">
            <v>#N/A</v>
          </cell>
          <cell r="V545" t="e">
            <v>#N/A</v>
          </cell>
          <cell r="W545" t="e">
            <v>#N/A</v>
          </cell>
          <cell r="X545" t="e">
            <v>#N/A</v>
          </cell>
        </row>
        <row r="546">
          <cell r="O546">
            <v>0</v>
          </cell>
          <cell r="U546" t="e">
            <v>#N/A</v>
          </cell>
          <cell r="V546" t="e">
            <v>#N/A</v>
          </cell>
          <cell r="W546" t="e">
            <v>#N/A</v>
          </cell>
          <cell r="X546" t="e">
            <v>#N/A</v>
          </cell>
        </row>
        <row r="547">
          <cell r="O547">
            <v>0</v>
          </cell>
          <cell r="U547" t="e">
            <v>#N/A</v>
          </cell>
          <cell r="V547" t="e">
            <v>#N/A</v>
          </cell>
          <cell r="W547" t="e">
            <v>#N/A</v>
          </cell>
          <cell r="X547" t="e">
            <v>#N/A</v>
          </cell>
        </row>
        <row r="548">
          <cell r="O548">
            <v>0</v>
          </cell>
          <cell r="U548" t="e">
            <v>#N/A</v>
          </cell>
          <cell r="V548" t="e">
            <v>#N/A</v>
          </cell>
          <cell r="W548" t="e">
            <v>#N/A</v>
          </cell>
          <cell r="X548" t="e">
            <v>#N/A</v>
          </cell>
        </row>
        <row r="549">
          <cell r="O549">
            <v>0</v>
          </cell>
          <cell r="U549" t="e">
            <v>#N/A</v>
          </cell>
          <cell r="V549" t="e">
            <v>#N/A</v>
          </cell>
          <cell r="W549" t="e">
            <v>#N/A</v>
          </cell>
          <cell r="X549" t="e">
            <v>#N/A</v>
          </cell>
        </row>
        <row r="550">
          <cell r="O550">
            <v>0</v>
          </cell>
          <cell r="U550" t="e">
            <v>#N/A</v>
          </cell>
          <cell r="V550" t="e">
            <v>#N/A</v>
          </cell>
          <cell r="W550" t="e">
            <v>#N/A</v>
          </cell>
          <cell r="X550" t="e">
            <v>#N/A</v>
          </cell>
        </row>
        <row r="551">
          <cell r="O551">
            <v>0</v>
          </cell>
          <cell r="U551" t="e">
            <v>#N/A</v>
          </cell>
          <cell r="V551" t="e">
            <v>#N/A</v>
          </cell>
          <cell r="W551" t="e">
            <v>#N/A</v>
          </cell>
          <cell r="X551" t="e">
            <v>#N/A</v>
          </cell>
        </row>
        <row r="552">
          <cell r="O552">
            <v>0</v>
          </cell>
          <cell r="U552" t="e">
            <v>#N/A</v>
          </cell>
          <cell r="V552" t="e">
            <v>#N/A</v>
          </cell>
          <cell r="W552" t="e">
            <v>#N/A</v>
          </cell>
          <cell r="X552" t="e">
            <v>#N/A</v>
          </cell>
        </row>
        <row r="553">
          <cell r="O553">
            <v>0</v>
          </cell>
          <cell r="U553" t="e">
            <v>#N/A</v>
          </cell>
          <cell r="V553" t="e">
            <v>#N/A</v>
          </cell>
          <cell r="W553" t="e">
            <v>#N/A</v>
          </cell>
          <cell r="X553" t="e">
            <v>#N/A</v>
          </cell>
        </row>
        <row r="554">
          <cell r="O554">
            <v>0</v>
          </cell>
          <cell r="U554" t="e">
            <v>#N/A</v>
          </cell>
          <cell r="V554" t="e">
            <v>#N/A</v>
          </cell>
          <cell r="W554" t="e">
            <v>#N/A</v>
          </cell>
          <cell r="X554" t="e">
            <v>#N/A</v>
          </cell>
        </row>
        <row r="555">
          <cell r="O555">
            <v>0</v>
          </cell>
          <cell r="U555" t="e">
            <v>#N/A</v>
          </cell>
          <cell r="V555" t="e">
            <v>#N/A</v>
          </cell>
          <cell r="W555" t="e">
            <v>#N/A</v>
          </cell>
          <cell r="X555" t="e">
            <v>#N/A</v>
          </cell>
        </row>
        <row r="556">
          <cell r="O556">
            <v>0</v>
          </cell>
          <cell r="U556" t="e">
            <v>#N/A</v>
          </cell>
          <cell r="V556" t="e">
            <v>#N/A</v>
          </cell>
          <cell r="W556" t="e">
            <v>#N/A</v>
          </cell>
          <cell r="X556" t="e">
            <v>#N/A</v>
          </cell>
        </row>
        <row r="557">
          <cell r="O557">
            <v>0</v>
          </cell>
          <cell r="U557" t="e">
            <v>#N/A</v>
          </cell>
          <cell r="V557" t="e">
            <v>#N/A</v>
          </cell>
          <cell r="W557" t="e">
            <v>#N/A</v>
          </cell>
          <cell r="X557" t="e">
            <v>#N/A</v>
          </cell>
        </row>
        <row r="558">
          <cell r="O558">
            <v>0</v>
          </cell>
          <cell r="U558" t="e">
            <v>#N/A</v>
          </cell>
          <cell r="V558" t="e">
            <v>#N/A</v>
          </cell>
          <cell r="W558" t="e">
            <v>#N/A</v>
          </cell>
          <cell r="X558" t="e">
            <v>#N/A</v>
          </cell>
        </row>
        <row r="559">
          <cell r="O559">
            <v>0</v>
          </cell>
          <cell r="U559" t="e">
            <v>#N/A</v>
          </cell>
          <cell r="V559" t="e">
            <v>#N/A</v>
          </cell>
          <cell r="W559" t="e">
            <v>#N/A</v>
          </cell>
          <cell r="X559" t="e">
            <v>#N/A</v>
          </cell>
        </row>
        <row r="560">
          <cell r="O560">
            <v>0</v>
          </cell>
          <cell r="U560" t="e">
            <v>#N/A</v>
          </cell>
          <cell r="V560" t="e">
            <v>#N/A</v>
          </cell>
          <cell r="W560" t="e">
            <v>#N/A</v>
          </cell>
          <cell r="X560" t="e">
            <v>#N/A</v>
          </cell>
        </row>
        <row r="561">
          <cell r="O561">
            <v>0</v>
          </cell>
          <cell r="U561" t="e">
            <v>#N/A</v>
          </cell>
          <cell r="V561" t="e">
            <v>#N/A</v>
          </cell>
          <cell r="W561" t="e">
            <v>#N/A</v>
          </cell>
          <cell r="X561" t="e">
            <v>#N/A</v>
          </cell>
        </row>
        <row r="562">
          <cell r="O562">
            <v>0</v>
          </cell>
          <cell r="U562" t="e">
            <v>#N/A</v>
          </cell>
          <cell r="V562" t="e">
            <v>#N/A</v>
          </cell>
          <cell r="W562" t="e">
            <v>#N/A</v>
          </cell>
          <cell r="X562" t="e">
            <v>#N/A</v>
          </cell>
        </row>
        <row r="563">
          <cell r="O563">
            <v>0</v>
          </cell>
          <cell r="U563" t="e">
            <v>#N/A</v>
          </cell>
          <cell r="V563" t="e">
            <v>#N/A</v>
          </cell>
          <cell r="W563" t="e">
            <v>#N/A</v>
          </cell>
          <cell r="X563" t="e">
            <v>#N/A</v>
          </cell>
        </row>
        <row r="564">
          <cell r="O564">
            <v>0</v>
          </cell>
          <cell r="U564" t="e">
            <v>#N/A</v>
          </cell>
          <cell r="V564" t="e">
            <v>#N/A</v>
          </cell>
          <cell r="W564" t="e">
            <v>#N/A</v>
          </cell>
          <cell r="X564" t="e">
            <v>#N/A</v>
          </cell>
        </row>
        <row r="565">
          <cell r="O565">
            <v>0</v>
          </cell>
          <cell r="U565" t="e">
            <v>#N/A</v>
          </cell>
          <cell r="V565" t="e">
            <v>#N/A</v>
          </cell>
          <cell r="W565" t="e">
            <v>#N/A</v>
          </cell>
          <cell r="X565" t="e">
            <v>#N/A</v>
          </cell>
        </row>
        <row r="566">
          <cell r="O566">
            <v>0</v>
          </cell>
          <cell r="U566" t="e">
            <v>#N/A</v>
          </cell>
          <cell r="V566" t="e">
            <v>#N/A</v>
          </cell>
          <cell r="W566" t="e">
            <v>#N/A</v>
          </cell>
          <cell r="X566" t="e">
            <v>#N/A</v>
          </cell>
        </row>
        <row r="567">
          <cell r="O567">
            <v>0</v>
          </cell>
          <cell r="U567" t="e">
            <v>#N/A</v>
          </cell>
          <cell r="V567" t="e">
            <v>#N/A</v>
          </cell>
          <cell r="W567" t="e">
            <v>#N/A</v>
          </cell>
          <cell r="X567" t="e">
            <v>#N/A</v>
          </cell>
        </row>
        <row r="568">
          <cell r="O568">
            <v>0</v>
          </cell>
          <cell r="U568" t="e">
            <v>#N/A</v>
          </cell>
          <cell r="V568" t="e">
            <v>#N/A</v>
          </cell>
          <cell r="W568" t="e">
            <v>#N/A</v>
          </cell>
          <cell r="X568" t="e">
            <v>#N/A</v>
          </cell>
        </row>
        <row r="569">
          <cell r="O569">
            <v>0</v>
          </cell>
          <cell r="U569" t="e">
            <v>#N/A</v>
          </cell>
          <cell r="V569" t="e">
            <v>#N/A</v>
          </cell>
          <cell r="W569" t="e">
            <v>#N/A</v>
          </cell>
          <cell r="X569" t="e">
            <v>#N/A</v>
          </cell>
        </row>
        <row r="570">
          <cell r="O570">
            <v>0</v>
          </cell>
          <cell r="U570" t="e">
            <v>#N/A</v>
          </cell>
          <cell r="V570" t="e">
            <v>#N/A</v>
          </cell>
          <cell r="W570" t="e">
            <v>#N/A</v>
          </cell>
          <cell r="X570" t="e">
            <v>#N/A</v>
          </cell>
        </row>
        <row r="571">
          <cell r="O571">
            <v>0</v>
          </cell>
          <cell r="U571" t="e">
            <v>#N/A</v>
          </cell>
          <cell r="V571" t="e">
            <v>#N/A</v>
          </cell>
          <cell r="W571" t="e">
            <v>#N/A</v>
          </cell>
          <cell r="X571" t="e">
            <v>#N/A</v>
          </cell>
        </row>
        <row r="572">
          <cell r="O572">
            <v>0</v>
          </cell>
          <cell r="U572" t="e">
            <v>#N/A</v>
          </cell>
          <cell r="V572" t="e">
            <v>#N/A</v>
          </cell>
          <cell r="W572" t="e">
            <v>#N/A</v>
          </cell>
          <cell r="X572" t="e">
            <v>#N/A</v>
          </cell>
        </row>
        <row r="573">
          <cell r="O573">
            <v>0</v>
          </cell>
          <cell r="U573" t="e">
            <v>#N/A</v>
          </cell>
          <cell r="V573" t="e">
            <v>#N/A</v>
          </cell>
          <cell r="W573" t="e">
            <v>#N/A</v>
          </cell>
          <cell r="X573" t="e">
            <v>#N/A</v>
          </cell>
        </row>
        <row r="574">
          <cell r="O574">
            <v>0</v>
          </cell>
          <cell r="U574" t="e">
            <v>#N/A</v>
          </cell>
          <cell r="V574" t="e">
            <v>#N/A</v>
          </cell>
          <cell r="W574" t="e">
            <v>#N/A</v>
          </cell>
          <cell r="X574" t="e">
            <v>#N/A</v>
          </cell>
        </row>
        <row r="575">
          <cell r="O575">
            <v>0</v>
          </cell>
          <cell r="U575" t="e">
            <v>#N/A</v>
          </cell>
          <cell r="V575" t="e">
            <v>#N/A</v>
          </cell>
          <cell r="W575" t="e">
            <v>#N/A</v>
          </cell>
          <cell r="X575" t="e">
            <v>#N/A</v>
          </cell>
        </row>
        <row r="576">
          <cell r="O576">
            <v>0</v>
          </cell>
          <cell r="U576" t="e">
            <v>#N/A</v>
          </cell>
          <cell r="V576" t="str">
            <v>Intérêts sur prêt</v>
          </cell>
          <cell r="W576" t="e">
            <v>#N/A</v>
          </cell>
          <cell r="X576" t="e">
            <v>#N/A</v>
          </cell>
        </row>
        <row r="577">
          <cell r="O577">
            <v>0</v>
          </cell>
          <cell r="U577" t="e">
            <v>#N/A</v>
          </cell>
          <cell r="V577" t="e">
            <v>#N/A</v>
          </cell>
          <cell r="W577" t="e">
            <v>#N/A</v>
          </cell>
          <cell r="X577" t="e">
            <v>#N/A</v>
          </cell>
        </row>
        <row r="578">
          <cell r="O578">
            <v>0</v>
          </cell>
          <cell r="U578" t="e">
            <v>#N/A</v>
          </cell>
          <cell r="V578" t="e">
            <v>#N/A</v>
          </cell>
          <cell r="W578" t="e">
            <v>#N/A</v>
          </cell>
          <cell r="X578" t="e">
            <v>#N/A</v>
          </cell>
        </row>
        <row r="579">
          <cell r="O579">
            <v>0</v>
          </cell>
          <cell r="U579" t="e">
            <v>#N/A</v>
          </cell>
          <cell r="V579" t="e">
            <v>#N/A</v>
          </cell>
          <cell r="W579" t="e">
            <v>#N/A</v>
          </cell>
          <cell r="X579" t="e">
            <v>#N/A</v>
          </cell>
        </row>
        <row r="580">
          <cell r="O580">
            <v>0</v>
          </cell>
          <cell r="U580" t="e">
            <v>#N/A</v>
          </cell>
          <cell r="V580" t="e">
            <v>#N/A</v>
          </cell>
          <cell r="W580" t="e">
            <v>#N/A</v>
          </cell>
          <cell r="X580" t="e">
            <v>#N/A</v>
          </cell>
        </row>
        <row r="581">
          <cell r="O581">
            <v>0</v>
          </cell>
          <cell r="U581" t="e">
            <v>#N/A</v>
          </cell>
          <cell r="V581" t="e">
            <v>#N/A</v>
          </cell>
          <cell r="W581" t="e">
            <v>#N/A</v>
          </cell>
          <cell r="X581" t="e">
            <v>#N/A</v>
          </cell>
        </row>
        <row r="582">
          <cell r="O582">
            <v>0</v>
          </cell>
          <cell r="U582" t="e">
            <v>#N/A</v>
          </cell>
          <cell r="V582" t="e">
            <v>#N/A</v>
          </cell>
          <cell r="W582" t="e">
            <v>#N/A</v>
          </cell>
          <cell r="X582" t="e">
            <v>#N/A</v>
          </cell>
        </row>
        <row r="583">
          <cell r="O583">
            <v>0</v>
          </cell>
          <cell r="U583" t="e">
            <v>#N/A</v>
          </cell>
          <cell r="V583" t="e">
            <v>#N/A</v>
          </cell>
          <cell r="W583" t="e">
            <v>#N/A</v>
          </cell>
          <cell r="X583" t="e">
            <v>#N/A</v>
          </cell>
        </row>
        <row r="584">
          <cell r="O584">
            <v>0</v>
          </cell>
          <cell r="U584" t="e">
            <v>#N/A</v>
          </cell>
          <cell r="V584" t="e">
            <v>#N/A</v>
          </cell>
          <cell r="W584" t="e">
            <v>#N/A</v>
          </cell>
          <cell r="X584" t="e">
            <v>#N/A</v>
          </cell>
        </row>
        <row r="585">
          <cell r="O585">
            <v>0</v>
          </cell>
          <cell r="U585" t="e">
            <v>#N/A</v>
          </cell>
          <cell r="V585" t="e">
            <v>#N/A</v>
          </cell>
          <cell r="W585" t="e">
            <v>#N/A</v>
          </cell>
          <cell r="X585" t="e">
            <v>#N/A</v>
          </cell>
        </row>
        <row r="586">
          <cell r="O586">
            <v>0</v>
          </cell>
          <cell r="U586" t="e">
            <v>#N/A</v>
          </cell>
          <cell r="V586" t="e">
            <v>#N/A</v>
          </cell>
          <cell r="W586" t="e">
            <v>#N/A</v>
          </cell>
          <cell r="X586" t="e">
            <v>#N/A</v>
          </cell>
        </row>
        <row r="587">
          <cell r="O587">
            <v>0</v>
          </cell>
          <cell r="U587" t="e">
            <v>#N/A</v>
          </cell>
          <cell r="V587" t="e">
            <v>#N/A</v>
          </cell>
          <cell r="W587" t="e">
            <v>#N/A</v>
          </cell>
          <cell r="X587" t="e">
            <v>#N/A</v>
          </cell>
        </row>
        <row r="588">
          <cell r="O588">
            <v>0</v>
          </cell>
          <cell r="U588" t="e">
            <v>#N/A</v>
          </cell>
          <cell r="V588" t="e">
            <v>#N/A</v>
          </cell>
          <cell r="W588" t="e">
            <v>#N/A</v>
          </cell>
          <cell r="X588" t="e">
            <v>#N/A</v>
          </cell>
        </row>
        <row r="589">
          <cell r="O589">
            <v>0</v>
          </cell>
          <cell r="U589" t="e">
            <v>#N/A</v>
          </cell>
          <cell r="V589" t="e">
            <v>#N/A</v>
          </cell>
          <cell r="W589" t="e">
            <v>#N/A</v>
          </cell>
          <cell r="X589" t="e">
            <v>#N/A</v>
          </cell>
        </row>
        <row r="590">
          <cell r="O590">
            <v>0</v>
          </cell>
          <cell r="U590" t="e">
            <v>#N/A</v>
          </cell>
          <cell r="V590" t="e">
            <v>#N/A</v>
          </cell>
          <cell r="W590" t="e">
            <v>#N/A</v>
          </cell>
          <cell r="X590" t="e">
            <v>#N/A</v>
          </cell>
        </row>
        <row r="591">
          <cell r="O591">
            <v>0</v>
          </cell>
          <cell r="U591" t="e">
            <v>#N/A</v>
          </cell>
          <cell r="V591" t="e">
            <v>#N/A</v>
          </cell>
          <cell r="W591" t="e">
            <v>#N/A</v>
          </cell>
          <cell r="X591" t="e">
            <v>#N/A</v>
          </cell>
        </row>
        <row r="592">
          <cell r="O592">
            <v>0</v>
          </cell>
          <cell r="U592" t="e">
            <v>#N/A</v>
          </cell>
          <cell r="V592" t="e">
            <v>#N/A</v>
          </cell>
          <cell r="W592" t="e">
            <v>#N/A</v>
          </cell>
          <cell r="X592" t="e">
            <v>#N/A</v>
          </cell>
        </row>
        <row r="593">
          <cell r="O593">
            <v>0</v>
          </cell>
          <cell r="U593" t="e">
            <v>#N/A</v>
          </cell>
          <cell r="V593" t="e">
            <v>#N/A</v>
          </cell>
          <cell r="W593" t="e">
            <v>#N/A</v>
          </cell>
          <cell r="X593" t="e">
            <v>#N/A</v>
          </cell>
        </row>
        <row r="594">
          <cell r="O594">
            <v>0</v>
          </cell>
          <cell r="U594" t="e">
            <v>#N/A</v>
          </cell>
          <cell r="V594" t="e">
            <v>#N/A</v>
          </cell>
          <cell r="W594" t="e">
            <v>#N/A</v>
          </cell>
          <cell r="X594" t="e">
            <v>#N/A</v>
          </cell>
        </row>
        <row r="595">
          <cell r="O595">
            <v>0</v>
          </cell>
          <cell r="U595" t="e">
            <v>#N/A</v>
          </cell>
          <cell r="V595" t="e">
            <v>#N/A</v>
          </cell>
          <cell r="W595" t="e">
            <v>#N/A</v>
          </cell>
          <cell r="X595" t="e">
            <v>#N/A</v>
          </cell>
        </row>
        <row r="596">
          <cell r="O596">
            <v>0</v>
          </cell>
          <cell r="U596" t="e">
            <v>#N/A</v>
          </cell>
          <cell r="V596" t="e">
            <v>#N/A</v>
          </cell>
          <cell r="W596" t="e">
            <v>#N/A</v>
          </cell>
          <cell r="X596" t="e">
            <v>#N/A</v>
          </cell>
        </row>
        <row r="597">
          <cell r="O597">
            <v>0</v>
          </cell>
          <cell r="U597" t="e">
            <v>#N/A</v>
          </cell>
          <cell r="V597" t="e">
            <v>#N/A</v>
          </cell>
          <cell r="W597" t="e">
            <v>#N/A</v>
          </cell>
          <cell r="X597" t="e">
            <v>#N/A</v>
          </cell>
        </row>
        <row r="598">
          <cell r="O598">
            <v>0</v>
          </cell>
          <cell r="U598" t="e">
            <v>#N/A</v>
          </cell>
          <cell r="V598" t="e">
            <v>#N/A</v>
          </cell>
          <cell r="W598" t="e">
            <v>#N/A</v>
          </cell>
          <cell r="X598" t="e">
            <v>#N/A</v>
          </cell>
        </row>
        <row r="599">
          <cell r="O599">
            <v>0</v>
          </cell>
          <cell r="U599" t="e">
            <v>#N/A</v>
          </cell>
          <cell r="V599" t="e">
            <v>#N/A</v>
          </cell>
          <cell r="W599" t="e">
            <v>#N/A</v>
          </cell>
          <cell r="X599" t="e">
            <v>#N/A</v>
          </cell>
        </row>
        <row r="600">
          <cell r="O600">
            <v>0</v>
          </cell>
          <cell r="U600" t="e">
            <v>#N/A</v>
          </cell>
          <cell r="V600" t="e">
            <v>#N/A</v>
          </cell>
          <cell r="W600" t="e">
            <v>#N/A</v>
          </cell>
          <cell r="X600" t="e">
            <v>#N/A</v>
          </cell>
        </row>
        <row r="601">
          <cell r="O601">
            <v>0</v>
          </cell>
          <cell r="U601" t="e">
            <v>#N/A</v>
          </cell>
          <cell r="V601" t="e">
            <v>#N/A</v>
          </cell>
          <cell r="W601" t="e">
            <v>#N/A</v>
          </cell>
          <cell r="X601" t="e">
            <v>#N/A</v>
          </cell>
        </row>
        <row r="602">
          <cell r="O602">
            <v>0</v>
          </cell>
          <cell r="U602" t="e">
            <v>#N/A</v>
          </cell>
          <cell r="V602" t="e">
            <v>#N/A</v>
          </cell>
          <cell r="W602" t="e">
            <v>#N/A</v>
          </cell>
          <cell r="X602" t="e">
            <v>#N/A</v>
          </cell>
        </row>
        <row r="603">
          <cell r="O603">
            <v>0</v>
          </cell>
          <cell r="U603" t="e">
            <v>#N/A</v>
          </cell>
          <cell r="V603" t="e">
            <v>#N/A</v>
          </cell>
          <cell r="W603" t="e">
            <v>#N/A</v>
          </cell>
          <cell r="X603" t="e">
            <v>#N/A</v>
          </cell>
        </row>
        <row r="604">
          <cell r="O604">
            <v>0</v>
          </cell>
          <cell r="U604" t="e">
            <v>#N/A</v>
          </cell>
          <cell r="V604" t="e">
            <v>#N/A</v>
          </cell>
          <cell r="W604" t="e">
            <v>#N/A</v>
          </cell>
          <cell r="X604" t="e">
            <v>#N/A</v>
          </cell>
        </row>
        <row r="605">
          <cell r="O605">
            <v>0</v>
          </cell>
          <cell r="U605" t="e">
            <v>#N/A</v>
          </cell>
          <cell r="V605" t="e">
            <v>#N/A</v>
          </cell>
          <cell r="W605" t="e">
            <v>#N/A</v>
          </cell>
          <cell r="X605" t="e">
            <v>#N/A</v>
          </cell>
        </row>
        <row r="606">
          <cell r="O606">
            <v>0</v>
          </cell>
          <cell r="U606" t="e">
            <v>#N/A</v>
          </cell>
          <cell r="V606" t="e">
            <v>#N/A</v>
          </cell>
          <cell r="W606" t="e">
            <v>#N/A</v>
          </cell>
          <cell r="X606" t="e">
            <v>#N/A</v>
          </cell>
        </row>
        <row r="607">
          <cell r="O607">
            <v>0</v>
          </cell>
          <cell r="U607" t="e">
            <v>#N/A</v>
          </cell>
          <cell r="V607" t="e">
            <v>#N/A</v>
          </cell>
          <cell r="W607" t="e">
            <v>#N/A</v>
          </cell>
          <cell r="X607" t="e">
            <v>#N/A</v>
          </cell>
        </row>
        <row r="608">
          <cell r="O608">
            <v>0</v>
          </cell>
          <cell r="U608" t="e">
            <v>#N/A</v>
          </cell>
          <cell r="V608" t="e">
            <v>#N/A</v>
          </cell>
          <cell r="W608" t="e">
            <v>#N/A</v>
          </cell>
          <cell r="X608" t="e">
            <v>#N/A</v>
          </cell>
        </row>
        <row r="609">
          <cell r="O609">
            <v>0</v>
          </cell>
          <cell r="U609" t="e">
            <v>#N/A</v>
          </cell>
          <cell r="V609" t="e">
            <v>#N/A</v>
          </cell>
          <cell r="W609" t="e">
            <v>#N/A</v>
          </cell>
          <cell r="X609" t="e">
            <v>#N/A</v>
          </cell>
        </row>
        <row r="610">
          <cell r="O610">
            <v>0</v>
          </cell>
          <cell r="U610" t="e">
            <v>#N/A</v>
          </cell>
          <cell r="V610" t="e">
            <v>#N/A</v>
          </cell>
          <cell r="W610" t="e">
            <v>#N/A</v>
          </cell>
          <cell r="X610" t="e">
            <v>#N/A</v>
          </cell>
        </row>
        <row r="611">
          <cell r="O611">
            <v>0</v>
          </cell>
          <cell r="U611" t="e">
            <v>#N/A</v>
          </cell>
          <cell r="V611" t="e">
            <v>#N/A</v>
          </cell>
          <cell r="W611" t="e">
            <v>#N/A</v>
          </cell>
          <cell r="X611" t="e">
            <v>#N/A</v>
          </cell>
        </row>
        <row r="612">
          <cell r="O612">
            <v>0</v>
          </cell>
          <cell r="U612" t="e">
            <v>#N/A</v>
          </cell>
          <cell r="V612" t="e">
            <v>#N/A</v>
          </cell>
          <cell r="W612" t="e">
            <v>#N/A</v>
          </cell>
          <cell r="X612" t="e">
            <v>#N/A</v>
          </cell>
        </row>
        <row r="613">
          <cell r="O613">
            <v>0</v>
          </cell>
          <cell r="U613" t="e">
            <v>#N/A</v>
          </cell>
          <cell r="V613" t="e">
            <v>#N/A</v>
          </cell>
          <cell r="W613" t="e">
            <v>#N/A</v>
          </cell>
          <cell r="X613" t="e">
            <v>#N/A</v>
          </cell>
        </row>
        <row r="614">
          <cell r="O614">
            <v>0</v>
          </cell>
          <cell r="U614" t="e">
            <v>#N/A</v>
          </cell>
          <cell r="V614" t="e">
            <v>#N/A</v>
          </cell>
          <cell r="W614" t="e">
            <v>#N/A</v>
          </cell>
          <cell r="X614" t="e">
            <v>#N/A</v>
          </cell>
        </row>
        <row r="615">
          <cell r="O615">
            <v>0</v>
          </cell>
          <cell r="U615" t="e">
            <v>#N/A</v>
          </cell>
          <cell r="V615" t="e">
            <v>#N/A</v>
          </cell>
          <cell r="W615" t="e">
            <v>#N/A</v>
          </cell>
          <cell r="X615" t="e">
            <v>#N/A</v>
          </cell>
        </row>
        <row r="616">
          <cell r="O616">
            <v>0</v>
          </cell>
          <cell r="U616" t="e">
            <v>#N/A</v>
          </cell>
          <cell r="V616" t="e">
            <v>#N/A</v>
          </cell>
          <cell r="W616" t="e">
            <v>#N/A</v>
          </cell>
          <cell r="X616" t="e">
            <v>#N/A</v>
          </cell>
        </row>
        <row r="617">
          <cell r="O617">
            <v>0</v>
          </cell>
          <cell r="U617" t="e">
            <v>#N/A</v>
          </cell>
          <cell r="V617" t="e">
            <v>#N/A</v>
          </cell>
          <cell r="W617" t="e">
            <v>#N/A</v>
          </cell>
          <cell r="X617" t="e">
            <v>#N/A</v>
          </cell>
        </row>
        <row r="618">
          <cell r="O618">
            <v>0</v>
          </cell>
          <cell r="U618" t="e">
            <v>#N/A</v>
          </cell>
          <cell r="V618" t="e">
            <v>#N/A</v>
          </cell>
          <cell r="W618" t="e">
            <v>#N/A</v>
          </cell>
          <cell r="X618" t="e">
            <v>#N/A</v>
          </cell>
        </row>
        <row r="619">
          <cell r="O619">
            <v>0</v>
          </cell>
          <cell r="U619" t="e">
            <v>#N/A</v>
          </cell>
          <cell r="V619" t="e">
            <v>#N/A</v>
          </cell>
          <cell r="W619" t="e">
            <v>#N/A</v>
          </cell>
          <cell r="X619" t="e">
            <v>#N/A</v>
          </cell>
        </row>
        <row r="620">
          <cell r="O620">
            <v>0</v>
          </cell>
          <cell r="U620" t="e">
            <v>#N/A</v>
          </cell>
          <cell r="V620" t="e">
            <v>#N/A</v>
          </cell>
          <cell r="W620" t="e">
            <v>#N/A</v>
          </cell>
          <cell r="X620" t="e">
            <v>#N/A</v>
          </cell>
        </row>
        <row r="621">
          <cell r="O621">
            <v>0</v>
          </cell>
          <cell r="U621" t="e">
            <v>#N/A</v>
          </cell>
          <cell r="V621" t="e">
            <v>#N/A</v>
          </cell>
          <cell r="W621" t="e">
            <v>#N/A</v>
          </cell>
          <cell r="X621" t="e">
            <v>#N/A</v>
          </cell>
        </row>
        <row r="622">
          <cell r="O622">
            <v>0</v>
          </cell>
          <cell r="U622" t="e">
            <v>#N/A</v>
          </cell>
          <cell r="V622" t="e">
            <v>#N/A</v>
          </cell>
          <cell r="W622" t="e">
            <v>#N/A</v>
          </cell>
          <cell r="X622" t="e">
            <v>#N/A</v>
          </cell>
        </row>
        <row r="623">
          <cell r="O623">
            <v>0</v>
          </cell>
          <cell r="U623" t="e">
            <v>#N/A</v>
          </cell>
          <cell r="V623" t="e">
            <v>#N/A</v>
          </cell>
          <cell r="W623" t="e">
            <v>#N/A</v>
          </cell>
          <cell r="X623" t="e">
            <v>#N/A</v>
          </cell>
        </row>
        <row r="624">
          <cell r="O624">
            <v>0</v>
          </cell>
          <cell r="U624" t="e">
            <v>#N/A</v>
          </cell>
          <cell r="V624" t="e">
            <v>#N/A</v>
          </cell>
          <cell r="W624" t="e">
            <v>#N/A</v>
          </cell>
          <cell r="X624" t="e">
            <v>#N/A</v>
          </cell>
        </row>
        <row r="625">
          <cell r="O625">
            <v>0</v>
          </cell>
          <cell r="U625" t="e">
            <v>#N/A</v>
          </cell>
          <cell r="V625" t="e">
            <v>#N/A</v>
          </cell>
          <cell r="W625" t="e">
            <v>#N/A</v>
          </cell>
          <cell r="X625" t="e">
            <v>#N/A</v>
          </cell>
        </row>
        <row r="626">
          <cell r="O626">
            <v>0</v>
          </cell>
          <cell r="U626" t="e">
            <v>#N/A</v>
          </cell>
          <cell r="V626" t="e">
            <v>#N/A</v>
          </cell>
          <cell r="W626" t="e">
            <v>#N/A</v>
          </cell>
          <cell r="X626" t="e">
            <v>#N/A</v>
          </cell>
        </row>
        <row r="627">
          <cell r="O627">
            <v>0</v>
          </cell>
          <cell r="U627" t="e">
            <v>#N/A</v>
          </cell>
          <cell r="V627" t="e">
            <v>#N/A</v>
          </cell>
          <cell r="W627" t="e">
            <v>#N/A</v>
          </cell>
          <cell r="X627" t="e">
            <v>#N/A</v>
          </cell>
        </row>
        <row r="628">
          <cell r="O628">
            <v>0</v>
          </cell>
          <cell r="U628" t="e">
            <v>#N/A</v>
          </cell>
          <cell r="V628" t="e">
            <v>#N/A</v>
          </cell>
          <cell r="W628" t="e">
            <v>#N/A</v>
          </cell>
          <cell r="X628" t="e">
            <v>#N/A</v>
          </cell>
        </row>
        <row r="629">
          <cell r="O629">
            <v>0</v>
          </cell>
          <cell r="U629" t="e">
            <v>#N/A</v>
          </cell>
          <cell r="V629" t="e">
            <v>#N/A</v>
          </cell>
          <cell r="W629" t="e">
            <v>#N/A</v>
          </cell>
          <cell r="X629" t="e">
            <v>#N/A</v>
          </cell>
        </row>
        <row r="630">
          <cell r="O630">
            <v>0</v>
          </cell>
          <cell r="U630" t="e">
            <v>#N/A</v>
          </cell>
          <cell r="V630" t="e">
            <v>#N/A</v>
          </cell>
          <cell r="W630" t="e">
            <v>#N/A</v>
          </cell>
          <cell r="X630" t="e">
            <v>#N/A</v>
          </cell>
        </row>
        <row r="631">
          <cell r="O631">
            <v>0</v>
          </cell>
          <cell r="U631" t="e">
            <v>#N/A</v>
          </cell>
          <cell r="V631" t="e">
            <v>#N/A</v>
          </cell>
          <cell r="W631" t="e">
            <v>#N/A</v>
          </cell>
          <cell r="X631" t="e">
            <v>#N/A</v>
          </cell>
        </row>
        <row r="632">
          <cell r="O632">
            <v>0</v>
          </cell>
          <cell r="U632" t="e">
            <v>#N/A</v>
          </cell>
          <cell r="V632" t="e">
            <v>#N/A</v>
          </cell>
          <cell r="W632" t="e">
            <v>#N/A</v>
          </cell>
          <cell r="X632" t="e">
            <v>#N/A</v>
          </cell>
        </row>
        <row r="633">
          <cell r="O633">
            <v>0</v>
          </cell>
          <cell r="U633" t="e">
            <v>#N/A</v>
          </cell>
          <cell r="V633" t="e">
            <v>#N/A</v>
          </cell>
          <cell r="W633" t="e">
            <v>#N/A</v>
          </cell>
          <cell r="X633" t="e">
            <v>#N/A</v>
          </cell>
        </row>
        <row r="634">
          <cell r="O634">
            <v>0</v>
          </cell>
          <cell r="U634" t="e">
            <v>#N/A</v>
          </cell>
          <cell r="V634" t="e">
            <v>#N/A</v>
          </cell>
          <cell r="W634" t="e">
            <v>#N/A</v>
          </cell>
          <cell r="X634" t="e">
            <v>#N/A</v>
          </cell>
        </row>
        <row r="635">
          <cell r="O635">
            <v>0</v>
          </cell>
          <cell r="U635" t="e">
            <v>#N/A</v>
          </cell>
          <cell r="V635" t="e">
            <v>#N/A</v>
          </cell>
          <cell r="W635" t="e">
            <v>#N/A</v>
          </cell>
          <cell r="X635" t="e">
            <v>#N/A</v>
          </cell>
        </row>
        <row r="636">
          <cell r="O636">
            <v>0</v>
          </cell>
          <cell r="U636" t="e">
            <v>#N/A</v>
          </cell>
          <cell r="V636" t="e">
            <v>#N/A</v>
          </cell>
          <cell r="W636" t="e">
            <v>#N/A</v>
          </cell>
          <cell r="X636" t="e">
            <v>#N/A</v>
          </cell>
        </row>
        <row r="637">
          <cell r="O637">
            <v>0</v>
          </cell>
          <cell r="U637" t="e">
            <v>#N/A</v>
          </cell>
          <cell r="V637" t="e">
            <v>#N/A</v>
          </cell>
          <cell r="W637" t="e">
            <v>#N/A</v>
          </cell>
          <cell r="X637" t="e">
            <v>#N/A</v>
          </cell>
        </row>
        <row r="638">
          <cell r="O638">
            <v>0</v>
          </cell>
          <cell r="U638" t="e">
            <v>#N/A</v>
          </cell>
          <cell r="V638" t="e">
            <v>#N/A</v>
          </cell>
          <cell r="W638" t="e">
            <v>#N/A</v>
          </cell>
          <cell r="X638" t="e">
            <v>#N/A</v>
          </cell>
        </row>
        <row r="639">
          <cell r="O639">
            <v>0</v>
          </cell>
          <cell r="U639" t="e">
            <v>#N/A</v>
          </cell>
          <cell r="V639" t="e">
            <v>#N/A</v>
          </cell>
          <cell r="W639" t="e">
            <v>#N/A</v>
          </cell>
          <cell r="X639" t="e">
            <v>#N/A</v>
          </cell>
        </row>
        <row r="640">
          <cell r="O640">
            <v>0</v>
          </cell>
          <cell r="U640" t="e">
            <v>#N/A</v>
          </cell>
          <cell r="V640" t="e">
            <v>#N/A</v>
          </cell>
          <cell r="W640" t="e">
            <v>#N/A</v>
          </cell>
          <cell r="X640" t="e">
            <v>#N/A</v>
          </cell>
        </row>
        <row r="641">
          <cell r="O641">
            <v>0</v>
          </cell>
          <cell r="U641" t="e">
            <v>#N/A</v>
          </cell>
          <cell r="V641" t="e">
            <v>#N/A</v>
          </cell>
          <cell r="W641" t="e">
            <v>#N/A</v>
          </cell>
          <cell r="X641" t="e">
            <v>#N/A</v>
          </cell>
        </row>
        <row r="642">
          <cell r="O642">
            <v>0</v>
          </cell>
          <cell r="U642" t="e">
            <v>#N/A</v>
          </cell>
          <cell r="V642" t="e">
            <v>#N/A</v>
          </cell>
          <cell r="W642" t="e">
            <v>#N/A</v>
          </cell>
          <cell r="X642" t="e">
            <v>#N/A</v>
          </cell>
        </row>
        <row r="643">
          <cell r="O643">
            <v>0</v>
          </cell>
          <cell r="U643" t="e">
            <v>#N/A</v>
          </cell>
          <cell r="V643" t="e">
            <v>#N/A</v>
          </cell>
          <cell r="W643" t="e">
            <v>#N/A</v>
          </cell>
          <cell r="X643" t="e">
            <v>#N/A</v>
          </cell>
        </row>
        <row r="644">
          <cell r="O644">
            <v>0</v>
          </cell>
          <cell r="U644" t="e">
            <v>#N/A</v>
          </cell>
          <cell r="V644" t="e">
            <v>#N/A</v>
          </cell>
          <cell r="W644" t="e">
            <v>#N/A</v>
          </cell>
          <cell r="X644" t="e">
            <v>#N/A</v>
          </cell>
        </row>
        <row r="645">
          <cell r="O645">
            <v>0</v>
          </cell>
          <cell r="U645" t="e">
            <v>#N/A</v>
          </cell>
          <cell r="V645" t="e">
            <v>#N/A</v>
          </cell>
          <cell r="W645" t="e">
            <v>#N/A</v>
          </cell>
          <cell r="X645" t="e">
            <v>#N/A</v>
          </cell>
        </row>
        <row r="646">
          <cell r="O646">
            <v>0</v>
          </cell>
          <cell r="U646" t="e">
            <v>#N/A</v>
          </cell>
          <cell r="V646" t="e">
            <v>#N/A</v>
          </cell>
          <cell r="W646" t="e">
            <v>#N/A</v>
          </cell>
          <cell r="X646" t="e">
            <v>#N/A</v>
          </cell>
        </row>
        <row r="647">
          <cell r="O647">
            <v>0</v>
          </cell>
          <cell r="U647" t="e">
            <v>#N/A</v>
          </cell>
          <cell r="V647" t="e">
            <v>#N/A</v>
          </cell>
          <cell r="W647" t="e">
            <v>#N/A</v>
          </cell>
          <cell r="X647" t="e">
            <v>#N/A</v>
          </cell>
        </row>
        <row r="648">
          <cell r="O648">
            <v>0</v>
          </cell>
          <cell r="U648" t="e">
            <v>#N/A</v>
          </cell>
          <cell r="V648" t="e">
            <v>#N/A</v>
          </cell>
          <cell r="W648" t="e">
            <v>#N/A</v>
          </cell>
          <cell r="X648" t="e">
            <v>#N/A</v>
          </cell>
        </row>
        <row r="649">
          <cell r="O649">
            <v>0</v>
          </cell>
          <cell r="U649" t="e">
            <v>#N/A</v>
          </cell>
          <cell r="V649" t="e">
            <v>#N/A</v>
          </cell>
          <cell r="W649" t="e">
            <v>#N/A</v>
          </cell>
          <cell r="X649" t="e">
            <v>#N/A</v>
          </cell>
        </row>
        <row r="650">
          <cell r="O650">
            <v>0</v>
          </cell>
          <cell r="U650" t="e">
            <v>#N/A</v>
          </cell>
          <cell r="V650" t="e">
            <v>#N/A</v>
          </cell>
          <cell r="W650" t="e">
            <v>#N/A</v>
          </cell>
          <cell r="X650" t="e">
            <v>#N/A</v>
          </cell>
        </row>
        <row r="651">
          <cell r="O651">
            <v>0</v>
          </cell>
          <cell r="U651" t="e">
            <v>#N/A</v>
          </cell>
          <cell r="V651" t="e">
            <v>#N/A</v>
          </cell>
          <cell r="W651" t="e">
            <v>#N/A</v>
          </cell>
          <cell r="X651" t="e">
            <v>#N/A</v>
          </cell>
        </row>
        <row r="652">
          <cell r="O652">
            <v>0</v>
          </cell>
          <cell r="U652" t="e">
            <v>#N/A</v>
          </cell>
          <cell r="V652" t="e">
            <v>#N/A</v>
          </cell>
          <cell r="W652" t="e">
            <v>#N/A</v>
          </cell>
          <cell r="X652" t="e">
            <v>#N/A</v>
          </cell>
        </row>
        <row r="653">
          <cell r="O653">
            <v>0</v>
          </cell>
          <cell r="U653" t="e">
            <v>#N/A</v>
          </cell>
          <cell r="V653" t="e">
            <v>#N/A</v>
          </cell>
          <cell r="W653" t="e">
            <v>#N/A</v>
          </cell>
          <cell r="X653" t="e">
            <v>#N/A</v>
          </cell>
        </row>
        <row r="654">
          <cell r="O654">
            <v>0</v>
          </cell>
          <cell r="U654" t="e">
            <v>#N/A</v>
          </cell>
          <cell r="V654" t="e">
            <v>#N/A</v>
          </cell>
          <cell r="W654" t="e">
            <v>#N/A</v>
          </cell>
          <cell r="X654" t="e">
            <v>#N/A</v>
          </cell>
        </row>
        <row r="655">
          <cell r="O655">
            <v>0</v>
          </cell>
          <cell r="U655" t="e">
            <v>#N/A</v>
          </cell>
          <cell r="V655" t="e">
            <v>#N/A</v>
          </cell>
          <cell r="W655" t="e">
            <v>#N/A</v>
          </cell>
          <cell r="X655" t="e">
            <v>#N/A</v>
          </cell>
        </row>
        <row r="656">
          <cell r="O656">
            <v>0</v>
          </cell>
          <cell r="U656" t="e">
            <v>#N/A</v>
          </cell>
          <cell r="V656" t="e">
            <v>#N/A</v>
          </cell>
          <cell r="W656" t="e">
            <v>#N/A</v>
          </cell>
          <cell r="X656" t="e">
            <v>#N/A</v>
          </cell>
        </row>
        <row r="657">
          <cell r="O657">
            <v>0</v>
          </cell>
          <cell r="U657" t="e">
            <v>#N/A</v>
          </cell>
          <cell r="V657" t="e">
            <v>#N/A</v>
          </cell>
          <cell r="W657" t="e">
            <v>#N/A</v>
          </cell>
          <cell r="X657" t="e">
            <v>#N/A</v>
          </cell>
        </row>
        <row r="658">
          <cell r="O658">
            <v>0</v>
          </cell>
          <cell r="U658" t="e">
            <v>#N/A</v>
          </cell>
          <cell r="V658" t="e">
            <v>#N/A</v>
          </cell>
          <cell r="W658" t="e">
            <v>#N/A</v>
          </cell>
          <cell r="X658" t="e">
            <v>#N/A</v>
          </cell>
        </row>
        <row r="659">
          <cell r="O659">
            <v>0</v>
          </cell>
          <cell r="U659" t="e">
            <v>#N/A</v>
          </cell>
          <cell r="V659" t="e">
            <v>#N/A</v>
          </cell>
          <cell r="W659" t="e">
            <v>#N/A</v>
          </cell>
          <cell r="X659" t="e">
            <v>#N/A</v>
          </cell>
        </row>
        <row r="660">
          <cell r="O660">
            <v>0</v>
          </cell>
          <cell r="U660" t="e">
            <v>#N/A</v>
          </cell>
          <cell r="V660" t="e">
            <v>#N/A</v>
          </cell>
          <cell r="W660" t="e">
            <v>#N/A</v>
          </cell>
          <cell r="X660" t="e">
            <v>#N/A</v>
          </cell>
        </row>
        <row r="661">
          <cell r="O661">
            <v>0</v>
          </cell>
          <cell r="U661" t="e">
            <v>#N/A</v>
          </cell>
          <cell r="V661" t="e">
            <v>#N/A</v>
          </cell>
          <cell r="W661" t="e">
            <v>#N/A</v>
          </cell>
          <cell r="X661" t="e">
            <v>#N/A</v>
          </cell>
        </row>
        <row r="662">
          <cell r="O662">
            <v>0</v>
          </cell>
          <cell r="U662" t="e">
            <v>#N/A</v>
          </cell>
          <cell r="V662" t="e">
            <v>#N/A</v>
          </cell>
          <cell r="W662" t="e">
            <v>#N/A</v>
          </cell>
          <cell r="X662" t="e">
            <v>#N/A</v>
          </cell>
        </row>
        <row r="663">
          <cell r="O663">
            <v>0</v>
          </cell>
          <cell r="U663" t="e">
            <v>#N/A</v>
          </cell>
          <cell r="V663" t="e">
            <v>#N/A</v>
          </cell>
          <cell r="W663" t="e">
            <v>#N/A</v>
          </cell>
          <cell r="X663" t="e">
            <v>#N/A</v>
          </cell>
        </row>
        <row r="664">
          <cell r="O664">
            <v>0</v>
          </cell>
          <cell r="U664" t="e">
            <v>#N/A</v>
          </cell>
          <cell r="V664" t="e">
            <v>#N/A</v>
          </cell>
          <cell r="W664" t="e">
            <v>#N/A</v>
          </cell>
          <cell r="X664" t="e">
            <v>#N/A</v>
          </cell>
        </row>
        <row r="665">
          <cell r="O665">
            <v>0</v>
          </cell>
          <cell r="U665" t="e">
            <v>#N/A</v>
          </cell>
          <cell r="V665" t="e">
            <v>#N/A</v>
          </cell>
          <cell r="W665" t="e">
            <v>#N/A</v>
          </cell>
          <cell r="X665" t="e">
            <v>#N/A</v>
          </cell>
        </row>
        <row r="666">
          <cell r="O666">
            <v>0</v>
          </cell>
          <cell r="U666" t="e">
            <v>#N/A</v>
          </cell>
          <cell r="V666" t="e">
            <v>#N/A</v>
          </cell>
          <cell r="W666" t="e">
            <v>#N/A</v>
          </cell>
          <cell r="X666" t="e">
            <v>#N/A</v>
          </cell>
        </row>
        <row r="667">
          <cell r="O667">
            <v>0</v>
          </cell>
          <cell r="U667" t="e">
            <v>#N/A</v>
          </cell>
          <cell r="V667" t="e">
            <v>#N/A</v>
          </cell>
          <cell r="W667" t="e">
            <v>#N/A</v>
          </cell>
          <cell r="X667" t="e">
            <v>#N/A</v>
          </cell>
        </row>
        <row r="668">
          <cell r="O668">
            <v>0</v>
          </cell>
          <cell r="U668" t="e">
            <v>#N/A</v>
          </cell>
          <cell r="V668" t="e">
            <v>#N/A</v>
          </cell>
          <cell r="W668" t="e">
            <v>#N/A</v>
          </cell>
          <cell r="X668" t="e">
            <v>#N/A</v>
          </cell>
        </row>
        <row r="669">
          <cell r="O669">
            <v>0</v>
          </cell>
          <cell r="U669" t="e">
            <v>#N/A</v>
          </cell>
          <cell r="V669" t="e">
            <v>#N/A</v>
          </cell>
          <cell r="W669" t="e">
            <v>#N/A</v>
          </cell>
          <cell r="X669" t="e">
            <v>#N/A</v>
          </cell>
        </row>
        <row r="670">
          <cell r="O670">
            <v>0</v>
          </cell>
          <cell r="U670" t="e">
            <v>#N/A</v>
          </cell>
          <cell r="V670" t="e">
            <v>#N/A</v>
          </cell>
          <cell r="W670" t="e">
            <v>#N/A</v>
          </cell>
          <cell r="X670" t="e">
            <v>#N/A</v>
          </cell>
        </row>
        <row r="671">
          <cell r="O671">
            <v>0</v>
          </cell>
          <cell r="U671" t="e">
            <v>#N/A</v>
          </cell>
          <cell r="V671" t="e">
            <v>#N/A</v>
          </cell>
          <cell r="W671" t="e">
            <v>#N/A</v>
          </cell>
          <cell r="X671" t="e">
            <v>#N/A</v>
          </cell>
        </row>
        <row r="672">
          <cell r="O672">
            <v>0</v>
          </cell>
          <cell r="U672" t="e">
            <v>#N/A</v>
          </cell>
          <cell r="V672" t="e">
            <v>#N/A</v>
          </cell>
          <cell r="W672" t="e">
            <v>#N/A</v>
          </cell>
          <cell r="X672" t="e">
            <v>#N/A</v>
          </cell>
        </row>
        <row r="673">
          <cell r="O673">
            <v>0</v>
          </cell>
          <cell r="U673" t="e">
            <v>#N/A</v>
          </cell>
          <cell r="V673" t="e">
            <v>#N/A</v>
          </cell>
          <cell r="W673" t="e">
            <v>#N/A</v>
          </cell>
          <cell r="X673" t="e">
            <v>#N/A</v>
          </cell>
        </row>
        <row r="674">
          <cell r="O674">
            <v>0</v>
          </cell>
          <cell r="U674" t="e">
            <v>#N/A</v>
          </cell>
          <cell r="V674" t="e">
            <v>#N/A</v>
          </cell>
          <cell r="W674" t="e">
            <v>#N/A</v>
          </cell>
          <cell r="X674" t="e">
            <v>#N/A</v>
          </cell>
        </row>
        <row r="675">
          <cell r="O675">
            <v>0</v>
          </cell>
          <cell r="U675" t="e">
            <v>#N/A</v>
          </cell>
          <cell r="V675" t="e">
            <v>#N/A</v>
          </cell>
          <cell r="W675" t="e">
            <v>#N/A</v>
          </cell>
          <cell r="X675" t="e">
            <v>#N/A</v>
          </cell>
        </row>
        <row r="676">
          <cell r="O676">
            <v>0</v>
          </cell>
          <cell r="U676" t="e">
            <v>#N/A</v>
          </cell>
          <cell r="V676" t="e">
            <v>#N/A</v>
          </cell>
          <cell r="W676" t="e">
            <v>#N/A</v>
          </cell>
          <cell r="X676" t="e">
            <v>#N/A</v>
          </cell>
        </row>
        <row r="677">
          <cell r="O677">
            <v>0</v>
          </cell>
          <cell r="U677" t="e">
            <v>#N/A</v>
          </cell>
          <cell r="V677" t="e">
            <v>#N/A</v>
          </cell>
          <cell r="W677" t="e">
            <v>#N/A</v>
          </cell>
          <cell r="X677" t="e">
            <v>#N/A</v>
          </cell>
        </row>
        <row r="678">
          <cell r="O678">
            <v>0</v>
          </cell>
          <cell r="U678" t="e">
            <v>#N/A</v>
          </cell>
          <cell r="V678" t="e">
            <v>#N/A</v>
          </cell>
          <cell r="W678" t="e">
            <v>#N/A</v>
          </cell>
          <cell r="X678" t="e">
            <v>#N/A</v>
          </cell>
        </row>
        <row r="679">
          <cell r="O679">
            <v>0</v>
          </cell>
          <cell r="U679" t="e">
            <v>#N/A</v>
          </cell>
          <cell r="V679" t="e">
            <v>#N/A</v>
          </cell>
          <cell r="W679" t="e">
            <v>#N/A</v>
          </cell>
          <cell r="X679" t="e">
            <v>#N/A</v>
          </cell>
        </row>
        <row r="680">
          <cell r="O680">
            <v>0</v>
          </cell>
          <cell r="U680" t="e">
            <v>#N/A</v>
          </cell>
          <cell r="V680" t="e">
            <v>#N/A</v>
          </cell>
          <cell r="W680" t="e">
            <v>#N/A</v>
          </cell>
          <cell r="X680" t="e">
            <v>#N/A</v>
          </cell>
        </row>
        <row r="681">
          <cell r="O681">
            <v>0</v>
          </cell>
          <cell r="U681" t="e">
            <v>#N/A</v>
          </cell>
          <cell r="V681" t="e">
            <v>#N/A</v>
          </cell>
          <cell r="W681" t="e">
            <v>#N/A</v>
          </cell>
          <cell r="X681" t="e">
            <v>#N/A</v>
          </cell>
        </row>
        <row r="682">
          <cell r="O682">
            <v>0</v>
          </cell>
          <cell r="U682" t="e">
            <v>#N/A</v>
          </cell>
          <cell r="V682" t="e">
            <v>#N/A</v>
          </cell>
          <cell r="W682" t="e">
            <v>#N/A</v>
          </cell>
          <cell r="X682" t="e">
            <v>#N/A</v>
          </cell>
        </row>
        <row r="683">
          <cell r="O683">
            <v>0</v>
          </cell>
          <cell r="U683" t="e">
            <v>#N/A</v>
          </cell>
          <cell r="V683" t="e">
            <v>#N/A</v>
          </cell>
          <cell r="W683" t="e">
            <v>#N/A</v>
          </cell>
          <cell r="X683" t="e">
            <v>#N/A</v>
          </cell>
        </row>
        <row r="684">
          <cell r="O684">
            <v>0</v>
          </cell>
          <cell r="U684" t="e">
            <v>#N/A</v>
          </cell>
          <cell r="V684" t="e">
            <v>#N/A</v>
          </cell>
          <cell r="W684" t="e">
            <v>#N/A</v>
          </cell>
          <cell r="X684" t="e">
            <v>#N/A</v>
          </cell>
        </row>
        <row r="685">
          <cell r="O685">
            <v>0</v>
          </cell>
          <cell r="U685" t="e">
            <v>#N/A</v>
          </cell>
          <cell r="V685" t="e">
            <v>#N/A</v>
          </cell>
          <cell r="W685" t="e">
            <v>#N/A</v>
          </cell>
          <cell r="X685" t="e">
            <v>#N/A</v>
          </cell>
        </row>
        <row r="686">
          <cell r="O686">
            <v>0</v>
          </cell>
          <cell r="U686" t="e">
            <v>#N/A</v>
          </cell>
          <cell r="V686" t="e">
            <v>#N/A</v>
          </cell>
          <cell r="W686" t="e">
            <v>#N/A</v>
          </cell>
          <cell r="X686" t="e">
            <v>#N/A</v>
          </cell>
        </row>
        <row r="687">
          <cell r="O687">
            <v>0</v>
          </cell>
          <cell r="U687" t="e">
            <v>#N/A</v>
          </cell>
          <cell r="V687" t="e">
            <v>#N/A</v>
          </cell>
          <cell r="W687" t="e">
            <v>#N/A</v>
          </cell>
          <cell r="X687" t="e">
            <v>#N/A</v>
          </cell>
        </row>
        <row r="688">
          <cell r="O688">
            <v>0</v>
          </cell>
          <cell r="U688" t="e">
            <v>#N/A</v>
          </cell>
          <cell r="V688" t="e">
            <v>#N/A</v>
          </cell>
          <cell r="W688" t="e">
            <v>#N/A</v>
          </cell>
          <cell r="X688" t="e">
            <v>#N/A</v>
          </cell>
        </row>
        <row r="689">
          <cell r="O689">
            <v>0</v>
          </cell>
          <cell r="U689" t="e">
            <v>#N/A</v>
          </cell>
          <cell r="V689" t="e">
            <v>#N/A</v>
          </cell>
          <cell r="W689" t="e">
            <v>#N/A</v>
          </cell>
          <cell r="X689" t="e">
            <v>#N/A</v>
          </cell>
        </row>
        <row r="690">
          <cell r="O690">
            <v>0</v>
          </cell>
          <cell r="U690" t="e">
            <v>#N/A</v>
          </cell>
          <cell r="V690" t="e">
            <v>#N/A</v>
          </cell>
          <cell r="W690" t="e">
            <v>#N/A</v>
          </cell>
          <cell r="X690" t="e">
            <v>#N/A</v>
          </cell>
        </row>
        <row r="691">
          <cell r="O691">
            <v>0</v>
          </cell>
          <cell r="U691" t="e">
            <v>#N/A</v>
          </cell>
          <cell r="V691" t="e">
            <v>#N/A</v>
          </cell>
          <cell r="W691" t="e">
            <v>#N/A</v>
          </cell>
          <cell r="X691" t="e">
            <v>#N/A</v>
          </cell>
        </row>
        <row r="692">
          <cell r="O692">
            <v>0</v>
          </cell>
          <cell r="U692" t="e">
            <v>#N/A</v>
          </cell>
          <cell r="V692" t="e">
            <v>#N/A</v>
          </cell>
          <cell r="W692" t="e">
            <v>#N/A</v>
          </cell>
          <cell r="X692" t="e">
            <v>#N/A</v>
          </cell>
        </row>
        <row r="693">
          <cell r="O693">
            <v>0</v>
          </cell>
          <cell r="U693" t="e">
            <v>#N/A</v>
          </cell>
          <cell r="V693" t="e">
            <v>#N/A</v>
          </cell>
          <cell r="W693" t="e">
            <v>#N/A</v>
          </cell>
          <cell r="X693" t="e">
            <v>#N/A</v>
          </cell>
        </row>
        <row r="694">
          <cell r="O694">
            <v>0</v>
          </cell>
          <cell r="U694" t="e">
            <v>#N/A</v>
          </cell>
          <cell r="V694" t="e">
            <v>#N/A</v>
          </cell>
          <cell r="W694" t="e">
            <v>#N/A</v>
          </cell>
          <cell r="X694" t="e">
            <v>#N/A</v>
          </cell>
        </row>
        <row r="695">
          <cell r="O695">
            <v>0</v>
          </cell>
          <cell r="U695" t="e">
            <v>#N/A</v>
          </cell>
          <cell r="V695" t="e">
            <v>#N/A</v>
          </cell>
          <cell r="W695" t="e">
            <v>#N/A</v>
          </cell>
          <cell r="X695" t="e">
            <v>#N/A</v>
          </cell>
        </row>
        <row r="696">
          <cell r="O696">
            <v>0</v>
          </cell>
          <cell r="U696" t="e">
            <v>#N/A</v>
          </cell>
          <cell r="V696" t="e">
            <v>#N/A</v>
          </cell>
          <cell r="W696" t="e">
            <v>#N/A</v>
          </cell>
          <cell r="X696" t="e">
            <v>#N/A</v>
          </cell>
        </row>
        <row r="697">
          <cell r="O697">
            <v>0</v>
          </cell>
          <cell r="U697" t="e">
            <v>#N/A</v>
          </cell>
          <cell r="V697" t="e">
            <v>#N/A</v>
          </cell>
          <cell r="W697" t="e">
            <v>#N/A</v>
          </cell>
        </row>
        <row r="698">
          <cell r="O698">
            <v>0</v>
          </cell>
          <cell r="U698" t="e">
            <v>#N/A</v>
          </cell>
          <cell r="V698" t="e">
            <v>#N/A</v>
          </cell>
          <cell r="W698" t="e">
            <v>#N/A</v>
          </cell>
        </row>
        <row r="699">
          <cell r="O699">
            <v>0</v>
          </cell>
          <cell r="U699" t="e">
            <v>#N/A</v>
          </cell>
          <cell r="V699" t="e">
            <v>#N/A</v>
          </cell>
          <cell r="W699" t="e">
            <v>#N/A</v>
          </cell>
        </row>
        <row r="700">
          <cell r="O700">
            <v>0</v>
          </cell>
          <cell r="U700" t="e">
            <v>#N/A</v>
          </cell>
          <cell r="V700" t="e">
            <v>#N/A</v>
          </cell>
          <cell r="W700" t="e">
            <v>#N/A</v>
          </cell>
        </row>
        <row r="701">
          <cell r="O701">
            <v>0</v>
          </cell>
          <cell r="U701" t="e">
            <v>#N/A</v>
          </cell>
          <cell r="V701" t="e">
            <v>#N/A</v>
          </cell>
          <cell r="W701" t="e">
            <v>#N/A</v>
          </cell>
        </row>
        <row r="702">
          <cell r="O702">
            <v>0</v>
          </cell>
          <cell r="U702" t="e">
            <v>#N/A</v>
          </cell>
          <cell r="V702" t="e">
            <v>#N/A</v>
          </cell>
          <cell r="W702" t="e">
            <v>#N/A</v>
          </cell>
        </row>
        <row r="703">
          <cell r="O703">
            <v>0</v>
          </cell>
          <cell r="U703" t="e">
            <v>#N/A</v>
          </cell>
          <cell r="V703" t="e">
            <v>#N/A</v>
          </cell>
          <cell r="W703" t="e">
            <v>#N/A</v>
          </cell>
        </row>
        <row r="704">
          <cell r="O704">
            <v>0</v>
          </cell>
          <cell r="U704" t="e">
            <v>#N/A</v>
          </cell>
          <cell r="V704" t="e">
            <v>#N/A</v>
          </cell>
          <cell r="W704" t="e">
            <v>#N/A</v>
          </cell>
        </row>
        <row r="705">
          <cell r="O705">
            <v>0</v>
          </cell>
          <cell r="U705" t="e">
            <v>#N/A</v>
          </cell>
          <cell r="V705" t="e">
            <v>#N/A</v>
          </cell>
          <cell r="W705" t="e">
            <v>#N/A</v>
          </cell>
        </row>
        <row r="706">
          <cell r="O706">
            <v>0</v>
          </cell>
          <cell r="U706" t="e">
            <v>#N/A</v>
          </cell>
          <cell r="V706" t="e">
            <v>#N/A</v>
          </cell>
          <cell r="W706" t="e">
            <v>#N/A</v>
          </cell>
        </row>
        <row r="707">
          <cell r="O707">
            <v>0</v>
          </cell>
          <cell r="U707" t="e">
            <v>#N/A</v>
          </cell>
          <cell r="V707" t="e">
            <v>#N/A</v>
          </cell>
          <cell r="W707" t="e">
            <v>#N/A</v>
          </cell>
        </row>
        <row r="708">
          <cell r="O708">
            <v>0</v>
          </cell>
          <cell r="U708" t="e">
            <v>#N/A</v>
          </cell>
          <cell r="V708" t="e">
            <v>#N/A</v>
          </cell>
          <cell r="W708" t="e">
            <v>#N/A</v>
          </cell>
        </row>
        <row r="709">
          <cell r="O709">
            <v>0</v>
          </cell>
          <cell r="U709" t="e">
            <v>#N/A</v>
          </cell>
          <cell r="V709" t="e">
            <v>#N/A</v>
          </cell>
          <cell r="W709" t="e">
            <v>#N/A</v>
          </cell>
        </row>
        <row r="710">
          <cell r="O710">
            <v>0</v>
          </cell>
          <cell r="U710" t="e">
            <v>#N/A</v>
          </cell>
          <cell r="V710" t="e">
            <v>#N/A</v>
          </cell>
          <cell r="W710" t="e">
            <v>#N/A</v>
          </cell>
        </row>
        <row r="711">
          <cell r="O711">
            <v>0</v>
          </cell>
          <cell r="U711" t="e">
            <v>#N/A</v>
          </cell>
          <cell r="V711" t="e">
            <v>#N/A</v>
          </cell>
          <cell r="W711" t="e">
            <v>#N/A</v>
          </cell>
        </row>
        <row r="712">
          <cell r="O712">
            <v>0</v>
          </cell>
          <cell r="U712" t="e">
            <v>#N/A</v>
          </cell>
          <cell r="V712" t="e">
            <v>#N/A</v>
          </cell>
          <cell r="W712" t="e">
            <v>#N/A</v>
          </cell>
        </row>
        <row r="713">
          <cell r="O713">
            <v>0</v>
          </cell>
          <cell r="U713" t="e">
            <v>#N/A</v>
          </cell>
          <cell r="V713" t="e">
            <v>#N/A</v>
          </cell>
          <cell r="W713" t="e">
            <v>#N/A</v>
          </cell>
        </row>
        <row r="714">
          <cell r="O714">
            <v>0</v>
          </cell>
          <cell r="U714" t="e">
            <v>#N/A</v>
          </cell>
          <cell r="V714" t="e">
            <v>#N/A</v>
          </cell>
          <cell r="W714" t="e">
            <v>#N/A</v>
          </cell>
        </row>
        <row r="715">
          <cell r="O715">
            <v>0</v>
          </cell>
          <cell r="U715" t="e">
            <v>#N/A</v>
          </cell>
          <cell r="V715" t="e">
            <v>#N/A</v>
          </cell>
          <cell r="W715" t="e">
            <v>#N/A</v>
          </cell>
        </row>
        <row r="716">
          <cell r="O716">
            <v>0</v>
          </cell>
          <cell r="U716" t="e">
            <v>#N/A</v>
          </cell>
          <cell r="V716" t="e">
            <v>#N/A</v>
          </cell>
          <cell r="W716" t="e">
            <v>#N/A</v>
          </cell>
        </row>
        <row r="717">
          <cell r="O717">
            <v>0</v>
          </cell>
          <cell r="U717" t="e">
            <v>#N/A</v>
          </cell>
          <cell r="V717" t="e">
            <v>#N/A</v>
          </cell>
          <cell r="W717" t="e">
            <v>#N/A</v>
          </cell>
        </row>
        <row r="718">
          <cell r="O718">
            <v>0</v>
          </cell>
          <cell r="U718" t="e">
            <v>#N/A</v>
          </cell>
          <cell r="V718" t="e">
            <v>#N/A</v>
          </cell>
          <cell r="W718" t="e">
            <v>#N/A</v>
          </cell>
        </row>
        <row r="719">
          <cell r="O719">
            <v>0</v>
          </cell>
          <cell r="U719" t="e">
            <v>#N/A</v>
          </cell>
          <cell r="V719" t="e">
            <v>#N/A</v>
          </cell>
          <cell r="W719" t="e">
            <v>#N/A</v>
          </cell>
        </row>
        <row r="720">
          <cell r="O720">
            <v>0</v>
          </cell>
          <cell r="U720" t="e">
            <v>#N/A</v>
          </cell>
          <cell r="V720" t="e">
            <v>#N/A</v>
          </cell>
          <cell r="W720" t="e">
            <v>#N/A</v>
          </cell>
        </row>
        <row r="721">
          <cell r="O721">
            <v>0</v>
          </cell>
          <cell r="U721" t="e">
            <v>#N/A</v>
          </cell>
          <cell r="V721" t="e">
            <v>#N/A</v>
          </cell>
          <cell r="W721" t="e">
            <v>#N/A</v>
          </cell>
        </row>
        <row r="722">
          <cell r="O722">
            <v>0</v>
          </cell>
          <cell r="U722" t="e">
            <v>#N/A</v>
          </cell>
          <cell r="V722" t="e">
            <v>#N/A</v>
          </cell>
          <cell r="W722" t="e">
            <v>#N/A</v>
          </cell>
        </row>
        <row r="723">
          <cell r="O723">
            <v>0</v>
          </cell>
          <cell r="U723" t="e">
            <v>#N/A</v>
          </cell>
          <cell r="V723" t="e">
            <v>#N/A</v>
          </cell>
          <cell r="W723" t="e">
            <v>#N/A</v>
          </cell>
        </row>
        <row r="724">
          <cell r="O724">
            <v>0</v>
          </cell>
          <cell r="U724" t="e">
            <v>#N/A</v>
          </cell>
          <cell r="V724" t="e">
            <v>#N/A</v>
          </cell>
          <cell r="W724" t="e">
            <v>#N/A</v>
          </cell>
        </row>
        <row r="725">
          <cell r="O725">
            <v>0</v>
          </cell>
          <cell r="U725" t="e">
            <v>#N/A</v>
          </cell>
          <cell r="V725" t="e">
            <v>#N/A</v>
          </cell>
          <cell r="W725" t="e">
            <v>#N/A</v>
          </cell>
        </row>
        <row r="726">
          <cell r="O726">
            <v>0</v>
          </cell>
          <cell r="U726" t="e">
            <v>#N/A</v>
          </cell>
          <cell r="V726" t="e">
            <v>#N/A</v>
          </cell>
          <cell r="W726" t="e">
            <v>#N/A</v>
          </cell>
        </row>
        <row r="727">
          <cell r="O727">
            <v>0</v>
          </cell>
          <cell r="U727" t="e">
            <v>#N/A</v>
          </cell>
          <cell r="V727" t="e">
            <v>#N/A</v>
          </cell>
          <cell r="W727" t="e">
            <v>#N/A</v>
          </cell>
        </row>
        <row r="728">
          <cell r="O728">
            <v>0</v>
          </cell>
          <cell r="U728" t="e">
            <v>#N/A</v>
          </cell>
          <cell r="V728" t="e">
            <v>#N/A</v>
          </cell>
          <cell r="W728" t="e">
            <v>#N/A</v>
          </cell>
        </row>
        <row r="729">
          <cell r="O729">
            <v>0</v>
          </cell>
          <cell r="U729" t="e">
            <v>#N/A</v>
          </cell>
          <cell r="V729" t="e">
            <v>#N/A</v>
          </cell>
          <cell r="W729" t="e">
            <v>#N/A</v>
          </cell>
        </row>
        <row r="730">
          <cell r="O730">
            <v>0</v>
          </cell>
          <cell r="U730" t="e">
            <v>#N/A</v>
          </cell>
          <cell r="V730" t="e">
            <v>#N/A</v>
          </cell>
          <cell r="W730" t="e">
            <v>#N/A</v>
          </cell>
        </row>
        <row r="731">
          <cell r="O731">
            <v>0</v>
          </cell>
          <cell r="U731" t="e">
            <v>#N/A</v>
          </cell>
          <cell r="V731" t="e">
            <v>#N/A</v>
          </cell>
          <cell r="W731" t="e">
            <v>#N/A</v>
          </cell>
        </row>
        <row r="732">
          <cell r="O732">
            <v>0</v>
          </cell>
          <cell r="U732" t="e">
            <v>#N/A</v>
          </cell>
          <cell r="V732" t="e">
            <v>#N/A</v>
          </cell>
          <cell r="W732" t="e">
            <v>#N/A</v>
          </cell>
        </row>
        <row r="733">
          <cell r="O733">
            <v>0</v>
          </cell>
          <cell r="U733" t="e">
            <v>#N/A</v>
          </cell>
          <cell r="V733" t="e">
            <v>#N/A</v>
          </cell>
          <cell r="W733" t="e">
            <v>#N/A</v>
          </cell>
        </row>
        <row r="734">
          <cell r="O734">
            <v>0</v>
          </cell>
          <cell r="U734" t="e">
            <v>#N/A</v>
          </cell>
          <cell r="V734" t="e">
            <v>#N/A</v>
          </cell>
          <cell r="W734" t="e">
            <v>#N/A</v>
          </cell>
        </row>
        <row r="735">
          <cell r="O735">
            <v>0</v>
          </cell>
          <cell r="U735" t="e">
            <v>#N/A</v>
          </cell>
          <cell r="V735" t="e">
            <v>#N/A</v>
          </cell>
          <cell r="W735" t="e">
            <v>#N/A</v>
          </cell>
        </row>
        <row r="736">
          <cell r="O736">
            <v>0</v>
          </cell>
          <cell r="U736" t="e">
            <v>#N/A</v>
          </cell>
          <cell r="V736" t="e">
            <v>#N/A</v>
          </cell>
          <cell r="W736" t="e">
            <v>#N/A</v>
          </cell>
        </row>
        <row r="737">
          <cell r="O737">
            <v>0</v>
          </cell>
          <cell r="U737" t="e">
            <v>#N/A</v>
          </cell>
          <cell r="V737" t="e">
            <v>#N/A</v>
          </cell>
          <cell r="W737" t="e">
            <v>#N/A</v>
          </cell>
        </row>
        <row r="738">
          <cell r="O738">
            <v>0</v>
          </cell>
          <cell r="U738" t="e">
            <v>#N/A</v>
          </cell>
          <cell r="V738" t="e">
            <v>#N/A</v>
          </cell>
          <cell r="W738" t="e">
            <v>#N/A</v>
          </cell>
        </row>
        <row r="739">
          <cell r="O739">
            <v>0</v>
          </cell>
          <cell r="U739" t="e">
            <v>#N/A</v>
          </cell>
          <cell r="V739" t="e">
            <v>#N/A</v>
          </cell>
          <cell r="W739" t="e">
            <v>#N/A</v>
          </cell>
        </row>
        <row r="740">
          <cell r="O740">
            <v>0</v>
          </cell>
          <cell r="U740" t="e">
            <v>#N/A</v>
          </cell>
          <cell r="V740" t="e">
            <v>#N/A</v>
          </cell>
          <cell r="W740" t="e">
            <v>#N/A</v>
          </cell>
        </row>
        <row r="741">
          <cell r="O741">
            <v>0</v>
          </cell>
          <cell r="U741" t="e">
            <v>#N/A</v>
          </cell>
          <cell r="V741" t="e">
            <v>#N/A</v>
          </cell>
          <cell r="W741" t="e">
            <v>#N/A</v>
          </cell>
        </row>
        <row r="742">
          <cell r="O742">
            <v>0</v>
          </cell>
          <cell r="U742" t="e">
            <v>#N/A</v>
          </cell>
          <cell r="V742" t="e">
            <v>#N/A</v>
          </cell>
          <cell r="W742" t="e">
            <v>#N/A</v>
          </cell>
        </row>
        <row r="743">
          <cell r="O743">
            <v>0</v>
          </cell>
          <cell r="U743" t="e">
            <v>#N/A</v>
          </cell>
          <cell r="V743" t="e">
            <v>#N/A</v>
          </cell>
          <cell r="W743" t="e">
            <v>#N/A</v>
          </cell>
        </row>
        <row r="744">
          <cell r="O744">
            <v>0</v>
          </cell>
          <cell r="U744" t="e">
            <v>#N/A</v>
          </cell>
          <cell r="V744" t="e">
            <v>#N/A</v>
          </cell>
          <cell r="W744" t="e">
            <v>#N/A</v>
          </cell>
        </row>
        <row r="745">
          <cell r="O745">
            <v>0</v>
          </cell>
          <cell r="U745" t="e">
            <v>#N/A</v>
          </cell>
          <cell r="V745" t="e">
            <v>#N/A</v>
          </cell>
          <cell r="W745" t="e">
            <v>#N/A</v>
          </cell>
        </row>
        <row r="746">
          <cell r="O746">
            <v>0</v>
          </cell>
          <cell r="U746" t="e">
            <v>#N/A</v>
          </cell>
          <cell r="V746" t="e">
            <v>#N/A</v>
          </cell>
          <cell r="W746" t="e">
            <v>#N/A</v>
          </cell>
        </row>
        <row r="747">
          <cell r="O747">
            <v>0</v>
          </cell>
          <cell r="U747" t="e">
            <v>#N/A</v>
          </cell>
          <cell r="V747" t="e">
            <v>#N/A</v>
          </cell>
          <cell r="W747" t="e">
            <v>#N/A</v>
          </cell>
        </row>
        <row r="748">
          <cell r="O748">
            <v>0</v>
          </cell>
          <cell r="U748" t="e">
            <v>#N/A</v>
          </cell>
          <cell r="V748" t="e">
            <v>#N/A</v>
          </cell>
          <cell r="W748" t="e">
            <v>#N/A</v>
          </cell>
        </row>
        <row r="749">
          <cell r="O749">
            <v>0</v>
          </cell>
          <cell r="U749" t="e">
            <v>#N/A</v>
          </cell>
          <cell r="V749" t="e">
            <v>#N/A</v>
          </cell>
          <cell r="W749" t="e">
            <v>#N/A</v>
          </cell>
        </row>
        <row r="750">
          <cell r="O750">
            <v>0</v>
          </cell>
          <cell r="U750" t="e">
            <v>#N/A</v>
          </cell>
          <cell r="V750" t="e">
            <v>#N/A</v>
          </cell>
          <cell r="W750" t="e">
            <v>#N/A</v>
          </cell>
        </row>
        <row r="751">
          <cell r="O751">
            <v>0</v>
          </cell>
          <cell r="U751" t="e">
            <v>#N/A</v>
          </cell>
          <cell r="V751" t="e">
            <v>#N/A</v>
          </cell>
          <cell r="W751" t="e">
            <v>#N/A</v>
          </cell>
        </row>
        <row r="752">
          <cell r="O752">
            <v>0</v>
          </cell>
          <cell r="U752" t="e">
            <v>#N/A</v>
          </cell>
          <cell r="V752" t="e">
            <v>#N/A</v>
          </cell>
          <cell r="W752" t="e">
            <v>#N/A</v>
          </cell>
        </row>
        <row r="753">
          <cell r="O753">
            <v>0</v>
          </cell>
          <cell r="U753" t="e">
            <v>#N/A</v>
          </cell>
          <cell r="V753" t="e">
            <v>#N/A</v>
          </cell>
          <cell r="W753" t="e">
            <v>#N/A</v>
          </cell>
        </row>
        <row r="754">
          <cell r="O754">
            <v>0</v>
          </cell>
          <cell r="U754" t="e">
            <v>#N/A</v>
          </cell>
          <cell r="V754" t="e">
            <v>#N/A</v>
          </cell>
          <cell r="W754" t="e">
            <v>#N/A</v>
          </cell>
        </row>
        <row r="755">
          <cell r="O755">
            <v>0</v>
          </cell>
          <cell r="U755" t="e">
            <v>#N/A</v>
          </cell>
          <cell r="V755" t="e">
            <v>#N/A</v>
          </cell>
          <cell r="W755" t="e">
            <v>#N/A</v>
          </cell>
        </row>
        <row r="756">
          <cell r="O756">
            <v>0</v>
          </cell>
          <cell r="U756" t="e">
            <v>#N/A</v>
          </cell>
          <cell r="V756" t="e">
            <v>#N/A</v>
          </cell>
          <cell r="W756" t="e">
            <v>#N/A</v>
          </cell>
        </row>
        <row r="757">
          <cell r="O757">
            <v>0</v>
          </cell>
          <cell r="U757" t="e">
            <v>#N/A</v>
          </cell>
          <cell r="V757" t="e">
            <v>#N/A</v>
          </cell>
          <cell r="W757" t="e">
            <v>#N/A</v>
          </cell>
        </row>
        <row r="758">
          <cell r="O758">
            <v>0</v>
          </cell>
          <cell r="U758" t="e">
            <v>#N/A</v>
          </cell>
          <cell r="V758" t="e">
            <v>#N/A</v>
          </cell>
          <cell r="W758" t="e">
            <v>#N/A</v>
          </cell>
        </row>
        <row r="759">
          <cell r="O759">
            <v>0</v>
          </cell>
          <cell r="U759" t="e">
            <v>#N/A</v>
          </cell>
          <cell r="V759" t="e">
            <v>#N/A</v>
          </cell>
          <cell r="W759" t="e">
            <v>#N/A</v>
          </cell>
        </row>
        <row r="760">
          <cell r="O760">
            <v>0</v>
          </cell>
          <cell r="U760" t="e">
            <v>#N/A</v>
          </cell>
          <cell r="V760" t="e">
            <v>#N/A</v>
          </cell>
          <cell r="W760" t="e">
            <v>#N/A</v>
          </cell>
        </row>
        <row r="761">
          <cell r="O761">
            <v>0</v>
          </cell>
          <cell r="U761" t="e">
            <v>#N/A</v>
          </cell>
          <cell r="V761" t="e">
            <v>#N/A</v>
          </cell>
          <cell r="W761" t="e">
            <v>#N/A</v>
          </cell>
        </row>
        <row r="762">
          <cell r="O762">
            <v>0</v>
          </cell>
          <cell r="U762" t="e">
            <v>#N/A</v>
          </cell>
          <cell r="V762" t="e">
            <v>#N/A</v>
          </cell>
          <cell r="W762" t="e">
            <v>#N/A</v>
          </cell>
        </row>
        <row r="763">
          <cell r="O763">
            <v>0</v>
          </cell>
          <cell r="U763" t="e">
            <v>#N/A</v>
          </cell>
          <cell r="V763" t="e">
            <v>#N/A</v>
          </cell>
          <cell r="W763" t="e">
            <v>#N/A</v>
          </cell>
        </row>
        <row r="764">
          <cell r="O764">
            <v>0</v>
          </cell>
          <cell r="U764" t="e">
            <v>#N/A</v>
          </cell>
          <cell r="V764" t="e">
            <v>#N/A</v>
          </cell>
          <cell r="W764" t="e">
            <v>#N/A</v>
          </cell>
        </row>
        <row r="765">
          <cell r="O765">
            <v>0</v>
          </cell>
          <cell r="U765" t="e">
            <v>#N/A</v>
          </cell>
          <cell r="V765" t="e">
            <v>#N/A</v>
          </cell>
          <cell r="W765" t="e">
            <v>#N/A</v>
          </cell>
        </row>
        <row r="766">
          <cell r="O766">
            <v>0</v>
          </cell>
          <cell r="U766" t="e">
            <v>#N/A</v>
          </cell>
          <cell r="V766" t="e">
            <v>#N/A</v>
          </cell>
          <cell r="W766" t="e">
            <v>#N/A</v>
          </cell>
        </row>
        <row r="767">
          <cell r="O767">
            <v>0</v>
          </cell>
          <cell r="U767" t="e">
            <v>#N/A</v>
          </cell>
          <cell r="V767" t="e">
            <v>#N/A</v>
          </cell>
          <cell r="W767" t="e">
            <v>#N/A</v>
          </cell>
        </row>
        <row r="768">
          <cell r="O768">
            <v>0</v>
          </cell>
          <cell r="U768" t="e">
            <v>#N/A</v>
          </cell>
          <cell r="V768" t="e">
            <v>#N/A</v>
          </cell>
          <cell r="W768" t="e">
            <v>#N/A</v>
          </cell>
        </row>
        <row r="769">
          <cell r="O769">
            <v>0</v>
          </cell>
          <cell r="U769" t="e">
            <v>#N/A</v>
          </cell>
          <cell r="V769" t="e">
            <v>#N/A</v>
          </cell>
          <cell r="W769" t="e">
            <v>#N/A</v>
          </cell>
        </row>
        <row r="770">
          <cell r="O770">
            <v>0</v>
          </cell>
          <cell r="U770" t="e">
            <v>#N/A</v>
          </cell>
          <cell r="V770" t="e">
            <v>#N/A</v>
          </cell>
          <cell r="W770" t="e">
            <v>#N/A</v>
          </cell>
        </row>
        <row r="771">
          <cell r="O771">
            <v>0</v>
          </cell>
          <cell r="U771" t="e">
            <v>#N/A</v>
          </cell>
          <cell r="V771" t="e">
            <v>#N/A</v>
          </cell>
          <cell r="W771" t="e">
            <v>#N/A</v>
          </cell>
        </row>
        <row r="772">
          <cell r="O772">
            <v>0</v>
          </cell>
          <cell r="U772" t="e">
            <v>#N/A</v>
          </cell>
          <cell r="V772" t="e">
            <v>#N/A</v>
          </cell>
          <cell r="W772" t="e">
            <v>#N/A</v>
          </cell>
        </row>
        <row r="773">
          <cell r="O773">
            <v>0</v>
          </cell>
          <cell r="U773" t="e">
            <v>#N/A</v>
          </cell>
          <cell r="V773" t="e">
            <v>#N/A</v>
          </cell>
          <cell r="W773" t="e">
            <v>#N/A</v>
          </cell>
        </row>
        <row r="774">
          <cell r="O774">
            <v>0</v>
          </cell>
          <cell r="U774" t="e">
            <v>#N/A</v>
          </cell>
          <cell r="V774" t="e">
            <v>#N/A</v>
          </cell>
          <cell r="W774" t="e">
            <v>#N/A</v>
          </cell>
        </row>
        <row r="775">
          <cell r="O775">
            <v>0</v>
          </cell>
          <cell r="U775" t="e">
            <v>#N/A</v>
          </cell>
          <cell r="V775" t="e">
            <v>#N/A</v>
          </cell>
          <cell r="W775" t="e">
            <v>#N/A</v>
          </cell>
        </row>
        <row r="776">
          <cell r="O776">
            <v>0</v>
          </cell>
          <cell r="U776" t="e">
            <v>#N/A</v>
          </cell>
          <cell r="V776" t="e">
            <v>#N/A</v>
          </cell>
          <cell r="W776" t="e">
            <v>#N/A</v>
          </cell>
        </row>
        <row r="777">
          <cell r="O777">
            <v>0</v>
          </cell>
          <cell r="U777" t="e">
            <v>#N/A</v>
          </cell>
          <cell r="V777" t="e">
            <v>#N/A</v>
          </cell>
          <cell r="W777" t="e">
            <v>#N/A</v>
          </cell>
        </row>
        <row r="778">
          <cell r="O778">
            <v>0</v>
          </cell>
          <cell r="U778" t="e">
            <v>#N/A</v>
          </cell>
          <cell r="V778" t="e">
            <v>#N/A</v>
          </cell>
          <cell r="W778" t="e">
            <v>#N/A</v>
          </cell>
        </row>
        <row r="779">
          <cell r="O779">
            <v>0</v>
          </cell>
          <cell r="U779" t="e">
            <v>#N/A</v>
          </cell>
          <cell r="V779" t="e">
            <v>#N/A</v>
          </cell>
          <cell r="W779" t="e">
            <v>#N/A</v>
          </cell>
        </row>
        <row r="780">
          <cell r="O780">
            <v>0</v>
          </cell>
          <cell r="U780" t="e">
            <v>#N/A</v>
          </cell>
          <cell r="V780" t="e">
            <v>#N/A</v>
          </cell>
          <cell r="W780" t="e">
            <v>#N/A</v>
          </cell>
        </row>
        <row r="781">
          <cell r="O781">
            <v>0</v>
          </cell>
          <cell r="U781" t="e">
            <v>#N/A</v>
          </cell>
          <cell r="V781" t="e">
            <v>#N/A</v>
          </cell>
          <cell r="W781" t="e">
            <v>#N/A</v>
          </cell>
        </row>
        <row r="782">
          <cell r="O782">
            <v>0</v>
          </cell>
          <cell r="U782" t="e">
            <v>#N/A</v>
          </cell>
          <cell r="V782" t="e">
            <v>#N/A</v>
          </cell>
          <cell r="W782" t="e">
            <v>#N/A</v>
          </cell>
        </row>
        <row r="783">
          <cell r="O783">
            <v>0</v>
          </cell>
          <cell r="U783" t="e">
            <v>#N/A</v>
          </cell>
          <cell r="V783" t="e">
            <v>#N/A</v>
          </cell>
          <cell r="W783" t="e">
            <v>#N/A</v>
          </cell>
        </row>
        <row r="784">
          <cell r="O784">
            <v>0</v>
          </cell>
          <cell r="U784" t="e">
            <v>#N/A</v>
          </cell>
          <cell r="V784" t="e">
            <v>#N/A</v>
          </cell>
          <cell r="W784" t="e">
            <v>#N/A</v>
          </cell>
        </row>
        <row r="785">
          <cell r="O785">
            <v>0</v>
          </cell>
          <cell r="U785" t="e">
            <v>#N/A</v>
          </cell>
          <cell r="V785" t="e">
            <v>#N/A</v>
          </cell>
          <cell r="W785" t="e">
            <v>#N/A</v>
          </cell>
        </row>
        <row r="786">
          <cell r="O786">
            <v>0</v>
          </cell>
          <cell r="U786" t="e">
            <v>#N/A</v>
          </cell>
          <cell r="V786" t="e">
            <v>#N/A</v>
          </cell>
          <cell r="W786" t="e">
            <v>#N/A</v>
          </cell>
        </row>
        <row r="787">
          <cell r="O787">
            <v>0</v>
          </cell>
          <cell r="U787" t="e">
            <v>#N/A</v>
          </cell>
          <cell r="V787" t="e">
            <v>#N/A</v>
          </cell>
          <cell r="W787" t="e">
            <v>#N/A</v>
          </cell>
        </row>
        <row r="788">
          <cell r="O788">
            <v>0</v>
          </cell>
          <cell r="U788" t="e">
            <v>#N/A</v>
          </cell>
          <cell r="V788" t="e">
            <v>#N/A</v>
          </cell>
          <cell r="W788" t="e">
            <v>#N/A</v>
          </cell>
        </row>
        <row r="789">
          <cell r="O789">
            <v>0</v>
          </cell>
          <cell r="U789" t="e">
            <v>#N/A</v>
          </cell>
          <cell r="V789" t="e">
            <v>#N/A</v>
          </cell>
          <cell r="W789" t="e">
            <v>#N/A</v>
          </cell>
        </row>
        <row r="790">
          <cell r="O790">
            <v>0</v>
          </cell>
          <cell r="U790" t="e">
            <v>#N/A</v>
          </cell>
          <cell r="V790" t="e">
            <v>#N/A</v>
          </cell>
          <cell r="W790" t="e">
            <v>#N/A</v>
          </cell>
        </row>
        <row r="791">
          <cell r="O791">
            <v>0</v>
          </cell>
          <cell r="U791" t="e">
            <v>#N/A</v>
          </cell>
          <cell r="V791" t="e">
            <v>#N/A</v>
          </cell>
          <cell r="W791" t="e">
            <v>#N/A</v>
          </cell>
        </row>
        <row r="792">
          <cell r="O792">
            <v>0</v>
          </cell>
          <cell r="U792" t="e">
            <v>#N/A</v>
          </cell>
          <cell r="V792" t="e">
            <v>#N/A</v>
          </cell>
          <cell r="W792" t="e">
            <v>#N/A</v>
          </cell>
        </row>
        <row r="793">
          <cell r="O793">
            <v>0</v>
          </cell>
          <cell r="U793" t="e">
            <v>#N/A</v>
          </cell>
          <cell r="V793" t="e">
            <v>#N/A</v>
          </cell>
          <cell r="W793" t="e">
            <v>#N/A</v>
          </cell>
        </row>
        <row r="794">
          <cell r="O794">
            <v>0</v>
          </cell>
          <cell r="U794" t="e">
            <v>#N/A</v>
          </cell>
          <cell r="V794" t="e">
            <v>#N/A</v>
          </cell>
          <cell r="W794" t="e">
            <v>#N/A</v>
          </cell>
        </row>
        <row r="795">
          <cell r="O795">
            <v>0</v>
          </cell>
          <cell r="U795" t="e">
            <v>#N/A</v>
          </cell>
          <cell r="V795" t="e">
            <v>#N/A</v>
          </cell>
          <cell r="W795" t="e">
            <v>#N/A</v>
          </cell>
        </row>
        <row r="796">
          <cell r="O796">
            <v>0</v>
          </cell>
          <cell r="U796" t="e">
            <v>#N/A</v>
          </cell>
          <cell r="V796" t="e">
            <v>#N/A</v>
          </cell>
          <cell r="W796" t="e">
            <v>#N/A</v>
          </cell>
        </row>
        <row r="797">
          <cell r="O797">
            <v>0</v>
          </cell>
          <cell r="U797" t="e">
            <v>#N/A</v>
          </cell>
          <cell r="V797" t="e">
            <v>#N/A</v>
          </cell>
          <cell r="W797" t="e">
            <v>#N/A</v>
          </cell>
        </row>
        <row r="798">
          <cell r="O798">
            <v>0</v>
          </cell>
          <cell r="U798" t="e">
            <v>#N/A</v>
          </cell>
          <cell r="V798" t="e">
            <v>#N/A</v>
          </cell>
          <cell r="W798" t="e">
            <v>#N/A</v>
          </cell>
        </row>
        <row r="799">
          <cell r="O799">
            <v>0</v>
          </cell>
          <cell r="U799" t="e">
            <v>#N/A</v>
          </cell>
          <cell r="V799" t="e">
            <v>#N/A</v>
          </cell>
          <cell r="W799" t="e">
            <v>#N/A</v>
          </cell>
        </row>
        <row r="800">
          <cell r="O800">
            <v>0</v>
          </cell>
          <cell r="U800" t="e">
            <v>#N/A</v>
          </cell>
          <cell r="V800" t="e">
            <v>#N/A</v>
          </cell>
          <cell r="W800" t="e">
            <v>#N/A</v>
          </cell>
        </row>
        <row r="801">
          <cell r="O801">
            <v>0</v>
          </cell>
          <cell r="U801" t="e">
            <v>#N/A</v>
          </cell>
          <cell r="V801" t="e">
            <v>#N/A</v>
          </cell>
          <cell r="W801" t="e">
            <v>#N/A</v>
          </cell>
        </row>
        <row r="802">
          <cell r="O802">
            <v>0</v>
          </cell>
          <cell r="U802" t="e">
            <v>#N/A</v>
          </cell>
          <cell r="V802" t="e">
            <v>#N/A</v>
          </cell>
          <cell r="W802" t="e">
            <v>#N/A</v>
          </cell>
        </row>
        <row r="803">
          <cell r="O803">
            <v>0</v>
          </cell>
          <cell r="U803" t="e">
            <v>#N/A</v>
          </cell>
          <cell r="V803" t="e">
            <v>#N/A</v>
          </cell>
          <cell r="W803" t="e">
            <v>#N/A</v>
          </cell>
        </row>
        <row r="804">
          <cell r="O804">
            <v>0</v>
          </cell>
          <cell r="U804" t="e">
            <v>#N/A</v>
          </cell>
          <cell r="V804" t="e">
            <v>#N/A</v>
          </cell>
          <cell r="W804" t="e">
            <v>#N/A</v>
          </cell>
        </row>
        <row r="805">
          <cell r="O805">
            <v>0</v>
          </cell>
          <cell r="U805" t="e">
            <v>#N/A</v>
          </cell>
          <cell r="V805" t="e">
            <v>#N/A</v>
          </cell>
          <cell r="W805" t="e">
            <v>#N/A</v>
          </cell>
        </row>
        <row r="806">
          <cell r="O806">
            <v>0</v>
          </cell>
          <cell r="U806" t="e">
            <v>#N/A</v>
          </cell>
          <cell r="V806" t="e">
            <v>#N/A</v>
          </cell>
          <cell r="W806" t="e">
            <v>#N/A</v>
          </cell>
        </row>
        <row r="807">
          <cell r="O807">
            <v>0</v>
          </cell>
          <cell r="U807" t="e">
            <v>#N/A</v>
          </cell>
          <cell r="V807" t="e">
            <v>#N/A</v>
          </cell>
          <cell r="W807" t="e">
            <v>#N/A</v>
          </cell>
        </row>
        <row r="808">
          <cell r="O808">
            <v>0</v>
          </cell>
          <cell r="U808" t="e">
            <v>#N/A</v>
          </cell>
          <cell r="V808" t="e">
            <v>#N/A</v>
          </cell>
          <cell r="W808" t="e">
            <v>#N/A</v>
          </cell>
        </row>
        <row r="809">
          <cell r="O809">
            <v>0</v>
          </cell>
          <cell r="U809" t="e">
            <v>#N/A</v>
          </cell>
          <cell r="V809" t="e">
            <v>#N/A</v>
          </cell>
          <cell r="W809" t="e">
            <v>#N/A</v>
          </cell>
        </row>
        <row r="810">
          <cell r="O810">
            <v>0</v>
          </cell>
          <cell r="U810" t="e">
            <v>#N/A</v>
          </cell>
          <cell r="V810" t="e">
            <v>#N/A</v>
          </cell>
          <cell r="W810" t="e">
            <v>#N/A</v>
          </cell>
        </row>
        <row r="811">
          <cell r="O811">
            <v>0</v>
          </cell>
          <cell r="U811" t="e">
            <v>#N/A</v>
          </cell>
          <cell r="V811" t="e">
            <v>#N/A</v>
          </cell>
          <cell r="W811" t="e">
            <v>#N/A</v>
          </cell>
        </row>
        <row r="812">
          <cell r="O812">
            <v>0</v>
          </cell>
          <cell r="U812" t="e">
            <v>#N/A</v>
          </cell>
          <cell r="V812" t="e">
            <v>#N/A</v>
          </cell>
          <cell r="W812" t="e">
            <v>#N/A</v>
          </cell>
        </row>
        <row r="813">
          <cell r="O813">
            <v>0</v>
          </cell>
          <cell r="U813" t="e">
            <v>#N/A</v>
          </cell>
          <cell r="V813" t="e">
            <v>#N/A</v>
          </cell>
          <cell r="W813" t="e">
            <v>#N/A</v>
          </cell>
        </row>
        <row r="814">
          <cell r="O814">
            <v>0</v>
          </cell>
          <cell r="U814" t="e">
            <v>#N/A</v>
          </cell>
          <cell r="V814" t="e">
            <v>#N/A</v>
          </cell>
          <cell r="W814" t="e">
            <v>#N/A</v>
          </cell>
        </row>
        <row r="815">
          <cell r="O815">
            <v>0</v>
          </cell>
          <cell r="U815" t="e">
            <v>#N/A</v>
          </cell>
          <cell r="V815" t="e">
            <v>#N/A</v>
          </cell>
          <cell r="W815" t="e">
            <v>#N/A</v>
          </cell>
        </row>
        <row r="816">
          <cell r="O816">
            <v>0</v>
          </cell>
          <cell r="U816" t="e">
            <v>#N/A</v>
          </cell>
          <cell r="V816" t="e">
            <v>#N/A</v>
          </cell>
          <cell r="W816" t="e">
            <v>#N/A</v>
          </cell>
        </row>
        <row r="817">
          <cell r="O817">
            <v>0</v>
          </cell>
          <cell r="U817" t="e">
            <v>#N/A</v>
          </cell>
          <cell r="V817" t="e">
            <v>#N/A</v>
          </cell>
          <cell r="W817" t="e">
            <v>#N/A</v>
          </cell>
        </row>
        <row r="818">
          <cell r="O818">
            <v>0</v>
          </cell>
          <cell r="U818" t="e">
            <v>#N/A</v>
          </cell>
          <cell r="V818" t="e">
            <v>#N/A</v>
          </cell>
          <cell r="W818" t="e">
            <v>#N/A</v>
          </cell>
        </row>
        <row r="819">
          <cell r="O819">
            <v>0</v>
          </cell>
          <cell r="U819" t="e">
            <v>#N/A</v>
          </cell>
          <cell r="V819" t="e">
            <v>#N/A</v>
          </cell>
          <cell r="W819" t="e">
            <v>#N/A</v>
          </cell>
        </row>
        <row r="820">
          <cell r="O820">
            <v>0</v>
          </cell>
          <cell r="U820" t="e">
            <v>#N/A</v>
          </cell>
          <cell r="V820" t="e">
            <v>#N/A</v>
          </cell>
          <cell r="W820" t="e">
            <v>#N/A</v>
          </cell>
        </row>
        <row r="821">
          <cell r="O821">
            <v>0</v>
          </cell>
          <cell r="U821" t="e">
            <v>#N/A</v>
          </cell>
          <cell r="V821" t="e">
            <v>#N/A</v>
          </cell>
          <cell r="W821" t="e">
            <v>#N/A</v>
          </cell>
        </row>
        <row r="822">
          <cell r="O822">
            <v>0</v>
          </cell>
          <cell r="U822" t="e">
            <v>#N/A</v>
          </cell>
          <cell r="V822" t="e">
            <v>#N/A</v>
          </cell>
          <cell r="W822" t="e">
            <v>#N/A</v>
          </cell>
        </row>
        <row r="823">
          <cell r="O823">
            <v>0</v>
          </cell>
          <cell r="U823" t="e">
            <v>#N/A</v>
          </cell>
          <cell r="V823" t="e">
            <v>#N/A</v>
          </cell>
          <cell r="W823" t="e">
            <v>#N/A</v>
          </cell>
        </row>
        <row r="824">
          <cell r="O824">
            <v>0</v>
          </cell>
          <cell r="U824" t="e">
            <v>#N/A</v>
          </cell>
          <cell r="V824" t="e">
            <v>#N/A</v>
          </cell>
          <cell r="W824" t="e">
            <v>#N/A</v>
          </cell>
        </row>
        <row r="825">
          <cell r="O825">
            <v>0</v>
          </cell>
          <cell r="U825" t="e">
            <v>#N/A</v>
          </cell>
          <cell r="V825" t="e">
            <v>#N/A</v>
          </cell>
          <cell r="W825" t="e">
            <v>#N/A</v>
          </cell>
        </row>
        <row r="826">
          <cell r="O826">
            <v>0</v>
          </cell>
          <cell r="U826" t="e">
            <v>#N/A</v>
          </cell>
          <cell r="V826" t="e">
            <v>#N/A</v>
          </cell>
          <cell r="W826" t="e">
            <v>#N/A</v>
          </cell>
        </row>
        <row r="827">
          <cell r="O827">
            <v>0</v>
          </cell>
          <cell r="U827" t="e">
            <v>#N/A</v>
          </cell>
          <cell r="V827" t="e">
            <v>#N/A</v>
          </cell>
          <cell r="W827" t="e">
            <v>#N/A</v>
          </cell>
        </row>
        <row r="828">
          <cell r="O828">
            <v>0</v>
          </cell>
          <cell r="U828" t="e">
            <v>#N/A</v>
          </cell>
          <cell r="V828" t="e">
            <v>#N/A</v>
          </cell>
          <cell r="W828" t="e">
            <v>#N/A</v>
          </cell>
        </row>
        <row r="829">
          <cell r="O829">
            <v>0</v>
          </cell>
          <cell r="U829" t="e">
            <v>#N/A</v>
          </cell>
          <cell r="V829" t="e">
            <v>#N/A</v>
          </cell>
          <cell r="W829" t="e">
            <v>#N/A</v>
          </cell>
        </row>
        <row r="830">
          <cell r="O830">
            <v>0</v>
          </cell>
          <cell r="U830" t="e">
            <v>#N/A</v>
          </cell>
          <cell r="V830" t="e">
            <v>#N/A</v>
          </cell>
          <cell r="W830" t="e">
            <v>#N/A</v>
          </cell>
        </row>
        <row r="831">
          <cell r="O831">
            <v>0</v>
          </cell>
          <cell r="U831" t="e">
            <v>#N/A</v>
          </cell>
          <cell r="V831" t="e">
            <v>#N/A</v>
          </cell>
          <cell r="W831" t="e">
            <v>#N/A</v>
          </cell>
        </row>
        <row r="832">
          <cell r="O832">
            <v>0</v>
          </cell>
          <cell r="U832" t="e">
            <v>#N/A</v>
          </cell>
          <cell r="V832" t="e">
            <v>#N/A</v>
          </cell>
          <cell r="W832" t="e">
            <v>#N/A</v>
          </cell>
        </row>
        <row r="833">
          <cell r="O833">
            <v>0</v>
          </cell>
          <cell r="U833" t="e">
            <v>#N/A</v>
          </cell>
          <cell r="V833" t="e">
            <v>#N/A</v>
          </cell>
          <cell r="W833" t="e">
            <v>#N/A</v>
          </cell>
        </row>
        <row r="834">
          <cell r="O834">
            <v>0</v>
          </cell>
          <cell r="U834" t="e">
            <v>#N/A</v>
          </cell>
          <cell r="V834" t="e">
            <v>#N/A</v>
          </cell>
          <cell r="W834" t="e">
            <v>#N/A</v>
          </cell>
        </row>
        <row r="835">
          <cell r="O835">
            <v>0</v>
          </cell>
          <cell r="U835" t="e">
            <v>#N/A</v>
          </cell>
          <cell r="V835" t="e">
            <v>#N/A</v>
          </cell>
          <cell r="W835" t="e">
            <v>#N/A</v>
          </cell>
        </row>
        <row r="836">
          <cell r="O836">
            <v>0</v>
          </cell>
          <cell r="U836" t="e">
            <v>#N/A</v>
          </cell>
          <cell r="V836" t="e">
            <v>#N/A</v>
          </cell>
          <cell r="W836" t="e">
            <v>#N/A</v>
          </cell>
        </row>
        <row r="837">
          <cell r="O837">
            <v>0</v>
          </cell>
          <cell r="U837" t="e">
            <v>#N/A</v>
          </cell>
          <cell r="V837" t="e">
            <v>#N/A</v>
          </cell>
          <cell r="W837" t="e">
            <v>#N/A</v>
          </cell>
        </row>
        <row r="838">
          <cell r="O838">
            <v>0</v>
          </cell>
          <cell r="U838" t="e">
            <v>#N/A</v>
          </cell>
          <cell r="V838" t="e">
            <v>#N/A</v>
          </cell>
          <cell r="W838" t="e">
            <v>#N/A</v>
          </cell>
        </row>
        <row r="839">
          <cell r="O839">
            <v>0</v>
          </cell>
          <cell r="U839" t="e">
            <v>#N/A</v>
          </cell>
          <cell r="V839" t="e">
            <v>#N/A</v>
          </cell>
          <cell r="W839" t="e">
            <v>#N/A</v>
          </cell>
        </row>
        <row r="840">
          <cell r="O840">
            <v>0</v>
          </cell>
          <cell r="U840" t="e">
            <v>#N/A</v>
          </cell>
          <cell r="V840" t="e">
            <v>#N/A</v>
          </cell>
          <cell r="W840" t="e">
            <v>#N/A</v>
          </cell>
        </row>
        <row r="841">
          <cell r="O841">
            <v>0</v>
          </cell>
          <cell r="U841" t="e">
            <v>#N/A</v>
          </cell>
          <cell r="V841" t="e">
            <v>#N/A</v>
          </cell>
          <cell r="W841" t="e">
            <v>#N/A</v>
          </cell>
        </row>
        <row r="842">
          <cell r="O842">
            <v>0</v>
          </cell>
          <cell r="U842" t="e">
            <v>#N/A</v>
          </cell>
          <cell r="V842" t="e">
            <v>#N/A</v>
          </cell>
          <cell r="W842" t="e">
            <v>#N/A</v>
          </cell>
        </row>
        <row r="843">
          <cell r="O843">
            <v>0</v>
          </cell>
          <cell r="U843" t="e">
            <v>#N/A</v>
          </cell>
          <cell r="V843" t="e">
            <v>#N/A</v>
          </cell>
          <cell r="W843" t="e">
            <v>#N/A</v>
          </cell>
        </row>
        <row r="844">
          <cell r="O844">
            <v>0</v>
          </cell>
          <cell r="U844" t="e">
            <v>#N/A</v>
          </cell>
          <cell r="V844" t="e">
            <v>#N/A</v>
          </cell>
          <cell r="W844" t="e">
            <v>#N/A</v>
          </cell>
        </row>
        <row r="845">
          <cell r="O845">
            <v>0</v>
          </cell>
          <cell r="U845" t="e">
            <v>#N/A</v>
          </cell>
          <cell r="V845" t="e">
            <v>#N/A</v>
          </cell>
          <cell r="W845" t="e">
            <v>#N/A</v>
          </cell>
        </row>
        <row r="846">
          <cell r="O846">
            <v>0</v>
          </cell>
          <cell r="U846" t="e">
            <v>#N/A</v>
          </cell>
          <cell r="V846" t="e">
            <v>#N/A</v>
          </cell>
          <cell r="W846" t="e">
            <v>#N/A</v>
          </cell>
        </row>
        <row r="847">
          <cell r="O847">
            <v>0</v>
          </cell>
          <cell r="U847" t="e">
            <v>#N/A</v>
          </cell>
          <cell r="V847" t="e">
            <v>#N/A</v>
          </cell>
          <cell r="W847" t="e">
            <v>#N/A</v>
          </cell>
        </row>
        <row r="848">
          <cell r="O848">
            <v>0</v>
          </cell>
          <cell r="U848" t="e">
            <v>#N/A</v>
          </cell>
          <cell r="V848" t="e">
            <v>#N/A</v>
          </cell>
          <cell r="W848" t="e">
            <v>#N/A</v>
          </cell>
        </row>
        <row r="849">
          <cell r="O849">
            <v>0</v>
          </cell>
          <cell r="U849" t="e">
            <v>#N/A</v>
          </cell>
          <cell r="V849" t="e">
            <v>#N/A</v>
          </cell>
          <cell r="W849" t="e">
            <v>#N/A</v>
          </cell>
        </row>
        <row r="850">
          <cell r="O850">
            <v>0</v>
          </cell>
          <cell r="U850" t="e">
            <v>#N/A</v>
          </cell>
          <cell r="V850" t="e">
            <v>#N/A</v>
          </cell>
          <cell r="W850" t="e">
            <v>#N/A</v>
          </cell>
        </row>
        <row r="851">
          <cell r="O851">
            <v>0</v>
          </cell>
          <cell r="U851" t="e">
            <v>#N/A</v>
          </cell>
          <cell r="V851" t="e">
            <v>#N/A</v>
          </cell>
          <cell r="W851" t="e">
            <v>#N/A</v>
          </cell>
        </row>
        <row r="852">
          <cell r="O852">
            <v>0</v>
          </cell>
          <cell r="U852" t="e">
            <v>#N/A</v>
          </cell>
          <cell r="V852" t="e">
            <v>#N/A</v>
          </cell>
          <cell r="W852" t="e">
            <v>#N/A</v>
          </cell>
        </row>
        <row r="853">
          <cell r="O853">
            <v>0</v>
          </cell>
          <cell r="U853" t="e">
            <v>#N/A</v>
          </cell>
          <cell r="V853" t="e">
            <v>#N/A</v>
          </cell>
          <cell r="W853" t="e">
            <v>#N/A</v>
          </cell>
        </row>
        <row r="854">
          <cell r="O854">
            <v>0</v>
          </cell>
          <cell r="U854" t="e">
            <v>#N/A</v>
          </cell>
          <cell r="V854" t="e">
            <v>#N/A</v>
          </cell>
          <cell r="W854" t="e">
            <v>#N/A</v>
          </cell>
        </row>
        <row r="855">
          <cell r="O855">
            <v>0</v>
          </cell>
          <cell r="U855" t="e">
            <v>#N/A</v>
          </cell>
          <cell r="V855" t="e">
            <v>#N/A</v>
          </cell>
          <cell r="W855" t="e">
            <v>#N/A</v>
          </cell>
        </row>
        <row r="856">
          <cell r="O856">
            <v>0</v>
          </cell>
          <cell r="U856" t="e">
            <v>#N/A</v>
          </cell>
          <cell r="V856" t="e">
            <v>#N/A</v>
          </cell>
          <cell r="W856" t="e">
            <v>#N/A</v>
          </cell>
        </row>
        <row r="857">
          <cell r="O857">
            <v>0</v>
          </cell>
          <cell r="U857" t="e">
            <v>#N/A</v>
          </cell>
          <cell r="V857" t="e">
            <v>#N/A</v>
          </cell>
          <cell r="W857" t="e">
            <v>#N/A</v>
          </cell>
        </row>
        <row r="858">
          <cell r="O858">
            <v>0</v>
          </cell>
          <cell r="U858" t="e">
            <v>#N/A</v>
          </cell>
          <cell r="V858" t="e">
            <v>#N/A</v>
          </cell>
          <cell r="W858" t="e">
            <v>#N/A</v>
          </cell>
        </row>
        <row r="859">
          <cell r="O859">
            <v>0</v>
          </cell>
          <cell r="U859" t="e">
            <v>#N/A</v>
          </cell>
          <cell r="V859" t="e">
            <v>#N/A</v>
          </cell>
          <cell r="W859" t="e">
            <v>#N/A</v>
          </cell>
        </row>
        <row r="860">
          <cell r="O860">
            <v>0</v>
          </cell>
          <cell r="U860" t="e">
            <v>#N/A</v>
          </cell>
          <cell r="V860" t="e">
            <v>#N/A</v>
          </cell>
          <cell r="W860" t="e">
            <v>#N/A</v>
          </cell>
        </row>
        <row r="861">
          <cell r="O861">
            <v>0</v>
          </cell>
          <cell r="U861" t="e">
            <v>#N/A</v>
          </cell>
          <cell r="V861" t="e">
            <v>#N/A</v>
          </cell>
          <cell r="W861" t="e">
            <v>#N/A</v>
          </cell>
        </row>
        <row r="862">
          <cell r="O862">
            <v>0</v>
          </cell>
          <cell r="U862" t="e">
            <v>#N/A</v>
          </cell>
          <cell r="V862" t="e">
            <v>#N/A</v>
          </cell>
          <cell r="W862" t="e">
            <v>#N/A</v>
          </cell>
        </row>
        <row r="863">
          <cell r="O863">
            <v>0</v>
          </cell>
          <cell r="U863" t="e">
            <v>#N/A</v>
          </cell>
          <cell r="V863" t="e">
            <v>#N/A</v>
          </cell>
          <cell r="W863" t="e">
            <v>#N/A</v>
          </cell>
        </row>
        <row r="864">
          <cell r="O864">
            <v>0</v>
          </cell>
          <cell r="U864" t="e">
            <v>#N/A</v>
          </cell>
          <cell r="V864" t="e">
            <v>#N/A</v>
          </cell>
          <cell r="W864" t="e">
            <v>#N/A</v>
          </cell>
        </row>
        <row r="865">
          <cell r="O865">
            <v>0</v>
          </cell>
          <cell r="U865" t="e">
            <v>#N/A</v>
          </cell>
          <cell r="V865" t="e">
            <v>#N/A</v>
          </cell>
          <cell r="W865" t="e">
            <v>#N/A</v>
          </cell>
        </row>
        <row r="866">
          <cell r="O866">
            <v>0</v>
          </cell>
          <cell r="U866" t="e">
            <v>#N/A</v>
          </cell>
          <cell r="V866" t="e">
            <v>#N/A</v>
          </cell>
          <cell r="W866" t="e">
            <v>#N/A</v>
          </cell>
        </row>
        <row r="867">
          <cell r="O867">
            <v>0</v>
          </cell>
          <cell r="U867" t="e">
            <v>#N/A</v>
          </cell>
          <cell r="V867" t="e">
            <v>#N/A</v>
          </cell>
          <cell r="W867" t="e">
            <v>#N/A</v>
          </cell>
        </row>
        <row r="868">
          <cell r="O868">
            <v>0</v>
          </cell>
          <cell r="U868" t="e">
            <v>#N/A</v>
          </cell>
          <cell r="V868" t="e">
            <v>#N/A</v>
          </cell>
          <cell r="W868" t="e">
            <v>#N/A</v>
          </cell>
        </row>
        <row r="869">
          <cell r="O869">
            <v>0</v>
          </cell>
          <cell r="U869" t="e">
            <v>#N/A</v>
          </cell>
          <cell r="V869" t="e">
            <v>#N/A</v>
          </cell>
          <cell r="W869" t="e">
            <v>#N/A</v>
          </cell>
        </row>
        <row r="870">
          <cell r="O870">
            <v>0</v>
          </cell>
          <cell r="U870" t="e">
            <v>#N/A</v>
          </cell>
          <cell r="V870" t="e">
            <v>#N/A</v>
          </cell>
          <cell r="W870" t="e">
            <v>#N/A</v>
          </cell>
        </row>
        <row r="871">
          <cell r="O871">
            <v>0</v>
          </cell>
          <cell r="U871" t="e">
            <v>#N/A</v>
          </cell>
          <cell r="V871" t="e">
            <v>#N/A</v>
          </cell>
          <cell r="W871" t="e">
            <v>#N/A</v>
          </cell>
        </row>
        <row r="872">
          <cell r="O872">
            <v>0</v>
          </cell>
          <cell r="U872" t="e">
            <v>#N/A</v>
          </cell>
          <cell r="V872" t="e">
            <v>#N/A</v>
          </cell>
          <cell r="W872" t="e">
            <v>#N/A</v>
          </cell>
        </row>
        <row r="873">
          <cell r="O873">
            <v>0</v>
          </cell>
          <cell r="U873" t="e">
            <v>#N/A</v>
          </cell>
          <cell r="V873" t="e">
            <v>#N/A</v>
          </cell>
          <cell r="W873" t="e">
            <v>#N/A</v>
          </cell>
        </row>
        <row r="874">
          <cell r="O874">
            <v>0</v>
          </cell>
          <cell r="U874" t="e">
            <v>#N/A</v>
          </cell>
          <cell r="V874" t="e">
            <v>#N/A</v>
          </cell>
          <cell r="W874" t="e">
            <v>#N/A</v>
          </cell>
        </row>
        <row r="875">
          <cell r="O875">
            <v>0</v>
          </cell>
          <cell r="U875" t="e">
            <v>#N/A</v>
          </cell>
          <cell r="V875" t="e">
            <v>#N/A</v>
          </cell>
          <cell r="W875" t="e">
            <v>#N/A</v>
          </cell>
        </row>
        <row r="876">
          <cell r="O876">
            <v>0</v>
          </cell>
          <cell r="U876" t="e">
            <v>#N/A</v>
          </cell>
          <cell r="V876" t="e">
            <v>#N/A</v>
          </cell>
          <cell r="W876" t="e">
            <v>#N/A</v>
          </cell>
        </row>
        <row r="877">
          <cell r="O877">
            <v>0</v>
          </cell>
          <cell r="U877" t="e">
            <v>#N/A</v>
          </cell>
          <cell r="V877" t="e">
            <v>#N/A</v>
          </cell>
          <cell r="W877" t="e">
            <v>#N/A</v>
          </cell>
        </row>
        <row r="878">
          <cell r="O878">
            <v>0</v>
          </cell>
          <cell r="U878" t="e">
            <v>#N/A</v>
          </cell>
          <cell r="V878" t="e">
            <v>#N/A</v>
          </cell>
          <cell r="W878" t="e">
            <v>#N/A</v>
          </cell>
        </row>
        <row r="879">
          <cell r="O879">
            <v>0</v>
          </cell>
          <cell r="U879" t="e">
            <v>#N/A</v>
          </cell>
          <cell r="V879" t="e">
            <v>#N/A</v>
          </cell>
          <cell r="W879" t="e">
            <v>#N/A</v>
          </cell>
        </row>
        <row r="880">
          <cell r="O880">
            <v>0</v>
          </cell>
          <cell r="U880" t="e">
            <v>#N/A</v>
          </cell>
          <cell r="V880" t="e">
            <v>#N/A</v>
          </cell>
          <cell r="W880" t="e">
            <v>#N/A</v>
          </cell>
        </row>
        <row r="881">
          <cell r="O881">
            <v>0</v>
          </cell>
          <cell r="U881" t="e">
            <v>#N/A</v>
          </cell>
          <cell r="V881" t="e">
            <v>#N/A</v>
          </cell>
          <cell r="W881" t="e">
            <v>#N/A</v>
          </cell>
        </row>
        <row r="882">
          <cell r="O882">
            <v>0</v>
          </cell>
          <cell r="U882" t="e">
            <v>#N/A</v>
          </cell>
          <cell r="V882" t="e">
            <v>#N/A</v>
          </cell>
          <cell r="W882" t="e">
            <v>#N/A</v>
          </cell>
        </row>
        <row r="883">
          <cell r="O883">
            <v>0</v>
          </cell>
          <cell r="U883" t="e">
            <v>#N/A</v>
          </cell>
          <cell r="V883" t="e">
            <v>#N/A</v>
          </cell>
          <cell r="W883" t="e">
            <v>#N/A</v>
          </cell>
        </row>
        <row r="884">
          <cell r="O884">
            <v>0</v>
          </cell>
          <cell r="U884" t="e">
            <v>#N/A</v>
          </cell>
          <cell r="V884" t="e">
            <v>#N/A</v>
          </cell>
          <cell r="W884" t="e">
            <v>#N/A</v>
          </cell>
        </row>
        <row r="885">
          <cell r="O885">
            <v>0</v>
          </cell>
          <cell r="U885" t="e">
            <v>#N/A</v>
          </cell>
          <cell r="V885" t="e">
            <v>#N/A</v>
          </cell>
          <cell r="W885" t="e">
            <v>#N/A</v>
          </cell>
        </row>
        <row r="886">
          <cell r="O886">
            <v>0</v>
          </cell>
          <cell r="U886" t="e">
            <v>#N/A</v>
          </cell>
          <cell r="V886" t="e">
            <v>#N/A</v>
          </cell>
          <cell r="W886" t="e">
            <v>#N/A</v>
          </cell>
        </row>
        <row r="887">
          <cell r="O887">
            <v>0</v>
          </cell>
          <cell r="U887" t="e">
            <v>#N/A</v>
          </cell>
          <cell r="V887" t="e">
            <v>#N/A</v>
          </cell>
          <cell r="W887" t="e">
            <v>#N/A</v>
          </cell>
        </row>
        <row r="888">
          <cell r="O888">
            <v>0</v>
          </cell>
          <cell r="U888" t="e">
            <v>#N/A</v>
          </cell>
          <cell r="V888" t="e">
            <v>#N/A</v>
          </cell>
          <cell r="W888" t="e">
            <v>#N/A</v>
          </cell>
        </row>
        <row r="889">
          <cell r="O889">
            <v>0</v>
          </cell>
          <cell r="U889" t="e">
            <v>#N/A</v>
          </cell>
          <cell r="V889" t="e">
            <v>#N/A</v>
          </cell>
          <cell r="W889" t="e">
            <v>#N/A</v>
          </cell>
        </row>
        <row r="890">
          <cell r="O890">
            <v>0</v>
          </cell>
          <cell r="U890" t="e">
            <v>#N/A</v>
          </cell>
          <cell r="V890" t="e">
            <v>#N/A</v>
          </cell>
          <cell r="W890" t="e">
            <v>#N/A</v>
          </cell>
        </row>
        <row r="891">
          <cell r="O891">
            <v>0</v>
          </cell>
          <cell r="U891" t="e">
            <v>#N/A</v>
          </cell>
          <cell r="V891" t="e">
            <v>#N/A</v>
          </cell>
          <cell r="W891" t="e">
            <v>#N/A</v>
          </cell>
        </row>
        <row r="892">
          <cell r="O892">
            <v>0</v>
          </cell>
          <cell r="U892" t="e">
            <v>#N/A</v>
          </cell>
          <cell r="V892" t="e">
            <v>#N/A</v>
          </cell>
          <cell r="W892" t="e">
            <v>#N/A</v>
          </cell>
        </row>
        <row r="893">
          <cell r="O893">
            <v>0</v>
          </cell>
          <cell r="U893" t="e">
            <v>#N/A</v>
          </cell>
          <cell r="V893" t="e">
            <v>#N/A</v>
          </cell>
          <cell r="W893" t="e">
            <v>#N/A</v>
          </cell>
        </row>
        <row r="894">
          <cell r="O894">
            <v>0</v>
          </cell>
          <cell r="U894" t="e">
            <v>#N/A</v>
          </cell>
          <cell r="V894" t="e">
            <v>#N/A</v>
          </cell>
          <cell r="W894" t="e">
            <v>#N/A</v>
          </cell>
        </row>
        <row r="895">
          <cell r="O895">
            <v>0</v>
          </cell>
          <cell r="U895" t="e">
            <v>#N/A</v>
          </cell>
          <cell r="V895" t="e">
            <v>#N/A</v>
          </cell>
          <cell r="W895" t="e">
            <v>#N/A</v>
          </cell>
        </row>
        <row r="896">
          <cell r="O896">
            <v>0</v>
          </cell>
          <cell r="U896" t="e">
            <v>#N/A</v>
          </cell>
          <cell r="V896" t="e">
            <v>#N/A</v>
          </cell>
          <cell r="W896" t="e">
            <v>#N/A</v>
          </cell>
        </row>
        <row r="897">
          <cell r="O897">
            <v>0</v>
          </cell>
          <cell r="U897" t="e">
            <v>#N/A</v>
          </cell>
          <cell r="V897" t="e">
            <v>#N/A</v>
          </cell>
          <cell r="W897" t="e">
            <v>#N/A</v>
          </cell>
        </row>
        <row r="898">
          <cell r="O898">
            <v>0</v>
          </cell>
          <cell r="U898" t="e">
            <v>#N/A</v>
          </cell>
          <cell r="V898" t="e">
            <v>#N/A</v>
          </cell>
          <cell r="W898" t="e">
            <v>#N/A</v>
          </cell>
        </row>
        <row r="899">
          <cell r="O899">
            <v>0</v>
          </cell>
          <cell r="U899" t="e">
            <v>#N/A</v>
          </cell>
          <cell r="V899" t="e">
            <v>#N/A</v>
          </cell>
          <cell r="W899" t="e">
            <v>#N/A</v>
          </cell>
        </row>
        <row r="900">
          <cell r="O900">
            <v>0</v>
          </cell>
          <cell r="U900" t="e">
            <v>#N/A</v>
          </cell>
          <cell r="V900" t="e">
            <v>#N/A</v>
          </cell>
          <cell r="W900" t="e">
            <v>#N/A</v>
          </cell>
        </row>
        <row r="901">
          <cell r="O901">
            <v>0</v>
          </cell>
          <cell r="U901" t="e">
            <v>#N/A</v>
          </cell>
          <cell r="V901" t="e">
            <v>#N/A</v>
          </cell>
          <cell r="W901" t="e">
            <v>#N/A</v>
          </cell>
        </row>
        <row r="902">
          <cell r="O902">
            <v>0</v>
          </cell>
          <cell r="U902" t="e">
            <v>#N/A</v>
          </cell>
          <cell r="V902" t="e">
            <v>#N/A</v>
          </cell>
          <cell r="W902" t="e">
            <v>#N/A</v>
          </cell>
        </row>
        <row r="903">
          <cell r="O903">
            <v>0</v>
          </cell>
          <cell r="U903" t="e">
            <v>#N/A</v>
          </cell>
          <cell r="V903" t="e">
            <v>#N/A</v>
          </cell>
          <cell r="W903" t="e">
            <v>#N/A</v>
          </cell>
        </row>
        <row r="904">
          <cell r="O904">
            <v>0</v>
          </cell>
          <cell r="U904" t="e">
            <v>#N/A</v>
          </cell>
          <cell r="V904" t="e">
            <v>#N/A</v>
          </cell>
          <cell r="W904" t="e">
            <v>#N/A</v>
          </cell>
        </row>
        <row r="905">
          <cell r="O905">
            <v>0</v>
          </cell>
          <cell r="U905" t="e">
            <v>#N/A</v>
          </cell>
          <cell r="V905" t="e">
            <v>#N/A</v>
          </cell>
          <cell r="W905" t="e">
            <v>#N/A</v>
          </cell>
        </row>
        <row r="906">
          <cell r="O906">
            <v>0</v>
          </cell>
          <cell r="U906" t="e">
            <v>#N/A</v>
          </cell>
          <cell r="V906" t="e">
            <v>#N/A</v>
          </cell>
          <cell r="W906" t="e">
            <v>#N/A</v>
          </cell>
        </row>
        <row r="907">
          <cell r="O907">
            <v>0</v>
          </cell>
          <cell r="U907" t="e">
            <v>#N/A</v>
          </cell>
          <cell r="V907" t="e">
            <v>#N/A</v>
          </cell>
          <cell r="W907" t="e">
            <v>#N/A</v>
          </cell>
        </row>
        <row r="908">
          <cell r="O908">
            <v>0</v>
          </cell>
          <cell r="U908" t="e">
            <v>#N/A</v>
          </cell>
          <cell r="V908" t="e">
            <v>#N/A</v>
          </cell>
          <cell r="W908" t="e">
            <v>#N/A</v>
          </cell>
        </row>
        <row r="909">
          <cell r="O909">
            <v>0</v>
          </cell>
          <cell r="U909" t="e">
            <v>#N/A</v>
          </cell>
          <cell r="V909" t="e">
            <v>#N/A</v>
          </cell>
          <cell r="W909" t="e">
            <v>#N/A</v>
          </cell>
        </row>
        <row r="910">
          <cell r="O910">
            <v>0</v>
          </cell>
          <cell r="U910" t="e">
            <v>#N/A</v>
          </cell>
          <cell r="V910" t="e">
            <v>#N/A</v>
          </cell>
          <cell r="W910" t="e">
            <v>#N/A</v>
          </cell>
        </row>
        <row r="911">
          <cell r="O911">
            <v>0</v>
          </cell>
          <cell r="U911" t="e">
            <v>#N/A</v>
          </cell>
          <cell r="V911" t="e">
            <v>#N/A</v>
          </cell>
          <cell r="W911" t="e">
            <v>#N/A</v>
          </cell>
        </row>
        <row r="912">
          <cell r="O912">
            <v>0</v>
          </cell>
          <cell r="U912" t="e">
            <v>#N/A</v>
          </cell>
          <cell r="V912" t="e">
            <v>#N/A</v>
          </cell>
          <cell r="W912" t="e">
            <v>#N/A</v>
          </cell>
        </row>
        <row r="913">
          <cell r="O913">
            <v>0</v>
          </cell>
          <cell r="U913" t="e">
            <v>#N/A</v>
          </cell>
          <cell r="V913" t="e">
            <v>#N/A</v>
          </cell>
          <cell r="W913" t="e">
            <v>#N/A</v>
          </cell>
        </row>
        <row r="914">
          <cell r="O914">
            <v>0</v>
          </cell>
          <cell r="U914" t="e">
            <v>#N/A</v>
          </cell>
          <cell r="V914" t="e">
            <v>#N/A</v>
          </cell>
          <cell r="W914" t="e">
            <v>#N/A</v>
          </cell>
        </row>
        <row r="915">
          <cell r="O915">
            <v>0</v>
          </cell>
          <cell r="U915" t="e">
            <v>#N/A</v>
          </cell>
          <cell r="V915" t="e">
            <v>#N/A</v>
          </cell>
          <cell r="W915" t="e">
            <v>#N/A</v>
          </cell>
        </row>
        <row r="916">
          <cell r="O916">
            <v>0</v>
          </cell>
          <cell r="U916" t="e">
            <v>#N/A</v>
          </cell>
          <cell r="V916" t="e">
            <v>#N/A</v>
          </cell>
          <cell r="W916" t="e">
            <v>#N/A</v>
          </cell>
        </row>
        <row r="917">
          <cell r="O917">
            <v>0</v>
          </cell>
          <cell r="U917" t="e">
            <v>#N/A</v>
          </cell>
          <cell r="V917" t="e">
            <v>#N/A</v>
          </cell>
          <cell r="W917" t="e">
            <v>#N/A</v>
          </cell>
        </row>
        <row r="918">
          <cell r="O918">
            <v>0</v>
          </cell>
          <cell r="U918" t="e">
            <v>#N/A</v>
          </cell>
          <cell r="V918" t="e">
            <v>#N/A</v>
          </cell>
          <cell r="W918" t="e">
            <v>#N/A</v>
          </cell>
        </row>
        <row r="919">
          <cell r="O919">
            <v>0</v>
          </cell>
          <cell r="U919" t="e">
            <v>#N/A</v>
          </cell>
          <cell r="V919" t="e">
            <v>#N/A</v>
          </cell>
          <cell r="W919" t="e">
            <v>#N/A</v>
          </cell>
        </row>
        <row r="920">
          <cell r="O920">
            <v>0</v>
          </cell>
          <cell r="U920" t="e">
            <v>#N/A</v>
          </cell>
          <cell r="V920" t="e">
            <v>#N/A</v>
          </cell>
          <cell r="W920" t="e">
            <v>#N/A</v>
          </cell>
        </row>
        <row r="921">
          <cell r="O921">
            <v>0</v>
          </cell>
          <cell r="U921" t="e">
            <v>#N/A</v>
          </cell>
          <cell r="V921" t="e">
            <v>#N/A</v>
          </cell>
          <cell r="W921" t="e">
            <v>#N/A</v>
          </cell>
        </row>
        <row r="922">
          <cell r="O922">
            <v>0</v>
          </cell>
          <cell r="U922" t="e">
            <v>#N/A</v>
          </cell>
          <cell r="V922" t="e">
            <v>#N/A</v>
          </cell>
          <cell r="W922" t="e">
            <v>#N/A</v>
          </cell>
        </row>
        <row r="923">
          <cell r="O923">
            <v>0</v>
          </cell>
          <cell r="U923" t="e">
            <v>#N/A</v>
          </cell>
          <cell r="V923" t="e">
            <v>#N/A</v>
          </cell>
          <cell r="W923" t="e">
            <v>#N/A</v>
          </cell>
        </row>
        <row r="924">
          <cell r="O924">
            <v>0</v>
          </cell>
          <cell r="U924" t="e">
            <v>#N/A</v>
          </cell>
          <cell r="V924" t="e">
            <v>#N/A</v>
          </cell>
          <cell r="W924" t="e">
            <v>#N/A</v>
          </cell>
        </row>
        <row r="925">
          <cell r="O925">
            <v>0</v>
          </cell>
          <cell r="U925" t="e">
            <v>#N/A</v>
          </cell>
          <cell r="V925" t="e">
            <v>#N/A</v>
          </cell>
          <cell r="W925" t="e">
            <v>#N/A</v>
          </cell>
        </row>
        <row r="926">
          <cell r="O926">
            <v>0</v>
          </cell>
          <cell r="U926" t="e">
            <v>#N/A</v>
          </cell>
          <cell r="V926" t="e">
            <v>#N/A</v>
          </cell>
          <cell r="W926" t="e">
            <v>#N/A</v>
          </cell>
        </row>
        <row r="927">
          <cell r="O927">
            <v>0</v>
          </cell>
          <cell r="U927" t="e">
            <v>#N/A</v>
          </cell>
          <cell r="V927" t="e">
            <v>#N/A</v>
          </cell>
          <cell r="W927" t="e">
            <v>#N/A</v>
          </cell>
        </row>
        <row r="928">
          <cell r="O928">
            <v>0</v>
          </cell>
          <cell r="U928" t="e">
            <v>#N/A</v>
          </cell>
          <cell r="V928" t="e">
            <v>#N/A</v>
          </cell>
          <cell r="W928" t="e">
            <v>#N/A</v>
          </cell>
        </row>
        <row r="929">
          <cell r="O929">
            <v>0</v>
          </cell>
          <cell r="U929" t="e">
            <v>#N/A</v>
          </cell>
          <cell r="V929" t="e">
            <v>#N/A</v>
          </cell>
          <cell r="W929" t="e">
            <v>#N/A</v>
          </cell>
        </row>
        <row r="930">
          <cell r="O930">
            <v>0</v>
          </cell>
          <cell r="U930" t="e">
            <v>#N/A</v>
          </cell>
          <cell r="V930" t="e">
            <v>#N/A</v>
          </cell>
          <cell r="W930" t="e">
            <v>#N/A</v>
          </cell>
        </row>
        <row r="931">
          <cell r="O931">
            <v>0</v>
          </cell>
          <cell r="U931" t="e">
            <v>#N/A</v>
          </cell>
          <cell r="V931" t="e">
            <v>#N/A</v>
          </cell>
          <cell r="W931" t="e">
            <v>#N/A</v>
          </cell>
        </row>
        <row r="932">
          <cell r="O932">
            <v>0</v>
          </cell>
          <cell r="U932" t="e">
            <v>#N/A</v>
          </cell>
          <cell r="V932" t="e">
            <v>#N/A</v>
          </cell>
          <cell r="W932" t="e">
            <v>#N/A</v>
          </cell>
        </row>
        <row r="933">
          <cell r="O933">
            <v>0</v>
          </cell>
          <cell r="U933" t="e">
            <v>#N/A</v>
          </cell>
          <cell r="V933" t="e">
            <v>#N/A</v>
          </cell>
          <cell r="W933" t="e">
            <v>#N/A</v>
          </cell>
        </row>
        <row r="934">
          <cell r="O934">
            <v>0</v>
          </cell>
          <cell r="U934" t="e">
            <v>#N/A</v>
          </cell>
          <cell r="V934" t="e">
            <v>#N/A</v>
          </cell>
          <cell r="W934" t="e">
            <v>#N/A</v>
          </cell>
        </row>
        <row r="935">
          <cell r="O935">
            <v>0</v>
          </cell>
          <cell r="U935" t="e">
            <v>#N/A</v>
          </cell>
          <cell r="V935" t="e">
            <v>#N/A</v>
          </cell>
          <cell r="W935" t="e">
            <v>#N/A</v>
          </cell>
        </row>
        <row r="936">
          <cell r="O936">
            <v>0</v>
          </cell>
          <cell r="U936" t="e">
            <v>#N/A</v>
          </cell>
          <cell r="V936" t="e">
            <v>#N/A</v>
          </cell>
          <cell r="W936" t="e">
            <v>#N/A</v>
          </cell>
        </row>
        <row r="937">
          <cell r="O937">
            <v>0</v>
          </cell>
          <cell r="U937" t="e">
            <v>#N/A</v>
          </cell>
          <cell r="V937" t="e">
            <v>#N/A</v>
          </cell>
          <cell r="W937" t="e">
            <v>#N/A</v>
          </cell>
        </row>
        <row r="938">
          <cell r="O938">
            <v>0</v>
          </cell>
          <cell r="U938" t="e">
            <v>#N/A</v>
          </cell>
          <cell r="V938" t="e">
            <v>#N/A</v>
          </cell>
          <cell r="W938" t="e">
            <v>#N/A</v>
          </cell>
        </row>
        <row r="939">
          <cell r="O939">
            <v>0</v>
          </cell>
          <cell r="U939" t="e">
            <v>#N/A</v>
          </cell>
          <cell r="V939" t="e">
            <v>#N/A</v>
          </cell>
          <cell r="W939" t="e">
            <v>#N/A</v>
          </cell>
        </row>
        <row r="940">
          <cell r="O940">
            <v>0</v>
          </cell>
          <cell r="U940" t="e">
            <v>#N/A</v>
          </cell>
          <cell r="V940" t="e">
            <v>#N/A</v>
          </cell>
          <cell r="W940" t="e">
            <v>#N/A</v>
          </cell>
        </row>
        <row r="941">
          <cell r="O941">
            <v>0</v>
          </cell>
          <cell r="U941" t="e">
            <v>#N/A</v>
          </cell>
          <cell r="V941" t="e">
            <v>#N/A</v>
          </cell>
          <cell r="W941" t="e">
            <v>#N/A</v>
          </cell>
        </row>
        <row r="942">
          <cell r="O942">
            <v>0</v>
          </cell>
          <cell r="U942" t="e">
            <v>#N/A</v>
          </cell>
          <cell r="V942" t="e">
            <v>#N/A</v>
          </cell>
          <cell r="W942" t="e">
            <v>#N/A</v>
          </cell>
        </row>
        <row r="943">
          <cell r="O943">
            <v>0</v>
          </cell>
          <cell r="U943" t="e">
            <v>#N/A</v>
          </cell>
          <cell r="V943" t="e">
            <v>#N/A</v>
          </cell>
          <cell r="W943" t="e">
            <v>#N/A</v>
          </cell>
        </row>
        <row r="944">
          <cell r="O944">
            <v>0</v>
          </cell>
          <cell r="U944" t="e">
            <v>#N/A</v>
          </cell>
          <cell r="V944" t="e">
            <v>#N/A</v>
          </cell>
          <cell r="W944" t="e">
            <v>#N/A</v>
          </cell>
        </row>
        <row r="945">
          <cell r="O945">
            <v>0</v>
          </cell>
          <cell r="U945" t="e">
            <v>#N/A</v>
          </cell>
          <cell r="V945" t="e">
            <v>#N/A</v>
          </cell>
          <cell r="W945" t="e">
            <v>#N/A</v>
          </cell>
        </row>
        <row r="946">
          <cell r="O946">
            <v>0</v>
          </cell>
          <cell r="U946" t="e">
            <v>#N/A</v>
          </cell>
          <cell r="V946" t="e">
            <v>#N/A</v>
          </cell>
          <cell r="W946" t="e">
            <v>#N/A</v>
          </cell>
        </row>
        <row r="947">
          <cell r="O947">
            <v>0</v>
          </cell>
          <cell r="U947" t="e">
            <v>#N/A</v>
          </cell>
          <cell r="V947" t="e">
            <v>#N/A</v>
          </cell>
          <cell r="W947" t="e">
            <v>#N/A</v>
          </cell>
        </row>
        <row r="948">
          <cell r="O948">
            <v>0</v>
          </cell>
          <cell r="U948" t="e">
            <v>#N/A</v>
          </cell>
          <cell r="V948" t="e">
            <v>#N/A</v>
          </cell>
          <cell r="W948" t="e">
            <v>#N/A</v>
          </cell>
        </row>
        <row r="949">
          <cell r="O949">
            <v>0</v>
          </cell>
          <cell r="U949" t="e">
            <v>#N/A</v>
          </cell>
          <cell r="V949" t="e">
            <v>#N/A</v>
          </cell>
          <cell r="W949" t="e">
            <v>#N/A</v>
          </cell>
        </row>
        <row r="950">
          <cell r="O950">
            <v>0</v>
          </cell>
          <cell r="U950" t="e">
            <v>#N/A</v>
          </cell>
          <cell r="V950" t="e">
            <v>#N/A</v>
          </cell>
          <cell r="W950" t="e">
            <v>#N/A</v>
          </cell>
        </row>
        <row r="951">
          <cell r="O951">
            <v>0</v>
          </cell>
          <cell r="U951" t="e">
            <v>#N/A</v>
          </cell>
          <cell r="V951" t="e">
            <v>#N/A</v>
          </cell>
          <cell r="W951" t="e">
            <v>#N/A</v>
          </cell>
        </row>
        <row r="952">
          <cell r="O952">
            <v>0</v>
          </cell>
          <cell r="U952" t="e">
            <v>#N/A</v>
          </cell>
          <cell r="V952" t="e">
            <v>#N/A</v>
          </cell>
          <cell r="W952" t="e">
            <v>#N/A</v>
          </cell>
        </row>
        <row r="953">
          <cell r="O953">
            <v>0</v>
          </cell>
          <cell r="U953" t="e">
            <v>#N/A</v>
          </cell>
          <cell r="V953" t="e">
            <v>#N/A</v>
          </cell>
          <cell r="W953" t="e">
            <v>#N/A</v>
          </cell>
        </row>
        <row r="954">
          <cell r="O954">
            <v>0</v>
          </cell>
          <cell r="U954" t="e">
            <v>#N/A</v>
          </cell>
          <cell r="V954" t="e">
            <v>#N/A</v>
          </cell>
          <cell r="W954" t="e">
            <v>#N/A</v>
          </cell>
        </row>
        <row r="955">
          <cell r="O955">
            <v>0</v>
          </cell>
          <cell r="U955" t="e">
            <v>#N/A</v>
          </cell>
          <cell r="V955" t="e">
            <v>#N/A</v>
          </cell>
          <cell r="W955" t="e">
            <v>#N/A</v>
          </cell>
        </row>
        <row r="956">
          <cell r="O956">
            <v>0</v>
          </cell>
          <cell r="U956" t="e">
            <v>#N/A</v>
          </cell>
          <cell r="V956" t="e">
            <v>#N/A</v>
          </cell>
          <cell r="W956" t="e">
            <v>#N/A</v>
          </cell>
        </row>
        <row r="957">
          <cell r="O957">
            <v>0</v>
          </cell>
          <cell r="U957" t="e">
            <v>#N/A</v>
          </cell>
          <cell r="V957" t="e">
            <v>#N/A</v>
          </cell>
          <cell r="W957" t="e">
            <v>#N/A</v>
          </cell>
        </row>
        <row r="958">
          <cell r="O958">
            <v>0</v>
          </cell>
          <cell r="U958" t="e">
            <v>#N/A</v>
          </cell>
          <cell r="V958" t="e">
            <v>#N/A</v>
          </cell>
          <cell r="W958" t="e">
            <v>#N/A</v>
          </cell>
        </row>
        <row r="959">
          <cell r="O959">
            <v>0</v>
          </cell>
          <cell r="U959" t="e">
            <v>#N/A</v>
          </cell>
          <cell r="V959" t="e">
            <v>#N/A</v>
          </cell>
          <cell r="W959" t="e">
            <v>#N/A</v>
          </cell>
        </row>
        <row r="960">
          <cell r="O960">
            <v>0</v>
          </cell>
          <cell r="U960" t="e">
            <v>#N/A</v>
          </cell>
          <cell r="V960" t="e">
            <v>#N/A</v>
          </cell>
          <cell r="W960" t="e">
            <v>#N/A</v>
          </cell>
        </row>
        <row r="961">
          <cell r="O961">
            <v>0</v>
          </cell>
          <cell r="U961" t="e">
            <v>#N/A</v>
          </cell>
          <cell r="V961" t="e">
            <v>#N/A</v>
          </cell>
          <cell r="W961" t="e">
            <v>#N/A</v>
          </cell>
        </row>
        <row r="962">
          <cell r="O962">
            <v>0</v>
          </cell>
          <cell r="U962" t="e">
            <v>#N/A</v>
          </cell>
          <cell r="V962" t="e">
            <v>#N/A</v>
          </cell>
          <cell r="W962" t="e">
            <v>#N/A</v>
          </cell>
        </row>
        <row r="963">
          <cell r="O963">
            <v>0</v>
          </cell>
          <cell r="U963" t="e">
            <v>#N/A</v>
          </cell>
          <cell r="V963" t="e">
            <v>#N/A</v>
          </cell>
          <cell r="W963" t="e">
            <v>#N/A</v>
          </cell>
        </row>
        <row r="964">
          <cell r="O964">
            <v>0</v>
          </cell>
          <cell r="U964" t="e">
            <v>#N/A</v>
          </cell>
          <cell r="V964" t="e">
            <v>#N/A</v>
          </cell>
          <cell r="W964" t="e">
            <v>#N/A</v>
          </cell>
        </row>
        <row r="965">
          <cell r="O965">
            <v>0</v>
          </cell>
          <cell r="U965" t="e">
            <v>#N/A</v>
          </cell>
          <cell r="V965" t="e">
            <v>#N/A</v>
          </cell>
          <cell r="W965" t="e">
            <v>#N/A</v>
          </cell>
        </row>
        <row r="966">
          <cell r="O966">
            <v>0</v>
          </cell>
          <cell r="U966" t="e">
            <v>#N/A</v>
          </cell>
          <cell r="V966" t="e">
            <v>#N/A</v>
          </cell>
          <cell r="W966" t="e">
            <v>#N/A</v>
          </cell>
        </row>
        <row r="967">
          <cell r="O967">
            <v>0</v>
          </cell>
          <cell r="U967" t="e">
            <v>#N/A</v>
          </cell>
          <cell r="V967" t="e">
            <v>#N/A</v>
          </cell>
          <cell r="W967" t="e">
            <v>#N/A</v>
          </cell>
        </row>
        <row r="968">
          <cell r="O968">
            <v>0</v>
          </cell>
          <cell r="U968" t="e">
            <v>#N/A</v>
          </cell>
          <cell r="V968" t="e">
            <v>#N/A</v>
          </cell>
          <cell r="W968" t="e">
            <v>#N/A</v>
          </cell>
        </row>
        <row r="969">
          <cell r="O969">
            <v>0</v>
          </cell>
          <cell r="U969" t="e">
            <v>#N/A</v>
          </cell>
          <cell r="V969" t="e">
            <v>#N/A</v>
          </cell>
          <cell r="W969" t="e">
            <v>#N/A</v>
          </cell>
        </row>
        <row r="970">
          <cell r="O970">
            <v>0</v>
          </cell>
          <cell r="U970" t="e">
            <v>#N/A</v>
          </cell>
          <cell r="V970" t="e">
            <v>#N/A</v>
          </cell>
          <cell r="W970" t="e">
            <v>#N/A</v>
          </cell>
        </row>
        <row r="971">
          <cell r="O971">
            <v>0</v>
          </cell>
          <cell r="U971" t="e">
            <v>#N/A</v>
          </cell>
          <cell r="V971" t="e">
            <v>#N/A</v>
          </cell>
          <cell r="W971" t="e">
            <v>#N/A</v>
          </cell>
        </row>
        <row r="972">
          <cell r="O972">
            <v>0</v>
          </cell>
          <cell r="U972" t="e">
            <v>#N/A</v>
          </cell>
          <cell r="V972" t="e">
            <v>#N/A</v>
          </cell>
          <cell r="W972" t="e">
            <v>#N/A</v>
          </cell>
        </row>
        <row r="973">
          <cell r="O973">
            <v>0</v>
          </cell>
          <cell r="U973" t="e">
            <v>#N/A</v>
          </cell>
          <cell r="V973" t="e">
            <v>#N/A</v>
          </cell>
          <cell r="W973" t="e">
            <v>#N/A</v>
          </cell>
        </row>
        <row r="974">
          <cell r="O974">
            <v>0</v>
          </cell>
          <cell r="U974" t="e">
            <v>#N/A</v>
          </cell>
          <cell r="V974" t="e">
            <v>#N/A</v>
          </cell>
          <cell r="W974" t="e">
            <v>#N/A</v>
          </cell>
        </row>
        <row r="975">
          <cell r="O975">
            <v>0</v>
          </cell>
          <cell r="U975" t="e">
            <v>#N/A</v>
          </cell>
          <cell r="V975" t="e">
            <v>#N/A</v>
          </cell>
          <cell r="W975" t="e">
            <v>#N/A</v>
          </cell>
        </row>
        <row r="976">
          <cell r="O976">
            <v>0</v>
          </cell>
          <cell r="U976" t="e">
            <v>#N/A</v>
          </cell>
          <cell r="V976" t="e">
            <v>#N/A</v>
          </cell>
          <cell r="W976" t="e">
            <v>#N/A</v>
          </cell>
        </row>
        <row r="977">
          <cell r="O977">
            <v>0</v>
          </cell>
          <cell r="U977" t="e">
            <v>#N/A</v>
          </cell>
          <cell r="V977" t="e">
            <v>#N/A</v>
          </cell>
          <cell r="W977" t="e">
            <v>#N/A</v>
          </cell>
        </row>
        <row r="978">
          <cell r="O978">
            <v>0</v>
          </cell>
          <cell r="U978" t="e">
            <v>#N/A</v>
          </cell>
          <cell r="V978" t="e">
            <v>#N/A</v>
          </cell>
          <cell r="W978" t="e">
            <v>#N/A</v>
          </cell>
        </row>
        <row r="979">
          <cell r="O979">
            <v>0</v>
          </cell>
          <cell r="U979" t="e">
            <v>#N/A</v>
          </cell>
          <cell r="V979" t="e">
            <v>#N/A</v>
          </cell>
          <cell r="W979" t="e">
            <v>#N/A</v>
          </cell>
        </row>
        <row r="980">
          <cell r="O980">
            <v>0</v>
          </cell>
          <cell r="U980" t="e">
            <v>#N/A</v>
          </cell>
          <cell r="V980" t="e">
            <v>#N/A</v>
          </cell>
          <cell r="W980" t="e">
            <v>#N/A</v>
          </cell>
        </row>
        <row r="981">
          <cell r="O981">
            <v>0</v>
          </cell>
          <cell r="U981" t="e">
            <v>#N/A</v>
          </cell>
          <cell r="V981" t="e">
            <v>#N/A</v>
          </cell>
          <cell r="W981" t="e">
            <v>#N/A</v>
          </cell>
        </row>
        <row r="982">
          <cell r="O982">
            <v>0</v>
          </cell>
          <cell r="U982" t="e">
            <v>#N/A</v>
          </cell>
          <cell r="V982" t="e">
            <v>#N/A</v>
          </cell>
          <cell r="W982" t="e">
            <v>#N/A</v>
          </cell>
        </row>
        <row r="983">
          <cell r="O983">
            <v>0</v>
          </cell>
          <cell r="U983" t="e">
            <v>#N/A</v>
          </cell>
          <cell r="V983" t="e">
            <v>#N/A</v>
          </cell>
          <cell r="W983" t="e">
            <v>#N/A</v>
          </cell>
        </row>
        <row r="984">
          <cell r="O984">
            <v>0</v>
          </cell>
          <cell r="U984" t="e">
            <v>#N/A</v>
          </cell>
          <cell r="V984" t="e">
            <v>#N/A</v>
          </cell>
          <cell r="W984" t="e">
            <v>#N/A</v>
          </cell>
        </row>
        <row r="985">
          <cell r="O985">
            <v>0</v>
          </cell>
          <cell r="U985" t="e">
            <v>#N/A</v>
          </cell>
          <cell r="V985" t="e">
            <v>#N/A</v>
          </cell>
          <cell r="W985" t="e">
            <v>#N/A</v>
          </cell>
        </row>
        <row r="986">
          <cell r="O986">
            <v>0</v>
          </cell>
          <cell r="U986" t="e">
            <v>#N/A</v>
          </cell>
          <cell r="V986" t="e">
            <v>#N/A</v>
          </cell>
          <cell r="W986" t="e">
            <v>#N/A</v>
          </cell>
        </row>
        <row r="987">
          <cell r="O987">
            <v>0</v>
          </cell>
          <cell r="U987" t="e">
            <v>#N/A</v>
          </cell>
          <cell r="V987" t="e">
            <v>#N/A</v>
          </cell>
          <cell r="W987" t="e">
            <v>#N/A</v>
          </cell>
        </row>
        <row r="988">
          <cell r="O988">
            <v>0</v>
          </cell>
          <cell r="U988" t="e">
            <v>#N/A</v>
          </cell>
          <cell r="V988" t="e">
            <v>#N/A</v>
          </cell>
          <cell r="W988" t="e">
            <v>#N/A</v>
          </cell>
        </row>
        <row r="989">
          <cell r="O989">
            <v>0</v>
          </cell>
          <cell r="U989" t="e">
            <v>#N/A</v>
          </cell>
          <cell r="V989" t="e">
            <v>#N/A</v>
          </cell>
          <cell r="W989" t="e">
            <v>#N/A</v>
          </cell>
        </row>
        <row r="990">
          <cell r="O990">
            <v>0</v>
          </cell>
          <cell r="U990" t="e">
            <v>#N/A</v>
          </cell>
          <cell r="V990" t="e">
            <v>#N/A</v>
          </cell>
          <cell r="W990" t="e">
            <v>#N/A</v>
          </cell>
        </row>
        <row r="991">
          <cell r="O991">
            <v>0</v>
          </cell>
          <cell r="U991" t="e">
            <v>#N/A</v>
          </cell>
          <cell r="V991" t="e">
            <v>#N/A</v>
          </cell>
          <cell r="W991" t="e">
            <v>#N/A</v>
          </cell>
        </row>
        <row r="992">
          <cell r="O992">
            <v>0</v>
          </cell>
          <cell r="U992" t="e">
            <v>#N/A</v>
          </cell>
          <cell r="V992" t="e">
            <v>#N/A</v>
          </cell>
          <cell r="W992" t="e">
            <v>#N/A</v>
          </cell>
        </row>
        <row r="993">
          <cell r="O993">
            <v>0</v>
          </cell>
          <cell r="U993" t="e">
            <v>#N/A</v>
          </cell>
          <cell r="V993" t="e">
            <v>#N/A</v>
          </cell>
          <cell r="W993" t="e">
            <v>#N/A</v>
          </cell>
        </row>
        <row r="994">
          <cell r="O994">
            <v>0</v>
          </cell>
          <cell r="U994" t="e">
            <v>#N/A</v>
          </cell>
          <cell r="V994" t="e">
            <v>#N/A</v>
          </cell>
          <cell r="W994" t="e">
            <v>#N/A</v>
          </cell>
        </row>
        <row r="995">
          <cell r="O995">
            <v>0</v>
          </cell>
          <cell r="U995" t="e">
            <v>#N/A</v>
          </cell>
          <cell r="V995" t="e">
            <v>#N/A</v>
          </cell>
          <cell r="W995" t="e">
            <v>#N/A</v>
          </cell>
        </row>
        <row r="996">
          <cell r="O996">
            <v>0</v>
          </cell>
          <cell r="U996" t="e">
            <v>#N/A</v>
          </cell>
          <cell r="V996" t="e">
            <v>#N/A</v>
          </cell>
          <cell r="W996" t="e">
            <v>#N/A</v>
          </cell>
        </row>
        <row r="997">
          <cell r="O997">
            <v>0</v>
          </cell>
          <cell r="U997" t="e">
            <v>#N/A</v>
          </cell>
          <cell r="V997" t="e">
            <v>#N/A</v>
          </cell>
          <cell r="W997" t="e">
            <v>#N/A</v>
          </cell>
        </row>
        <row r="998">
          <cell r="O998">
            <v>0</v>
          </cell>
          <cell r="U998" t="e">
            <v>#N/A</v>
          </cell>
          <cell r="V998" t="e">
            <v>#N/A</v>
          </cell>
          <cell r="W998" t="e">
            <v>#N/A</v>
          </cell>
        </row>
        <row r="999">
          <cell r="O999">
            <v>0</v>
          </cell>
          <cell r="U999" t="e">
            <v>#N/A</v>
          </cell>
          <cell r="V999" t="e">
            <v>#N/A</v>
          </cell>
          <cell r="W999" t="e">
            <v>#N/A</v>
          </cell>
        </row>
        <row r="1000">
          <cell r="O1000">
            <v>0</v>
          </cell>
          <cell r="U1000" t="e">
            <v>#N/A</v>
          </cell>
          <cell r="V1000" t="e">
            <v>#N/A</v>
          </cell>
          <cell r="W1000" t="e">
            <v>#N/A</v>
          </cell>
        </row>
        <row r="1001">
          <cell r="O1001">
            <v>0</v>
          </cell>
          <cell r="U1001" t="e">
            <v>#N/A</v>
          </cell>
          <cell r="V1001" t="e">
            <v>#N/A</v>
          </cell>
          <cell r="W1001" t="e">
            <v>#N/A</v>
          </cell>
        </row>
        <row r="1002">
          <cell r="O1002">
            <v>0</v>
          </cell>
          <cell r="U1002" t="e">
            <v>#N/A</v>
          </cell>
          <cell r="V1002" t="e">
            <v>#N/A</v>
          </cell>
          <cell r="W1002" t="e">
            <v>#N/A</v>
          </cell>
        </row>
        <row r="1003">
          <cell r="O1003">
            <v>0</v>
          </cell>
          <cell r="U1003" t="e">
            <v>#N/A</v>
          </cell>
          <cell r="V1003" t="e">
            <v>#N/A</v>
          </cell>
          <cell r="W1003" t="e">
            <v>#N/A</v>
          </cell>
        </row>
        <row r="1004">
          <cell r="O1004">
            <v>0</v>
          </cell>
          <cell r="U1004" t="e">
            <v>#N/A</v>
          </cell>
          <cell r="V1004" t="e">
            <v>#N/A</v>
          </cell>
          <cell r="W1004" t="e">
            <v>#N/A</v>
          </cell>
        </row>
        <row r="1005">
          <cell r="O1005">
            <v>0</v>
          </cell>
          <cell r="U1005" t="e">
            <v>#N/A</v>
          </cell>
          <cell r="V1005" t="e">
            <v>#N/A</v>
          </cell>
          <cell r="W1005" t="e">
            <v>#N/A</v>
          </cell>
        </row>
        <row r="1006">
          <cell r="O1006">
            <v>0</v>
          </cell>
          <cell r="U1006" t="e">
            <v>#N/A</v>
          </cell>
          <cell r="V1006" t="e">
            <v>#N/A</v>
          </cell>
          <cell r="W1006" t="e">
            <v>#N/A</v>
          </cell>
        </row>
        <row r="1007">
          <cell r="O1007">
            <v>0</v>
          </cell>
          <cell r="U1007" t="e">
            <v>#N/A</v>
          </cell>
          <cell r="V1007" t="e">
            <v>#N/A</v>
          </cell>
          <cell r="W1007" t="e">
            <v>#N/A</v>
          </cell>
        </row>
        <row r="1008">
          <cell r="O1008">
            <v>0</v>
          </cell>
          <cell r="U1008" t="e">
            <v>#N/A</v>
          </cell>
          <cell r="V1008" t="e">
            <v>#N/A</v>
          </cell>
          <cell r="W1008" t="e">
            <v>#N/A</v>
          </cell>
        </row>
        <row r="1009">
          <cell r="O1009">
            <v>0</v>
          </cell>
          <cell r="U1009" t="e">
            <v>#N/A</v>
          </cell>
          <cell r="V1009" t="e">
            <v>#N/A</v>
          </cell>
          <cell r="W1009" t="e">
            <v>#N/A</v>
          </cell>
        </row>
        <row r="1010">
          <cell r="O1010">
            <v>0</v>
          </cell>
          <cell r="U1010" t="e">
            <v>#N/A</v>
          </cell>
          <cell r="V1010" t="e">
            <v>#N/A</v>
          </cell>
          <cell r="W1010" t="e">
            <v>#N/A</v>
          </cell>
        </row>
        <row r="1011">
          <cell r="O1011">
            <v>0</v>
          </cell>
          <cell r="U1011" t="e">
            <v>#N/A</v>
          </cell>
          <cell r="V1011" t="e">
            <v>#N/A</v>
          </cell>
          <cell r="W1011" t="e">
            <v>#N/A</v>
          </cell>
        </row>
        <row r="1012">
          <cell r="O1012">
            <v>0</v>
          </cell>
          <cell r="U1012" t="e">
            <v>#N/A</v>
          </cell>
          <cell r="V1012" t="e">
            <v>#N/A</v>
          </cell>
          <cell r="W1012" t="e">
            <v>#N/A</v>
          </cell>
        </row>
        <row r="1013">
          <cell r="O1013">
            <v>0</v>
          </cell>
          <cell r="U1013" t="e">
            <v>#N/A</v>
          </cell>
          <cell r="V1013" t="e">
            <v>#N/A</v>
          </cell>
          <cell r="W1013" t="e">
            <v>#N/A</v>
          </cell>
        </row>
        <row r="1014">
          <cell r="O1014">
            <v>0</v>
          </cell>
          <cell r="U1014" t="e">
            <v>#N/A</v>
          </cell>
          <cell r="V1014" t="e">
            <v>#N/A</v>
          </cell>
          <cell r="W1014" t="e">
            <v>#N/A</v>
          </cell>
        </row>
        <row r="1015">
          <cell r="O1015">
            <v>0</v>
          </cell>
          <cell r="U1015" t="e">
            <v>#N/A</v>
          </cell>
          <cell r="V1015" t="e">
            <v>#N/A</v>
          </cell>
          <cell r="W1015" t="e">
            <v>#N/A</v>
          </cell>
        </row>
        <row r="1016">
          <cell r="O1016">
            <v>0</v>
          </cell>
          <cell r="U1016" t="e">
            <v>#N/A</v>
          </cell>
          <cell r="V1016" t="e">
            <v>#N/A</v>
          </cell>
          <cell r="W1016" t="e">
            <v>#N/A</v>
          </cell>
        </row>
        <row r="1017">
          <cell r="O1017">
            <v>0</v>
          </cell>
          <cell r="U1017" t="e">
            <v>#N/A</v>
          </cell>
          <cell r="V1017" t="e">
            <v>#N/A</v>
          </cell>
          <cell r="W1017" t="e">
            <v>#N/A</v>
          </cell>
        </row>
        <row r="1018">
          <cell r="O1018">
            <v>0</v>
          </cell>
          <cell r="U1018" t="e">
            <v>#N/A</v>
          </cell>
          <cell r="V1018" t="e">
            <v>#N/A</v>
          </cell>
          <cell r="W1018" t="e">
            <v>#N/A</v>
          </cell>
        </row>
        <row r="1019">
          <cell r="O1019">
            <v>0</v>
          </cell>
          <cell r="U1019" t="e">
            <v>#N/A</v>
          </cell>
          <cell r="V1019" t="e">
            <v>#N/A</v>
          </cell>
          <cell r="W1019" t="e">
            <v>#N/A</v>
          </cell>
        </row>
        <row r="1020">
          <cell r="O1020">
            <v>0</v>
          </cell>
          <cell r="U1020" t="e">
            <v>#N/A</v>
          </cell>
          <cell r="V1020" t="e">
            <v>#N/A</v>
          </cell>
          <cell r="W1020" t="e">
            <v>#N/A</v>
          </cell>
        </row>
        <row r="1021">
          <cell r="O1021">
            <v>0</v>
          </cell>
          <cell r="U1021" t="e">
            <v>#N/A</v>
          </cell>
          <cell r="V1021" t="e">
            <v>#N/A</v>
          </cell>
          <cell r="W1021" t="e">
            <v>#N/A</v>
          </cell>
        </row>
        <row r="1022">
          <cell r="O1022">
            <v>0</v>
          </cell>
          <cell r="U1022" t="e">
            <v>#N/A</v>
          </cell>
          <cell r="V1022" t="e">
            <v>#N/A</v>
          </cell>
          <cell r="W1022" t="e">
            <v>#N/A</v>
          </cell>
        </row>
        <row r="1023">
          <cell r="O1023">
            <v>0</v>
          </cell>
          <cell r="U1023" t="e">
            <v>#N/A</v>
          </cell>
          <cell r="V1023" t="e">
            <v>#N/A</v>
          </cell>
          <cell r="W1023" t="e">
            <v>#N/A</v>
          </cell>
        </row>
        <row r="1024">
          <cell r="O1024">
            <v>0</v>
          </cell>
          <cell r="U1024" t="e">
            <v>#N/A</v>
          </cell>
          <cell r="V1024" t="e">
            <v>#N/A</v>
          </cell>
          <cell r="W1024" t="e">
            <v>#N/A</v>
          </cell>
        </row>
        <row r="1025">
          <cell r="O1025">
            <v>0</v>
          </cell>
          <cell r="U1025" t="e">
            <v>#N/A</v>
          </cell>
          <cell r="V1025" t="e">
            <v>#N/A</v>
          </cell>
          <cell r="W1025" t="e">
            <v>#N/A</v>
          </cell>
        </row>
        <row r="1026">
          <cell r="O1026">
            <v>0</v>
          </cell>
          <cell r="U1026" t="e">
            <v>#N/A</v>
          </cell>
          <cell r="V1026" t="e">
            <v>#N/A</v>
          </cell>
          <cell r="W1026" t="e">
            <v>#N/A</v>
          </cell>
        </row>
        <row r="1027">
          <cell r="O1027">
            <v>0</v>
          </cell>
          <cell r="U1027" t="e">
            <v>#N/A</v>
          </cell>
          <cell r="V1027" t="e">
            <v>#N/A</v>
          </cell>
          <cell r="W1027" t="e">
            <v>#N/A</v>
          </cell>
        </row>
        <row r="1028">
          <cell r="O1028">
            <v>0</v>
          </cell>
          <cell r="U1028" t="e">
            <v>#N/A</v>
          </cell>
          <cell r="V1028" t="e">
            <v>#N/A</v>
          </cell>
          <cell r="W1028" t="e">
            <v>#N/A</v>
          </cell>
        </row>
        <row r="1029">
          <cell r="O1029">
            <v>0</v>
          </cell>
          <cell r="U1029" t="e">
            <v>#N/A</v>
          </cell>
          <cell r="V1029" t="e">
            <v>#N/A</v>
          </cell>
          <cell r="W1029" t="e">
            <v>#N/A</v>
          </cell>
        </row>
        <row r="1030">
          <cell r="O1030">
            <v>0</v>
          </cell>
          <cell r="U1030" t="e">
            <v>#N/A</v>
          </cell>
          <cell r="V1030" t="e">
            <v>#N/A</v>
          </cell>
          <cell r="W1030" t="e">
            <v>#N/A</v>
          </cell>
        </row>
        <row r="1031">
          <cell r="O1031">
            <v>0</v>
          </cell>
          <cell r="U1031" t="e">
            <v>#N/A</v>
          </cell>
          <cell r="V1031" t="e">
            <v>#N/A</v>
          </cell>
          <cell r="W1031" t="e">
            <v>#N/A</v>
          </cell>
        </row>
        <row r="1032">
          <cell r="O1032">
            <v>0</v>
          </cell>
          <cell r="U1032" t="e">
            <v>#N/A</v>
          </cell>
          <cell r="V1032" t="e">
            <v>#N/A</v>
          </cell>
          <cell r="W1032" t="e">
            <v>#N/A</v>
          </cell>
        </row>
        <row r="1033">
          <cell r="O1033">
            <v>0</v>
          </cell>
          <cell r="U1033" t="e">
            <v>#N/A</v>
          </cell>
          <cell r="V1033" t="e">
            <v>#N/A</v>
          </cell>
          <cell r="W1033" t="e">
            <v>#N/A</v>
          </cell>
        </row>
        <row r="1034">
          <cell r="O1034">
            <v>0</v>
          </cell>
          <cell r="U1034" t="e">
            <v>#N/A</v>
          </cell>
          <cell r="V1034" t="e">
            <v>#N/A</v>
          </cell>
          <cell r="W1034" t="e">
            <v>#N/A</v>
          </cell>
        </row>
        <row r="1035">
          <cell r="O1035">
            <v>0</v>
          </cell>
          <cell r="U1035" t="e">
            <v>#N/A</v>
          </cell>
          <cell r="V1035" t="e">
            <v>#N/A</v>
          </cell>
          <cell r="W1035" t="e">
            <v>#N/A</v>
          </cell>
        </row>
        <row r="1036">
          <cell r="O1036">
            <v>0</v>
          </cell>
          <cell r="U1036" t="e">
            <v>#N/A</v>
          </cell>
          <cell r="V1036" t="e">
            <v>#N/A</v>
          </cell>
          <cell r="W1036" t="e">
            <v>#N/A</v>
          </cell>
        </row>
        <row r="1037">
          <cell r="O1037">
            <v>0</v>
          </cell>
          <cell r="U1037" t="e">
            <v>#N/A</v>
          </cell>
          <cell r="V1037" t="e">
            <v>#N/A</v>
          </cell>
          <cell r="W1037" t="e">
            <v>#N/A</v>
          </cell>
        </row>
        <row r="1038">
          <cell r="O1038">
            <v>0</v>
          </cell>
          <cell r="U1038" t="e">
            <v>#N/A</v>
          </cell>
          <cell r="V1038" t="e">
            <v>#N/A</v>
          </cell>
          <cell r="W1038" t="e">
            <v>#N/A</v>
          </cell>
        </row>
        <row r="1039">
          <cell r="O1039">
            <v>0</v>
          </cell>
          <cell r="U1039" t="e">
            <v>#N/A</v>
          </cell>
          <cell r="V1039" t="e">
            <v>#N/A</v>
          </cell>
          <cell r="W1039" t="e">
            <v>#N/A</v>
          </cell>
        </row>
        <row r="1040">
          <cell r="O1040">
            <v>0</v>
          </cell>
          <cell r="U1040" t="e">
            <v>#N/A</v>
          </cell>
          <cell r="V1040" t="e">
            <v>#N/A</v>
          </cell>
          <cell r="W1040" t="e">
            <v>#N/A</v>
          </cell>
        </row>
        <row r="1041">
          <cell r="O1041">
            <v>0</v>
          </cell>
          <cell r="U1041" t="e">
            <v>#N/A</v>
          </cell>
          <cell r="V1041" t="e">
            <v>#N/A</v>
          </cell>
          <cell r="W1041" t="e">
            <v>#N/A</v>
          </cell>
        </row>
        <row r="1042">
          <cell r="O1042">
            <v>0</v>
          </cell>
          <cell r="U1042" t="e">
            <v>#N/A</v>
          </cell>
          <cell r="V1042" t="e">
            <v>#N/A</v>
          </cell>
          <cell r="W1042" t="e">
            <v>#N/A</v>
          </cell>
        </row>
        <row r="1043">
          <cell r="O1043">
            <v>0</v>
          </cell>
          <cell r="U1043" t="e">
            <v>#N/A</v>
          </cell>
          <cell r="V1043" t="e">
            <v>#N/A</v>
          </cell>
          <cell r="W1043" t="e">
            <v>#N/A</v>
          </cell>
        </row>
        <row r="1044">
          <cell r="O1044">
            <v>0</v>
          </cell>
          <cell r="U1044" t="e">
            <v>#N/A</v>
          </cell>
          <cell r="V1044" t="e">
            <v>#N/A</v>
          </cell>
          <cell r="W1044" t="e">
            <v>#N/A</v>
          </cell>
        </row>
        <row r="1045">
          <cell r="O1045">
            <v>0</v>
          </cell>
          <cell r="U1045" t="e">
            <v>#N/A</v>
          </cell>
          <cell r="V1045" t="e">
            <v>#N/A</v>
          </cell>
          <cell r="W1045" t="e">
            <v>#N/A</v>
          </cell>
        </row>
        <row r="1046">
          <cell r="O1046">
            <v>0</v>
          </cell>
          <cell r="U1046" t="e">
            <v>#N/A</v>
          </cell>
          <cell r="V1046" t="e">
            <v>#N/A</v>
          </cell>
          <cell r="W1046" t="e">
            <v>#N/A</v>
          </cell>
        </row>
        <row r="1047">
          <cell r="O1047">
            <v>0</v>
          </cell>
          <cell r="U1047" t="e">
            <v>#N/A</v>
          </cell>
          <cell r="V1047" t="e">
            <v>#N/A</v>
          </cell>
          <cell r="W1047" t="e">
            <v>#N/A</v>
          </cell>
        </row>
        <row r="1048">
          <cell r="O1048">
            <v>0</v>
          </cell>
          <cell r="U1048" t="e">
            <v>#N/A</v>
          </cell>
          <cell r="V1048" t="e">
            <v>#N/A</v>
          </cell>
          <cell r="W1048" t="e">
            <v>#N/A</v>
          </cell>
        </row>
        <row r="1049">
          <cell r="O1049">
            <v>0</v>
          </cell>
          <cell r="U1049" t="e">
            <v>#N/A</v>
          </cell>
          <cell r="V1049" t="e">
            <v>#N/A</v>
          </cell>
          <cell r="W1049" t="e">
            <v>#N/A</v>
          </cell>
        </row>
        <row r="1050">
          <cell r="O1050">
            <v>0</v>
          </cell>
          <cell r="U1050" t="e">
            <v>#N/A</v>
          </cell>
          <cell r="V1050" t="e">
            <v>#N/A</v>
          </cell>
          <cell r="W1050" t="e">
            <v>#N/A</v>
          </cell>
        </row>
        <row r="1051">
          <cell r="O1051">
            <v>0</v>
          </cell>
          <cell r="U1051" t="e">
            <v>#N/A</v>
          </cell>
          <cell r="V1051" t="e">
            <v>#N/A</v>
          </cell>
          <cell r="W1051" t="e">
            <v>#N/A</v>
          </cell>
        </row>
        <row r="1052">
          <cell r="O1052">
            <v>0</v>
          </cell>
          <cell r="U1052" t="e">
            <v>#N/A</v>
          </cell>
          <cell r="V1052" t="e">
            <v>#N/A</v>
          </cell>
          <cell r="W1052" t="e">
            <v>#N/A</v>
          </cell>
        </row>
        <row r="1053">
          <cell r="O1053">
            <v>0</v>
          </cell>
          <cell r="U1053" t="e">
            <v>#N/A</v>
          </cell>
          <cell r="V1053" t="e">
            <v>#N/A</v>
          </cell>
          <cell r="W1053" t="e">
            <v>#N/A</v>
          </cell>
        </row>
        <row r="1054">
          <cell r="O1054">
            <v>0</v>
          </cell>
          <cell r="U1054" t="e">
            <v>#N/A</v>
          </cell>
          <cell r="V1054" t="e">
            <v>#N/A</v>
          </cell>
          <cell r="W1054" t="e">
            <v>#N/A</v>
          </cell>
        </row>
        <row r="1055">
          <cell r="O1055">
            <v>0</v>
          </cell>
          <cell r="U1055" t="e">
            <v>#N/A</v>
          </cell>
          <cell r="V1055" t="e">
            <v>#N/A</v>
          </cell>
          <cell r="W1055" t="e">
            <v>#N/A</v>
          </cell>
        </row>
      </sheetData>
      <sheetData sheetId="11"/>
      <sheetData sheetId="1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2:Q13"/>
  <sheetViews>
    <sheetView workbookViewId="0">
      <selection activeCell="M13" sqref="M13"/>
    </sheetView>
  </sheetViews>
  <sheetFormatPr baseColWidth="10" defaultRowHeight="14.25"/>
  <cols>
    <col min="1" max="1" width="14.875" customWidth="1"/>
    <col min="2" max="2" width="15.5" bestFit="1" customWidth="1"/>
    <col min="3" max="3" width="12.125" customWidth="1"/>
    <col min="4" max="5" width="11.125" customWidth="1"/>
    <col min="6" max="6" width="11.5" bestFit="1" customWidth="1"/>
    <col min="7" max="7" width="12.625" customWidth="1"/>
    <col min="8" max="9" width="11" customWidth="1"/>
    <col min="10" max="10" width="11.5" bestFit="1" customWidth="1"/>
    <col min="11" max="11" width="11.75" customWidth="1"/>
    <col min="12" max="12" width="11" customWidth="1"/>
    <col min="14" max="14" width="11.5" bestFit="1" customWidth="1"/>
  </cols>
  <sheetData>
    <row r="2" spans="1:17" ht="15">
      <c r="C2" s="433"/>
    </row>
    <row r="3" spans="1:17" ht="15">
      <c r="B3" t="s">
        <v>233</v>
      </c>
      <c r="C3" s="434"/>
      <c r="P3" s="509"/>
      <c r="Q3" s="510"/>
    </row>
    <row r="5" spans="1:17" s="465" customFormat="1" ht="16.5" customHeight="1"/>
    <row r="6" spans="1:17" s="465" customFormat="1" ht="16.5" customHeight="1">
      <c r="B6" s="522" t="s">
        <v>208</v>
      </c>
      <c r="C6" s="522"/>
      <c r="D6" s="522"/>
      <c r="E6" s="522"/>
      <c r="F6" s="523" t="s">
        <v>209</v>
      </c>
      <c r="G6" s="523"/>
      <c r="H6" s="523"/>
      <c r="I6" s="523"/>
      <c r="J6" s="524" t="s">
        <v>210</v>
      </c>
      <c r="K6" s="524"/>
      <c r="L6" s="524"/>
      <c r="M6" s="524"/>
      <c r="N6" s="525" t="s">
        <v>211</v>
      </c>
      <c r="O6" s="525"/>
      <c r="P6" s="525"/>
      <c r="Q6" s="525"/>
    </row>
    <row r="7" spans="1:17" s="465" customFormat="1" ht="16.5" customHeight="1">
      <c r="A7"/>
      <c r="B7" s="472" t="s">
        <v>201</v>
      </c>
      <c r="C7" s="472" t="s">
        <v>202</v>
      </c>
      <c r="D7" s="472" t="s">
        <v>203</v>
      </c>
      <c r="E7" s="472" t="s">
        <v>204</v>
      </c>
      <c r="F7" s="473" t="s">
        <v>201</v>
      </c>
      <c r="G7" s="473" t="s">
        <v>202</v>
      </c>
      <c r="H7" s="473" t="s">
        <v>203</v>
      </c>
      <c r="I7" s="473" t="s">
        <v>204</v>
      </c>
      <c r="J7" s="491" t="s">
        <v>201</v>
      </c>
      <c r="K7" s="491" t="s">
        <v>202</v>
      </c>
      <c r="L7" s="491" t="s">
        <v>203</v>
      </c>
      <c r="M7" s="491" t="s">
        <v>204</v>
      </c>
      <c r="N7" s="474" t="s">
        <v>201</v>
      </c>
      <c r="O7" s="474" t="s">
        <v>202</v>
      </c>
      <c r="P7" s="474" t="s">
        <v>203</v>
      </c>
      <c r="Q7" s="474" t="s">
        <v>204</v>
      </c>
    </row>
    <row r="8" spans="1:17" s="465" customFormat="1" ht="16.5" customHeight="1">
      <c r="A8" s="464" t="s">
        <v>207</v>
      </c>
      <c r="B8" s="475">
        <f>+B9-B10</f>
        <v>0</v>
      </c>
      <c r="C8" s="475">
        <f t="shared" ref="C8:F8" si="0">+C9-C10</f>
        <v>0</v>
      </c>
      <c r="D8" s="475">
        <f t="shared" si="0"/>
        <v>0</v>
      </c>
      <c r="E8" s="475">
        <f t="shared" si="0"/>
        <v>4.0745362639427185E-10</v>
      </c>
      <c r="F8" s="475">
        <f t="shared" si="0"/>
        <v>0</v>
      </c>
      <c r="G8" s="475">
        <f t="shared" ref="G8" si="1">+G9-G10</f>
        <v>0</v>
      </c>
      <c r="H8" s="475">
        <f t="shared" ref="H8" si="2">+H9-H10</f>
        <v>0</v>
      </c>
      <c r="I8" s="475">
        <f t="shared" ref="I8:J8" si="3">+I9-I10</f>
        <v>4.0745362639427185E-10</v>
      </c>
      <c r="J8" s="487">
        <f t="shared" si="3"/>
        <v>0</v>
      </c>
      <c r="K8" s="487">
        <f t="shared" ref="K8" si="4">+K9-K10</f>
        <v>0</v>
      </c>
      <c r="L8" s="487">
        <f t="shared" ref="L8" si="5">+L9-L10</f>
        <v>0</v>
      </c>
      <c r="M8" s="487">
        <f t="shared" ref="M8:N8" si="6">+M9-M10</f>
        <v>0</v>
      </c>
      <c r="N8" s="475">
        <f t="shared" si="6"/>
        <v>0</v>
      </c>
      <c r="O8" s="475">
        <f t="shared" ref="O8" si="7">+O9-O10</f>
        <v>0</v>
      </c>
      <c r="P8" s="475">
        <f t="shared" ref="P8" si="8">+P9-P10</f>
        <v>1.7462298274040222E-10</v>
      </c>
      <c r="Q8" s="475">
        <f t="shared" ref="Q8" si="9">+Q9-Q10</f>
        <v>1.673470251262188E-10</v>
      </c>
    </row>
    <row r="9" spans="1:17" s="465" customFormat="1" ht="16.5" customHeight="1">
      <c r="A9" s="466" t="s">
        <v>205</v>
      </c>
      <c r="B9" s="468">
        <f>+Conso!$Z$405</f>
        <v>7617777.2760217367</v>
      </c>
      <c r="C9" s="468">
        <f>+Conso!$Z$406</f>
        <v>1627861.7940464052</v>
      </c>
      <c r="D9" s="468">
        <f>+Conso!$Z$482</f>
        <v>266083.22065343353</v>
      </c>
      <c r="E9" s="468">
        <f>+Conso!$Z$497</f>
        <v>235515.24546328807</v>
      </c>
      <c r="F9" s="468">
        <f>+Conso!$AC$405</f>
        <v>7617777.2760217367</v>
      </c>
      <c r="G9" s="468">
        <f>+Conso!$AC$406</f>
        <v>1627861.7940464052</v>
      </c>
      <c r="H9" s="468">
        <f>+Conso!$AC$482</f>
        <v>266083.22065343353</v>
      </c>
      <c r="I9" s="468">
        <f>+Conso!$AC$497</f>
        <v>235515.24546328807</v>
      </c>
      <c r="J9" s="468">
        <f>+Conso!$AF$405</f>
        <v>16217056.989999996</v>
      </c>
      <c r="K9" s="468">
        <f>+Conso!$AF$406</f>
        <v>1882405.73</v>
      </c>
      <c r="L9" s="468">
        <f>+Conso!$AF$482</f>
        <v>621516.25</v>
      </c>
      <c r="M9" s="468">
        <f>+Conso!$AF$497</f>
        <v>605825.37</v>
      </c>
      <c r="N9" s="468">
        <f>+Conso!$AL$405</f>
        <v>12656715.300000003</v>
      </c>
      <c r="O9" s="468">
        <f>+Conso!$AL$406</f>
        <v>1371874.9100000006</v>
      </c>
      <c r="P9" s="468">
        <f>+Conso!$AL$482</f>
        <v>69185.050000000629</v>
      </c>
      <c r="Q9" s="468">
        <f>+Conso!$AL$497</f>
        <v>21225.310000000631</v>
      </c>
    </row>
    <row r="10" spans="1:17" s="465" customFormat="1" ht="16.5" customHeight="1">
      <c r="A10" s="467" t="s">
        <v>206</v>
      </c>
      <c r="B10" s="486">
        <f t="shared" ref="B10:Q10" si="10">+SUM(B11:B13)</f>
        <v>7617777.2760217357</v>
      </c>
      <c r="C10" s="486">
        <f t="shared" si="10"/>
        <v>1627861.794046405</v>
      </c>
      <c r="D10" s="486">
        <f t="shared" si="10"/>
        <v>266083.22065343312</v>
      </c>
      <c r="E10" s="486">
        <f t="shared" si="10"/>
        <v>235515.24546328766</v>
      </c>
      <c r="F10" s="486">
        <f t="shared" si="10"/>
        <v>7617777.2760217357</v>
      </c>
      <c r="G10" s="486">
        <f t="shared" si="10"/>
        <v>1627861.794046405</v>
      </c>
      <c r="H10" s="486">
        <f t="shared" si="10"/>
        <v>266083.22065343312</v>
      </c>
      <c r="I10" s="486">
        <f t="shared" si="10"/>
        <v>235515.24546328766</v>
      </c>
      <c r="J10" s="486">
        <f t="shared" si="10"/>
        <v>16217056.99</v>
      </c>
      <c r="K10" s="486">
        <f t="shared" si="10"/>
        <v>1882405.73</v>
      </c>
      <c r="L10" s="486">
        <f t="shared" si="10"/>
        <v>621516.24999999977</v>
      </c>
      <c r="M10" s="486">
        <f t="shared" si="10"/>
        <v>605825.36999999976</v>
      </c>
      <c r="N10" s="486">
        <f t="shared" si="10"/>
        <v>12656715.300000001</v>
      </c>
      <c r="O10" s="486">
        <f t="shared" si="10"/>
        <v>1371874.9100000006</v>
      </c>
      <c r="P10" s="486">
        <f t="shared" si="10"/>
        <v>69185.050000000454</v>
      </c>
      <c r="Q10" s="486">
        <f t="shared" si="10"/>
        <v>21225.310000000463</v>
      </c>
    </row>
    <row r="11" spans="1:17" s="465" customFormat="1" ht="16.5" customHeight="1">
      <c r="A11" s="477" t="s">
        <v>230</v>
      </c>
      <c r="B11" s="469">
        <f>+'VW 4'!$Z$405</f>
        <v>2556311.2097828956</v>
      </c>
      <c r="C11" s="469">
        <f>+'VW 4'!$Z$406</f>
        <v>541778.88628652471</v>
      </c>
      <c r="D11" s="469">
        <f>+'VW 4'!$Z$482</f>
        <v>70733.57863259122</v>
      </c>
      <c r="E11" s="469">
        <f>+'VW 4'!$Z$497</f>
        <v>60538.608171441236</v>
      </c>
      <c r="F11" s="469">
        <f>+'VW 4'!$AC$405</f>
        <v>2556311.2097828956</v>
      </c>
      <c r="G11" s="469">
        <f>+'VW 4'!$AC$406</f>
        <v>541778.88628652471</v>
      </c>
      <c r="H11" s="469">
        <f>+'VW 4'!$AC$482</f>
        <v>70733.57863259122</v>
      </c>
      <c r="I11" s="469">
        <f>+'VW 4'!$AC$497</f>
        <v>60538.608171441236</v>
      </c>
      <c r="J11" s="488">
        <f>+'VW 4'!$AF$405</f>
        <v>5134565.080000001</v>
      </c>
      <c r="K11" s="488">
        <f>+'VW 4'!$AF$406</f>
        <v>610165.51</v>
      </c>
      <c r="L11" s="488">
        <f>+'VW 4'!$AF$482</f>
        <v>167133.15999999995</v>
      </c>
      <c r="M11" s="488">
        <f>+'VW 4'!$AF$497</f>
        <v>161351.10999999996</v>
      </c>
      <c r="N11" s="469">
        <f>+'VW 4'!$AL$405</f>
        <v>4185599.39</v>
      </c>
      <c r="O11" s="469">
        <f>+'VW 4'!$AL$406</f>
        <v>503043.80000000022</v>
      </c>
      <c r="P11" s="469">
        <f>+'VW 4'!$AL$482</f>
        <v>88069.470000000205</v>
      </c>
      <c r="Q11" s="469">
        <f>+'VW 4'!$AL$497</f>
        <v>72752.830000000205</v>
      </c>
    </row>
    <row r="12" spans="1:17" s="465" customFormat="1" ht="16.5" customHeight="1">
      <c r="A12" s="478" t="s">
        <v>231</v>
      </c>
      <c r="B12" s="470">
        <f>+'VW 5'!$Z$405</f>
        <v>2664975.792450421</v>
      </c>
      <c r="C12" s="470">
        <f>+'VW 5'!$Z$406</f>
        <v>571692.64661406144</v>
      </c>
      <c r="D12" s="470">
        <f>+'VW 5'!$Z$482</f>
        <v>119706.66682861192</v>
      </c>
      <c r="E12" s="470">
        <f>+'VW 5'!$Z$497</f>
        <v>109515.55682384974</v>
      </c>
      <c r="F12" s="470">
        <f>+'VW 5'!$AC$405</f>
        <v>2664975.792450421</v>
      </c>
      <c r="G12" s="470">
        <f>+'VW 5'!$AC$406</f>
        <v>571692.64661406144</v>
      </c>
      <c r="H12" s="470">
        <f>+'VW 5'!$AC$482</f>
        <v>119706.66682861192</v>
      </c>
      <c r="I12" s="470">
        <f>+'VW 5'!$AC$497</f>
        <v>109515.55682384974</v>
      </c>
      <c r="J12" s="489">
        <f>+'VW 5'!$AF$405</f>
        <v>5251946.54</v>
      </c>
      <c r="K12" s="489">
        <f>+'VW 5'!$AF$406</f>
        <v>571949.9800000001</v>
      </c>
      <c r="L12" s="489">
        <f>+'VW 5'!$AF$482</f>
        <v>209684.81000000006</v>
      </c>
      <c r="M12" s="489">
        <f>+'VW 5'!$AF$497</f>
        <v>204620.10000000006</v>
      </c>
      <c r="N12" s="470">
        <f>+'VW 5'!$AL$405</f>
        <v>4002154.3699999996</v>
      </c>
      <c r="O12" s="470">
        <f>+'VW 5'!$AL$406</f>
        <v>444700.48</v>
      </c>
      <c r="P12" s="470">
        <f>+'VW 5'!$AL$482</f>
        <v>103889.20999999996</v>
      </c>
      <c r="Q12" s="470">
        <f>+'VW 5'!$AL$497</f>
        <v>87907.299999999959</v>
      </c>
    </row>
    <row r="13" spans="1:17">
      <c r="A13" s="479" t="s">
        <v>232</v>
      </c>
      <c r="B13" s="471">
        <f>+'VW 6'!$Z$405</f>
        <v>2396490.2737884186</v>
      </c>
      <c r="C13" s="471">
        <f>+'VW 6'!$Z$406</f>
        <v>514390.26114581869</v>
      </c>
      <c r="D13" s="471">
        <f>+'VW 6'!$Z$482</f>
        <v>75642.975192229962</v>
      </c>
      <c r="E13" s="471">
        <f>+'VW 6'!$Z$497</f>
        <v>65461.080467996675</v>
      </c>
      <c r="F13" s="471">
        <f>+'VW 6'!$AC$405</f>
        <v>2396490.2737884186</v>
      </c>
      <c r="G13" s="471">
        <f>+'VW 6'!$AC$406</f>
        <v>514390.26114581869</v>
      </c>
      <c r="H13" s="471">
        <f>+'VW 6'!$AC$482</f>
        <v>75642.975192229962</v>
      </c>
      <c r="I13" s="471">
        <f>+'VW 6'!$AC$497</f>
        <v>65461.080467996675</v>
      </c>
      <c r="J13" s="490">
        <f>+'VW 6'!$AF$405</f>
        <v>5830545.3699999992</v>
      </c>
      <c r="K13" s="490">
        <f>+'VW 6'!$AF$406</f>
        <v>700290.23999999976</v>
      </c>
      <c r="L13" s="490">
        <f>+'VW 6'!$AF$482</f>
        <v>244698.27999999974</v>
      </c>
      <c r="M13" s="490">
        <f>+'VW 6'!$AF$497</f>
        <v>239854.15999999974</v>
      </c>
      <c r="N13" s="471">
        <f>+'VW 6'!$AL$405</f>
        <v>4468961.540000001</v>
      </c>
      <c r="O13" s="471">
        <f>+'VW 6'!$AL$406</f>
        <v>424130.63000000024</v>
      </c>
      <c r="P13" s="471">
        <f>+'VW 6'!$AL$482</f>
        <v>-122773.62999999971</v>
      </c>
      <c r="Q13" s="471">
        <f>+'VW 6'!$AL$497</f>
        <v>-139434.81999999972</v>
      </c>
    </row>
  </sheetData>
  <mergeCells count="4">
    <mergeCell ref="B6:E6"/>
    <mergeCell ref="F6:I6"/>
    <mergeCell ref="J6:M6"/>
    <mergeCell ref="N6:Q6"/>
  </mergeCells>
  <phoneticPr fontId="39" type="noConversion"/>
  <dataValidations count="1">
    <dataValidation type="list" allowBlank="1" showInputMessage="1" showErrorMessage="1" sqref="C2" xr:uid="{00000000-0002-0000-0200-000000000000}">
      <formula1>#REF!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/>
  <dimension ref="A1:BJ697"/>
  <sheetViews>
    <sheetView tabSelected="1" topLeftCell="A191" zoomScale="50" zoomScaleNormal="50" workbookViewId="0">
      <selection activeCell="I232" activeCellId="2" sqref="I352 I288 I232"/>
    </sheetView>
  </sheetViews>
  <sheetFormatPr baseColWidth="10" defaultColWidth="12.625" defaultRowHeight="15" customHeight="1"/>
  <cols>
    <col min="1" max="1" width="24.125" customWidth="1"/>
    <col min="2" max="2" width="21.6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9.875" customWidth="1"/>
    <col min="23" max="23" width="12.875" customWidth="1"/>
    <col min="24" max="24" width="13.375" customWidth="1"/>
    <col min="25" max="25" width="10.5" customWidth="1"/>
    <col min="26" max="26" width="17.375" customWidth="1"/>
    <col min="27" max="27" width="10.875" customWidth="1"/>
    <col min="28" max="28" width="10" customWidth="1"/>
    <col min="29" max="29" width="17.5" customWidth="1"/>
    <col min="30" max="30" width="16.3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" customWidth="1"/>
    <col min="43" max="43" width="24" customWidth="1"/>
    <col min="44" max="62" width="11" customWidth="1"/>
  </cols>
  <sheetData>
    <row r="1" spans="1:40" ht="35.25">
      <c r="B1" s="1"/>
      <c r="C1" s="1" t="s">
        <v>195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tr">
        <f>CONCATENATE("Réalisé"," ",Paramètre!$C$2," ",Paramètre!$C$3)</f>
        <v xml:space="preserve">Réalisé  </v>
      </c>
      <c r="T1" s="2" t="s">
        <v>1</v>
      </c>
      <c r="U1" s="6"/>
      <c r="V1" s="485" t="s">
        <v>208</v>
      </c>
      <c r="W1" s="485" t="s">
        <v>212</v>
      </c>
      <c r="X1" s="485" t="s">
        <v>210</v>
      </c>
      <c r="Y1" s="485" t="s">
        <v>213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 thickBot="1">
      <c r="B2" s="7"/>
      <c r="C2" s="8"/>
      <c r="D2" s="9" t="s">
        <v>2</v>
      </c>
      <c r="E2" s="9" t="s">
        <v>3</v>
      </c>
      <c r="F2" s="9" t="s">
        <v>4</v>
      </c>
      <c r="G2" s="9" t="s">
        <v>2</v>
      </c>
      <c r="H2" s="9" t="s">
        <v>3</v>
      </c>
      <c r="I2" s="9" t="s">
        <v>4</v>
      </c>
      <c r="J2" s="10"/>
      <c r="K2" s="9"/>
      <c r="L2" s="10"/>
      <c r="M2" s="11"/>
      <c r="N2" s="11"/>
      <c r="O2" s="9"/>
      <c r="P2" s="9"/>
      <c r="Q2" s="9"/>
      <c r="R2" s="11"/>
      <c r="S2" s="11"/>
      <c r="T2" s="11"/>
      <c r="U2" s="11"/>
    </row>
    <row r="3" spans="1:40" ht="21" thickTop="1">
      <c r="B3" s="12"/>
      <c r="C3" s="13"/>
      <c r="D3" s="528" t="s">
        <v>5</v>
      </c>
      <c r="E3" s="529"/>
      <c r="F3" s="530"/>
      <c r="G3" s="526" t="s">
        <v>6</v>
      </c>
      <c r="H3" s="529"/>
      <c r="I3" s="530"/>
      <c r="J3" s="526" t="s">
        <v>7</v>
      </c>
      <c r="K3" s="529"/>
      <c r="L3" s="530"/>
      <c r="M3" s="526" t="s">
        <v>8</v>
      </c>
      <c r="N3" s="530"/>
      <c r="O3" s="528" t="s">
        <v>9</v>
      </c>
      <c r="P3" s="529"/>
      <c r="Q3" s="530"/>
      <c r="R3" s="526" t="s">
        <v>10</v>
      </c>
      <c r="S3" s="527"/>
      <c r="T3" s="14"/>
      <c r="U3" s="14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35.25">
      <c r="B4" s="12"/>
      <c r="C4" s="15"/>
      <c r="D4" s="16" t="s">
        <v>11</v>
      </c>
      <c r="E4" s="17" t="s">
        <v>12</v>
      </c>
      <c r="F4" s="18" t="s">
        <v>13</v>
      </c>
      <c r="G4" s="19" t="s">
        <v>11</v>
      </c>
      <c r="H4" s="17" t="s">
        <v>12</v>
      </c>
      <c r="I4" s="18" t="s">
        <v>13</v>
      </c>
      <c r="J4" s="19" t="s">
        <v>11</v>
      </c>
      <c r="K4" s="17" t="s">
        <v>14</v>
      </c>
      <c r="L4" s="18" t="s">
        <v>13</v>
      </c>
      <c r="M4" s="19" t="s">
        <v>15</v>
      </c>
      <c r="N4" s="18" t="s">
        <v>13</v>
      </c>
      <c r="O4" s="17" t="s">
        <v>11</v>
      </c>
      <c r="P4" s="17" t="s">
        <v>14</v>
      </c>
      <c r="Q4" s="18" t="s">
        <v>13</v>
      </c>
      <c r="R4" s="19" t="s">
        <v>11</v>
      </c>
      <c r="S4" s="20" t="s">
        <v>13</v>
      </c>
      <c r="T4" s="14"/>
      <c r="U4" s="14"/>
      <c r="V4" s="482">
        <f>+SUM(V5:V398)</f>
        <v>0</v>
      </c>
      <c r="W4" s="482">
        <f>+SUM(W5:W398)</f>
        <v>0</v>
      </c>
      <c r="X4" s="481">
        <f t="shared" ref="X4:Y4" si="0">+SUM(X5:X398)</f>
        <v>0</v>
      </c>
      <c r="Y4" s="481">
        <f t="shared" si="0"/>
        <v>0</v>
      </c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ht="20.25">
      <c r="A5" t="str">
        <f>+B5&amp;C5</f>
        <v>Véhicules neufsVentes nettes</v>
      </c>
      <c r="B5" s="12" t="str">
        <f t="shared" ref="B5:B85" si="1">+$K$1</f>
        <v>Véhicules neufs</v>
      </c>
      <c r="C5" s="21" t="s">
        <v>16</v>
      </c>
      <c r="D5" s="22"/>
      <c r="E5" s="22"/>
      <c r="F5" s="23">
        <f>+SUM(START:END!F5)</f>
        <v>2216975.4042148255</v>
      </c>
      <c r="G5" s="24"/>
      <c r="H5" s="22"/>
      <c r="I5" s="23">
        <f>+SUM(START:END!I5)</f>
        <v>2216975.4042148255</v>
      </c>
      <c r="J5" s="24"/>
      <c r="K5" s="26"/>
      <c r="L5" s="23">
        <f>+SUM(START:END!L5)</f>
        <v>9633112.6499999985</v>
      </c>
      <c r="M5" s="27"/>
      <c r="N5" s="28"/>
      <c r="O5" s="24"/>
      <c r="P5" s="26"/>
      <c r="Q5" s="23">
        <f>+SUM(START:END!Q5)</f>
        <v>7485939.8600000003</v>
      </c>
      <c r="R5" s="27"/>
      <c r="S5" s="29"/>
      <c r="T5" s="14"/>
      <c r="U5" s="14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ht="20.25">
      <c r="A6" t="str">
        <f t="shared" ref="A6:A85" si="2">+B6&amp;C6</f>
        <v>Véhicules neufsAutos détail</v>
      </c>
      <c r="B6" s="12" t="str">
        <f t="shared" si="1"/>
        <v>Véhicules neufs</v>
      </c>
      <c r="C6" s="30" t="s">
        <v>17</v>
      </c>
      <c r="D6" s="31">
        <f>+SUM(START:END!D6)</f>
        <v>80.749422845194886</v>
      </c>
      <c r="E6" s="31">
        <f>IF(D6=0,0,F6/D6)</f>
        <v>955.0562178995126</v>
      </c>
      <c r="F6" s="31">
        <f>+SUM(START:END!F6)</f>
        <v>77120.238380100331</v>
      </c>
      <c r="G6" s="32">
        <f>+SUM(START:END!G6)</f>
        <v>80.665580552041519</v>
      </c>
      <c r="H6" s="31">
        <f>IF(G6=0,0,I6/G6)</f>
        <v>956.04888543938637</v>
      </c>
      <c r="I6" s="31">
        <f>+SUM(START:END!I6)</f>
        <v>77120.238380100331</v>
      </c>
      <c r="J6" s="32">
        <f>+SUM(START:END!J6)</f>
        <v>83</v>
      </c>
      <c r="K6" s="31">
        <f>IF(J6=0,0,L6/J6)</f>
        <v>1209.0878313253013</v>
      </c>
      <c r="L6" s="33">
        <f>+SUM(START:END!L6)</f>
        <v>100354.29000000001</v>
      </c>
      <c r="M6" s="32">
        <f t="shared" ref="M6:M12" si="3">J6-G6</f>
        <v>2.3344194479584814</v>
      </c>
      <c r="N6" s="34">
        <f>L6-I6</f>
        <v>23234.051619899677</v>
      </c>
      <c r="O6" s="32">
        <f>+SUM(START:END!O6)</f>
        <v>86</v>
      </c>
      <c r="P6" s="31">
        <f>IF(O6=0,0,Q6/O6)</f>
        <v>287.14500000000038</v>
      </c>
      <c r="Q6" s="33">
        <f>+SUM(START:END!Q6)</f>
        <v>24694.47000000003</v>
      </c>
      <c r="R6" s="32">
        <f t="shared" ref="R6:R12" si="4">J6-O6</f>
        <v>-3</v>
      </c>
      <c r="S6" s="35">
        <f t="shared" ref="S6:S12" si="5">L6-Q6</f>
        <v>75659.819999999978</v>
      </c>
      <c r="T6" s="14"/>
      <c r="U6" s="14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1:40" ht="20.25">
      <c r="A7" t="str">
        <f t="shared" si="2"/>
        <v>Véhicules neufsCamions détail</v>
      </c>
      <c r="B7" s="12" t="str">
        <f t="shared" si="1"/>
        <v>Véhicules neufs</v>
      </c>
      <c r="C7" s="30" t="s">
        <v>18</v>
      </c>
      <c r="D7" s="31">
        <f>+SUM(START:END!D7)</f>
        <v>108.46539636301755</v>
      </c>
      <c r="E7" s="31">
        <f t="shared" ref="E7:E12" si="6">IF(D7=0,0,F7/D7)</f>
        <v>1702.6668817908317</v>
      </c>
      <c r="F7" s="31">
        <f>+SUM(START:END!F7)</f>
        <v>184680.4382076257</v>
      </c>
      <c r="G7" s="32">
        <f>+SUM(START:END!G7)</f>
        <v>108.77191843129012</v>
      </c>
      <c r="H7" s="31">
        <f t="shared" ref="H7:H12" si="7">IF(G7=0,0,I7/G7)</f>
        <v>1697.8687226546074</v>
      </c>
      <c r="I7" s="31">
        <f>+SUM(START:END!I7)</f>
        <v>184680.4382076257</v>
      </c>
      <c r="J7" s="32">
        <f>+SUM(START:END!J7)</f>
        <v>125</v>
      </c>
      <c r="K7" s="31">
        <f t="shared" ref="K7:K12" si="8">IF(J7=0,0,L7/J7)</f>
        <v>2271.0883199999985</v>
      </c>
      <c r="L7" s="33">
        <f>+SUM(START:END!L7)</f>
        <v>283886.0399999998</v>
      </c>
      <c r="M7" s="32">
        <f t="shared" si="3"/>
        <v>16.228081568709882</v>
      </c>
      <c r="N7" s="34">
        <f t="shared" ref="N7:N12" si="9">L7-I7</f>
        <v>99205.601792374102</v>
      </c>
      <c r="O7" s="32">
        <f>+SUM(START:END!O7)</f>
        <v>81</v>
      </c>
      <c r="P7" s="31">
        <f t="shared" ref="P7:P12" si="10">IF(O7=0,0,Q7/O7)</f>
        <v>717.46543209876916</v>
      </c>
      <c r="Q7" s="33">
        <f>+SUM(START:END!Q7)</f>
        <v>58114.700000000303</v>
      </c>
      <c r="R7" s="32">
        <f t="shared" si="4"/>
        <v>44</v>
      </c>
      <c r="S7" s="35">
        <f t="shared" si="5"/>
        <v>225771.3399999995</v>
      </c>
      <c r="T7" s="14"/>
      <c r="U7" s="14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1:40" ht="20.25">
      <c r="A8" t="str">
        <f t="shared" si="2"/>
        <v>Véhicules neufsSprinter</v>
      </c>
      <c r="B8" s="12" t="str">
        <f t="shared" si="1"/>
        <v>Véhicules neufs</v>
      </c>
      <c r="C8" s="30" t="s">
        <v>19</v>
      </c>
      <c r="D8" s="31">
        <f>+SUM(START:END!D8)</f>
        <v>0</v>
      </c>
      <c r="E8" s="31">
        <f t="shared" si="6"/>
        <v>0</v>
      </c>
      <c r="F8" s="31">
        <f>+SUM(START:END!F8)</f>
        <v>0</v>
      </c>
      <c r="G8" s="32">
        <f>+SUM(START:END!G8)</f>
        <v>0</v>
      </c>
      <c r="H8" s="31">
        <f t="shared" si="7"/>
        <v>0</v>
      </c>
      <c r="I8" s="31">
        <f>+SUM(START:END!I8)</f>
        <v>0</v>
      </c>
      <c r="J8" s="32">
        <f>+SUM(START:END!J8)</f>
        <v>0</v>
      </c>
      <c r="K8" s="31">
        <f t="shared" si="8"/>
        <v>0</v>
      </c>
      <c r="L8" s="33">
        <f>+SUM(START:END!L8)</f>
        <v>0</v>
      </c>
      <c r="M8" s="32">
        <f t="shared" si="3"/>
        <v>0</v>
      </c>
      <c r="N8" s="34">
        <f t="shared" si="9"/>
        <v>0</v>
      </c>
      <c r="O8" s="32">
        <f>+SUM(START:END!O8)</f>
        <v>0</v>
      </c>
      <c r="P8" s="31">
        <f t="shared" si="10"/>
        <v>0</v>
      </c>
      <c r="Q8" s="33">
        <f>+SUM(START:END!Q8)</f>
        <v>0</v>
      </c>
      <c r="R8" s="32">
        <f t="shared" si="4"/>
        <v>0</v>
      </c>
      <c r="S8" s="35">
        <f t="shared" si="5"/>
        <v>0</v>
      </c>
      <c r="T8" s="14"/>
      <c r="U8" s="14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1:40" ht="20.25">
      <c r="A9" t="str">
        <f t="shared" si="2"/>
        <v>Véhicules neufsMoto détail</v>
      </c>
      <c r="B9" s="12" t="str">
        <f t="shared" si="1"/>
        <v>Véhicules neufs</v>
      </c>
      <c r="C9" s="30" t="s">
        <v>20</v>
      </c>
      <c r="D9" s="31">
        <f>+SUM(START:END!D9)</f>
        <v>0</v>
      </c>
      <c r="E9" s="31">
        <f t="shared" si="6"/>
        <v>0</v>
      </c>
      <c r="F9" s="31">
        <f>+SUM(START:END!F9)</f>
        <v>0</v>
      </c>
      <c r="G9" s="32">
        <f>+SUM(START:END!G9)</f>
        <v>0</v>
      </c>
      <c r="H9" s="31">
        <f t="shared" si="7"/>
        <v>0</v>
      </c>
      <c r="I9" s="31">
        <f>+SUM(START:END!I9)</f>
        <v>0</v>
      </c>
      <c r="J9" s="32">
        <f>+SUM(START:END!J9)</f>
        <v>0</v>
      </c>
      <c r="K9" s="31">
        <f t="shared" si="8"/>
        <v>0</v>
      </c>
      <c r="L9" s="33">
        <f>+SUM(START:END!L9)</f>
        <v>0</v>
      </c>
      <c r="M9" s="32">
        <f t="shared" si="3"/>
        <v>0</v>
      </c>
      <c r="N9" s="34">
        <f t="shared" si="9"/>
        <v>0</v>
      </c>
      <c r="O9" s="32">
        <f>+SUM(START:END!O9)</f>
        <v>0</v>
      </c>
      <c r="P9" s="31">
        <f t="shared" si="10"/>
        <v>0</v>
      </c>
      <c r="Q9" s="33">
        <f>+SUM(START:END!Q9)</f>
        <v>0</v>
      </c>
      <c r="R9" s="32">
        <f t="shared" si="4"/>
        <v>0</v>
      </c>
      <c r="S9" s="35">
        <f t="shared" si="5"/>
        <v>0</v>
      </c>
      <c r="T9" s="14"/>
      <c r="U9" s="14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ht="20.25" hidden="1">
      <c r="A10" t="str">
        <f t="shared" si="2"/>
        <v>Véhicules neufs[...]</v>
      </c>
      <c r="B10" s="12" t="str">
        <f t="shared" si="1"/>
        <v>Véhicules neufs</v>
      </c>
      <c r="C10" s="30" t="s">
        <v>21</v>
      </c>
      <c r="D10" s="31">
        <f>+SUM(START:END!D10)</f>
        <v>0</v>
      </c>
      <c r="E10" s="31">
        <f t="shared" si="6"/>
        <v>0</v>
      </c>
      <c r="F10" s="31">
        <f>+SUM(START:END!F10)</f>
        <v>0</v>
      </c>
      <c r="G10" s="32">
        <f>+SUM(START:END!G10)</f>
        <v>0</v>
      </c>
      <c r="H10" s="31">
        <f t="shared" si="7"/>
        <v>0</v>
      </c>
      <c r="I10" s="31">
        <f>+SUM(START:END!I10)</f>
        <v>0</v>
      </c>
      <c r="J10" s="32">
        <f>+SUM(START:END!J10)</f>
        <v>0</v>
      </c>
      <c r="K10" s="31">
        <f t="shared" si="8"/>
        <v>0</v>
      </c>
      <c r="L10" s="33">
        <f>+SUM(START:END!L10)</f>
        <v>0</v>
      </c>
      <c r="M10" s="32">
        <f t="shared" si="3"/>
        <v>0</v>
      </c>
      <c r="N10" s="34">
        <f t="shared" si="9"/>
        <v>0</v>
      </c>
      <c r="O10" s="32">
        <f>+SUM(START:END!O10)</f>
        <v>0</v>
      </c>
      <c r="P10" s="31">
        <f t="shared" si="10"/>
        <v>0</v>
      </c>
      <c r="Q10" s="33">
        <f>+SUM(START:END!Q10)</f>
        <v>0</v>
      </c>
      <c r="R10" s="32">
        <f t="shared" si="4"/>
        <v>0</v>
      </c>
      <c r="S10" s="35">
        <f t="shared" si="5"/>
        <v>0</v>
      </c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ht="20.25" hidden="1">
      <c r="A11" t="str">
        <f t="shared" si="2"/>
        <v>Véhicules neufs[...]</v>
      </c>
      <c r="B11" s="12" t="str">
        <f t="shared" si="1"/>
        <v>Véhicules neufs</v>
      </c>
      <c r="C11" s="30" t="s">
        <v>21</v>
      </c>
      <c r="D11" s="31">
        <f>+SUM(START:END!D11)</f>
        <v>0</v>
      </c>
      <c r="E11" s="31">
        <f t="shared" si="6"/>
        <v>0</v>
      </c>
      <c r="F11" s="31">
        <f>+SUM(START:END!F11)</f>
        <v>0</v>
      </c>
      <c r="G11" s="32">
        <f>+SUM(START:END!G11)</f>
        <v>0</v>
      </c>
      <c r="H11" s="31">
        <f t="shared" si="7"/>
        <v>0</v>
      </c>
      <c r="I11" s="31">
        <f>+SUM(START:END!I11)</f>
        <v>0</v>
      </c>
      <c r="J11" s="32">
        <f>+SUM(START:END!J11)</f>
        <v>0</v>
      </c>
      <c r="K11" s="31">
        <f t="shared" si="8"/>
        <v>0</v>
      </c>
      <c r="L11" s="33">
        <f>+SUM(START:END!L11)</f>
        <v>0</v>
      </c>
      <c r="M11" s="32">
        <f t="shared" si="3"/>
        <v>0</v>
      </c>
      <c r="N11" s="34">
        <f t="shared" si="9"/>
        <v>0</v>
      </c>
      <c r="O11" s="32">
        <f>+SUM(START:END!O11)</f>
        <v>0</v>
      </c>
      <c r="P11" s="31">
        <f t="shared" si="10"/>
        <v>0</v>
      </c>
      <c r="Q11" s="33">
        <f>+SUM(START:END!Q11)</f>
        <v>0</v>
      </c>
      <c r="R11" s="32">
        <f t="shared" si="4"/>
        <v>0</v>
      </c>
      <c r="S11" s="35">
        <f t="shared" si="5"/>
        <v>0</v>
      </c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1:40" ht="20.25" hidden="1">
      <c r="A12" t="str">
        <f t="shared" si="2"/>
        <v>Véhicules neufs[...]</v>
      </c>
      <c r="B12" s="12" t="str">
        <f t="shared" si="1"/>
        <v>Véhicules neufs</v>
      </c>
      <c r="C12" s="30" t="s">
        <v>21</v>
      </c>
      <c r="D12" s="31">
        <f>+SUM(START:END!D12)</f>
        <v>0</v>
      </c>
      <c r="E12" s="31">
        <f t="shared" si="6"/>
        <v>0</v>
      </c>
      <c r="F12" s="31">
        <f>+SUM(START:END!F12)</f>
        <v>0</v>
      </c>
      <c r="G12" s="32">
        <f>+SUM(START:END!G12)</f>
        <v>0</v>
      </c>
      <c r="H12" s="31">
        <f t="shared" si="7"/>
        <v>0</v>
      </c>
      <c r="I12" s="31">
        <f>+SUM(START:END!I12)</f>
        <v>0</v>
      </c>
      <c r="J12" s="32">
        <f>+SUM(START:END!J12)</f>
        <v>0</v>
      </c>
      <c r="K12" s="31">
        <f t="shared" si="8"/>
        <v>0</v>
      </c>
      <c r="L12" s="33">
        <f>+SUM(START:END!L12)</f>
        <v>0</v>
      </c>
      <c r="M12" s="32">
        <f t="shared" si="3"/>
        <v>0</v>
      </c>
      <c r="N12" s="34">
        <f t="shared" si="9"/>
        <v>0</v>
      </c>
      <c r="O12" s="32">
        <f>+SUM(START:END!O12)</f>
        <v>0</v>
      </c>
      <c r="P12" s="31">
        <f t="shared" si="10"/>
        <v>0</v>
      </c>
      <c r="Q12" s="33">
        <f>+SUM(START:END!Q12)</f>
        <v>0</v>
      </c>
      <c r="R12" s="32">
        <f t="shared" si="4"/>
        <v>0</v>
      </c>
      <c r="S12" s="35">
        <f t="shared" si="5"/>
        <v>0</v>
      </c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ht="20.25">
      <c r="A13" t="str">
        <f t="shared" si="2"/>
        <v>Véhicules neufsTotal Neufs</v>
      </c>
      <c r="B13" s="12" t="str">
        <f t="shared" si="1"/>
        <v>Véhicules neufs</v>
      </c>
      <c r="C13" s="36" t="s">
        <v>22</v>
      </c>
      <c r="D13" s="37">
        <f>+SUM(D6:D12)</f>
        <v>189.21481920821242</v>
      </c>
      <c r="E13" s="37">
        <f>IF(D13&lt;=0,0,F13/D13)</f>
        <v>1383.6161336794662</v>
      </c>
      <c r="F13" s="38">
        <f>+SUM(F6:F12)</f>
        <v>261800.67658772605</v>
      </c>
      <c r="G13" s="39">
        <f>+SUM(G6:G12)</f>
        <v>189.43749898333164</v>
      </c>
      <c r="H13" s="37">
        <f>IF(G13&lt;=0,0,I13/G13)</f>
        <v>1381.9897221656286</v>
      </c>
      <c r="I13" s="38">
        <f>+SUM(I6:I12)</f>
        <v>261800.67658772605</v>
      </c>
      <c r="J13" s="39">
        <f>+SUM(J6:J12)</f>
        <v>208</v>
      </c>
      <c r="K13" s="37">
        <f>IF(J13&lt;=0,0,L13/J13)</f>
        <v>1847.3092788461531</v>
      </c>
      <c r="L13" s="38">
        <f>+SUM(L6:L12)</f>
        <v>384240.32999999984</v>
      </c>
      <c r="M13" s="39">
        <f>+SUM(M6:M12)</f>
        <v>18.562501016668364</v>
      </c>
      <c r="N13" s="38">
        <f>+SUM(N6:N12)</f>
        <v>122439.65341227378</v>
      </c>
      <c r="O13" s="39">
        <f>+SUM(O6:O12)</f>
        <v>167</v>
      </c>
      <c r="P13" s="37">
        <f>IF(O13&lt;=0,0,Q13/O13)</f>
        <v>495.86329341317565</v>
      </c>
      <c r="Q13" s="38">
        <f>+SUM(Q6:Q12)</f>
        <v>82809.170000000333</v>
      </c>
      <c r="R13" s="39">
        <f>+SUM(R6:R12)</f>
        <v>41</v>
      </c>
      <c r="S13" s="40">
        <f>+SUM(S6:S12)</f>
        <v>301431.15999999945</v>
      </c>
      <c r="T13" s="14"/>
      <c r="U13" s="14"/>
      <c r="V13" s="480">
        <f>+SUM(START:END!D13)-D13</f>
        <v>0</v>
      </c>
      <c r="W13" s="480">
        <f>+SUM(START:END!G13)-G13</f>
        <v>0</v>
      </c>
      <c r="X13" s="480">
        <f>+SUM(START:END!J13)-J13</f>
        <v>0</v>
      </c>
      <c r="Y13" s="480">
        <f>+SUM(START:END!O13)-O13</f>
        <v>0</v>
      </c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ht="20.25">
      <c r="A14" t="str">
        <f t="shared" si="2"/>
        <v>Véhicules neufs</v>
      </c>
      <c r="B14" s="12" t="str">
        <f t="shared" si="1"/>
        <v>Véhicules neufs</v>
      </c>
      <c r="C14" s="30"/>
      <c r="D14" s="14"/>
      <c r="E14" s="31"/>
      <c r="F14" s="41"/>
      <c r="G14" s="42"/>
      <c r="H14" s="31"/>
      <c r="I14" s="41"/>
      <c r="J14" s="42"/>
      <c r="K14" s="31"/>
      <c r="L14" s="41"/>
      <c r="M14" s="43">
        <f>IF(G13=0,0,M13/G13)</f>
        <v>9.7987468776188053E-2</v>
      </c>
      <c r="N14" s="44">
        <f>IF(I13=0,0,N13/I13)</f>
        <v>0.467682723391457</v>
      </c>
      <c r="O14" s="42"/>
      <c r="P14" s="31"/>
      <c r="Q14" s="41"/>
      <c r="R14" s="43">
        <f>R13/O13</f>
        <v>0.24550898203592814</v>
      </c>
      <c r="S14" s="45">
        <f>IF(Q13=0,0,(S13/Q13))</f>
        <v>3.6400698135242537</v>
      </c>
      <c r="T14" s="14"/>
      <c r="U14" s="1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ht="20.25">
      <c r="A15" t="str">
        <f t="shared" si="2"/>
        <v>Véhicules neufsEx-Démos et courtoisies</v>
      </c>
      <c r="B15" s="12" t="str">
        <f t="shared" si="1"/>
        <v>Véhicules neufs</v>
      </c>
      <c r="C15" s="46" t="s">
        <v>23</v>
      </c>
      <c r="D15" s="26">
        <f>+SUM(START:END!D15)</f>
        <v>19.720981156912281</v>
      </c>
      <c r="E15" s="26">
        <f t="shared" ref="E15" si="11">IF(D15=0,0,F15/D15)</f>
        <v>790.03378359300473</v>
      </c>
      <c r="F15" s="23">
        <f>+SUM(START:END!F15)</f>
        <v>15580.241359561762</v>
      </c>
      <c r="G15" s="47">
        <f>+SUM(START:END!G15)</f>
        <v>19.594894260234565</v>
      </c>
      <c r="H15" s="48">
        <f t="shared" ref="H15" si="12">IF(G15=0,0,I15/G15)</f>
        <v>795.11739908594211</v>
      </c>
      <c r="I15" s="49">
        <f>+SUM(START:END!I15)</f>
        <v>15580.241359561762</v>
      </c>
      <c r="J15" s="50">
        <f>+SUM(START:END!J15)</f>
        <v>27</v>
      </c>
      <c r="K15" s="51">
        <f>IF(J15=0,0,L15/J15)</f>
        <v>1456.8074074074091</v>
      </c>
      <c r="L15" s="51">
        <f>+SUM(START:END!L15)</f>
        <v>39333.800000000047</v>
      </c>
      <c r="M15" s="52">
        <f>J15-G15</f>
        <v>7.4051057397654354</v>
      </c>
      <c r="N15" s="49">
        <f>L15-I15</f>
        <v>23753.558640438285</v>
      </c>
      <c r="O15" s="50">
        <f>+SUM(START:END!O15)</f>
        <v>31</v>
      </c>
      <c r="P15" s="51">
        <f>IF(O15=0,0,Q15/O15)</f>
        <v>483.21741935484027</v>
      </c>
      <c r="Q15" s="51">
        <f>+SUM(START:END!Q15)</f>
        <v>14979.740000000049</v>
      </c>
      <c r="R15" s="52">
        <f>J15-O15</f>
        <v>-4</v>
      </c>
      <c r="S15" s="53">
        <f>L15-Q15</f>
        <v>24354.059999999998</v>
      </c>
      <c r="T15" s="14"/>
      <c r="U15" s="14"/>
      <c r="V15" s="480">
        <f>+SUM(START:END!D15)-D15</f>
        <v>0</v>
      </c>
      <c r="W15" s="480">
        <f>+SUM(START:END!G15)-G15</f>
        <v>0</v>
      </c>
      <c r="X15" s="480">
        <f>+SUM(START:END!J15)-J15</f>
        <v>0</v>
      </c>
      <c r="Y15" s="480">
        <f>+SUM(START:END!O15)-O15</f>
        <v>0</v>
      </c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ht="20.25">
      <c r="A16" t="str">
        <f t="shared" si="2"/>
        <v>Véhicules neufs</v>
      </c>
      <c r="B16" s="12" t="str">
        <f t="shared" si="1"/>
        <v>Véhicules neufs</v>
      </c>
      <c r="C16" s="30"/>
      <c r="D16" s="14"/>
      <c r="E16" s="31"/>
      <c r="F16" s="41"/>
      <c r="G16" s="42"/>
      <c r="H16" s="31"/>
      <c r="I16" s="41"/>
      <c r="J16" s="42"/>
      <c r="K16" s="31"/>
      <c r="L16" s="34"/>
      <c r="M16" s="43"/>
      <c r="N16" s="44"/>
      <c r="O16" s="42"/>
      <c r="P16" s="31"/>
      <c r="Q16" s="34"/>
      <c r="R16" s="43"/>
      <c r="S16" s="45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1:40" ht="20.25">
      <c r="A17" t="str">
        <f t="shared" si="2"/>
        <v>Véhicules neufsFlottes</v>
      </c>
      <c r="B17" s="12" t="str">
        <f t="shared" si="1"/>
        <v>Véhicules neufs</v>
      </c>
      <c r="C17" s="54" t="s">
        <v>24</v>
      </c>
      <c r="D17" s="31">
        <f>+SUM(START:END!D17)</f>
        <v>7.225436075308652</v>
      </c>
      <c r="E17" s="31">
        <f t="shared" ref="E17" si="13">IF(D17=0,0,F17/D17)</f>
        <v>800</v>
      </c>
      <c r="F17" s="31">
        <f>+SUM(START:END!F17)</f>
        <v>5780.3488602469215</v>
      </c>
      <c r="G17" s="32">
        <f>+SUM(START:END!G17)</f>
        <v>6.9809407882059507</v>
      </c>
      <c r="H17" s="31">
        <f t="shared" ref="H17" si="14">IF(G17=0,0,I17/G17)</f>
        <v>828.01860603267312</v>
      </c>
      <c r="I17" s="31">
        <f>+SUM(START:END!I17)</f>
        <v>5780.3488602469215</v>
      </c>
      <c r="J17" s="52">
        <f>+SUM(START:END!J17)</f>
        <v>1</v>
      </c>
      <c r="K17" s="31">
        <f>IF(J17=0,0,L17/J17)</f>
        <v>707.90000000000146</v>
      </c>
      <c r="L17" s="34">
        <f>+SUM(START:END!L17)</f>
        <v>707.90000000000146</v>
      </c>
      <c r="M17" s="52">
        <f>J17-G17</f>
        <v>-5.9809407882059507</v>
      </c>
      <c r="N17" s="34">
        <f>L17-I17</f>
        <v>-5072.44886024692</v>
      </c>
      <c r="O17" s="52">
        <f>+SUM(START:END!O17)</f>
        <v>4</v>
      </c>
      <c r="P17" s="31">
        <f>IF(O17=0,0,Q17/O17)</f>
        <v>968.12249999999949</v>
      </c>
      <c r="Q17" s="34">
        <f>+SUM(START:END!Q17)</f>
        <v>3872.489999999998</v>
      </c>
      <c r="R17" s="32">
        <f>J17-O17</f>
        <v>-3</v>
      </c>
      <c r="S17" s="35">
        <f>L17-Q17</f>
        <v>-3164.5899999999965</v>
      </c>
      <c r="T17" s="14"/>
      <c r="U17" s="14"/>
      <c r="V17" s="480">
        <f>+SUM(START:END!D17)-D17</f>
        <v>0</v>
      </c>
      <c r="W17" s="480">
        <f>+SUM(START:END!G17)-G17</f>
        <v>0</v>
      </c>
      <c r="X17" s="480">
        <f>+SUM(START:END!J17)-J17</f>
        <v>0</v>
      </c>
      <c r="Y17" s="480">
        <f>+SUM(START:END!O17)-O17</f>
        <v>0</v>
      </c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ht="20.25">
      <c r="A18" t="str">
        <f t="shared" si="2"/>
        <v>Véhicules neufs</v>
      </c>
      <c r="B18" s="12" t="str">
        <f t="shared" si="1"/>
        <v>Véhicules neufs</v>
      </c>
      <c r="C18" s="36"/>
      <c r="D18" s="55"/>
      <c r="E18" s="55"/>
      <c r="F18" s="56"/>
      <c r="G18" s="57"/>
      <c r="H18" s="55"/>
      <c r="I18" s="56"/>
      <c r="J18" s="32"/>
      <c r="K18" s="55"/>
      <c r="L18" s="56"/>
      <c r="M18" s="32"/>
      <c r="N18" s="56"/>
      <c r="O18" s="32"/>
      <c r="P18" s="55"/>
      <c r="Q18" s="56"/>
      <c r="R18" s="57"/>
      <c r="S18" s="58"/>
      <c r="T18" s="14"/>
      <c r="U18" s="14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40" ht="20.25">
      <c r="A19" t="str">
        <f t="shared" si="2"/>
        <v>Véhicules neufsRachat bail</v>
      </c>
      <c r="B19" s="12" t="str">
        <f t="shared" si="1"/>
        <v>Véhicules neufs</v>
      </c>
      <c r="C19" s="46" t="s">
        <v>25</v>
      </c>
      <c r="D19" s="31"/>
      <c r="E19" s="31"/>
      <c r="F19" s="31">
        <f>+SUM(START:END!F19)</f>
        <v>15000</v>
      </c>
      <c r="G19" s="32"/>
      <c r="H19" s="31"/>
      <c r="I19" s="31">
        <f>+SUM(START:END!I19)</f>
        <v>15000</v>
      </c>
      <c r="J19" s="47"/>
      <c r="K19" s="31"/>
      <c r="L19" s="34">
        <f>+SUM(START:END!L19)</f>
        <v>19061.910000000003</v>
      </c>
      <c r="M19" s="32"/>
      <c r="N19" s="34">
        <f>L19-I19</f>
        <v>4061.9100000000035</v>
      </c>
      <c r="O19" s="47"/>
      <c r="P19" s="31"/>
      <c r="Q19" s="34">
        <f>+SUM(START:END!Q19)</f>
        <v>18990.569999999992</v>
      </c>
      <c r="R19" s="32">
        <f>O19-K19</f>
        <v>0</v>
      </c>
      <c r="S19" s="35">
        <f>L19-Q19</f>
        <v>71.340000000011059</v>
      </c>
      <c r="T19" s="14"/>
      <c r="U19" s="14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ht="20.25">
      <c r="A20" t="str">
        <f t="shared" si="2"/>
        <v>Véhicules neufs</v>
      </c>
      <c r="B20" s="12" t="str">
        <f t="shared" si="1"/>
        <v>Véhicules neufs</v>
      </c>
      <c r="C20" s="36"/>
      <c r="D20" s="55"/>
      <c r="E20" s="55"/>
      <c r="F20" s="56"/>
      <c r="G20" s="57"/>
      <c r="H20" s="55"/>
      <c r="I20" s="56"/>
      <c r="J20" s="32"/>
      <c r="K20" s="55"/>
      <c r="L20" s="56"/>
      <c r="M20" s="57"/>
      <c r="N20" s="56"/>
      <c r="O20" s="32"/>
      <c r="P20" s="55"/>
      <c r="Q20" s="56"/>
      <c r="R20" s="57"/>
      <c r="S20" s="58"/>
      <c r="T20" s="14"/>
      <c r="U20" s="14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ht="15.75" customHeight="1">
      <c r="A21" t="str">
        <f t="shared" si="2"/>
        <v>Véhicules neufsRev. Finances</v>
      </c>
      <c r="B21" s="12" t="str">
        <f t="shared" si="1"/>
        <v>Véhicules neufs</v>
      </c>
      <c r="C21" s="30" t="s">
        <v>26</v>
      </c>
      <c r="D21" s="31">
        <v>0</v>
      </c>
      <c r="E21" s="31">
        <f t="shared" ref="E21:E23" si="15">IF(D21=0,0,F21/D21)</f>
        <v>0</v>
      </c>
      <c r="F21" s="31">
        <f>+SUM(START:END!F21)</f>
        <v>19656.637074247901</v>
      </c>
      <c r="G21" s="42">
        <v>0</v>
      </c>
      <c r="H21" s="31">
        <f t="shared" ref="H21:H23" si="16">IF(G21=0,0,I21/G21)</f>
        <v>0</v>
      </c>
      <c r="I21" s="31">
        <f>+SUM(START:END!I21)</f>
        <v>19656.637074247901</v>
      </c>
      <c r="J21" s="32"/>
      <c r="K21" s="31">
        <f>IF(J13=0,0,L21/(J13+J15))</f>
        <v>7.2280425531914894</v>
      </c>
      <c r="L21" s="34">
        <f>+SUM(START:END!L21)</f>
        <v>1698.59</v>
      </c>
      <c r="M21" s="32"/>
      <c r="N21" s="34">
        <f t="shared" ref="N21:N24" si="17">L21-I21</f>
        <v>-17958.047074247901</v>
      </c>
      <c r="O21" s="32"/>
      <c r="P21" s="31">
        <f>IF(O13=0,0,Q21/(O13+O15))</f>
        <v>66.670303030303032</v>
      </c>
      <c r="Q21" s="34">
        <f>+SUM(START:END!Q21)</f>
        <v>13200.72</v>
      </c>
      <c r="R21" s="32">
        <f t="shared" ref="R21:R23" si="18">O21-K21</f>
        <v>-7.2280425531914894</v>
      </c>
      <c r="S21" s="35">
        <f t="shared" ref="S21:S24" si="19">L21-Q21</f>
        <v>-11502.13</v>
      </c>
      <c r="T21" s="14"/>
      <c r="U21" s="14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ht="15.75" customHeight="1">
      <c r="A22" t="str">
        <f t="shared" si="2"/>
        <v>Véhicules neufsRev. Protections</v>
      </c>
      <c r="B22" s="12" t="str">
        <f t="shared" si="1"/>
        <v>Véhicules neufs</v>
      </c>
      <c r="C22" s="30" t="s">
        <v>27</v>
      </c>
      <c r="D22" s="31">
        <v>0</v>
      </c>
      <c r="E22" s="31">
        <f t="shared" si="15"/>
        <v>0</v>
      </c>
      <c r="F22" s="31">
        <f>+SUM(START:END!F22)</f>
        <v>154053.17893073353</v>
      </c>
      <c r="G22" s="42">
        <v>0</v>
      </c>
      <c r="H22" s="31">
        <f t="shared" si="16"/>
        <v>0</v>
      </c>
      <c r="I22" s="31">
        <f>+SUM(START:END!I22)</f>
        <v>154053.17893073353</v>
      </c>
      <c r="J22" s="32"/>
      <c r="K22" s="31">
        <f>IF(J13=0,0,L22/(J13+J15))</f>
        <v>864.27902127659581</v>
      </c>
      <c r="L22" s="34">
        <f>+SUM(START:END!L22)</f>
        <v>203105.57</v>
      </c>
      <c r="M22" s="32"/>
      <c r="N22" s="34">
        <f t="shared" si="17"/>
        <v>49052.391069266479</v>
      </c>
      <c r="O22" s="32"/>
      <c r="P22" s="31">
        <f>IF(O13=0,0,Q22/(O13+O15))</f>
        <v>636.45676767676764</v>
      </c>
      <c r="Q22" s="34">
        <f>+SUM(START:END!Q22)</f>
        <v>126018.44</v>
      </c>
      <c r="R22" s="32">
        <f t="shared" si="18"/>
        <v>-864.27902127659581</v>
      </c>
      <c r="S22" s="35">
        <f t="shared" si="19"/>
        <v>77087.13</v>
      </c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ht="15.75" customHeight="1">
      <c r="A23" t="str">
        <f t="shared" si="2"/>
        <v>Véhicules neufsRev. Autres</v>
      </c>
      <c r="B23" s="12" t="str">
        <f t="shared" si="1"/>
        <v>Véhicules neufs</v>
      </c>
      <c r="C23" s="30" t="s">
        <v>28</v>
      </c>
      <c r="D23" s="31">
        <v>0</v>
      </c>
      <c r="E23" s="31">
        <f t="shared" si="15"/>
        <v>0</v>
      </c>
      <c r="F23" s="31">
        <f>+SUM(START:END!F23)</f>
        <v>3885.6143053745845</v>
      </c>
      <c r="G23" s="42">
        <v>0</v>
      </c>
      <c r="H23" s="31">
        <f t="shared" si="16"/>
        <v>0</v>
      </c>
      <c r="I23" s="31">
        <f>+SUM(START:END!I23)</f>
        <v>3885.6143053745845</v>
      </c>
      <c r="J23" s="32"/>
      <c r="K23" s="31">
        <f>IF(J13=0,0,L23/(J13+J15))</f>
        <v>20.335276595744681</v>
      </c>
      <c r="L23" s="34">
        <f>+SUM(START:END!L23)</f>
        <v>4778.79</v>
      </c>
      <c r="M23" s="52"/>
      <c r="N23" s="34">
        <f t="shared" si="17"/>
        <v>893.17569462541542</v>
      </c>
      <c r="O23" s="32"/>
      <c r="P23" s="31">
        <f>IF(O13=0,0,Q23/(O13+O15))</f>
        <v>45.391313131313126</v>
      </c>
      <c r="Q23" s="34">
        <f>+SUM(START:END!Q23)</f>
        <v>8987.48</v>
      </c>
      <c r="R23" s="32">
        <f t="shared" si="18"/>
        <v>-20.335276595744681</v>
      </c>
      <c r="S23" s="35">
        <f t="shared" si="19"/>
        <v>-4208.6899999999996</v>
      </c>
      <c r="T23" s="14"/>
      <c r="U23" s="14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1:40" ht="15.75" customHeight="1">
      <c r="A24" t="str">
        <f t="shared" si="2"/>
        <v>Véhicules neufsTotal F&amp;I</v>
      </c>
      <c r="B24" s="12" t="str">
        <f t="shared" si="1"/>
        <v>Véhicules neufs</v>
      </c>
      <c r="C24" s="36" t="s">
        <v>29</v>
      </c>
      <c r="D24" s="37">
        <f>+D15+D13</f>
        <v>208.93580036512469</v>
      </c>
      <c r="E24" s="37">
        <f>IF(D24&lt;=0,0,F24/D24)</f>
        <v>850.00000000000011</v>
      </c>
      <c r="F24" s="38">
        <f>F21+F22+F23</f>
        <v>177595.43031035602</v>
      </c>
      <c r="G24" s="39">
        <f>+G15+G13</f>
        <v>209.03239324356619</v>
      </c>
      <c r="H24" s="37">
        <f>IF(G24&lt;=0,0,I24/G24)</f>
        <v>849.60721902762907</v>
      </c>
      <c r="I24" s="38">
        <f>I21+I22+I23</f>
        <v>177595.43031035602</v>
      </c>
      <c r="J24" s="39">
        <f>+J15+J13</f>
        <v>235</v>
      </c>
      <c r="K24" s="37">
        <f>IF(J24&lt;=0,0,L24/J24)</f>
        <v>891.84234042553192</v>
      </c>
      <c r="L24" s="38">
        <f>L21+L22+L23</f>
        <v>209582.95</v>
      </c>
      <c r="M24" s="59">
        <f>J24-G24</f>
        <v>25.96760675643381</v>
      </c>
      <c r="N24" s="38">
        <f t="shared" si="17"/>
        <v>31987.519689643988</v>
      </c>
      <c r="O24" s="39">
        <f>+O15+O13</f>
        <v>198</v>
      </c>
      <c r="P24" s="37">
        <f>IF(O24&lt;=0,0,Q24/O24)</f>
        <v>748.5183838383839</v>
      </c>
      <c r="Q24" s="38">
        <f>Q21+Q22+Q23</f>
        <v>148206.64000000001</v>
      </c>
      <c r="R24" s="57"/>
      <c r="S24" s="40">
        <f t="shared" si="19"/>
        <v>61376.31</v>
      </c>
      <c r="T24" s="14"/>
      <c r="U24" s="14"/>
      <c r="V24" s="480">
        <f>+SUM(START:END!D24)-D24</f>
        <v>0</v>
      </c>
      <c r="W24" s="480">
        <f>+SUM(START:END!G24)-G24</f>
        <v>0</v>
      </c>
      <c r="X24" s="480">
        <f>+SUM(START:END!J24)-J24</f>
        <v>0</v>
      </c>
      <c r="Y24" s="480">
        <f>+SUM(START:END!O24)-O24</f>
        <v>0</v>
      </c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ht="15.75" customHeight="1">
      <c r="A25" t="str">
        <f t="shared" si="2"/>
        <v>Véhicules neufs</v>
      </c>
      <c r="B25" s="12" t="str">
        <f t="shared" si="1"/>
        <v>Véhicules neufs</v>
      </c>
      <c r="C25" s="30"/>
      <c r="D25" s="14"/>
      <c r="E25" s="14"/>
      <c r="F25" s="60"/>
      <c r="G25" s="42"/>
      <c r="H25" s="14"/>
      <c r="I25" s="60"/>
      <c r="J25" s="42"/>
      <c r="K25" s="14"/>
      <c r="L25" s="60"/>
      <c r="M25" s="43"/>
      <c r="N25" s="44">
        <f>IF(N24=0,0,N24/I24)</f>
        <v>0.1801145425518233</v>
      </c>
      <c r="O25" s="42"/>
      <c r="P25" s="14"/>
      <c r="Q25" s="60"/>
      <c r="R25" s="61"/>
      <c r="S25" s="45">
        <f>IF(Q24=0,0,(S24/Q24))</f>
        <v>0.41412658704090444</v>
      </c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ht="15.75" customHeight="1" thickBot="1">
      <c r="A26" t="str">
        <f t="shared" si="2"/>
        <v>Véhicules neufs</v>
      </c>
      <c r="B26" s="12" t="str">
        <f t="shared" si="1"/>
        <v>Véhicules neufs</v>
      </c>
      <c r="C26" s="30"/>
      <c r="D26" s="14"/>
      <c r="E26" s="14"/>
      <c r="F26" s="41"/>
      <c r="G26" s="42"/>
      <c r="H26" s="14"/>
      <c r="I26" s="41"/>
      <c r="J26" s="42"/>
      <c r="K26" s="14"/>
      <c r="L26" s="41"/>
      <c r="M26" s="42"/>
      <c r="N26" s="41"/>
      <c r="O26" s="42"/>
      <c r="P26" s="14"/>
      <c r="Q26" s="41"/>
      <c r="R26" s="42"/>
      <c r="S26" s="62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ht="18" customHeight="1" thickTop="1">
      <c r="A27" t="str">
        <f t="shared" si="2"/>
        <v>Véhicules neufsTotal Dépt. Neufs</v>
      </c>
      <c r="B27" s="12" t="str">
        <f t="shared" si="1"/>
        <v>Véhicules neufs</v>
      </c>
      <c r="C27" s="63" t="s">
        <v>30</v>
      </c>
      <c r="D27" s="64">
        <f>+D13+D15+D17</f>
        <v>216.16123644043336</v>
      </c>
      <c r="E27" s="65">
        <f>IF(D27&lt;=0,0,F27/D27)</f>
        <v>2200.9343809845991</v>
      </c>
      <c r="F27" s="66">
        <f>F13+F17+F24+F19+F15</f>
        <v>475756.69711789076</v>
      </c>
      <c r="G27" s="67">
        <f>+G13+G15+G17</f>
        <v>216.01333403177213</v>
      </c>
      <c r="H27" s="68">
        <f>IF(G27&lt;=0,0,I27/G27)</f>
        <v>2202.441341180885</v>
      </c>
      <c r="I27" s="66">
        <f>I13+I17+I24+I19+I15</f>
        <v>475756.69711789076</v>
      </c>
      <c r="J27" s="67">
        <f>+J13+J15+J17</f>
        <v>236</v>
      </c>
      <c r="K27" s="68">
        <f>IF(J27&lt;=0,0,L27/J27)</f>
        <v>2766.6393644067798</v>
      </c>
      <c r="L27" s="66">
        <f>L13+L17+L24+L19+L15</f>
        <v>652926.89</v>
      </c>
      <c r="M27" s="67">
        <f>J27-G27</f>
        <v>19.986665968227868</v>
      </c>
      <c r="N27" s="66">
        <f>L27-I27</f>
        <v>177170.19288210926</v>
      </c>
      <c r="O27" s="67">
        <f>+O13+O15+O17</f>
        <v>202</v>
      </c>
      <c r="P27" s="68">
        <f>IF(O27&lt;=0,0,Q27/O27)</f>
        <v>1330.9832178217841</v>
      </c>
      <c r="Q27" s="66">
        <f>Q13+Q17+Q24+Q19+Q15</f>
        <v>268858.61000000039</v>
      </c>
      <c r="R27" s="67">
        <f>J27-O27</f>
        <v>34</v>
      </c>
      <c r="S27" s="69">
        <f>L27-Q27</f>
        <v>384068.27999999962</v>
      </c>
      <c r="T27" s="14"/>
      <c r="U27" s="14"/>
      <c r="V27" s="480">
        <f>+SUM(START:END!D27)-D27</f>
        <v>0</v>
      </c>
      <c r="W27" s="480">
        <f>+SUM(START:END!G27)-G27</f>
        <v>0</v>
      </c>
      <c r="X27" s="480">
        <f>+SUM(START:END!J27)-J27</f>
        <v>0</v>
      </c>
      <c r="Y27" s="480">
        <f>+SUM(START:END!O27)-O27</f>
        <v>0</v>
      </c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1:40" ht="22.5" customHeight="1" thickBot="1">
      <c r="A28" t="str">
        <f t="shared" si="2"/>
        <v>Véhicules neufs</v>
      </c>
      <c r="B28" s="12" t="str">
        <f t="shared" si="1"/>
        <v>Véhicules neufs</v>
      </c>
      <c r="C28" s="70"/>
      <c r="D28" s="71"/>
      <c r="E28" s="71"/>
      <c r="F28" s="72"/>
      <c r="G28" s="73"/>
      <c r="H28" s="71"/>
      <c r="I28" s="72"/>
      <c r="J28" s="73"/>
      <c r="K28" s="71"/>
      <c r="L28" s="72"/>
      <c r="M28" s="74">
        <f>M27/G27</f>
        <v>9.2525149235871462E-2</v>
      </c>
      <c r="N28" s="75">
        <f>N27/I27</f>
        <v>0.37239663457266509</v>
      </c>
      <c r="O28" s="73"/>
      <c r="P28" s="71"/>
      <c r="Q28" s="72"/>
      <c r="R28" s="74">
        <f>R27/O27</f>
        <v>0.16831683168316833</v>
      </c>
      <c r="S28" s="76">
        <f>IF(Q27=0,0,S27/Q27)</f>
        <v>1.4285139687362032</v>
      </c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1:40" ht="15.75" customHeight="1" thickTop="1">
      <c r="A29" t="str">
        <f t="shared" si="2"/>
        <v>Véhicules neufs</v>
      </c>
      <c r="B29" s="12" t="str">
        <f t="shared" si="1"/>
        <v>Véhicules neufs</v>
      </c>
      <c r="C29" s="54"/>
      <c r="D29" s="77"/>
      <c r="E29" s="77"/>
      <c r="F29" s="78"/>
      <c r="G29" s="79"/>
      <c r="H29" s="77"/>
      <c r="I29" s="78"/>
      <c r="J29" s="79"/>
      <c r="K29" s="77"/>
      <c r="L29" s="78"/>
      <c r="M29" s="43"/>
      <c r="N29" s="44"/>
      <c r="O29" s="79"/>
      <c r="P29" s="77"/>
      <c r="Q29" s="78"/>
      <c r="R29" s="43"/>
      <c r="S29" s="45"/>
      <c r="T29" s="14"/>
      <c r="U29" s="14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1:40" ht="15.75" customHeight="1">
      <c r="A30" t="str">
        <f t="shared" si="2"/>
        <v>Véhicules neufsDEPENSES</v>
      </c>
      <c r="B30" s="12" t="str">
        <f t="shared" si="1"/>
        <v>Véhicules neufs</v>
      </c>
      <c r="C30" s="80" t="s">
        <v>31</v>
      </c>
      <c r="D30" s="14"/>
      <c r="E30" s="81"/>
      <c r="F30" s="60"/>
      <c r="G30" s="42"/>
      <c r="H30" s="81"/>
      <c r="I30" s="60"/>
      <c r="J30" s="42"/>
      <c r="K30" s="81"/>
      <c r="L30" s="41"/>
      <c r="M30" s="42"/>
      <c r="N30" s="41"/>
      <c r="O30" s="42"/>
      <c r="P30" s="81"/>
      <c r="Q30" s="41"/>
      <c r="R30" s="42"/>
      <c r="S30" s="62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1:40" ht="15.75" customHeight="1">
      <c r="A31" t="str">
        <f t="shared" si="2"/>
        <v>Véhicules neufsComm. vendeurs</v>
      </c>
      <c r="B31" s="12" t="str">
        <f t="shared" si="1"/>
        <v>Véhicules neufs</v>
      </c>
      <c r="C31" s="30" t="s">
        <v>32</v>
      </c>
      <c r="D31" s="82"/>
      <c r="E31" s="83">
        <f t="shared" ref="E31:E40" si="20">F31/D$24</f>
        <v>382.58048281988863</v>
      </c>
      <c r="F31" s="31">
        <f>+SUM(START:END!F31)</f>
        <v>79934.759382049262</v>
      </c>
      <c r="G31" s="84"/>
      <c r="H31" s="83">
        <f t="shared" ref="H31:H40" si="21">I31/G$24</f>
        <v>382.40369419159185</v>
      </c>
      <c r="I31" s="31">
        <f>+SUM(START:END!I31)</f>
        <v>79934.759382049262</v>
      </c>
      <c r="J31" s="85">
        <f>L31/L13</f>
        <v>0.36881596994256188</v>
      </c>
      <c r="K31" s="83">
        <f t="shared" ref="K31:K40" si="22">IF(L31=0,0,L31/J$24)</f>
        <v>603.03817021276598</v>
      </c>
      <c r="L31" s="31">
        <f>+SUM(START:END!L31)</f>
        <v>141713.97</v>
      </c>
      <c r="M31" s="42"/>
      <c r="N31" s="60">
        <f t="shared" ref="N31:N53" si="23">L31-I31</f>
        <v>61779.210617950739</v>
      </c>
      <c r="O31" s="42"/>
      <c r="P31" s="83">
        <f t="shared" ref="P31:P40" si="24">IF(Q31=0,0,Q31/O$24)</f>
        <v>446.20015151515156</v>
      </c>
      <c r="Q31" s="34">
        <f>+SUM(START:END!Q31)</f>
        <v>88347.63</v>
      </c>
      <c r="R31" s="42"/>
      <c r="S31" s="86">
        <f t="shared" ref="S31:S41" si="25">L31-Q31</f>
        <v>53366.34</v>
      </c>
      <c r="T31" s="14"/>
      <c r="U31" s="14"/>
      <c r="V31" s="87"/>
      <c r="W31" s="87"/>
      <c r="X31" s="87"/>
      <c r="Y31" s="87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1:40" ht="15.75" customHeight="1">
      <c r="A32" t="str">
        <f t="shared" si="2"/>
        <v>Véhicules neufsComm. F&amp;I</v>
      </c>
      <c r="B32" s="12" t="str">
        <f t="shared" si="1"/>
        <v>Véhicules neufs</v>
      </c>
      <c r="C32" s="88" t="s">
        <v>33</v>
      </c>
      <c r="D32" s="89"/>
      <c r="E32" s="90">
        <f t="shared" si="20"/>
        <v>255.00000000000003</v>
      </c>
      <c r="F32" s="23">
        <f>+SUM(START:END!F32)</f>
        <v>53278.6290931068</v>
      </c>
      <c r="G32" s="91"/>
      <c r="H32" s="92">
        <f t="shared" si="21"/>
        <v>254.88216570828868</v>
      </c>
      <c r="I32" s="23">
        <f>+SUM(START:END!I32)</f>
        <v>53278.6290931068</v>
      </c>
      <c r="J32" s="93">
        <f>L32/L24</f>
        <v>0.2959237380712505</v>
      </c>
      <c r="K32" s="90">
        <f t="shared" si="22"/>
        <v>263.91731914893614</v>
      </c>
      <c r="L32" s="23">
        <f>+SUM(START:END!L32)</f>
        <v>62020.569999999992</v>
      </c>
      <c r="M32" s="24"/>
      <c r="N32" s="94">
        <f t="shared" si="23"/>
        <v>8741.9409068931927</v>
      </c>
      <c r="O32" s="24"/>
      <c r="P32" s="90">
        <f t="shared" si="24"/>
        <v>295.11722222222221</v>
      </c>
      <c r="Q32" s="23">
        <f>+SUM(START:END!Q32)</f>
        <v>58433.21</v>
      </c>
      <c r="R32" s="24"/>
      <c r="S32" s="95">
        <f t="shared" si="25"/>
        <v>3587.3599999999933</v>
      </c>
      <c r="T32" s="14"/>
      <c r="U32" s="14"/>
      <c r="V32" s="87"/>
      <c r="W32" s="87"/>
      <c r="X32" s="87"/>
      <c r="Y32" s="87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1:40" ht="15.75" customHeight="1">
      <c r="A33" t="str">
        <f t="shared" si="2"/>
        <v>Véhicules neufsFrais de livraison</v>
      </c>
      <c r="B33" s="12" t="str">
        <f t="shared" si="1"/>
        <v>Véhicules neufs</v>
      </c>
      <c r="C33" s="30" t="s">
        <v>34</v>
      </c>
      <c r="D33" s="82"/>
      <c r="E33" s="83">
        <f t="shared" si="20"/>
        <v>197.00000000000003</v>
      </c>
      <c r="F33" s="31">
        <f>+SUM(START:END!F33)</f>
        <v>41160.35267192957</v>
      </c>
      <c r="G33" s="84"/>
      <c r="H33" s="83">
        <f t="shared" si="21"/>
        <v>196.90896723346225</v>
      </c>
      <c r="I33" s="31">
        <f>+SUM(START:END!I33)</f>
        <v>41160.35267192957</v>
      </c>
      <c r="J33" s="42"/>
      <c r="K33" s="83">
        <f t="shared" si="22"/>
        <v>157.34408510638298</v>
      </c>
      <c r="L33" s="31">
        <f>+SUM(START:END!L33)</f>
        <v>36975.86</v>
      </c>
      <c r="M33" s="42"/>
      <c r="N33" s="60">
        <f t="shared" si="23"/>
        <v>-4184.492671929569</v>
      </c>
      <c r="O33" s="42"/>
      <c r="P33" s="83">
        <f t="shared" si="24"/>
        <v>150.74666666666667</v>
      </c>
      <c r="Q33" s="34">
        <f>+SUM(START:END!Q33)</f>
        <v>29847.84</v>
      </c>
      <c r="R33" s="42"/>
      <c r="S33" s="86">
        <f t="shared" si="25"/>
        <v>7128.02</v>
      </c>
      <c r="T33" s="14"/>
      <c r="U33" s="14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ht="15.75" customHeight="1">
      <c r="A34" t="str">
        <f t="shared" si="2"/>
        <v>Véhicules neufsService gratuit 1</v>
      </c>
      <c r="B34" s="12" t="str">
        <f t="shared" si="1"/>
        <v>Véhicules neufs</v>
      </c>
      <c r="C34" s="30" t="s">
        <v>35</v>
      </c>
      <c r="D34" s="82"/>
      <c r="E34" s="83">
        <f t="shared" si="20"/>
        <v>6.0000000000000009</v>
      </c>
      <c r="F34" s="31">
        <f>+SUM(START:END!F34)</f>
        <v>1253.6148021907484</v>
      </c>
      <c r="G34" s="84"/>
      <c r="H34" s="83">
        <f t="shared" si="21"/>
        <v>5.9972274284303229</v>
      </c>
      <c r="I34" s="31">
        <f>+SUM(START:END!I34)</f>
        <v>1253.6148021907484</v>
      </c>
      <c r="J34" s="42"/>
      <c r="K34" s="83">
        <f t="shared" si="22"/>
        <v>11.313191489361701</v>
      </c>
      <c r="L34" s="31">
        <f>+SUM(START:END!L34)</f>
        <v>2658.6</v>
      </c>
      <c r="M34" s="42"/>
      <c r="N34" s="60">
        <f t="shared" si="23"/>
        <v>1404.9851978092515</v>
      </c>
      <c r="O34" s="42"/>
      <c r="P34" s="83">
        <f t="shared" si="24"/>
        <v>1.2063636363636365</v>
      </c>
      <c r="Q34" s="34">
        <f>+SUM(START:END!Q34)</f>
        <v>238.86</v>
      </c>
      <c r="R34" s="42"/>
      <c r="S34" s="86">
        <f t="shared" si="25"/>
        <v>2419.7399999999998</v>
      </c>
      <c r="T34" s="14"/>
      <c r="U34" s="14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ht="15.75" customHeight="1">
      <c r="A35" t="str">
        <f t="shared" si="2"/>
        <v>Véhicules neufsEntretien stock</v>
      </c>
      <c r="B35" s="12" t="str">
        <f t="shared" si="1"/>
        <v>Véhicules neufs</v>
      </c>
      <c r="C35" s="88" t="s">
        <v>36</v>
      </c>
      <c r="D35" s="89"/>
      <c r="E35" s="90">
        <f t="shared" si="20"/>
        <v>34</v>
      </c>
      <c r="F35" s="23">
        <f>+SUM(START:END!F35)</f>
        <v>7103.8172124142402</v>
      </c>
      <c r="G35" s="91"/>
      <c r="H35" s="92">
        <f t="shared" si="21"/>
        <v>33.984288761105155</v>
      </c>
      <c r="I35" s="23">
        <f>+SUM(START:END!I35)</f>
        <v>7103.8172124142402</v>
      </c>
      <c r="J35" s="24"/>
      <c r="K35" s="90">
        <f t="shared" si="22"/>
        <v>18.307191489361703</v>
      </c>
      <c r="L35" s="23">
        <f>+SUM(START:END!L35)</f>
        <v>4302.1900000000005</v>
      </c>
      <c r="M35" s="24"/>
      <c r="N35" s="94">
        <f t="shared" si="23"/>
        <v>-2801.6272124142397</v>
      </c>
      <c r="O35" s="24"/>
      <c r="P35" s="90">
        <f t="shared" si="24"/>
        <v>24.495202020202022</v>
      </c>
      <c r="Q35" s="34">
        <f>+SUM(START:END!Q35)</f>
        <v>4850.05</v>
      </c>
      <c r="R35" s="24"/>
      <c r="S35" s="95">
        <f t="shared" si="25"/>
        <v>-547.85999999999967</v>
      </c>
      <c r="T35" s="14"/>
      <c r="U35" s="14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ht="15.75" customHeight="1">
      <c r="A36" t="str">
        <f t="shared" si="2"/>
        <v>Véhicules neufsPublicité 1</v>
      </c>
      <c r="B36" s="12" t="str">
        <f t="shared" si="1"/>
        <v>Véhicules neufs</v>
      </c>
      <c r="C36" s="30" t="s">
        <v>37</v>
      </c>
      <c r="D36" s="82"/>
      <c r="E36" s="83">
        <f t="shared" si="20"/>
        <v>180.66964285714283</v>
      </c>
      <c r="F36" s="31">
        <f>+SUM(START:END!F36)</f>
        <v>37748.356432038374</v>
      </c>
      <c r="G36" s="84"/>
      <c r="H36" s="83">
        <f t="shared" si="21"/>
        <v>180.58615627126122</v>
      </c>
      <c r="I36" s="31">
        <f>+SUM(START:END!I36)</f>
        <v>37748.356432038374</v>
      </c>
      <c r="J36" s="42"/>
      <c r="K36" s="83">
        <f t="shared" si="22"/>
        <v>119.74331914893617</v>
      </c>
      <c r="L36" s="436">
        <f>+SUM(START:END!L36)</f>
        <v>28139.68</v>
      </c>
      <c r="M36" s="14"/>
      <c r="N36" s="60">
        <f t="shared" si="23"/>
        <v>-9608.6764320383736</v>
      </c>
      <c r="O36" s="42"/>
      <c r="P36" s="83">
        <f t="shared" si="24"/>
        <v>177.32323232323233</v>
      </c>
      <c r="Q36" s="56">
        <f>+SUM(START:END!Q36)</f>
        <v>35110</v>
      </c>
      <c r="R36" s="42"/>
      <c r="S36" s="86">
        <f t="shared" si="25"/>
        <v>-6970.32</v>
      </c>
      <c r="T36" s="14"/>
      <c r="U36" s="14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ht="15.75" customHeight="1">
      <c r="A37" t="str">
        <f t="shared" si="2"/>
        <v>Véhicules neufsIntérêt de gros</v>
      </c>
      <c r="B37" s="12" t="str">
        <f t="shared" si="1"/>
        <v>Véhicules neufs</v>
      </c>
      <c r="C37" s="30" t="s">
        <v>38</v>
      </c>
      <c r="D37" s="82"/>
      <c r="E37" s="83">
        <f t="shared" si="20"/>
        <v>217.76926270869404</v>
      </c>
      <c r="F37" s="31">
        <f>+SUM(START:END!F37)</f>
        <v>45499.795198964093</v>
      </c>
      <c r="G37" s="84"/>
      <c r="H37" s="83">
        <f t="shared" si="21"/>
        <v>217.66863256427138</v>
      </c>
      <c r="I37" s="31">
        <f>+SUM(START:END!I37)</f>
        <v>45499.795198964093</v>
      </c>
      <c r="J37" s="42"/>
      <c r="K37" s="83">
        <f t="shared" si="22"/>
        <v>151.6536170212766</v>
      </c>
      <c r="L37" s="35">
        <f>+SUM(START:END!L37)</f>
        <v>35638.6</v>
      </c>
      <c r="M37" s="14"/>
      <c r="N37" s="60">
        <f t="shared" si="23"/>
        <v>-9861.1951989640947</v>
      </c>
      <c r="O37" s="42"/>
      <c r="P37" s="83">
        <f t="shared" si="24"/>
        <v>417.96025252525254</v>
      </c>
      <c r="Q37" s="34">
        <f>+SUM(START:END!Q37)</f>
        <v>82756.13</v>
      </c>
      <c r="R37" s="42"/>
      <c r="S37" s="86">
        <f t="shared" si="25"/>
        <v>-47117.530000000006</v>
      </c>
      <c r="T37" s="14"/>
      <c r="U37" s="14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ht="15.75" hidden="1" customHeight="1">
      <c r="A38" t="str">
        <f t="shared" si="2"/>
        <v>Véhicules neufs[...]</v>
      </c>
      <c r="B38" s="12" t="str">
        <f t="shared" si="1"/>
        <v>Véhicules neufs</v>
      </c>
      <c r="C38" s="30" t="s">
        <v>21</v>
      </c>
      <c r="D38" s="82"/>
      <c r="E38" s="83">
        <f t="shared" si="20"/>
        <v>0</v>
      </c>
      <c r="F38" s="31">
        <f>+SUM(START:END!F38)</f>
        <v>0</v>
      </c>
      <c r="G38" s="84"/>
      <c r="H38" s="83">
        <f t="shared" si="21"/>
        <v>0</v>
      </c>
      <c r="I38" s="31">
        <f>+SUM(START:END!I38)</f>
        <v>0</v>
      </c>
      <c r="J38" s="42"/>
      <c r="K38" s="83">
        <f t="shared" si="22"/>
        <v>0</v>
      </c>
      <c r="L38" s="35">
        <f>+SUM(START:END!L38)</f>
        <v>0</v>
      </c>
      <c r="M38" s="14"/>
      <c r="N38" s="60">
        <f t="shared" si="23"/>
        <v>0</v>
      </c>
      <c r="O38" s="42"/>
      <c r="P38" s="83">
        <f t="shared" si="24"/>
        <v>0</v>
      </c>
      <c r="Q38" s="34">
        <f>+SUM(START:END!Q38)</f>
        <v>0</v>
      </c>
      <c r="R38" s="42"/>
      <c r="S38" s="86">
        <f t="shared" si="25"/>
        <v>0</v>
      </c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ht="15.75" hidden="1" customHeight="1">
      <c r="A39" t="str">
        <f t="shared" si="2"/>
        <v>Véhicules neufs[...]</v>
      </c>
      <c r="B39" s="12" t="str">
        <f t="shared" si="1"/>
        <v>Véhicules neufs</v>
      </c>
      <c r="C39" s="30" t="s">
        <v>21</v>
      </c>
      <c r="D39" s="82"/>
      <c r="E39" s="83">
        <f t="shared" si="20"/>
        <v>0</v>
      </c>
      <c r="F39" s="31">
        <f>+SUM(START:END!F39)</f>
        <v>0</v>
      </c>
      <c r="G39" s="84"/>
      <c r="H39" s="83">
        <f t="shared" si="21"/>
        <v>0</v>
      </c>
      <c r="I39" s="31">
        <f>+SUM(START:END!I39)</f>
        <v>0</v>
      </c>
      <c r="J39" s="42"/>
      <c r="K39" s="83">
        <f t="shared" si="22"/>
        <v>0</v>
      </c>
      <c r="L39" s="35">
        <f>+SUM(START:END!L39)</f>
        <v>0</v>
      </c>
      <c r="M39" s="14"/>
      <c r="N39" s="60">
        <f t="shared" si="23"/>
        <v>0</v>
      </c>
      <c r="O39" s="42"/>
      <c r="P39" s="83">
        <f t="shared" si="24"/>
        <v>0</v>
      </c>
      <c r="Q39" s="34">
        <f>+SUM(START:END!Q39)</f>
        <v>0</v>
      </c>
      <c r="R39" s="42"/>
      <c r="S39" s="86">
        <f t="shared" si="25"/>
        <v>0</v>
      </c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ht="15.75" hidden="1" customHeight="1">
      <c r="A40" t="str">
        <f t="shared" si="2"/>
        <v>Véhicules neufs[...]</v>
      </c>
      <c r="B40" s="12" t="str">
        <f t="shared" si="1"/>
        <v>Véhicules neufs</v>
      </c>
      <c r="C40" s="30" t="s">
        <v>21</v>
      </c>
      <c r="D40" s="82"/>
      <c r="E40" s="83">
        <f t="shared" si="20"/>
        <v>0</v>
      </c>
      <c r="F40" s="31">
        <f>+SUM(START:END!F40)</f>
        <v>0</v>
      </c>
      <c r="G40" s="84"/>
      <c r="H40" s="83">
        <f t="shared" si="21"/>
        <v>0</v>
      </c>
      <c r="I40" s="31">
        <f>+SUM(START:END!I40)</f>
        <v>0</v>
      </c>
      <c r="J40" s="42"/>
      <c r="K40" s="83">
        <f t="shared" si="22"/>
        <v>0</v>
      </c>
      <c r="L40" s="53">
        <f>+SUM(START:END!L40)</f>
        <v>0</v>
      </c>
      <c r="M40" s="14"/>
      <c r="N40" s="60">
        <f t="shared" si="23"/>
        <v>0</v>
      </c>
      <c r="O40" s="42"/>
      <c r="P40" s="83">
        <f t="shared" si="24"/>
        <v>0</v>
      </c>
      <c r="Q40" s="34">
        <f>+SUM(START:END!Q40)</f>
        <v>0</v>
      </c>
      <c r="R40" s="42"/>
      <c r="S40" s="86">
        <f t="shared" si="25"/>
        <v>0</v>
      </c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0" ht="15.75" customHeight="1">
      <c r="A41" t="str">
        <f t="shared" si="2"/>
        <v>Véhicules neufsTOTAL VARIABLES</v>
      </c>
      <c r="B41" s="12" t="str">
        <f t="shared" si="1"/>
        <v>Véhicules neufs</v>
      </c>
      <c r="C41" s="99" t="s">
        <v>39</v>
      </c>
      <c r="D41" s="100" t="s">
        <v>40</v>
      </c>
      <c r="E41" s="101">
        <f>F41/F$27</f>
        <v>0.55906585530793773</v>
      </c>
      <c r="F41" s="102">
        <f>SUM(F31:F40)</f>
        <v>265979.32479269308</v>
      </c>
      <c r="G41" s="103" t="s">
        <v>40</v>
      </c>
      <c r="H41" s="101">
        <f>I41/I$27</f>
        <v>0.55906585530793773</v>
      </c>
      <c r="I41" s="102">
        <f>SUM(I31:I40)</f>
        <v>265979.32479269308</v>
      </c>
      <c r="J41" s="103" t="s">
        <v>40</v>
      </c>
      <c r="K41" s="101">
        <f>L41/L$27</f>
        <v>0.47700512074177243</v>
      </c>
      <c r="L41" s="102">
        <f>SUM(L31:L40)</f>
        <v>311449.46999999997</v>
      </c>
      <c r="M41" s="104"/>
      <c r="N41" s="102">
        <f>SUM(N31:N40)</f>
        <v>45470.145207306916</v>
      </c>
      <c r="O41" s="103" t="s">
        <v>40</v>
      </c>
      <c r="P41" s="101">
        <f>Q41/Q$27</f>
        <v>1.1142798067727848</v>
      </c>
      <c r="Q41" s="105">
        <f>SUM(Q31:Q40)</f>
        <v>299583.71999999997</v>
      </c>
      <c r="R41" s="106"/>
      <c r="S41" s="107">
        <f t="shared" si="25"/>
        <v>11865.75</v>
      </c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1:40" ht="15.75" customHeight="1">
      <c r="A42" t="str">
        <f t="shared" si="2"/>
        <v>Véhicules neufsSalaires cadres</v>
      </c>
      <c r="B42" s="12" t="str">
        <f t="shared" si="1"/>
        <v>Véhicules neufs</v>
      </c>
      <c r="C42" s="108" t="s">
        <v>42</v>
      </c>
      <c r="D42" s="14"/>
      <c r="E42" s="14"/>
      <c r="F42" s="31">
        <f>+SUM(START:END!F42)</f>
        <v>75432.901724137919</v>
      </c>
      <c r="G42" s="42">
        <f>I41/(I27+I83)</f>
        <v>0.34900537037493273</v>
      </c>
      <c r="H42" s="14"/>
      <c r="I42" s="31">
        <f>+SUM(START:END!I42)</f>
        <v>75432.901724137919</v>
      </c>
      <c r="J42" s="42">
        <f>L41/(L27+L83)</f>
        <v>0.32549543452293117</v>
      </c>
      <c r="K42" s="14"/>
      <c r="L42" s="34">
        <f>+SUM(START:END!L42)</f>
        <v>42398.820000000007</v>
      </c>
      <c r="M42" s="42"/>
      <c r="N42" s="60">
        <f t="shared" si="23"/>
        <v>-33034.081724137912</v>
      </c>
      <c r="O42" s="42"/>
      <c r="P42" s="14"/>
      <c r="Q42" s="34">
        <f>+SUM(START:END!Q42)</f>
        <v>64058.86</v>
      </c>
      <c r="R42" s="42"/>
      <c r="S42" s="62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0" ht="15.75" customHeight="1">
      <c r="A43" t="str">
        <f t="shared" si="2"/>
        <v>Véhicules neufsSalaires commis</v>
      </c>
      <c r="B43" s="12" t="str">
        <f t="shared" si="1"/>
        <v>Véhicules neufs</v>
      </c>
      <c r="C43" s="109" t="s">
        <v>43</v>
      </c>
      <c r="D43" s="82"/>
      <c r="E43" s="14"/>
      <c r="F43" s="23">
        <f>+SUM(START:END!F43)</f>
        <v>30088.081620413795</v>
      </c>
      <c r="G43" s="84"/>
      <c r="H43" s="14"/>
      <c r="I43" s="23">
        <f>+SUM(START:END!I43)</f>
        <v>30088.081620413795</v>
      </c>
      <c r="J43" s="42"/>
      <c r="K43" s="14"/>
      <c r="L43" s="34">
        <f>+SUM(START:END!L43)</f>
        <v>27565.74</v>
      </c>
      <c r="M43" s="42"/>
      <c r="N43" s="60">
        <f t="shared" si="23"/>
        <v>-2522.3416204137939</v>
      </c>
      <c r="O43" s="42"/>
      <c r="P43" s="14"/>
      <c r="Q43" s="34">
        <f>+SUM(START:END!Q43)</f>
        <v>28661.969999999998</v>
      </c>
      <c r="R43" s="42"/>
      <c r="S43" s="86">
        <f t="shared" ref="S43:S53" si="26">L43-Q43</f>
        <v>-1096.2299999999959</v>
      </c>
      <c r="T43" s="14"/>
      <c r="U43" s="14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1:40" ht="15.75" customHeight="1">
      <c r="A44" t="str">
        <f t="shared" si="2"/>
        <v>Véhicules neufsSalaires autres</v>
      </c>
      <c r="B44" s="12" t="str">
        <f t="shared" si="1"/>
        <v>Véhicules neufs</v>
      </c>
      <c r="C44" s="108" t="s">
        <v>44</v>
      </c>
      <c r="D44" s="110"/>
      <c r="E44" s="111"/>
      <c r="F44" s="31">
        <f>+SUM(START:END!F44)</f>
        <v>18959.811350510347</v>
      </c>
      <c r="G44" s="112"/>
      <c r="H44" s="111"/>
      <c r="I44" s="31">
        <f>+SUM(START:END!I44)</f>
        <v>18959.811350510347</v>
      </c>
      <c r="J44" s="113"/>
      <c r="K44" s="111"/>
      <c r="L44" s="114">
        <f>+SUM(START:END!L44)</f>
        <v>28632.129999999997</v>
      </c>
      <c r="M44" s="113"/>
      <c r="N44" s="115">
        <f t="shared" si="23"/>
        <v>9672.3186494896509</v>
      </c>
      <c r="O44" s="113"/>
      <c r="P44" s="111"/>
      <c r="Q44" s="114">
        <f>+SUM(START:END!Q44)</f>
        <v>20836.07</v>
      </c>
      <c r="R44" s="113"/>
      <c r="S44" s="116">
        <f t="shared" si="26"/>
        <v>7796.0599999999977</v>
      </c>
      <c r="T44" s="14"/>
      <c r="U44" s="14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1:40" ht="15.75" customHeight="1">
      <c r="A45" t="str">
        <f t="shared" si="2"/>
        <v>Véhicules neufsSalaires spécialistes</v>
      </c>
      <c r="B45" s="12" t="str">
        <f t="shared" si="1"/>
        <v>Véhicules neufs</v>
      </c>
      <c r="C45" s="108" t="s">
        <v>45</v>
      </c>
      <c r="D45" s="82"/>
      <c r="E45" s="14"/>
      <c r="F45" s="31">
        <f>+SUM(START:END!F45)</f>
        <v>0</v>
      </c>
      <c r="G45" s="84"/>
      <c r="H45" s="14"/>
      <c r="I45" s="31">
        <f>+SUM(START:END!I45)</f>
        <v>0</v>
      </c>
      <c r="J45" s="42"/>
      <c r="K45" s="14"/>
      <c r="L45" s="34">
        <f>+SUM(START:END!L45)</f>
        <v>0</v>
      </c>
      <c r="M45" s="42"/>
      <c r="N45" s="60">
        <f t="shared" si="23"/>
        <v>0</v>
      </c>
      <c r="O45" s="42"/>
      <c r="P45" s="14"/>
      <c r="Q45" s="34">
        <f>+SUM(START:END!Q45)</f>
        <v>0</v>
      </c>
      <c r="R45" s="42"/>
      <c r="S45" s="86">
        <f t="shared" si="26"/>
        <v>0</v>
      </c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1:40" ht="15.75" hidden="1" customHeight="1">
      <c r="A46" t="str">
        <f t="shared" si="2"/>
        <v>Véhicules neufs[...]</v>
      </c>
      <c r="B46" s="12" t="str">
        <f t="shared" si="1"/>
        <v>Véhicules neufs</v>
      </c>
      <c r="C46" s="108" t="s">
        <v>21</v>
      </c>
      <c r="D46" s="82"/>
      <c r="E46" s="14"/>
      <c r="F46" s="31">
        <f>+SUM(START:END!F46)</f>
        <v>0</v>
      </c>
      <c r="G46" s="84"/>
      <c r="H46" s="14"/>
      <c r="I46" s="31">
        <f>+SUM(START:END!I46)</f>
        <v>0</v>
      </c>
      <c r="J46" s="42"/>
      <c r="K46" s="14"/>
      <c r="L46" s="34">
        <f>+SUM(START:END!L46)</f>
        <v>0</v>
      </c>
      <c r="M46" s="42"/>
      <c r="N46" s="60">
        <f t="shared" si="23"/>
        <v>0</v>
      </c>
      <c r="O46" s="42"/>
      <c r="P46" s="14"/>
      <c r="Q46" s="34">
        <f>+SUM(START:END!Q46)</f>
        <v>0</v>
      </c>
      <c r="R46" s="42"/>
      <c r="S46" s="86">
        <f t="shared" si="26"/>
        <v>0</v>
      </c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1:40" ht="15.75" hidden="1" customHeight="1">
      <c r="A47" t="str">
        <f t="shared" si="2"/>
        <v>Véhicules neufs[...]</v>
      </c>
      <c r="B47" s="12" t="str">
        <f t="shared" si="1"/>
        <v>Véhicules neufs</v>
      </c>
      <c r="C47" s="108" t="s">
        <v>21</v>
      </c>
      <c r="D47" s="82"/>
      <c r="E47" s="14"/>
      <c r="F47" s="31">
        <f>+SUM(START:END!F47)</f>
        <v>0</v>
      </c>
      <c r="G47" s="84"/>
      <c r="H47" s="14"/>
      <c r="I47" s="31">
        <f>+SUM(START:END!I47)</f>
        <v>0</v>
      </c>
      <c r="J47" s="42"/>
      <c r="K47" s="14"/>
      <c r="L47" s="34">
        <f>+SUM(START:END!L47)</f>
        <v>0</v>
      </c>
      <c r="M47" s="42"/>
      <c r="N47" s="60">
        <f t="shared" si="23"/>
        <v>0</v>
      </c>
      <c r="O47" s="42"/>
      <c r="P47" s="14"/>
      <c r="Q47" s="34">
        <f>+SUM(START:END!Q47)</f>
        <v>0</v>
      </c>
      <c r="R47" s="42"/>
      <c r="S47" s="86">
        <f t="shared" si="26"/>
        <v>0</v>
      </c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1:40" ht="15.75" hidden="1" customHeight="1">
      <c r="A48" t="str">
        <f t="shared" si="2"/>
        <v>Véhicules neufs[...]</v>
      </c>
      <c r="B48" s="12" t="str">
        <f t="shared" si="1"/>
        <v>Véhicules neufs</v>
      </c>
      <c r="C48" s="108" t="s">
        <v>21</v>
      </c>
      <c r="D48" s="82"/>
      <c r="E48" s="14"/>
      <c r="F48" s="31">
        <f>+SUM(START:END!F48)</f>
        <v>0</v>
      </c>
      <c r="G48" s="84"/>
      <c r="H48" s="14"/>
      <c r="I48" s="31">
        <f>+SUM(START:END!I48)</f>
        <v>0</v>
      </c>
      <c r="J48" s="42"/>
      <c r="K48" s="14"/>
      <c r="L48" s="34">
        <f>+SUM(START:END!L48)</f>
        <v>0</v>
      </c>
      <c r="M48" s="42"/>
      <c r="N48" s="60">
        <f t="shared" si="23"/>
        <v>0</v>
      </c>
      <c r="O48" s="42"/>
      <c r="P48" s="14"/>
      <c r="Q48" s="34">
        <f>+SUM(START:END!Q48)</f>
        <v>0</v>
      </c>
      <c r="R48" s="42"/>
      <c r="S48" s="86">
        <f t="shared" si="26"/>
        <v>0</v>
      </c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1:40" ht="15.75" customHeight="1">
      <c r="A49" t="str">
        <f t="shared" si="2"/>
        <v>Véhicules neufsSalaires en absences</v>
      </c>
      <c r="B49" s="12" t="str">
        <f t="shared" si="1"/>
        <v>Véhicules neufs</v>
      </c>
      <c r="C49" s="109" t="s">
        <v>46</v>
      </c>
      <c r="D49" s="82"/>
      <c r="E49" s="14"/>
      <c r="F49" s="23">
        <f>+SUM(START:END!F49)</f>
        <v>30923.301980426175</v>
      </c>
      <c r="G49" s="84"/>
      <c r="H49" s="14"/>
      <c r="I49" s="23">
        <f>+SUM(START:END!I49)</f>
        <v>30923.301980426175</v>
      </c>
      <c r="J49" s="42"/>
      <c r="K49" s="14"/>
      <c r="L49" s="23">
        <f>+SUM(START:END!L49)</f>
        <v>48179.92</v>
      </c>
      <c r="M49" s="42"/>
      <c r="N49" s="60">
        <f t="shared" si="23"/>
        <v>17256.618019573823</v>
      </c>
      <c r="O49" s="42"/>
      <c r="P49" s="14"/>
      <c r="Q49" s="23">
        <f>+SUM(START:END!Q49)</f>
        <v>40902.01</v>
      </c>
      <c r="R49" s="42"/>
      <c r="S49" s="86">
        <f t="shared" si="26"/>
        <v>7277.9099999999962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ht="15.75" customHeight="1">
      <c r="A50" t="str">
        <f t="shared" si="2"/>
        <v>Véhicules neufsDéduction à la source</v>
      </c>
      <c r="B50" s="12" t="str">
        <f t="shared" si="1"/>
        <v>Véhicules neufs</v>
      </c>
      <c r="C50" s="108" t="s">
        <v>47</v>
      </c>
      <c r="D50" s="110"/>
      <c r="E50" s="111"/>
      <c r="F50" s="31">
        <f>+SUM(START:END!F50)</f>
        <v>30923.301980426175</v>
      </c>
      <c r="G50" s="112"/>
      <c r="H50" s="111"/>
      <c r="I50" s="31">
        <f>+SUM(START:END!I50)</f>
        <v>30923.301980426175</v>
      </c>
      <c r="J50" s="113"/>
      <c r="K50" s="111"/>
      <c r="L50" s="34">
        <f>+SUM(START:END!L50)</f>
        <v>34215.71</v>
      </c>
      <c r="M50" s="113"/>
      <c r="N50" s="115">
        <f t="shared" si="23"/>
        <v>3292.4080195738243</v>
      </c>
      <c r="O50" s="113"/>
      <c r="P50" s="111"/>
      <c r="Q50" s="34">
        <f>+SUM(START:END!Q50)</f>
        <v>35622</v>
      </c>
      <c r="R50" s="113"/>
      <c r="S50" s="116">
        <f t="shared" si="26"/>
        <v>-1406.2900000000009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ht="15.75" customHeight="1">
      <c r="A51" t="str">
        <f t="shared" si="2"/>
        <v>Véhicules neufsBénéfices marginaux</v>
      </c>
      <c r="B51" s="12" t="str">
        <f t="shared" si="1"/>
        <v>Véhicules neufs</v>
      </c>
      <c r="C51" s="108" t="s">
        <v>48</v>
      </c>
      <c r="D51" s="82"/>
      <c r="E51" s="14"/>
      <c r="F51" s="31">
        <f>+SUM(START:END!F51)</f>
        <v>22161.69975263876</v>
      </c>
      <c r="G51" s="84"/>
      <c r="H51" s="14"/>
      <c r="I51" s="31">
        <f>+SUM(START:END!I51)</f>
        <v>22161.69975263876</v>
      </c>
      <c r="J51" s="42"/>
      <c r="K51" s="14"/>
      <c r="L51" s="34">
        <f>+SUM(START:END!L51)</f>
        <v>24521.25</v>
      </c>
      <c r="M51" s="42"/>
      <c r="N51" s="60">
        <f t="shared" si="23"/>
        <v>2359.5502473612396</v>
      </c>
      <c r="O51" s="42"/>
      <c r="P51" s="14"/>
      <c r="Q51" s="34">
        <f>+SUM(START:END!Q51)</f>
        <v>24093.88</v>
      </c>
      <c r="R51" s="42"/>
      <c r="S51" s="86">
        <f t="shared" si="26"/>
        <v>427.36999999999898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ht="15.75" customHeight="1">
      <c r="A52" t="str">
        <f t="shared" si="2"/>
        <v>Véhicules neufsCsst</v>
      </c>
      <c r="B52" s="12" t="str">
        <f t="shared" si="1"/>
        <v>Véhicules neufs</v>
      </c>
      <c r="C52" s="108" t="s">
        <v>49</v>
      </c>
      <c r="D52" s="82"/>
      <c r="E52" s="14"/>
      <c r="F52" s="31">
        <f>+SUM(START:END!F52)</f>
        <v>5153.8836634043637</v>
      </c>
      <c r="G52" s="84"/>
      <c r="H52" s="14"/>
      <c r="I52" s="31">
        <f>+SUM(START:END!I52)</f>
        <v>5153.8836634043637</v>
      </c>
      <c r="J52" s="42"/>
      <c r="K52" s="14"/>
      <c r="L52" s="34">
        <f>+SUM(START:END!L52)</f>
        <v>5702.6200000000008</v>
      </c>
      <c r="M52" s="42"/>
      <c r="N52" s="60">
        <f t="shared" si="23"/>
        <v>548.73633659563711</v>
      </c>
      <c r="O52" s="42"/>
      <c r="P52" s="14"/>
      <c r="Q52" s="34">
        <f>+SUM(START:END!Q52)</f>
        <v>8696.0299999999988</v>
      </c>
      <c r="R52" s="42"/>
      <c r="S52" s="86">
        <f t="shared" si="26"/>
        <v>-2993.409999999998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0" ht="15.75" hidden="1" customHeight="1">
      <c r="A53" t="str">
        <f t="shared" si="2"/>
        <v>Véhicules neufs[...]</v>
      </c>
      <c r="B53" s="12" t="str">
        <f t="shared" si="1"/>
        <v>Véhicules neufs</v>
      </c>
      <c r="C53" s="30" t="s">
        <v>21</v>
      </c>
      <c r="D53" s="89"/>
      <c r="E53" s="117"/>
      <c r="F53" s="31">
        <f>+SUM(START:END!F53)</f>
        <v>0</v>
      </c>
      <c r="G53" s="91"/>
      <c r="H53" s="117"/>
      <c r="I53" s="31">
        <f>+SUM(START:END!I53)</f>
        <v>0</v>
      </c>
      <c r="J53" s="24"/>
      <c r="K53" s="117"/>
      <c r="L53" s="34">
        <f>+SUM(START:END!L53)</f>
        <v>0</v>
      </c>
      <c r="M53" s="24"/>
      <c r="N53" s="94">
        <f t="shared" si="23"/>
        <v>0</v>
      </c>
      <c r="O53" s="24"/>
      <c r="P53" s="117"/>
      <c r="Q53" s="34">
        <f>+SUM(START:END!Q53)</f>
        <v>0</v>
      </c>
      <c r="R53" s="24"/>
      <c r="S53" s="95">
        <f t="shared" si="26"/>
        <v>0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ht="15.75" customHeight="1">
      <c r="A54" t="str">
        <f t="shared" si="2"/>
        <v>Véhicules neufsTOTAL PERSONNEL</v>
      </c>
      <c r="B54" s="12" t="str">
        <f t="shared" si="1"/>
        <v>Véhicules neufs</v>
      </c>
      <c r="C54" s="99" t="s">
        <v>50</v>
      </c>
      <c r="D54" s="100" t="s">
        <v>40</v>
      </c>
      <c r="E54" s="101">
        <f>F54/F$27</f>
        <v>0.4490593266814647</v>
      </c>
      <c r="F54" s="102">
        <f>+SUM(F42:F53)</f>
        <v>213642.98207195755</v>
      </c>
      <c r="G54" s="103" t="s">
        <v>40</v>
      </c>
      <c r="H54" s="101">
        <f>I54/I$27</f>
        <v>0.4490593266814647</v>
      </c>
      <c r="I54" s="102">
        <f>+SUM(I42:I53)</f>
        <v>213642.98207195755</v>
      </c>
      <c r="J54" s="103" t="s">
        <v>40</v>
      </c>
      <c r="K54" s="101">
        <f>L54/L$27</f>
        <v>0.32349133300360777</v>
      </c>
      <c r="L54" s="102">
        <f>+SUM(L42:L53)</f>
        <v>211216.18999999997</v>
      </c>
      <c r="M54" s="106"/>
      <c r="N54" s="102">
        <f>+SUM(N42:N53)</f>
        <v>-2426.7920719575268</v>
      </c>
      <c r="O54" s="103" t="s">
        <v>40</v>
      </c>
      <c r="P54" s="101">
        <f>Q54/Q$27</f>
        <v>0.82895176762239331</v>
      </c>
      <c r="Q54" s="102">
        <f>+SUM(Q42:Q53)</f>
        <v>222870.82</v>
      </c>
      <c r="R54" s="106"/>
      <c r="S54" s="107">
        <f>+SUM(S42:S53)</f>
        <v>10005.409999999998</v>
      </c>
      <c r="T54" s="83"/>
      <c r="U54" s="1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1:40" ht="15.75" customHeight="1">
      <c r="A55" t="str">
        <f t="shared" si="2"/>
        <v>Véhicules neufsPublicité 2</v>
      </c>
      <c r="B55" s="12" t="str">
        <f t="shared" si="1"/>
        <v>Véhicules neufs</v>
      </c>
      <c r="C55" s="30" t="s">
        <v>51</v>
      </c>
      <c r="D55" s="82"/>
      <c r="E55" s="14"/>
      <c r="F55" s="31">
        <f>+SUM(START:END!F55)</f>
        <v>0</v>
      </c>
      <c r="G55" s="42">
        <f>I54/(I27+I83)</f>
        <v>0.28033212034109589</v>
      </c>
      <c r="H55" s="14"/>
      <c r="I55" s="31">
        <f>+SUM(START:END!I55)</f>
        <v>0</v>
      </c>
      <c r="J55" s="42">
        <f>L54/(L27+L83)</f>
        <v>0.22074176444200722</v>
      </c>
      <c r="K55" s="14"/>
      <c r="L55" s="34">
        <f>+SUM(START:END!L55)</f>
        <v>0</v>
      </c>
      <c r="M55" s="42"/>
      <c r="N55" s="60">
        <f t="shared" ref="N55:N71" si="27">L55-I55</f>
        <v>0</v>
      </c>
      <c r="O55" s="42"/>
      <c r="P55" s="14"/>
      <c r="Q55" s="34">
        <f>+SUM(START:END!Q55)</f>
        <v>0</v>
      </c>
      <c r="R55" s="42"/>
      <c r="S55" s="86">
        <f t="shared" ref="S55:S71" si="28">L55-Q55</f>
        <v>0</v>
      </c>
      <c r="T55" s="83"/>
      <c r="U55" s="14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1:40" ht="15.75" customHeight="1">
      <c r="A56" t="str">
        <f t="shared" si="2"/>
        <v>Véhicules neufsService gratuit 2</v>
      </c>
      <c r="B56" s="12" t="str">
        <f t="shared" si="1"/>
        <v>Véhicules neufs</v>
      </c>
      <c r="C56" s="30" t="s">
        <v>52</v>
      </c>
      <c r="D56" s="82"/>
      <c r="E56" s="14"/>
      <c r="F56" s="31">
        <f>+SUM(START:END!F56)</f>
        <v>0</v>
      </c>
      <c r="G56" s="84"/>
      <c r="H56" s="14"/>
      <c r="I56" s="31">
        <f>+SUM(START:END!I56)</f>
        <v>0</v>
      </c>
      <c r="J56" s="42"/>
      <c r="K56" s="14"/>
      <c r="L56" s="34">
        <f>+SUM(START:END!L56)</f>
        <v>0</v>
      </c>
      <c r="M56" s="42"/>
      <c r="N56" s="60">
        <f t="shared" si="27"/>
        <v>0</v>
      </c>
      <c r="O56" s="42"/>
      <c r="P56" s="14"/>
      <c r="Q56" s="34">
        <f>+SUM(START:END!Q56)</f>
        <v>0</v>
      </c>
      <c r="R56" s="42"/>
      <c r="S56" s="86">
        <f t="shared" si="28"/>
        <v>0</v>
      </c>
      <c r="T56" s="83"/>
      <c r="U56" s="1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1:40" ht="15.75" customHeight="1">
      <c r="A57" t="str">
        <f t="shared" si="2"/>
        <v>Véhicules neufsFrais véhicules de cie</v>
      </c>
      <c r="B57" s="12" t="str">
        <f t="shared" si="1"/>
        <v>Véhicules neufs</v>
      </c>
      <c r="C57" s="88" t="s">
        <v>53</v>
      </c>
      <c r="D57" s="89"/>
      <c r="E57" s="117"/>
      <c r="F57" s="23">
        <f>+SUM(START:END!F57)</f>
        <v>27266.6325</v>
      </c>
      <c r="G57" s="91"/>
      <c r="H57" s="117"/>
      <c r="I57" s="23">
        <f>+SUM(START:END!I57)</f>
        <v>27266.6325</v>
      </c>
      <c r="J57" s="24"/>
      <c r="K57" s="117"/>
      <c r="L57" s="23">
        <f>+SUM(START:END!L57)</f>
        <v>25259.949999999997</v>
      </c>
      <c r="M57" s="24"/>
      <c r="N57" s="94">
        <f t="shared" si="27"/>
        <v>-2006.6825000000026</v>
      </c>
      <c r="O57" s="24"/>
      <c r="P57" s="117"/>
      <c r="Q57" s="23">
        <f>+SUM(START:END!Q57)</f>
        <v>36748.54</v>
      </c>
      <c r="R57" s="24"/>
      <c r="S57" s="95">
        <f t="shared" si="28"/>
        <v>-11488.590000000004</v>
      </c>
      <c r="T57" s="118"/>
      <c r="U57" s="14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1:40" ht="15.75" customHeight="1">
      <c r="A58" t="str">
        <f t="shared" si="2"/>
        <v>Véhicules neufsInformatique</v>
      </c>
      <c r="B58" s="12" t="str">
        <f t="shared" si="1"/>
        <v>Véhicules neufs</v>
      </c>
      <c r="C58" s="30" t="s">
        <v>54</v>
      </c>
      <c r="D58" s="82"/>
      <c r="E58" s="14"/>
      <c r="F58" s="31">
        <f>+SUM(START:END!F58)</f>
        <v>20032.188800000004</v>
      </c>
      <c r="G58" s="84"/>
      <c r="H58" s="14"/>
      <c r="I58" s="31">
        <f>+SUM(START:END!I58)</f>
        <v>20032.188800000004</v>
      </c>
      <c r="J58" s="42"/>
      <c r="K58" s="14"/>
      <c r="L58" s="34">
        <f>+SUM(START:END!L58)</f>
        <v>16456.89</v>
      </c>
      <c r="M58" s="42"/>
      <c r="N58" s="60">
        <f t="shared" si="27"/>
        <v>-3575.2988000000041</v>
      </c>
      <c r="O58" s="42"/>
      <c r="P58" s="14"/>
      <c r="Q58" s="34">
        <f>+SUM(START:END!Q58)</f>
        <v>25690.940000000002</v>
      </c>
      <c r="R58" s="42"/>
      <c r="S58" s="86">
        <f t="shared" si="28"/>
        <v>-9234.0500000000029</v>
      </c>
      <c r="T58" s="83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1:40" ht="15.75" customHeight="1">
      <c r="A59" t="str">
        <f t="shared" si="2"/>
        <v>Véhicules neufsFrais de déplacement</v>
      </c>
      <c r="B59" s="12" t="str">
        <f t="shared" si="1"/>
        <v>Véhicules neufs</v>
      </c>
      <c r="C59" s="30" t="s">
        <v>55</v>
      </c>
      <c r="D59" s="82"/>
      <c r="E59" s="14"/>
      <c r="F59" s="31">
        <f>+SUM(START:END!F59)</f>
        <v>4789.4903999999997</v>
      </c>
      <c r="G59" s="84"/>
      <c r="H59" s="14"/>
      <c r="I59" s="31">
        <f>+SUM(START:END!I59)</f>
        <v>4789.4903999999997</v>
      </c>
      <c r="J59" s="42"/>
      <c r="K59" s="14"/>
      <c r="L59" s="34">
        <f>+SUM(START:END!L59)</f>
        <v>2310.9900000000002</v>
      </c>
      <c r="M59" s="42"/>
      <c r="N59" s="60">
        <f t="shared" si="27"/>
        <v>-2478.5003999999994</v>
      </c>
      <c r="O59" s="42"/>
      <c r="P59" s="14"/>
      <c r="Q59" s="34">
        <f>+SUM(START:END!Q59)</f>
        <v>5833.92</v>
      </c>
      <c r="R59" s="42"/>
      <c r="S59" s="86">
        <f t="shared" si="28"/>
        <v>-3522.93</v>
      </c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1:40" ht="15.75" customHeight="1">
      <c r="A60" t="str">
        <f t="shared" si="2"/>
        <v>Véhicules neufsServices extérieurs</v>
      </c>
      <c r="B60" s="12" t="str">
        <f t="shared" si="1"/>
        <v>Véhicules neufs</v>
      </c>
      <c r="C60" s="88" t="s">
        <v>56</v>
      </c>
      <c r="D60" s="89"/>
      <c r="E60" s="117"/>
      <c r="F60" s="23">
        <f>+SUM(START:END!F60)</f>
        <v>28229.684000000001</v>
      </c>
      <c r="G60" s="91"/>
      <c r="H60" s="117"/>
      <c r="I60" s="23">
        <f>+SUM(START:END!I60)</f>
        <v>28229.684000000001</v>
      </c>
      <c r="J60" s="24"/>
      <c r="K60" s="117"/>
      <c r="L60" s="23">
        <f>+SUM(START:END!L60)</f>
        <v>19319.63</v>
      </c>
      <c r="M60" s="24"/>
      <c r="N60" s="94">
        <f t="shared" si="27"/>
        <v>-8910.0540000000001</v>
      </c>
      <c r="O60" s="24"/>
      <c r="P60" s="117"/>
      <c r="Q60" s="23">
        <f>+SUM(START:END!Q60)</f>
        <v>12394.63</v>
      </c>
      <c r="R60" s="24"/>
      <c r="S60" s="95">
        <f t="shared" si="28"/>
        <v>6925.0000000000018</v>
      </c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1:40" ht="15.75" customHeight="1">
      <c r="A61" t="str">
        <f t="shared" si="2"/>
        <v>Véhicules neufsFournitures autres</v>
      </c>
      <c r="B61" s="12" t="str">
        <f t="shared" si="1"/>
        <v>Véhicules neufs</v>
      </c>
      <c r="C61" s="30" t="s">
        <v>57</v>
      </c>
      <c r="D61" s="82"/>
      <c r="E61" s="14"/>
      <c r="F61" s="31">
        <f>+SUM(START:END!F61)</f>
        <v>835.74320146049888</v>
      </c>
      <c r="G61" s="84"/>
      <c r="H61" s="14"/>
      <c r="I61" s="31">
        <f>+SUM(START:END!I61)</f>
        <v>835.74320146049888</v>
      </c>
      <c r="J61" s="42"/>
      <c r="K61" s="14"/>
      <c r="L61" s="34">
        <f>+SUM(START:END!L61)</f>
        <v>335.91</v>
      </c>
      <c r="M61" s="42"/>
      <c r="N61" s="60">
        <f t="shared" si="27"/>
        <v>-499.83320146049886</v>
      </c>
      <c r="O61" s="42"/>
      <c r="P61" s="14"/>
      <c r="Q61" s="34">
        <f>+SUM(START:END!Q61)</f>
        <v>969</v>
      </c>
      <c r="R61" s="42"/>
      <c r="S61" s="86">
        <f t="shared" si="28"/>
        <v>-633.08999999999992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0" ht="15.75" customHeight="1">
      <c r="A62" t="str">
        <f t="shared" si="2"/>
        <v>Véhicules neufsUniformes</v>
      </c>
      <c r="B62" s="12" t="str">
        <f t="shared" si="1"/>
        <v>Véhicules neufs</v>
      </c>
      <c r="C62" s="30" t="s">
        <v>58</v>
      </c>
      <c r="D62" s="82"/>
      <c r="E62" s="14"/>
      <c r="F62" s="31">
        <f>+SUM(START:END!F62)</f>
        <v>105</v>
      </c>
      <c r="G62" s="84"/>
      <c r="H62" s="14"/>
      <c r="I62" s="31">
        <f>+SUM(START:END!I62)</f>
        <v>105</v>
      </c>
      <c r="J62" s="42"/>
      <c r="K62" s="14"/>
      <c r="L62" s="34">
        <f>+SUM(START:END!L62)</f>
        <v>0</v>
      </c>
      <c r="M62" s="42"/>
      <c r="N62" s="60">
        <f t="shared" si="27"/>
        <v>-105</v>
      </c>
      <c r="O62" s="42"/>
      <c r="P62" s="14"/>
      <c r="Q62" s="34">
        <f>+SUM(START:END!Q62)</f>
        <v>105</v>
      </c>
      <c r="R62" s="42"/>
      <c r="S62" s="86">
        <f t="shared" si="28"/>
        <v>-105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ht="15.75" customHeight="1">
      <c r="A63" t="str">
        <f t="shared" si="2"/>
        <v>Véhicules neufsPapeterie</v>
      </c>
      <c r="B63" s="12" t="str">
        <f t="shared" si="1"/>
        <v>Véhicules neufs</v>
      </c>
      <c r="C63" s="30" t="s">
        <v>59</v>
      </c>
      <c r="D63" s="82"/>
      <c r="E63" s="14"/>
      <c r="F63" s="31">
        <f>+SUM(START:END!F63)</f>
        <v>2092.8000000000002</v>
      </c>
      <c r="G63" s="84"/>
      <c r="H63" s="14"/>
      <c r="I63" s="31">
        <f>+SUM(START:END!I63)</f>
        <v>2092.8000000000002</v>
      </c>
      <c r="J63" s="42"/>
      <c r="K63" s="14"/>
      <c r="L63" s="33">
        <f>+SUM(START:END!L63)</f>
        <v>1478.21</v>
      </c>
      <c r="M63" s="42"/>
      <c r="N63" s="60">
        <f t="shared" si="27"/>
        <v>-614.59000000000015</v>
      </c>
      <c r="O63" s="42"/>
      <c r="P63" s="14"/>
      <c r="Q63" s="33">
        <f>+SUM(START:END!Q63)</f>
        <v>1776</v>
      </c>
      <c r="R63" s="42"/>
      <c r="S63" s="86">
        <f t="shared" si="28"/>
        <v>-297.78999999999996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ht="15.75" customHeight="1">
      <c r="A64" t="str">
        <f t="shared" si="2"/>
        <v>Véhicules neufsTéléphone</v>
      </c>
      <c r="B64" s="12" t="str">
        <f t="shared" si="1"/>
        <v>Véhicules neufs</v>
      </c>
      <c r="C64" s="30" t="s">
        <v>60</v>
      </c>
      <c r="D64" s="82"/>
      <c r="E64" s="14"/>
      <c r="F64" s="31">
        <f>+SUM(START:END!F64)</f>
        <v>1769.7360000000001</v>
      </c>
      <c r="G64" s="84"/>
      <c r="H64" s="14"/>
      <c r="I64" s="31">
        <f>+SUM(START:END!I64)</f>
        <v>1769.7360000000001</v>
      </c>
      <c r="J64" s="42"/>
      <c r="K64" s="14"/>
      <c r="L64" s="34">
        <f>+SUM(START:END!L64)</f>
        <v>973.44999999999993</v>
      </c>
      <c r="M64" s="42"/>
      <c r="N64" s="60">
        <f t="shared" si="27"/>
        <v>-796.28600000000017</v>
      </c>
      <c r="O64" s="42"/>
      <c r="P64" s="14"/>
      <c r="Q64" s="34">
        <f>+SUM(START:END!Q64)</f>
        <v>1779.43</v>
      </c>
      <c r="R64" s="42"/>
      <c r="S64" s="86">
        <f t="shared" si="28"/>
        <v>-805.98000000000013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ht="15.75" customHeight="1">
      <c r="A65" t="str">
        <f t="shared" si="2"/>
        <v>Véhicules neufsFrais postaux</v>
      </c>
      <c r="B65" s="12" t="str">
        <f t="shared" si="1"/>
        <v>Véhicules neufs</v>
      </c>
      <c r="C65" s="30" t="s">
        <v>61</v>
      </c>
      <c r="D65" s="82"/>
      <c r="E65" s="14"/>
      <c r="F65" s="31">
        <f>+SUM(START:END!F65)</f>
        <v>830.40000000000009</v>
      </c>
      <c r="G65" s="84"/>
      <c r="H65" s="14"/>
      <c r="I65" s="31">
        <f>+SUM(START:END!I65)</f>
        <v>830.40000000000009</v>
      </c>
      <c r="J65" s="42"/>
      <c r="K65" s="14"/>
      <c r="L65" s="34">
        <f>+SUM(START:END!L65)</f>
        <v>643.79</v>
      </c>
      <c r="M65" s="42"/>
      <c r="N65" s="60">
        <f t="shared" si="27"/>
        <v>-186.61000000000013</v>
      </c>
      <c r="O65" s="42"/>
      <c r="P65" s="14"/>
      <c r="Q65" s="34">
        <f>+SUM(START:END!Q65)</f>
        <v>576.81999999999994</v>
      </c>
      <c r="R65" s="42"/>
      <c r="S65" s="86">
        <f t="shared" si="28"/>
        <v>66.970000000000027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0" ht="15.75" customHeight="1">
      <c r="A66" t="str">
        <f t="shared" si="2"/>
        <v>Véhicules neufsDivers</v>
      </c>
      <c r="B66" s="12" t="str">
        <f t="shared" si="1"/>
        <v>Véhicules neufs</v>
      </c>
      <c r="C66" s="30" t="s">
        <v>62</v>
      </c>
      <c r="D66" s="82"/>
      <c r="E66" s="14"/>
      <c r="F66" s="31">
        <f>+SUM(START:END!F66)</f>
        <v>4047.3600000000006</v>
      </c>
      <c r="G66" s="84"/>
      <c r="H66" s="14"/>
      <c r="I66" s="31">
        <f>+SUM(START:END!I66)</f>
        <v>4047.3600000000006</v>
      </c>
      <c r="J66" s="42"/>
      <c r="K66" s="14"/>
      <c r="L66" s="34">
        <f>+SUM(START:END!L66)</f>
        <v>1971.65</v>
      </c>
      <c r="M66" s="42"/>
      <c r="N66" s="60">
        <f t="shared" si="27"/>
        <v>-2075.7100000000005</v>
      </c>
      <c r="O66" s="42"/>
      <c r="P66" s="14"/>
      <c r="Q66" s="34">
        <f>+SUM(START:END!Q66)</f>
        <v>5024</v>
      </c>
      <c r="R66" s="42"/>
      <c r="S66" s="86">
        <f t="shared" si="28"/>
        <v>-3052.35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ht="15.75" customHeight="1">
      <c r="A67" t="str">
        <f t="shared" si="2"/>
        <v>Véhicules neufsFormation</v>
      </c>
      <c r="B67" s="12" t="str">
        <f t="shared" si="1"/>
        <v>Véhicules neufs</v>
      </c>
      <c r="C67" s="30" t="s">
        <v>63</v>
      </c>
      <c r="D67" s="82"/>
      <c r="E67" s="14"/>
      <c r="F67" s="31">
        <f>+SUM(START:END!F67)</f>
        <v>4315.0400000000009</v>
      </c>
      <c r="G67" s="84"/>
      <c r="H67" s="14"/>
      <c r="I67" s="31">
        <f>+SUM(START:END!I67)</f>
        <v>4315.0400000000009</v>
      </c>
      <c r="J67" s="42"/>
      <c r="K67" s="14"/>
      <c r="L67" s="34">
        <f>+SUM(START:END!L67)</f>
        <v>2410.0499999999997</v>
      </c>
      <c r="M67" s="42"/>
      <c r="N67" s="60">
        <f t="shared" si="27"/>
        <v>-1904.9900000000011</v>
      </c>
      <c r="O67" s="42"/>
      <c r="P67" s="14"/>
      <c r="Q67" s="34">
        <f>+SUM(START:END!Q67)</f>
        <v>13667.49</v>
      </c>
      <c r="R67" s="42"/>
      <c r="S67" s="86">
        <f t="shared" si="28"/>
        <v>-11257.44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0" ht="15.75" customHeight="1">
      <c r="A68" t="str">
        <f t="shared" si="2"/>
        <v>Véhicules neufsFrais bancaires</v>
      </c>
      <c r="B68" s="12" t="str">
        <f t="shared" si="1"/>
        <v>Véhicules neufs</v>
      </c>
      <c r="C68" s="30" t="s">
        <v>64</v>
      </c>
      <c r="D68" s="82"/>
      <c r="E68" s="14"/>
      <c r="F68" s="31">
        <f>+SUM(START:END!F68)</f>
        <v>6717.8500479966287</v>
      </c>
      <c r="G68" s="84"/>
      <c r="H68" s="14"/>
      <c r="I68" s="31">
        <f>+SUM(START:END!I68)</f>
        <v>6717.8500479966287</v>
      </c>
      <c r="J68" s="42"/>
      <c r="K68" s="14"/>
      <c r="L68" s="33">
        <f>+SUM(START:END!L68)</f>
        <v>8910.4230000000007</v>
      </c>
      <c r="M68" s="42"/>
      <c r="N68" s="60">
        <f t="shared" si="27"/>
        <v>2192.5729520033719</v>
      </c>
      <c r="O68" s="42"/>
      <c r="P68" s="14"/>
      <c r="Q68" s="34">
        <f>+SUM(START:END!Q68)</f>
        <v>8775.5445</v>
      </c>
      <c r="R68" s="42"/>
      <c r="S68" s="86">
        <f t="shared" si="28"/>
        <v>134.87850000000071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0" ht="15.75" hidden="1" customHeight="1">
      <c r="A69" t="str">
        <f t="shared" si="2"/>
        <v>Véhicules neufs[...]</v>
      </c>
      <c r="B69" s="12" t="str">
        <f t="shared" si="1"/>
        <v>Véhicules neufs</v>
      </c>
      <c r="C69" s="30" t="s">
        <v>21</v>
      </c>
      <c r="D69" s="82"/>
      <c r="E69" s="14"/>
      <c r="F69" s="31">
        <f>+SUM(START:END!F69)</f>
        <v>0</v>
      </c>
      <c r="G69" s="84"/>
      <c r="H69" s="14"/>
      <c r="I69" s="31">
        <f>+SUM(START:END!I69)</f>
        <v>0</v>
      </c>
      <c r="J69" s="42"/>
      <c r="K69" s="14"/>
      <c r="L69" s="34">
        <f>+SUM(START:END!L69)</f>
        <v>0</v>
      </c>
      <c r="M69" s="42"/>
      <c r="N69" s="60">
        <f t="shared" si="27"/>
        <v>0</v>
      </c>
      <c r="O69" s="42"/>
      <c r="P69" s="14"/>
      <c r="Q69" s="34">
        <f>+SUM(START:END!Q69)</f>
        <v>0</v>
      </c>
      <c r="R69" s="42"/>
      <c r="S69" s="86">
        <f t="shared" si="28"/>
        <v>0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 ht="15.75" hidden="1" customHeight="1">
      <c r="A70" t="str">
        <f t="shared" si="2"/>
        <v>Véhicules neufs[...]</v>
      </c>
      <c r="B70" s="12" t="str">
        <f t="shared" si="1"/>
        <v>Véhicules neufs</v>
      </c>
      <c r="C70" s="30" t="s">
        <v>21</v>
      </c>
      <c r="D70" s="82"/>
      <c r="E70" s="14"/>
      <c r="F70" s="31">
        <f>+SUM(START:END!F70)</f>
        <v>0</v>
      </c>
      <c r="G70" s="84"/>
      <c r="H70" s="14"/>
      <c r="I70" s="31">
        <f>+SUM(START:END!I70)</f>
        <v>0</v>
      </c>
      <c r="J70" s="42"/>
      <c r="K70" s="14"/>
      <c r="L70" s="34">
        <f>+SUM(START:END!L70)</f>
        <v>0</v>
      </c>
      <c r="M70" s="42"/>
      <c r="N70" s="60">
        <f t="shared" si="27"/>
        <v>0</v>
      </c>
      <c r="O70" s="42"/>
      <c r="P70" s="14"/>
      <c r="Q70" s="34">
        <f>+SUM(START:END!Q70)</f>
        <v>0</v>
      </c>
      <c r="R70" s="42"/>
      <c r="S70" s="86">
        <f t="shared" si="28"/>
        <v>0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ht="15.75" hidden="1" customHeight="1">
      <c r="A71" t="str">
        <f t="shared" si="2"/>
        <v>Véhicules neufs[...]</v>
      </c>
      <c r="B71" s="12" t="str">
        <f t="shared" si="1"/>
        <v>Véhicules neufs</v>
      </c>
      <c r="C71" s="30" t="s">
        <v>21</v>
      </c>
      <c r="D71" s="82"/>
      <c r="E71" s="14"/>
      <c r="F71" s="31">
        <f>+SUM(START:END!F71)</f>
        <v>0</v>
      </c>
      <c r="G71" s="84"/>
      <c r="H71" s="14"/>
      <c r="I71" s="31">
        <f>+SUM(START:END!I71)</f>
        <v>0</v>
      </c>
      <c r="J71" s="42"/>
      <c r="K71" s="14"/>
      <c r="L71" s="34">
        <f>+SUM(START:END!L71)</f>
        <v>0</v>
      </c>
      <c r="M71" s="42"/>
      <c r="N71" s="60">
        <f t="shared" si="27"/>
        <v>0</v>
      </c>
      <c r="O71" s="42"/>
      <c r="P71" s="14"/>
      <c r="Q71" s="34">
        <f>+SUM(START:END!Q71)</f>
        <v>0</v>
      </c>
      <c r="R71" s="42"/>
      <c r="S71" s="86">
        <f t="shared" si="28"/>
        <v>0</v>
      </c>
      <c r="T71" s="14"/>
      <c r="U71" s="1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1:40" ht="15.75" customHeight="1">
      <c r="A72" t="str">
        <f t="shared" si="2"/>
        <v>Véhicules neufsTOTAL SEMI-FIXES</v>
      </c>
      <c r="B72" s="12" t="str">
        <f t="shared" si="1"/>
        <v>Véhicules neufs</v>
      </c>
      <c r="C72" s="99" t="s">
        <v>65</v>
      </c>
      <c r="D72" s="100" t="s">
        <v>40</v>
      </c>
      <c r="E72" s="101">
        <f>F72/F$27</f>
        <v>0.21236048921960166</v>
      </c>
      <c r="F72" s="102">
        <f>+SUM(F55:F71)</f>
        <v>101031.92494945713</v>
      </c>
      <c r="G72" s="103" t="s">
        <v>40</v>
      </c>
      <c r="H72" s="101">
        <f>I72/I$27</f>
        <v>0.21236048921960166</v>
      </c>
      <c r="I72" s="102">
        <f>+SUM(I55:I71)</f>
        <v>101031.92494945713</v>
      </c>
      <c r="J72" s="103" t="s">
        <v>40</v>
      </c>
      <c r="K72" s="101">
        <f>L72/L$27</f>
        <v>0.12263385721485599</v>
      </c>
      <c r="L72" s="102">
        <f>+SUM(L55:L71)</f>
        <v>80070.942999999985</v>
      </c>
      <c r="M72" s="106"/>
      <c r="N72" s="102">
        <f>+SUM(N55:N71)</f>
        <v>-20960.981949457138</v>
      </c>
      <c r="O72" s="103" t="s">
        <v>40</v>
      </c>
      <c r="P72" s="101">
        <f>Q72/Q$27</f>
        <v>0.42156475665778326</v>
      </c>
      <c r="Q72" s="102">
        <f>+SUM(Q55:Q71)</f>
        <v>113341.31450000002</v>
      </c>
      <c r="R72" s="106"/>
      <c r="S72" s="107">
        <f>+SUM(S55:S71)</f>
        <v>-33270.371500000008</v>
      </c>
      <c r="T72" s="14"/>
      <c r="U72" s="1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1:40" ht="15.75" customHeight="1">
      <c r="A73" t="str">
        <f t="shared" si="2"/>
        <v>Véhicules neufs</v>
      </c>
      <c r="B73" s="12" t="str">
        <f t="shared" si="1"/>
        <v>Véhicules neufs</v>
      </c>
      <c r="C73" s="88"/>
      <c r="D73" s="89"/>
      <c r="E73" s="117"/>
      <c r="F73" s="60"/>
      <c r="G73" s="91"/>
      <c r="H73" s="117"/>
      <c r="I73" s="60"/>
      <c r="J73" s="24"/>
      <c r="K73" s="117"/>
      <c r="L73" s="94"/>
      <c r="M73" s="24"/>
      <c r="N73" s="94"/>
      <c r="O73" s="24"/>
      <c r="P73" s="117"/>
      <c r="Q73" s="94"/>
      <c r="R73" s="24"/>
      <c r="S73" s="95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1:40" ht="15.75" customHeight="1">
      <c r="A74" t="str">
        <f t="shared" si="2"/>
        <v>Véhicules neufsTOTAL DES DÉPENSES</v>
      </c>
      <c r="B74" s="12" t="str">
        <f t="shared" si="1"/>
        <v>Véhicules neufs</v>
      </c>
      <c r="C74" s="99" t="s">
        <v>66</v>
      </c>
      <c r="D74" s="100" t="s">
        <v>40</v>
      </c>
      <c r="E74" s="101">
        <f>F74/F$27</f>
        <v>1.220485671209004</v>
      </c>
      <c r="F74" s="102">
        <f>F41+F54+F72</f>
        <v>580654.23181410774</v>
      </c>
      <c r="G74" s="103" t="s">
        <v>40</v>
      </c>
      <c r="H74" s="101">
        <f>I74/I$27</f>
        <v>1.220485671209004</v>
      </c>
      <c r="I74" s="102">
        <f>I41+I54+I72</f>
        <v>580654.23181410774</v>
      </c>
      <c r="J74" s="103" t="s">
        <v>40</v>
      </c>
      <c r="K74" s="101">
        <f>L74/L$27</f>
        <v>0.92313031096023612</v>
      </c>
      <c r="L74" s="102">
        <f>L41+L54+L72</f>
        <v>602736.60299999989</v>
      </c>
      <c r="M74" s="106"/>
      <c r="N74" s="119">
        <f>L74-I74</f>
        <v>22082.371185892145</v>
      </c>
      <c r="O74" s="103" t="s">
        <v>40</v>
      </c>
      <c r="P74" s="101">
        <f>Q74/Q$27</f>
        <v>2.3647963310529616</v>
      </c>
      <c r="Q74" s="102">
        <f>Q41+Q54+Q72</f>
        <v>635795.85450000002</v>
      </c>
      <c r="R74" s="106"/>
      <c r="S74" s="120">
        <f>L74-Q74</f>
        <v>-33059.251500000129</v>
      </c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1:40" ht="15.75" customHeight="1">
      <c r="A75" t="str">
        <f t="shared" si="2"/>
        <v>Véhicules neufsProgramme neuf 1</v>
      </c>
      <c r="B75" s="12" t="str">
        <f t="shared" si="1"/>
        <v>Véhicules neufs</v>
      </c>
      <c r="C75" s="30" t="s">
        <v>200</v>
      </c>
      <c r="D75" s="82"/>
      <c r="E75" s="14"/>
      <c r="F75" s="31">
        <f>+SUM(START:END!F75)</f>
        <v>21122.592653052747</v>
      </c>
      <c r="G75" s="84"/>
      <c r="H75" s="14"/>
      <c r="I75" s="31">
        <f>+SUM(START:END!I75)</f>
        <v>21122.592653052747</v>
      </c>
      <c r="J75" s="42"/>
      <c r="K75" s="14"/>
      <c r="L75" s="33">
        <f>+SUM(START:END!L75)</f>
        <v>20000</v>
      </c>
      <c r="M75" s="42"/>
      <c r="N75" s="60">
        <f t="shared" ref="N75:N82" si="29">L75-I75</f>
        <v>-1122.5926530527468</v>
      </c>
      <c r="O75" s="42"/>
      <c r="P75" s="14"/>
      <c r="Q75" s="33">
        <f>+SUM(START:END!Q75)</f>
        <v>110917.39</v>
      </c>
      <c r="R75" s="42"/>
      <c r="S75" s="86"/>
      <c r="T75" s="14"/>
      <c r="U75" s="14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1:40" ht="15.75" customHeight="1">
      <c r="A76" t="str">
        <f t="shared" si="2"/>
        <v>Véhicules neufsProgramme neuf 2</v>
      </c>
      <c r="B76" s="12" t="str">
        <f t="shared" si="1"/>
        <v>Véhicules neufs</v>
      </c>
      <c r="C76" s="30" t="s">
        <v>197</v>
      </c>
      <c r="D76" s="82"/>
      <c r="E76" s="14"/>
      <c r="F76" s="31">
        <f>+SUM(START:END!F76)</f>
        <v>0</v>
      </c>
      <c r="G76" s="84"/>
      <c r="H76" s="14"/>
      <c r="I76" s="31">
        <f>+SUM(START:END!I76)</f>
        <v>0</v>
      </c>
      <c r="J76" s="42"/>
      <c r="K76" s="14"/>
      <c r="L76" s="33">
        <f>+SUM(START:END!L76)</f>
        <v>0</v>
      </c>
      <c r="M76" s="42"/>
      <c r="N76" s="60">
        <f>L76-I76</f>
        <v>0</v>
      </c>
      <c r="O76" s="42"/>
      <c r="P76" s="14"/>
      <c r="Q76" s="33">
        <f>+SUM(START:END!Q76)</f>
        <v>0</v>
      </c>
      <c r="R76" s="42"/>
      <c r="S76" s="86">
        <f>L76-Q76</f>
        <v>0</v>
      </c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1:40" ht="15.75" customHeight="1">
      <c r="A77" t="str">
        <f t="shared" si="2"/>
        <v>Véhicules neufsProgramme neuf 3</v>
      </c>
      <c r="B77" s="12" t="str">
        <f t="shared" si="1"/>
        <v>Véhicules neufs</v>
      </c>
      <c r="C77" s="30" t="s">
        <v>69</v>
      </c>
      <c r="D77" s="82"/>
      <c r="E77" s="14"/>
      <c r="F77" s="31">
        <f>+SUM(START:END!F77)</f>
        <v>0</v>
      </c>
      <c r="G77" s="84"/>
      <c r="H77" s="14"/>
      <c r="I77" s="31">
        <f>+SUM(START:END!I77)</f>
        <v>0</v>
      </c>
      <c r="J77" s="42"/>
      <c r="K77" s="14"/>
      <c r="L77" s="33">
        <f>+SUM(START:END!L77)</f>
        <v>0</v>
      </c>
      <c r="M77" s="42"/>
      <c r="N77" s="60">
        <f t="shared" si="29"/>
        <v>0</v>
      </c>
      <c r="O77" s="42"/>
      <c r="P77" s="14"/>
      <c r="Q77" s="33">
        <f>+SUM(START:END!Q77)</f>
        <v>0</v>
      </c>
      <c r="R77" s="42"/>
      <c r="S77" s="86">
        <f t="shared" ref="S77:S82" si="30">L77-Q77</f>
        <v>0</v>
      </c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pans="1:40" ht="15.75" customHeight="1">
      <c r="A78" t="str">
        <f t="shared" si="2"/>
        <v>Véhicules neufsHoldbacks</v>
      </c>
      <c r="B78" s="12" t="str">
        <f t="shared" si="1"/>
        <v>Véhicules neufs</v>
      </c>
      <c r="C78" s="30" t="s">
        <v>70</v>
      </c>
      <c r="D78" s="82"/>
      <c r="E78" s="14"/>
      <c r="F78" s="31">
        <f>+SUM(START:END!F78)</f>
        <v>199600.65726581027</v>
      </c>
      <c r="G78" s="84"/>
      <c r="H78" s="14"/>
      <c r="I78" s="31">
        <f>+SUM(START:END!I78)</f>
        <v>199600.65726581027</v>
      </c>
      <c r="J78" s="42"/>
      <c r="K78" s="14"/>
      <c r="L78" s="34">
        <f>+SUM(START:END!L78)</f>
        <v>214826.84999999998</v>
      </c>
      <c r="M78" s="42"/>
      <c r="N78" s="60">
        <f t="shared" si="29"/>
        <v>15226.19273418971</v>
      </c>
      <c r="O78" s="42"/>
      <c r="P78" s="14"/>
      <c r="Q78" s="33">
        <f>+SUM(START:END!Q78)</f>
        <v>290968.5</v>
      </c>
      <c r="R78" s="42"/>
      <c r="S78" s="86">
        <f t="shared" si="30"/>
        <v>-76141.650000000023</v>
      </c>
      <c r="T78" s="14"/>
      <c r="U78" s="14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1:40" ht="15.75" hidden="1" customHeight="1">
      <c r="A79" t="str">
        <f t="shared" si="2"/>
        <v>Véhicules neufs[...]</v>
      </c>
      <c r="B79" s="12" t="str">
        <f t="shared" si="1"/>
        <v>Véhicules neufs</v>
      </c>
      <c r="C79" s="30" t="s">
        <v>21</v>
      </c>
      <c r="D79" s="82"/>
      <c r="E79" s="14"/>
      <c r="F79" s="31">
        <f>+SUM(START:END!F79)</f>
        <v>0</v>
      </c>
      <c r="G79" s="84"/>
      <c r="H79" s="14"/>
      <c r="I79" s="31">
        <f>+SUM(START:END!I79)</f>
        <v>0</v>
      </c>
      <c r="J79" s="42"/>
      <c r="K79" s="14"/>
      <c r="L79" s="34">
        <f>+SUM(START:END!L79)</f>
        <v>0</v>
      </c>
      <c r="M79" s="42"/>
      <c r="N79" s="60">
        <f t="shared" si="29"/>
        <v>0</v>
      </c>
      <c r="O79" s="42"/>
      <c r="P79" s="14"/>
      <c r="Q79" s="33">
        <f>+SUM(START:END!Q79)</f>
        <v>0</v>
      </c>
      <c r="R79" s="42"/>
      <c r="S79" s="86">
        <f t="shared" si="30"/>
        <v>0</v>
      </c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1:40" ht="15.75" hidden="1" customHeight="1">
      <c r="A80" t="str">
        <f t="shared" si="2"/>
        <v>Véhicules neufs[...]</v>
      </c>
      <c r="B80" s="12" t="str">
        <f t="shared" si="1"/>
        <v>Véhicules neufs</v>
      </c>
      <c r="C80" s="30" t="s">
        <v>21</v>
      </c>
      <c r="D80" s="82"/>
      <c r="E80" s="14"/>
      <c r="F80" s="31">
        <f>+SUM(START:END!F80)</f>
        <v>0</v>
      </c>
      <c r="G80" s="84"/>
      <c r="H80" s="14"/>
      <c r="I80" s="31">
        <f>+SUM(START:END!I80)</f>
        <v>0</v>
      </c>
      <c r="J80" s="42"/>
      <c r="K80" s="14"/>
      <c r="L80" s="34">
        <f>+SUM(START:END!L80)</f>
        <v>0</v>
      </c>
      <c r="M80" s="42"/>
      <c r="N80" s="60">
        <f t="shared" si="29"/>
        <v>0</v>
      </c>
      <c r="O80" s="42"/>
      <c r="P80" s="14"/>
      <c r="Q80" s="33">
        <f>+SUM(START:END!Q80)</f>
        <v>0</v>
      </c>
      <c r="R80" s="42"/>
      <c r="S80" s="86">
        <f t="shared" si="30"/>
        <v>0</v>
      </c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1:40" ht="15.75" hidden="1" customHeight="1">
      <c r="A81" t="str">
        <f t="shared" si="2"/>
        <v>Véhicules neufs[...]</v>
      </c>
      <c r="B81" s="12" t="str">
        <f t="shared" si="1"/>
        <v>Véhicules neufs</v>
      </c>
      <c r="C81" s="30" t="s">
        <v>21</v>
      </c>
      <c r="D81" s="82"/>
      <c r="E81" s="14"/>
      <c r="F81" s="31">
        <f>+SUM(START:END!F81)</f>
        <v>0</v>
      </c>
      <c r="G81" s="84"/>
      <c r="H81" s="14"/>
      <c r="I81" s="31">
        <f>+SUM(START:END!I81)</f>
        <v>0</v>
      </c>
      <c r="J81" s="42"/>
      <c r="K81" s="14"/>
      <c r="L81" s="34">
        <f>+SUM(START:END!L81)</f>
        <v>0</v>
      </c>
      <c r="M81" s="42"/>
      <c r="N81" s="60">
        <f t="shared" si="29"/>
        <v>0</v>
      </c>
      <c r="O81" s="42"/>
      <c r="P81" s="14"/>
      <c r="Q81" s="33">
        <f>+SUM(START:END!Q81)</f>
        <v>0</v>
      </c>
      <c r="R81" s="42"/>
      <c r="S81" s="86">
        <f t="shared" si="30"/>
        <v>0</v>
      </c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1:40" ht="15.75" customHeight="1">
      <c r="A82" t="str">
        <f t="shared" si="2"/>
        <v>Véhicules neufsFrais administration</v>
      </c>
      <c r="B82" s="12" t="str">
        <f t="shared" si="1"/>
        <v>Véhicules neufs</v>
      </c>
      <c r="C82" s="30" t="s">
        <v>71</v>
      </c>
      <c r="D82" s="82"/>
      <c r="E82" s="14"/>
      <c r="F82" s="31">
        <f>+SUM(START:END!F82)</f>
        <v>65626.734894685665</v>
      </c>
      <c r="G82" s="84"/>
      <c r="H82" s="14"/>
      <c r="I82" s="31">
        <f>+SUM(START:END!I82)</f>
        <v>65626.734894685665</v>
      </c>
      <c r="J82" s="42"/>
      <c r="K82" s="14"/>
      <c r="L82" s="33">
        <f>+SUM(START:END!L82)</f>
        <v>69093.69</v>
      </c>
      <c r="M82" s="42"/>
      <c r="N82" s="60">
        <f t="shared" si="29"/>
        <v>3466.9551053143368</v>
      </c>
      <c r="O82" s="42"/>
      <c r="P82" s="14"/>
      <c r="Q82" s="33">
        <f>+SUM(START:END!Q82)</f>
        <v>60476</v>
      </c>
      <c r="R82" s="42"/>
      <c r="S82" s="86">
        <f t="shared" si="30"/>
        <v>8617.6900000000023</v>
      </c>
      <c r="T82" s="14"/>
      <c r="U82" s="14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1:40" ht="15.75" customHeight="1">
      <c r="A83" t="str">
        <f t="shared" si="2"/>
        <v>Véhicules neufsAUTRES REVENUS</v>
      </c>
      <c r="B83" s="12" t="str">
        <f t="shared" si="1"/>
        <v>Véhicules neufs</v>
      </c>
      <c r="C83" s="99" t="s">
        <v>72</v>
      </c>
      <c r="D83" s="100"/>
      <c r="E83" s="101"/>
      <c r="F83" s="102">
        <f>+SUM(F75:F82)</f>
        <v>286349.98481354868</v>
      </c>
      <c r="G83" s="103"/>
      <c r="H83" s="101"/>
      <c r="I83" s="102">
        <f>+SUM(I75:I82)</f>
        <v>286349.98481354868</v>
      </c>
      <c r="J83" s="103"/>
      <c r="K83" s="101"/>
      <c r="L83" s="102">
        <f>+SUM(L75:L82)</f>
        <v>303920.53999999998</v>
      </c>
      <c r="M83" s="106"/>
      <c r="N83" s="102">
        <f>+SUM(N75:N82)</f>
        <v>17570.5551864513</v>
      </c>
      <c r="O83" s="103"/>
      <c r="P83" s="101"/>
      <c r="Q83" s="102">
        <f>+SUM(Q75:Q82)</f>
        <v>462361.89</v>
      </c>
      <c r="R83" s="106"/>
      <c r="S83" s="107">
        <f>+SUM(S75:S82)</f>
        <v>-67523.960000000021</v>
      </c>
      <c r="T83" s="14"/>
      <c r="U83" s="1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1:40" ht="15.75" customHeight="1">
      <c r="A84" t="str">
        <f t="shared" si="2"/>
        <v>Véhicules neufs</v>
      </c>
      <c r="B84" s="12" t="str">
        <f t="shared" si="1"/>
        <v>Véhicules neufs</v>
      </c>
      <c r="C84" s="121"/>
      <c r="D84" s="122"/>
      <c r="E84" s="123"/>
      <c r="F84" s="124"/>
      <c r="G84" s="125"/>
      <c r="H84" s="123"/>
      <c r="I84" s="124"/>
      <c r="J84" s="126"/>
      <c r="K84" s="127"/>
      <c r="L84" s="124"/>
      <c r="M84" s="126"/>
      <c r="N84" s="128"/>
      <c r="O84" s="126"/>
      <c r="P84" s="127"/>
      <c r="Q84" s="124"/>
      <c r="R84" s="126"/>
      <c r="S84" s="129"/>
      <c r="T84" s="14"/>
      <c r="U84" s="1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1:40" ht="15.75" customHeight="1" thickBot="1">
      <c r="A85" t="str">
        <f t="shared" si="2"/>
        <v>Véhicules neufsPROFIT DÉPARTEMENTAL</v>
      </c>
      <c r="B85" s="12" t="str">
        <f t="shared" si="1"/>
        <v>Véhicules neufs</v>
      </c>
      <c r="C85" s="130" t="s">
        <v>73</v>
      </c>
      <c r="D85" s="131"/>
      <c r="E85" s="132"/>
      <c r="F85" s="133">
        <f>F27-F74+F83</f>
        <v>181452.4501173317</v>
      </c>
      <c r="G85" s="134"/>
      <c r="H85" s="132"/>
      <c r="I85" s="133">
        <f>I27-I74+I83</f>
        <v>181452.4501173317</v>
      </c>
      <c r="J85" s="134"/>
      <c r="K85" s="131"/>
      <c r="L85" s="133">
        <f>L27-L74+L83</f>
        <v>354110.82700000011</v>
      </c>
      <c r="M85" s="134"/>
      <c r="N85" s="133">
        <f>N27-N41-N54-N72+N83</f>
        <v>172658.37688266829</v>
      </c>
      <c r="O85" s="134"/>
      <c r="P85" s="131"/>
      <c r="Q85" s="133">
        <f>Q27-Q74+Q83</f>
        <v>95424.645500000392</v>
      </c>
      <c r="R85" s="134"/>
      <c r="S85" s="135">
        <f>S27-S41-S54-S72+S83</f>
        <v>327943.53149999963</v>
      </c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1:40" ht="15.75" customHeight="1" thickTop="1">
      <c r="B86" s="136"/>
      <c r="C86" s="137"/>
      <c r="D86" s="137"/>
      <c r="E86" s="137"/>
      <c r="F86" s="137"/>
      <c r="G86" s="137"/>
      <c r="H86" s="137"/>
      <c r="I86" s="137"/>
      <c r="J86" s="137"/>
      <c r="K86" s="137"/>
      <c r="L86" s="138"/>
      <c r="M86" s="137"/>
      <c r="N86" s="137"/>
      <c r="O86" s="137"/>
      <c r="P86" s="137"/>
      <c r="Q86" s="137"/>
      <c r="R86" s="137"/>
      <c r="S86" s="137"/>
      <c r="T86" s="137"/>
      <c r="U86" s="137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</row>
    <row r="87" spans="1:40" ht="40.5" customHeight="1">
      <c r="B87" s="136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</row>
    <row r="88" spans="1:40" ht="15.75" hidden="1" customHeight="1"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40" ht="33" customHeight="1">
      <c r="B89" s="1"/>
      <c r="C89" s="6" t="str">
        <f>C1</f>
        <v>Conso</v>
      </c>
      <c r="D89" s="2"/>
      <c r="E89" s="2"/>
      <c r="F89" s="2"/>
      <c r="G89" s="2"/>
      <c r="H89" s="1"/>
      <c r="I89" s="1"/>
      <c r="J89" s="1"/>
      <c r="K89" s="3" t="s">
        <v>74</v>
      </c>
      <c r="L89" s="2"/>
      <c r="M89" s="2"/>
      <c r="N89" s="1"/>
      <c r="O89" s="1"/>
      <c r="P89" s="2"/>
      <c r="Q89" s="1"/>
      <c r="R89" s="2"/>
      <c r="S89" s="5" t="str">
        <f>$S$1</f>
        <v xml:space="preserve">Réalisé  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.75" customHeight="1" thickBot="1"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40" ht="15.75" customHeight="1" thickTop="1">
      <c r="B91" s="12"/>
      <c r="C91" s="13"/>
      <c r="D91" s="528" t="s">
        <v>5</v>
      </c>
      <c r="E91" s="529"/>
      <c r="F91" s="530"/>
      <c r="G91" s="526" t="s">
        <v>75</v>
      </c>
      <c r="H91" s="529"/>
      <c r="I91" s="530"/>
      <c r="J91" s="526" t="s">
        <v>7</v>
      </c>
      <c r="K91" s="529"/>
      <c r="L91" s="530"/>
      <c r="M91" s="526" t="s">
        <v>8</v>
      </c>
      <c r="N91" s="530"/>
      <c r="O91" s="528" t="s">
        <v>9</v>
      </c>
      <c r="P91" s="529"/>
      <c r="Q91" s="530"/>
      <c r="R91" s="526" t="s">
        <v>10</v>
      </c>
      <c r="S91" s="527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1:40" ht="15.75" customHeight="1">
      <c r="B92" s="12"/>
      <c r="C92" s="30"/>
      <c r="D92" s="139" t="s">
        <v>11</v>
      </c>
      <c r="E92" s="81" t="s">
        <v>12</v>
      </c>
      <c r="F92" s="140" t="s">
        <v>13</v>
      </c>
      <c r="G92" s="141" t="s">
        <v>11</v>
      </c>
      <c r="H92" s="81" t="s">
        <v>12</v>
      </c>
      <c r="I92" s="140" t="s">
        <v>13</v>
      </c>
      <c r="J92" s="141" t="s">
        <v>11</v>
      </c>
      <c r="K92" s="81" t="s">
        <v>14</v>
      </c>
      <c r="L92" s="140" t="s">
        <v>13</v>
      </c>
      <c r="M92" s="141" t="s">
        <v>15</v>
      </c>
      <c r="N92" s="140" t="s">
        <v>13</v>
      </c>
      <c r="O92" s="81" t="s">
        <v>11</v>
      </c>
      <c r="P92" s="81" t="s">
        <v>14</v>
      </c>
      <c r="Q92" s="140" t="s">
        <v>13</v>
      </c>
      <c r="R92" s="141" t="s">
        <v>11</v>
      </c>
      <c r="S92" s="142" t="s">
        <v>13</v>
      </c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1:40" ht="24" customHeight="1">
      <c r="A93" t="str">
        <f t="shared" ref="A93:A157" si="31">+B93&amp;C93</f>
        <v>Véhicules usagésVentes nettes</v>
      </c>
      <c r="B93" s="12" t="s">
        <v>74</v>
      </c>
      <c r="C93" s="88" t="s">
        <v>16</v>
      </c>
      <c r="D93" s="26"/>
      <c r="E93" s="26"/>
      <c r="F93" s="23">
        <f>+SUM(START:END!F93)</f>
        <v>3280807.716011242</v>
      </c>
      <c r="G93" s="47"/>
      <c r="H93" s="26"/>
      <c r="I93" s="23">
        <f>+SUM(START:END!I93)</f>
        <v>3280807.716011242</v>
      </c>
      <c r="J93" s="24"/>
      <c r="K93" s="26"/>
      <c r="L93" s="23">
        <f>+SUM(START:END!L93)</f>
        <v>4675670.8600000003</v>
      </c>
      <c r="M93" s="143"/>
      <c r="N93" s="144"/>
      <c r="O93" s="24"/>
      <c r="P93" s="26"/>
      <c r="Q93" s="23">
        <f>+SUM(START:END!Q93)</f>
        <v>2932011.4000000004</v>
      </c>
      <c r="R93" s="143"/>
      <c r="S93" s="145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pans="1:40" ht="21.75" customHeight="1">
      <c r="A94" t="str">
        <f t="shared" si="31"/>
        <v>Véhicules usagésCertifié</v>
      </c>
      <c r="B94" s="12" t="s">
        <v>74</v>
      </c>
      <c r="C94" s="30" t="s">
        <v>76</v>
      </c>
      <c r="D94" s="31">
        <f>+SUM(START:END!D94)</f>
        <v>98.465212831970035</v>
      </c>
      <c r="E94" s="31">
        <f>IF(D94=0,0,F94/D94)</f>
        <v>750</v>
      </c>
      <c r="F94" s="436">
        <f>+SUM(START:END!F94)</f>
        <v>73848.909623977524</v>
      </c>
      <c r="G94" s="31">
        <f>+SUM(START:END!G94)</f>
        <v>98.465212831970035</v>
      </c>
      <c r="H94" s="31">
        <f>IF(G94=0,0,I94/G94)</f>
        <v>750</v>
      </c>
      <c r="I94" s="436">
        <f>+SUM(START:END!I94)</f>
        <v>73848.909623977524</v>
      </c>
      <c r="J94" s="31">
        <f>+SUM(START:END!J94)</f>
        <v>114</v>
      </c>
      <c r="K94" s="31">
        <f>IF(J94=0,0,L94/J94)</f>
        <v>1370.7450877192987</v>
      </c>
      <c r="L94" s="31">
        <f>+SUM(START:END!L94)</f>
        <v>156264.94000000006</v>
      </c>
      <c r="M94" s="32">
        <f>J94-G94</f>
        <v>15.534787168029965</v>
      </c>
      <c r="N94" s="34">
        <f>L94-I94</f>
        <v>82416.030376022536</v>
      </c>
      <c r="O94" s="31">
        <f>+SUM(START:END!O94)</f>
        <v>82</v>
      </c>
      <c r="P94" s="31">
        <f>IF(O94=0,0,Q94/O94)</f>
        <v>499.78658536585408</v>
      </c>
      <c r="Q94" s="31">
        <f>+SUM(START:END!Q94)</f>
        <v>40982.500000000036</v>
      </c>
      <c r="R94" s="32">
        <f t="shared" ref="R94:R95" si="32">J94-O94</f>
        <v>32</v>
      </c>
      <c r="S94" s="35">
        <f t="shared" ref="S94:S95" si="33">L94-Q94</f>
        <v>115282.44000000003</v>
      </c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pans="1:40" ht="18.75" customHeight="1">
      <c r="A95" t="str">
        <f t="shared" si="31"/>
        <v>Véhicules usagésNon Certifié</v>
      </c>
      <c r="B95" s="12" t="s">
        <v>74</v>
      </c>
      <c r="C95" s="30" t="s">
        <v>77</v>
      </c>
      <c r="D95" s="31">
        <f>+SUM(START:END!D95)</f>
        <v>5.6158866634203441</v>
      </c>
      <c r="E95" s="26">
        <f t="shared" ref="E95:E104" si="34">IF(D95=0,0,F95/D95)</f>
        <v>750</v>
      </c>
      <c r="F95" s="53">
        <f>+SUM(START:END!F95)</f>
        <v>4211.9149975652581</v>
      </c>
      <c r="G95" s="31">
        <f>+SUM(START:END!G95)</f>
        <v>5.6158866634203441</v>
      </c>
      <c r="H95" s="26">
        <f t="shared" ref="H95" si="35">IF(G95=0,0,I95/G95)</f>
        <v>750</v>
      </c>
      <c r="I95" s="53">
        <f>+SUM(START:END!I95)</f>
        <v>4211.9149975652581</v>
      </c>
      <c r="J95" s="31">
        <f>+SUM(START:END!J95)</f>
        <v>4</v>
      </c>
      <c r="K95" s="26">
        <f t="shared" ref="K95" si="36">IF(J95=0,0,L95/J95)</f>
        <v>1709.4600000000014</v>
      </c>
      <c r="L95" s="31">
        <f>+SUM(START:END!L95)</f>
        <v>6837.8400000000056</v>
      </c>
      <c r="M95" s="32"/>
      <c r="N95" s="34"/>
      <c r="O95" s="31">
        <f>+SUM(START:END!O95)</f>
        <v>21</v>
      </c>
      <c r="P95" s="26">
        <f t="shared" ref="P95" si="37">IF(O95=0,0,Q95/O95)</f>
        <v>516.94380952380948</v>
      </c>
      <c r="Q95" s="31">
        <f>+SUM(START:END!Q95)</f>
        <v>10855.82</v>
      </c>
      <c r="R95" s="32">
        <f t="shared" si="32"/>
        <v>-17</v>
      </c>
      <c r="S95" s="35">
        <f t="shared" si="33"/>
        <v>-4017.9799999999941</v>
      </c>
      <c r="T95" s="14"/>
      <c r="U95" s="14"/>
      <c r="V95" s="146"/>
      <c r="W95" s="146"/>
      <c r="X95" s="146"/>
      <c r="Y95" s="146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0" ht="15.75" customHeight="1">
      <c r="A96" t="str">
        <f t="shared" si="31"/>
        <v>Véhicules usagésTotal Usagés</v>
      </c>
      <c r="B96" s="12" t="s">
        <v>74</v>
      </c>
      <c r="C96" s="36" t="s">
        <v>78</v>
      </c>
      <c r="D96" s="37">
        <f>+D95+D94</f>
        <v>104.08109949539038</v>
      </c>
      <c r="E96" s="31">
        <f t="shared" si="34"/>
        <v>750</v>
      </c>
      <c r="F96" s="38">
        <f t="shared" ref="F96" si="38">+F94+F95</f>
        <v>78060.824621542779</v>
      </c>
      <c r="G96" s="39">
        <f>+G95+G94</f>
        <v>104.08109949539038</v>
      </c>
      <c r="H96" s="37">
        <f t="shared" ref="H96:H98" si="39">IF(G96=0,0,I96/G96)</f>
        <v>750</v>
      </c>
      <c r="I96" s="38">
        <f t="shared" ref="I96:J96" si="40">+I94+I95</f>
        <v>78060.824621542779</v>
      </c>
      <c r="J96" s="39">
        <f t="shared" si="40"/>
        <v>118</v>
      </c>
      <c r="K96" s="37">
        <f>IF(J96&lt;=0,0,L96/J96)</f>
        <v>1382.2269491525428</v>
      </c>
      <c r="L96" s="38">
        <f>+L94+L95</f>
        <v>163102.78000000006</v>
      </c>
      <c r="M96" s="39">
        <f>J96-G96</f>
        <v>13.918900504609624</v>
      </c>
      <c r="N96" s="38">
        <f>L96-I96</f>
        <v>85041.955378457278</v>
      </c>
      <c r="O96" s="39">
        <f t="shared" ref="O96" si="41">+O94+O95</f>
        <v>103</v>
      </c>
      <c r="P96" s="37">
        <f>IF(O96&lt;=0,0,Q96/O96)</f>
        <v>503.2846601941751</v>
      </c>
      <c r="Q96" s="38">
        <f>+Q94+Q95</f>
        <v>51838.320000000036</v>
      </c>
      <c r="R96" s="39">
        <f t="shared" ref="R96:S96" si="42">R94+R95</f>
        <v>15</v>
      </c>
      <c r="S96" s="40">
        <f t="shared" si="42"/>
        <v>111264.46000000004</v>
      </c>
      <c r="T96" s="14"/>
      <c r="U96" s="14"/>
      <c r="V96" s="480">
        <f>+SUM(START:END!D96)-D96</f>
        <v>0</v>
      </c>
      <c r="W96" s="480">
        <f>+SUM(START:END!G96)-G96</f>
        <v>0</v>
      </c>
      <c r="X96" s="480">
        <f>+SUM(START:END!J96)-J96</f>
        <v>0</v>
      </c>
      <c r="Y96" s="480">
        <f>+SUM(START:END!O96)-O96</f>
        <v>0</v>
      </c>
      <c r="Z96" s="14"/>
      <c r="AA96" s="14"/>
      <c r="AB96" s="14"/>
      <c r="AC96" s="83"/>
      <c r="AD96" s="14"/>
      <c r="AE96" s="14"/>
      <c r="AF96" s="83"/>
      <c r="AG96" s="14"/>
      <c r="AH96" s="14"/>
      <c r="AI96" s="14"/>
      <c r="AJ96" s="14"/>
      <c r="AK96" s="14"/>
      <c r="AL96" s="14"/>
      <c r="AM96" s="14"/>
      <c r="AN96" s="14"/>
    </row>
    <row r="97" spans="1:40" ht="15.75" customHeight="1">
      <c r="A97" t="str">
        <f t="shared" si="31"/>
        <v>Véhicules usagés</v>
      </c>
      <c r="B97" s="12" t="s">
        <v>74</v>
      </c>
      <c r="C97" s="30"/>
      <c r="D97" s="14"/>
      <c r="E97" s="31">
        <f t="shared" si="34"/>
        <v>0</v>
      </c>
      <c r="F97" s="41"/>
      <c r="G97" s="42"/>
      <c r="H97" s="14">
        <f t="shared" si="39"/>
        <v>0</v>
      </c>
      <c r="I97" s="41"/>
      <c r="J97" s="42"/>
      <c r="K97" s="14"/>
      <c r="L97" s="41"/>
      <c r="M97" s="43">
        <f>M96/G96</f>
        <v>0.1337312977292873</v>
      </c>
      <c r="N97" s="44">
        <f>N96/I96</f>
        <v>1.0894319370921415</v>
      </c>
      <c r="O97" s="42"/>
      <c r="P97" s="14"/>
      <c r="Q97" s="41"/>
      <c r="R97" s="43">
        <f>R96/O96</f>
        <v>0.14563106796116504</v>
      </c>
      <c r="S97" s="45">
        <f>IF(Q96=0,0,(S96/Q96))</f>
        <v>2.1463747281933512</v>
      </c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ht="15.75" customHeight="1">
      <c r="A98" t="str">
        <f t="shared" si="31"/>
        <v>Véhicules usagésUS</v>
      </c>
      <c r="B98" s="12" t="s">
        <v>74</v>
      </c>
      <c r="C98" s="30" t="s">
        <v>196</v>
      </c>
      <c r="D98" s="31">
        <f>+SUM(START:END!D98)</f>
        <v>0</v>
      </c>
      <c r="E98" s="31">
        <f t="shared" si="34"/>
        <v>0</v>
      </c>
      <c r="F98" s="31">
        <f>+SUM(START:END!F98)</f>
        <v>0</v>
      </c>
      <c r="G98" s="163">
        <f>+SUM(START:END!G98)</f>
        <v>0</v>
      </c>
      <c r="H98" s="31">
        <f t="shared" si="39"/>
        <v>0</v>
      </c>
      <c r="I98" s="31">
        <f>+SUM(START:END!I98)</f>
        <v>0</v>
      </c>
      <c r="J98" s="32">
        <f>+SUM(START:END!J98)</f>
        <v>0</v>
      </c>
      <c r="K98" s="31">
        <f t="shared" ref="K98" si="43">IF(J98=0,0,L98/J98)</f>
        <v>0</v>
      </c>
      <c r="L98" s="34">
        <f>+SUM(START:END!L98)</f>
        <v>0</v>
      </c>
      <c r="M98" s="32">
        <f t="shared" ref="M98" si="44">J98-G98</f>
        <v>0</v>
      </c>
      <c r="N98" s="34">
        <f t="shared" ref="N98" si="45">L98-I98</f>
        <v>0</v>
      </c>
      <c r="O98" s="32">
        <f>+SUM(START:END!O98)</f>
        <v>0</v>
      </c>
      <c r="P98" s="31">
        <f t="shared" ref="P98" si="46">IF(O98=0,0,Q98/O98)</f>
        <v>0</v>
      </c>
      <c r="Q98" s="33">
        <f>+SUM(START:END!Q98)</f>
        <v>0</v>
      </c>
      <c r="R98" s="32"/>
      <c r="S98" s="35"/>
      <c r="T98" s="14"/>
      <c r="U98" s="14"/>
      <c r="V98" s="480">
        <f>+SUM(START:END!D98)-D98</f>
        <v>0</v>
      </c>
      <c r="W98" s="480">
        <f>+SUM(START:END!G98)-G98</f>
        <v>0</v>
      </c>
      <c r="X98" s="480">
        <f>+SUM(START:END!J98)-J98</f>
        <v>0</v>
      </c>
      <c r="Y98" s="480">
        <f>+SUM(START:END!O98)-O98</f>
        <v>0</v>
      </c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ht="15.75" customHeight="1">
      <c r="A99" t="str">
        <f t="shared" si="31"/>
        <v>Véhicules usagésVentes au Gros</v>
      </c>
      <c r="B99" s="12" t="s">
        <v>74</v>
      </c>
      <c r="C99" s="30" t="s">
        <v>79</v>
      </c>
      <c r="D99" s="31">
        <f>+SUM(START:END!D99)</f>
        <v>88.195036940830789</v>
      </c>
      <c r="E99" s="31">
        <f t="shared" ref="E99" si="47">IF(D99=0,0,F99/D99)</f>
        <v>120</v>
      </c>
      <c r="F99" s="31">
        <f>+SUM(START:END!F99)</f>
        <v>10583.404432899695</v>
      </c>
      <c r="G99" s="163">
        <f>+SUM(START:END!G99)</f>
        <v>88.195036940830789</v>
      </c>
      <c r="H99" s="31">
        <f t="shared" ref="H99" si="48">IF(G99=0,0,I99/G99)</f>
        <v>120</v>
      </c>
      <c r="I99" s="31">
        <f>+SUM(START:END!I99)</f>
        <v>10583.404432899695</v>
      </c>
      <c r="J99" s="32">
        <f>+SUM(START:END!J99)</f>
        <v>147</v>
      </c>
      <c r="K99" s="31">
        <f t="shared" ref="K99" si="49">IF(J99=0,0,L99/J99)</f>
        <v>291.98183673469401</v>
      </c>
      <c r="L99" s="34">
        <f>+SUM(START:END!L99)</f>
        <v>42921.330000000016</v>
      </c>
      <c r="M99" s="32">
        <f t="shared" ref="M99" si="50">J99-G99</f>
        <v>58.804963059169211</v>
      </c>
      <c r="N99" s="34">
        <f t="shared" ref="N99" si="51">L99-I99</f>
        <v>32337.925567100319</v>
      </c>
      <c r="O99" s="32">
        <f>+SUM(START:END!O99)</f>
        <v>100</v>
      </c>
      <c r="P99" s="31">
        <f t="shared" ref="P99" si="52">IF(O99=0,0,Q99/O99)</f>
        <v>133.36390000000043</v>
      </c>
      <c r="Q99" s="33">
        <f>+SUM(START:END!Q99)</f>
        <v>13336.390000000043</v>
      </c>
      <c r="R99" s="32">
        <f t="shared" ref="R99" si="53">J99-O99</f>
        <v>47</v>
      </c>
      <c r="S99" s="35">
        <f t="shared" ref="S99" si="54">L99-Q99</f>
        <v>29584.939999999973</v>
      </c>
      <c r="T99" s="14"/>
      <c r="U99" s="14"/>
      <c r="V99" s="480">
        <f>+SUM(START:END!D99)-D99</f>
        <v>0</v>
      </c>
      <c r="W99" s="480">
        <f>+SUM(START:END!G99)-G99</f>
        <v>0</v>
      </c>
      <c r="X99" s="480">
        <f>+SUM(START:END!J99)-J99</f>
        <v>0</v>
      </c>
      <c r="Y99" s="480">
        <f>+SUM(START:END!O99)-O99</f>
        <v>0</v>
      </c>
      <c r="Z99" s="14"/>
      <c r="AA99" s="14"/>
      <c r="AB99" s="14"/>
      <c r="AC99" s="83"/>
      <c r="AD99" s="14"/>
      <c r="AE99" s="14"/>
      <c r="AF99" s="147"/>
      <c r="AG99" s="14"/>
      <c r="AH99" s="14"/>
      <c r="AI99" s="14"/>
      <c r="AJ99" s="14"/>
      <c r="AK99" s="14"/>
      <c r="AL99" s="14"/>
      <c r="AM99" s="14"/>
      <c r="AN99" s="14"/>
    </row>
    <row r="100" spans="1:40" ht="15.75" customHeight="1">
      <c r="A100" t="str">
        <f t="shared" si="31"/>
        <v>Véhicules usagés</v>
      </c>
      <c r="B100" s="12" t="s">
        <v>74</v>
      </c>
      <c r="C100" s="88"/>
      <c r="D100" s="26"/>
      <c r="E100" s="26"/>
      <c r="F100" s="49"/>
      <c r="G100" s="52"/>
      <c r="H100" s="48"/>
      <c r="I100" s="49"/>
      <c r="J100" s="52"/>
      <c r="K100" s="48"/>
      <c r="L100" s="49"/>
      <c r="M100" s="50"/>
      <c r="N100" s="148"/>
      <c r="O100" s="52"/>
      <c r="P100" s="48"/>
      <c r="Q100" s="49"/>
      <c r="R100" s="50"/>
      <c r="S100" s="149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7"/>
      <c r="AG100" s="14"/>
      <c r="AH100" s="14"/>
      <c r="AI100" s="14"/>
      <c r="AJ100" s="14"/>
      <c r="AK100" s="14"/>
      <c r="AL100" s="14"/>
      <c r="AM100" s="14"/>
      <c r="AN100" s="14"/>
    </row>
    <row r="101" spans="1:40" s="437" customFormat="1" ht="15.75" customHeight="1">
      <c r="A101" s="437" t="str">
        <f t="shared" si="31"/>
        <v>Véhicules usagésRev. Finances</v>
      </c>
      <c r="B101" s="438" t="s">
        <v>74</v>
      </c>
      <c r="C101" s="439" t="s">
        <v>26</v>
      </c>
      <c r="D101" s="440">
        <v>0</v>
      </c>
      <c r="E101" s="440">
        <f t="shared" si="34"/>
        <v>0</v>
      </c>
      <c r="F101" s="441">
        <f>+SUM(START:END!F101)</f>
        <v>83690.942576702786</v>
      </c>
      <c r="G101" s="442">
        <v>0</v>
      </c>
      <c r="H101" s="440">
        <f t="shared" ref="H101:H104" si="55">IF(G101=0,0,I101/G101)</f>
        <v>0</v>
      </c>
      <c r="I101" s="440">
        <f>+SUM(START:END!I101)</f>
        <v>83690.942576702786</v>
      </c>
      <c r="J101" s="442"/>
      <c r="K101" s="440">
        <f>IF(J96=0,0,L101/J96)</f>
        <v>870.32711864406781</v>
      </c>
      <c r="L101" s="441">
        <f>+SUM(START:END!L101)</f>
        <v>102698.6</v>
      </c>
      <c r="M101" s="442"/>
      <c r="N101" s="441">
        <f t="shared" ref="N101:N104" si="56">L101-I101</f>
        <v>19007.65742329722</v>
      </c>
      <c r="O101" s="442"/>
      <c r="P101" s="440">
        <f>IF(O96=0,0,Q101/O96)</f>
        <v>629.09058252427189</v>
      </c>
      <c r="Q101" s="441">
        <f>+SUM(START:END!Q101)</f>
        <v>64796.33</v>
      </c>
      <c r="R101" s="442">
        <f t="shared" ref="R101:R103" si="57">O101-K101</f>
        <v>-870.32711864406781</v>
      </c>
      <c r="S101" s="443">
        <f t="shared" ref="S101:S104" si="58">L101-Q101</f>
        <v>37902.270000000004</v>
      </c>
      <c r="T101" s="444"/>
      <c r="U101" s="444"/>
      <c r="V101" s="444"/>
      <c r="W101" s="444"/>
      <c r="X101" s="444"/>
      <c r="Y101" s="444"/>
      <c r="Z101" s="444"/>
      <c r="AA101" s="444"/>
      <c r="AB101" s="444"/>
      <c r="AC101" s="444"/>
      <c r="AD101" s="444"/>
      <c r="AE101" s="444"/>
      <c r="AF101" s="444"/>
      <c r="AG101" s="444"/>
      <c r="AH101" s="444"/>
      <c r="AI101" s="444"/>
      <c r="AJ101" s="444"/>
      <c r="AK101" s="444"/>
      <c r="AL101" s="444"/>
      <c r="AM101" s="444"/>
      <c r="AN101" s="444"/>
    </row>
    <row r="102" spans="1:40" ht="15.75" customHeight="1">
      <c r="A102" t="str">
        <f t="shared" si="31"/>
        <v>Véhicules usagésRev. Protections</v>
      </c>
      <c r="B102" s="12" t="s">
        <v>74</v>
      </c>
      <c r="C102" s="30" t="s">
        <v>27</v>
      </c>
      <c r="D102" s="31">
        <v>0</v>
      </c>
      <c r="E102" s="31">
        <f t="shared" si="34"/>
        <v>0</v>
      </c>
      <c r="F102" s="34">
        <f>+SUM(START:END!F102)</f>
        <v>94849.734920263159</v>
      </c>
      <c r="G102" s="32">
        <v>0</v>
      </c>
      <c r="H102" s="31">
        <f t="shared" si="55"/>
        <v>0</v>
      </c>
      <c r="I102" s="31">
        <f>+SUM(START:END!I102)</f>
        <v>94849.734920263159</v>
      </c>
      <c r="J102" s="32"/>
      <c r="K102" s="31">
        <f>IF(J96=0,0,L102/J96)</f>
        <v>1237.1114406779661</v>
      </c>
      <c r="L102" s="34">
        <f>+SUM(START:END!L102)</f>
        <v>145979.15</v>
      </c>
      <c r="M102" s="32"/>
      <c r="N102" s="34">
        <f t="shared" si="56"/>
        <v>51129.415079736835</v>
      </c>
      <c r="O102" s="32"/>
      <c r="P102" s="31">
        <f>IF(O96=0,0,Q102/O96)</f>
        <v>755.1438834951457</v>
      </c>
      <c r="Q102" s="34">
        <f>+SUM(START:END!Q102)</f>
        <v>77779.820000000007</v>
      </c>
      <c r="R102" s="32">
        <f t="shared" si="57"/>
        <v>-1237.1114406779661</v>
      </c>
      <c r="S102" s="35">
        <f t="shared" si="58"/>
        <v>68199.329999999987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ht="15.75" customHeight="1">
      <c r="A103" t="str">
        <f t="shared" si="31"/>
        <v>Véhicules usagésRev. Autres</v>
      </c>
      <c r="B103" s="12" t="s">
        <v>74</v>
      </c>
      <c r="C103" s="30" t="s">
        <v>28</v>
      </c>
      <c r="D103" s="31">
        <v>0</v>
      </c>
      <c r="E103" s="26">
        <f t="shared" si="34"/>
        <v>0</v>
      </c>
      <c r="F103" s="34">
        <f>+SUM(START:END!F103)</f>
        <v>0</v>
      </c>
      <c r="G103" s="32">
        <v>0</v>
      </c>
      <c r="H103" s="48">
        <f t="shared" si="55"/>
        <v>0</v>
      </c>
      <c r="I103" s="31">
        <f>+SUM(START:END!I103)</f>
        <v>0</v>
      </c>
      <c r="J103" s="32"/>
      <c r="K103" s="48">
        <f>IF(J96=0,0,L103/J96)</f>
        <v>55.284745762711864</v>
      </c>
      <c r="L103" s="34">
        <f>+SUM(START:END!L103)</f>
        <v>6523.6</v>
      </c>
      <c r="M103" s="52"/>
      <c r="N103" s="34">
        <f t="shared" si="56"/>
        <v>6523.6</v>
      </c>
      <c r="O103" s="32"/>
      <c r="P103" s="48">
        <f>IF(O96=0,0,Q103/O96)</f>
        <v>66.847087378640779</v>
      </c>
      <c r="Q103" s="34">
        <f>+SUM(START:END!Q103)</f>
        <v>6885.25</v>
      </c>
      <c r="R103" s="32">
        <f t="shared" si="57"/>
        <v>-55.284745762711864</v>
      </c>
      <c r="S103" s="35">
        <f t="shared" si="58"/>
        <v>-361.64999999999964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ht="15.75" customHeight="1">
      <c r="A104" t="str">
        <f t="shared" si="31"/>
        <v>Véhicules usagésTotal F&amp;I</v>
      </c>
      <c r="B104" s="12" t="s">
        <v>74</v>
      </c>
      <c r="C104" s="36" t="s">
        <v>29</v>
      </c>
      <c r="D104" s="37">
        <f>D96</f>
        <v>104.08109949539038</v>
      </c>
      <c r="E104" s="31">
        <f t="shared" si="34"/>
        <v>1715.3996101364523</v>
      </c>
      <c r="F104" s="38">
        <f>F101+F102+F103</f>
        <v>178540.67749696595</v>
      </c>
      <c r="G104" s="39">
        <f>G96</f>
        <v>104.08109949539038</v>
      </c>
      <c r="H104" s="37">
        <f t="shared" si="55"/>
        <v>1715.3996101364523</v>
      </c>
      <c r="I104" s="38">
        <f>I101+I102+I103</f>
        <v>178540.67749696595</v>
      </c>
      <c r="J104" s="39">
        <f>J96</f>
        <v>118</v>
      </c>
      <c r="K104" s="37">
        <f>IF(J104&lt;=0,0,L104/J104)</f>
        <v>2162.7233050847458</v>
      </c>
      <c r="L104" s="38">
        <f>L101+L102+L103</f>
        <v>255201.35</v>
      </c>
      <c r="M104" s="32">
        <f>J104-G104</f>
        <v>13.918900504609624</v>
      </c>
      <c r="N104" s="38">
        <f t="shared" si="56"/>
        <v>76660.67250303406</v>
      </c>
      <c r="O104" s="39">
        <f>O96</f>
        <v>103</v>
      </c>
      <c r="P104" s="37">
        <f>IF(O104&lt;=0,0,Q104/O104)</f>
        <v>1451.0815533980585</v>
      </c>
      <c r="Q104" s="38">
        <f>Q101+Q102+Q103</f>
        <v>149461.40000000002</v>
      </c>
      <c r="R104" s="57"/>
      <c r="S104" s="40">
        <f t="shared" si="58"/>
        <v>105739.94999999998</v>
      </c>
      <c r="T104" s="14"/>
      <c r="U104" s="14"/>
      <c r="V104" s="480">
        <f>+SUM(START:END!D104)-D104</f>
        <v>0</v>
      </c>
      <c r="W104" s="480">
        <f>+SUM(START:END!G104)-G104</f>
        <v>0</v>
      </c>
      <c r="X104" s="480">
        <f>+SUM(START:END!J104)-J104</f>
        <v>0</v>
      </c>
      <c r="Y104" s="480">
        <f>+SUM(START:END!O104)-O104</f>
        <v>0</v>
      </c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0" ht="15.75" customHeight="1">
      <c r="A105" t="str">
        <f t="shared" si="31"/>
        <v>Véhicules usagés</v>
      </c>
      <c r="B105" s="12" t="s">
        <v>74</v>
      </c>
      <c r="C105" s="30"/>
      <c r="D105" s="14"/>
      <c r="E105" s="14"/>
      <c r="F105" s="60"/>
      <c r="G105" s="42"/>
      <c r="H105" s="150"/>
      <c r="I105" s="60"/>
      <c r="J105" s="42"/>
      <c r="K105" s="14"/>
      <c r="L105" s="60"/>
      <c r="M105" s="43"/>
      <c r="N105" s="44">
        <f>N104/I104</f>
        <v>0.42937370675283115</v>
      </c>
      <c r="O105" s="42"/>
      <c r="P105" s="14"/>
      <c r="Q105" s="60"/>
      <c r="R105" s="61"/>
      <c r="S105" s="45">
        <f>IF(Q104=0,0,(S104/Q104))</f>
        <v>0.70747330079873438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ht="15.75" customHeight="1" thickBot="1">
      <c r="A106" t="str">
        <f t="shared" si="31"/>
        <v>Véhicules usagés</v>
      </c>
      <c r="B106" s="12" t="s">
        <v>74</v>
      </c>
      <c r="C106" s="30"/>
      <c r="D106" s="14"/>
      <c r="E106" s="14"/>
      <c r="F106" s="60"/>
      <c r="G106" s="42"/>
      <c r="H106" s="150"/>
      <c r="I106" s="60"/>
      <c r="J106" s="42"/>
      <c r="K106" s="31"/>
      <c r="L106" s="60"/>
      <c r="M106" s="43"/>
      <c r="N106" s="44"/>
      <c r="O106" s="42"/>
      <c r="P106" s="14"/>
      <c r="Q106" s="60"/>
      <c r="R106" s="61"/>
      <c r="S106" s="45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ht="15.75" customHeight="1" thickTop="1">
      <c r="A107" t="str">
        <f t="shared" si="31"/>
        <v>Véhicules usagésTotal Dépt. Usagés</v>
      </c>
      <c r="B107" s="12" t="s">
        <v>74</v>
      </c>
      <c r="C107" s="63" t="s">
        <v>80</v>
      </c>
      <c r="D107" s="64">
        <f>D96+D99</f>
        <v>192.27613643622118</v>
      </c>
      <c r="E107" s="68">
        <f>IF(D107&lt;=0,0,F107/D107)</f>
        <v>1389.5895325524953</v>
      </c>
      <c r="F107" s="66">
        <f>F96+F104+F99</f>
        <v>267184.90655140841</v>
      </c>
      <c r="G107" s="67">
        <f>G96+G99</f>
        <v>192.27613643622118</v>
      </c>
      <c r="H107" s="68">
        <f>IF(G107&lt;=0,0,I107/G107)</f>
        <v>1389.5895325524953</v>
      </c>
      <c r="I107" s="66">
        <f>I96+I104+I99</f>
        <v>267184.90655140841</v>
      </c>
      <c r="J107" s="67">
        <f>J96+J99+J98</f>
        <v>265</v>
      </c>
      <c r="K107" s="68">
        <f>IF(J107&lt;=0,0,L107/J107)</f>
        <v>1740.4734339622644</v>
      </c>
      <c r="L107" s="66">
        <f>L96+L104+L99+L98</f>
        <v>461225.46000000008</v>
      </c>
      <c r="M107" s="67">
        <f>J107-G107</f>
        <v>72.723863563778821</v>
      </c>
      <c r="N107" s="66">
        <f>L107-I107</f>
        <v>194040.55344859167</v>
      </c>
      <c r="O107" s="67">
        <f>O96+O99+O98</f>
        <v>203</v>
      </c>
      <c r="P107" s="68">
        <f>IF(O107&lt;=0,0,Q107/O107)</f>
        <v>1057.3207389162567</v>
      </c>
      <c r="Q107" s="66">
        <f>Q96+Q104+Q99+Q98</f>
        <v>214636.1100000001</v>
      </c>
      <c r="R107" s="67">
        <f>J107-O107</f>
        <v>62</v>
      </c>
      <c r="S107" s="69">
        <f>L107-Q107</f>
        <v>246589.34999999998</v>
      </c>
      <c r="T107" s="14"/>
      <c r="U107" s="14"/>
      <c r="V107" s="480">
        <f>+SUM(START:END!D107)-D107</f>
        <v>0</v>
      </c>
      <c r="W107" s="480">
        <f>+SUM(START:END!G107)-G107</f>
        <v>0</v>
      </c>
      <c r="X107" s="480">
        <f>+SUM(START:END!J107)-J107</f>
        <v>0</v>
      </c>
      <c r="Y107" s="480">
        <f>+SUM(START:END!O107)-O107</f>
        <v>0</v>
      </c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ht="19.5" customHeight="1" thickBot="1">
      <c r="A108" t="str">
        <f t="shared" si="31"/>
        <v>Véhicules usagés</v>
      </c>
      <c r="B108" s="12" t="s">
        <v>74</v>
      </c>
      <c r="C108" s="70"/>
      <c r="D108" s="71"/>
      <c r="E108" s="71"/>
      <c r="F108" s="72"/>
      <c r="G108" s="73"/>
      <c r="H108" s="71"/>
      <c r="I108" s="72"/>
      <c r="J108" s="73"/>
      <c r="K108" s="71"/>
      <c r="L108" s="72"/>
      <c r="M108" s="74">
        <f>M107/G107</f>
        <v>0.378226153862321</v>
      </c>
      <c r="N108" s="75">
        <f>N107/I107</f>
        <v>0.72624069957056803</v>
      </c>
      <c r="O108" s="73"/>
      <c r="P108" s="71"/>
      <c r="Q108" s="72"/>
      <c r="R108" s="74">
        <f>O107/R107</f>
        <v>3.274193548387097</v>
      </c>
      <c r="S108" s="151">
        <f>IF(Q107=0,0,(S107/Q107))</f>
        <v>1.1488716879932266</v>
      </c>
      <c r="T108" s="14"/>
      <c r="U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ht="15.75" customHeight="1" thickTop="1">
      <c r="A109" t="str">
        <f t="shared" si="31"/>
        <v>Véhicules usagés</v>
      </c>
      <c r="B109" s="12" t="s">
        <v>74</v>
      </c>
      <c r="C109" s="54"/>
      <c r="D109" s="77"/>
      <c r="E109" s="77"/>
      <c r="F109" s="78"/>
      <c r="G109" s="79"/>
      <c r="H109" s="77"/>
      <c r="I109" s="78"/>
      <c r="J109" s="79"/>
      <c r="K109" s="77"/>
      <c r="L109" s="78"/>
      <c r="M109" s="43"/>
      <c r="N109" s="44"/>
      <c r="O109" s="79"/>
      <c r="P109" s="77"/>
      <c r="Q109" s="78"/>
      <c r="R109" s="43"/>
      <c r="S109" s="45"/>
      <c r="T109" s="14"/>
      <c r="U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1:40" ht="15.75" customHeight="1">
      <c r="A110" t="str">
        <f t="shared" si="31"/>
        <v>Véhicules usagésDEPENSES</v>
      </c>
      <c r="B110" s="12" t="s">
        <v>74</v>
      </c>
      <c r="C110" s="80" t="s">
        <v>31</v>
      </c>
      <c r="D110" s="14"/>
      <c r="E110" s="81"/>
      <c r="F110" s="60"/>
      <c r="G110" s="42"/>
      <c r="H110" s="81"/>
      <c r="I110" s="60"/>
      <c r="J110" s="42"/>
      <c r="K110" s="81"/>
      <c r="L110" s="41"/>
      <c r="M110" s="42"/>
      <c r="N110" s="41"/>
      <c r="O110" s="42"/>
      <c r="P110" s="81"/>
      <c r="Q110" s="41"/>
      <c r="R110" s="42"/>
      <c r="S110" s="62"/>
      <c r="T110" s="14"/>
      <c r="U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0" ht="15.75" customHeight="1">
      <c r="A111" t="str">
        <f t="shared" si="31"/>
        <v>Véhicules usagésComm. vendeurs</v>
      </c>
      <c r="B111" s="12" t="s">
        <v>74</v>
      </c>
      <c r="C111" s="30" t="s">
        <v>32</v>
      </c>
      <c r="D111" s="82"/>
      <c r="E111" s="83">
        <f t="shared" ref="E111:E119" si="59">F111/D$96</f>
        <v>423.97316087732185</v>
      </c>
      <c r="F111" s="31">
        <f>+SUM(START:END!F111)</f>
        <v>44127.592740647684</v>
      </c>
      <c r="G111" s="152">
        <f>I111/I96</f>
        <v>0.56529754783642916</v>
      </c>
      <c r="H111" s="83">
        <f t="shared" ref="H111:H119" si="60">I111/G$96</f>
        <v>423.97316087732185</v>
      </c>
      <c r="I111" s="31">
        <f>+SUM(START:END!I111)</f>
        <v>44127.592740647684</v>
      </c>
      <c r="J111" s="152">
        <f>L111/L96</f>
        <v>0.40817477176048123</v>
      </c>
      <c r="K111" s="83">
        <f t="shared" ref="K111:K119" si="61">IF($J$96=0,0,L111/(J$94+J$95))</f>
        <v>564.19016949152547</v>
      </c>
      <c r="L111" s="34">
        <f>+SUM(START:END!L111)</f>
        <v>66574.44</v>
      </c>
      <c r="M111" s="42"/>
      <c r="N111" s="60">
        <f t="shared" ref="N111:N152" si="62">L111-I111</f>
        <v>22446.847259352318</v>
      </c>
      <c r="O111" s="42"/>
      <c r="P111" s="83">
        <f t="shared" ref="P111:P119" si="63">IF($J$96=0,0,Q111/(O$94+O$95))</f>
        <v>330.58368932038832</v>
      </c>
      <c r="Q111" s="34">
        <f>+SUM(START:END!Q111)</f>
        <v>34050.119999999995</v>
      </c>
      <c r="R111" s="42"/>
      <c r="S111" s="86">
        <f t="shared" ref="S111:S121" si="64">L111-Q111</f>
        <v>32524.320000000007</v>
      </c>
      <c r="T111" s="14"/>
      <c r="U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0" ht="15.75" customHeight="1">
      <c r="A112" t="str">
        <f t="shared" si="31"/>
        <v>Véhicules usagésComm. F&amp;I</v>
      </c>
      <c r="B112" s="12" t="s">
        <v>74</v>
      </c>
      <c r="C112" s="88" t="s">
        <v>33</v>
      </c>
      <c r="D112" s="89"/>
      <c r="E112" s="90">
        <f t="shared" si="59"/>
        <v>514.61988304093563</v>
      </c>
      <c r="F112" s="23">
        <f>+SUM(START:END!F112)</f>
        <v>53562.203249089784</v>
      </c>
      <c r="G112" s="93">
        <f>I112/I104</f>
        <v>0.3</v>
      </c>
      <c r="H112" s="90">
        <f t="shared" si="60"/>
        <v>514.61988304093563</v>
      </c>
      <c r="I112" s="23">
        <f>+SUM(START:END!I112)</f>
        <v>53562.203249089784</v>
      </c>
      <c r="J112" s="93">
        <f>L112/L104</f>
        <v>0.30036028414426491</v>
      </c>
      <c r="K112" s="90">
        <f t="shared" si="61"/>
        <v>649.59618644067803</v>
      </c>
      <c r="L112" s="34">
        <f>+SUM(START:END!L112)</f>
        <v>76652.350000000006</v>
      </c>
      <c r="M112" s="24"/>
      <c r="N112" s="94">
        <f t="shared" si="62"/>
        <v>23090.146750910222</v>
      </c>
      <c r="O112" s="24"/>
      <c r="P112" s="90">
        <f t="shared" si="63"/>
        <v>428.99446601941747</v>
      </c>
      <c r="Q112" s="34">
        <f>+SUM(START:END!Q112)</f>
        <v>44186.43</v>
      </c>
      <c r="R112" s="24"/>
      <c r="S112" s="95">
        <f t="shared" si="64"/>
        <v>32465.920000000006</v>
      </c>
      <c r="T112" s="14"/>
      <c r="U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0" ht="15.75" customHeight="1">
      <c r="A113" t="str">
        <f t="shared" si="31"/>
        <v>Véhicules usagésFrais de livraison</v>
      </c>
      <c r="B113" s="12" t="s">
        <v>74</v>
      </c>
      <c r="C113" s="30" t="s">
        <v>34</v>
      </c>
      <c r="D113" s="82"/>
      <c r="E113" s="83">
        <f t="shared" si="59"/>
        <v>54</v>
      </c>
      <c r="F113" s="31">
        <f>+SUM(START:END!F113)</f>
        <v>5620.3793727510802</v>
      </c>
      <c r="G113" s="84"/>
      <c r="H113" s="83">
        <f t="shared" si="60"/>
        <v>54</v>
      </c>
      <c r="I113" s="31">
        <f>+SUM(START:END!I113)</f>
        <v>5620.3793727510802</v>
      </c>
      <c r="J113" s="42"/>
      <c r="K113" s="83">
        <f t="shared" si="61"/>
        <v>85.455677966101703</v>
      </c>
      <c r="L113" s="114">
        <f>+SUM(START:END!L113)</f>
        <v>10083.77</v>
      </c>
      <c r="M113" s="42"/>
      <c r="N113" s="60">
        <f t="shared" si="62"/>
        <v>4463.3906272489203</v>
      </c>
      <c r="O113" s="42"/>
      <c r="P113" s="83">
        <f t="shared" si="63"/>
        <v>61.892815533980581</v>
      </c>
      <c r="Q113" s="114">
        <f>+SUM(START:END!Q113)</f>
        <v>6374.96</v>
      </c>
      <c r="R113" s="42"/>
      <c r="S113" s="86">
        <f t="shared" si="64"/>
        <v>3708.8100000000004</v>
      </c>
      <c r="T113" s="14"/>
      <c r="U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0" ht="15.75" customHeight="1">
      <c r="A114" t="str">
        <f t="shared" si="31"/>
        <v>Véhicules usagésService gratuit 1</v>
      </c>
      <c r="B114" s="12" t="s">
        <v>74</v>
      </c>
      <c r="C114" s="30" t="s">
        <v>35</v>
      </c>
      <c r="D114" s="82"/>
      <c r="E114" s="83">
        <f t="shared" si="59"/>
        <v>105.00000000000001</v>
      </c>
      <c r="F114" s="31">
        <f>+SUM(START:END!F114)</f>
        <v>10928.515447015991</v>
      </c>
      <c r="G114" s="84"/>
      <c r="H114" s="83">
        <f t="shared" si="60"/>
        <v>105.00000000000001</v>
      </c>
      <c r="I114" s="31">
        <f>+SUM(START:END!I114)</f>
        <v>10928.515447015991</v>
      </c>
      <c r="J114" s="42"/>
      <c r="K114" s="83">
        <f t="shared" si="61"/>
        <v>14.21686440677966</v>
      </c>
      <c r="L114" s="34">
        <f>+SUM(START:END!L114)</f>
        <v>1677.59</v>
      </c>
      <c r="M114" s="42"/>
      <c r="N114" s="60">
        <f t="shared" si="62"/>
        <v>-9250.9254470159904</v>
      </c>
      <c r="O114" s="42"/>
      <c r="P114" s="83">
        <f t="shared" si="63"/>
        <v>123.03631067961165</v>
      </c>
      <c r="Q114" s="34">
        <f>+SUM(START:END!Q114)</f>
        <v>12672.74</v>
      </c>
      <c r="R114" s="42"/>
      <c r="S114" s="86">
        <f t="shared" si="64"/>
        <v>-10995.15</v>
      </c>
      <c r="T114" s="14"/>
      <c r="U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0" ht="15.75" customHeight="1">
      <c r="A115" t="str">
        <f t="shared" si="31"/>
        <v>Véhicules usagésEntretien stock</v>
      </c>
      <c r="B115" s="12" t="s">
        <v>74</v>
      </c>
      <c r="C115" s="88" t="s">
        <v>36</v>
      </c>
      <c r="D115" s="89"/>
      <c r="E115" s="90">
        <f t="shared" si="59"/>
        <v>61.000000000000007</v>
      </c>
      <c r="F115" s="23">
        <f>+SUM(START:END!F115)</f>
        <v>6348.9470692188133</v>
      </c>
      <c r="G115" s="91"/>
      <c r="H115" s="90">
        <f t="shared" si="60"/>
        <v>61.000000000000007</v>
      </c>
      <c r="I115" s="23">
        <f>+SUM(START:END!I115)</f>
        <v>6348.9470692188133</v>
      </c>
      <c r="J115" s="24"/>
      <c r="K115" s="90">
        <f t="shared" si="61"/>
        <v>82.882033898305068</v>
      </c>
      <c r="L115" s="49">
        <f>+SUM(START:END!L115)</f>
        <v>9780.0799999999981</v>
      </c>
      <c r="M115" s="24"/>
      <c r="N115" s="94">
        <f t="shared" si="62"/>
        <v>3431.1329307811848</v>
      </c>
      <c r="O115" s="24"/>
      <c r="P115" s="90">
        <f t="shared" si="63"/>
        <v>90.503883495145629</v>
      </c>
      <c r="Q115" s="49">
        <f>+SUM(START:END!Q115)</f>
        <v>9321.9</v>
      </c>
      <c r="R115" s="24"/>
      <c r="S115" s="95">
        <f t="shared" si="64"/>
        <v>458.17999999999847</v>
      </c>
      <c r="T115" s="14"/>
      <c r="U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0" ht="15.75" customHeight="1">
      <c r="A116" t="str">
        <f t="shared" si="31"/>
        <v>Véhicules usagésPublicité 1</v>
      </c>
      <c r="B116" s="12" t="s">
        <v>74</v>
      </c>
      <c r="C116" s="30" t="s">
        <v>37</v>
      </c>
      <c r="D116" s="82"/>
      <c r="E116" s="83">
        <f t="shared" si="59"/>
        <v>27.410526315789447</v>
      </c>
      <c r="F116" s="31">
        <f>+SUM(START:END!F116)</f>
        <v>2852.9177166946974</v>
      </c>
      <c r="G116" s="84"/>
      <c r="H116" s="83">
        <f t="shared" si="60"/>
        <v>27.410526315789447</v>
      </c>
      <c r="I116" s="31">
        <f>+SUM(START:END!I116)</f>
        <v>2852.9177166946974</v>
      </c>
      <c r="J116" s="42"/>
      <c r="K116" s="83">
        <f t="shared" si="61"/>
        <v>57.888389830508473</v>
      </c>
      <c r="L116" s="34">
        <f>+SUM(START:END!L116)</f>
        <v>6830.83</v>
      </c>
      <c r="M116" s="42"/>
      <c r="N116" s="60">
        <f t="shared" si="62"/>
        <v>3977.9122833053025</v>
      </c>
      <c r="O116" s="42"/>
      <c r="P116" s="83">
        <f t="shared" si="63"/>
        <v>164.5631067961165</v>
      </c>
      <c r="Q116" s="34">
        <f>+SUM(START:END!Q116)</f>
        <v>16950</v>
      </c>
      <c r="R116" s="42"/>
      <c r="S116" s="86">
        <f t="shared" si="64"/>
        <v>-10119.17</v>
      </c>
      <c r="T116" s="14"/>
      <c r="U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1:40" ht="15.75" customHeight="1">
      <c r="A117" t="str">
        <f t="shared" si="31"/>
        <v>Véhicules usagésIntérêt de gros</v>
      </c>
      <c r="B117" s="12" t="s">
        <v>74</v>
      </c>
      <c r="C117" s="30" t="s">
        <v>38</v>
      </c>
      <c r="D117" s="82"/>
      <c r="E117" s="83">
        <f t="shared" si="59"/>
        <v>38.53500595420045</v>
      </c>
      <c r="F117" s="31">
        <f>+SUM(START:END!F117)</f>
        <v>4010.7657887745972</v>
      </c>
      <c r="G117" s="84"/>
      <c r="H117" s="83">
        <f t="shared" si="60"/>
        <v>38.53500595420045</v>
      </c>
      <c r="I117" s="31">
        <f>+SUM(START:END!I117)</f>
        <v>4010.7657887745972</v>
      </c>
      <c r="J117" s="42"/>
      <c r="K117" s="83">
        <f t="shared" si="61"/>
        <v>10.085677966101693</v>
      </c>
      <c r="L117" s="34">
        <f>+SUM(START:END!L117)</f>
        <v>1190.1099999999999</v>
      </c>
      <c r="M117" s="42"/>
      <c r="N117" s="60">
        <f t="shared" si="62"/>
        <v>-2820.6557887745976</v>
      </c>
      <c r="O117" s="42"/>
      <c r="P117" s="83">
        <f t="shared" si="63"/>
        <v>0.8584466019417476</v>
      </c>
      <c r="Q117" s="34">
        <f>+SUM(START:END!Q117)</f>
        <v>88.42</v>
      </c>
      <c r="R117" s="42"/>
      <c r="S117" s="86">
        <f t="shared" si="64"/>
        <v>1101.6899999999998</v>
      </c>
      <c r="T117" s="14"/>
      <c r="U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0" ht="15.75" hidden="1" customHeight="1">
      <c r="A118" t="str">
        <f t="shared" si="31"/>
        <v>Véhicules usagés[...]</v>
      </c>
      <c r="B118" s="12" t="s">
        <v>74</v>
      </c>
      <c r="C118" s="30" t="s">
        <v>21</v>
      </c>
      <c r="D118" s="82"/>
      <c r="E118" s="83">
        <f t="shared" si="59"/>
        <v>0</v>
      </c>
      <c r="F118" s="31">
        <f>+SUM(START:END!F118)</f>
        <v>0</v>
      </c>
      <c r="G118" s="84"/>
      <c r="H118" s="83">
        <f t="shared" si="60"/>
        <v>0</v>
      </c>
      <c r="I118" s="31">
        <f>+SUM(START:END!I118)</f>
        <v>0</v>
      </c>
      <c r="J118" s="42"/>
      <c r="K118" s="83">
        <f t="shared" si="61"/>
        <v>0</v>
      </c>
      <c r="L118" s="34">
        <f>+SUM(START:END!L118)</f>
        <v>0</v>
      </c>
      <c r="M118" s="42"/>
      <c r="N118" s="60">
        <f t="shared" si="62"/>
        <v>0</v>
      </c>
      <c r="O118" s="42"/>
      <c r="P118" s="83">
        <f t="shared" si="63"/>
        <v>0</v>
      </c>
      <c r="Q118" s="34">
        <f>+SUM(START:END!Q118)</f>
        <v>0</v>
      </c>
      <c r="R118" s="42"/>
      <c r="S118" s="86">
        <f t="shared" si="64"/>
        <v>0</v>
      </c>
      <c r="T118" s="14"/>
      <c r="U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0" ht="15.75" hidden="1" customHeight="1">
      <c r="A119" t="str">
        <f t="shared" si="31"/>
        <v>Véhicules usagés[...]</v>
      </c>
      <c r="B119" s="12" t="s">
        <v>74</v>
      </c>
      <c r="C119" s="30" t="s">
        <v>21</v>
      </c>
      <c r="D119" s="82"/>
      <c r="E119" s="83">
        <f t="shared" si="59"/>
        <v>0</v>
      </c>
      <c r="F119" s="31">
        <f>+SUM(START:END!F119)</f>
        <v>0</v>
      </c>
      <c r="G119" s="84"/>
      <c r="H119" s="83">
        <f t="shared" si="60"/>
        <v>0</v>
      </c>
      <c r="I119" s="31">
        <f>+SUM(START:END!I119)</f>
        <v>0</v>
      </c>
      <c r="J119" s="42"/>
      <c r="K119" s="83">
        <f t="shared" si="61"/>
        <v>0</v>
      </c>
      <c r="L119" s="34">
        <f>+SUM(START:END!L119)</f>
        <v>0</v>
      </c>
      <c r="M119" s="42"/>
      <c r="N119" s="60">
        <f t="shared" si="62"/>
        <v>0</v>
      </c>
      <c r="O119" s="42"/>
      <c r="P119" s="83">
        <f t="shared" si="63"/>
        <v>0</v>
      </c>
      <c r="Q119" s="34">
        <f>+SUM(START:END!Q119)</f>
        <v>0</v>
      </c>
      <c r="R119" s="42"/>
      <c r="S119" s="86">
        <f t="shared" si="64"/>
        <v>0</v>
      </c>
      <c r="T119" s="14"/>
      <c r="U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1:40" ht="15.75" hidden="1" customHeight="1">
      <c r="A120" t="str">
        <f t="shared" si="31"/>
        <v>Véhicules usagés[...]</v>
      </c>
      <c r="B120" s="12" t="s">
        <v>74</v>
      </c>
      <c r="C120" s="30" t="s">
        <v>21</v>
      </c>
      <c r="D120" s="82"/>
      <c r="E120" s="83">
        <f>F120/D$96</f>
        <v>0</v>
      </c>
      <c r="F120" s="31">
        <f>+SUM(START:END!F120)</f>
        <v>0</v>
      </c>
      <c r="G120" s="84"/>
      <c r="H120" s="83">
        <f>I120/G$96</f>
        <v>0</v>
      </c>
      <c r="I120" s="31">
        <f>+SUM(START:END!I120)</f>
        <v>0</v>
      </c>
      <c r="J120" s="42"/>
      <c r="K120" s="83">
        <f>IF($J$96=0,0,L120/(J$94+J$95))</f>
        <v>0</v>
      </c>
      <c r="L120" s="34">
        <f>+SUM(START:END!L120)</f>
        <v>0</v>
      </c>
      <c r="M120" s="42"/>
      <c r="N120" s="60">
        <f t="shared" si="62"/>
        <v>0</v>
      </c>
      <c r="O120" s="42"/>
      <c r="P120" s="83">
        <f>IF($J$96=0,0,Q120/(O$94+O$95))</f>
        <v>0</v>
      </c>
      <c r="Q120" s="34">
        <f>+SUM(START:END!Q120)</f>
        <v>0</v>
      </c>
      <c r="R120" s="42"/>
      <c r="S120" s="86">
        <f t="shared" si="64"/>
        <v>0</v>
      </c>
      <c r="T120" s="14"/>
      <c r="U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0" ht="15.75" customHeight="1">
      <c r="A121" t="str">
        <f t="shared" si="31"/>
        <v>Véhicules usagésTOTAL VARIABLES</v>
      </c>
      <c r="B121" s="12" t="s">
        <v>74</v>
      </c>
      <c r="C121" s="99" t="s">
        <v>39</v>
      </c>
      <c r="D121" s="100" t="s">
        <v>40</v>
      </c>
      <c r="E121" s="101">
        <f>F121/F$107</f>
        <v>0.47701542362262916</v>
      </c>
      <c r="F121" s="102">
        <f>SUM(F111:F120)</f>
        <v>127451.32138419266</v>
      </c>
      <c r="G121" s="103" t="s">
        <v>40</v>
      </c>
      <c r="H121" s="101">
        <f>I121/I$107</f>
        <v>0.47701542362262916</v>
      </c>
      <c r="I121" s="102">
        <f>SUM(I111:I120)</f>
        <v>127451.32138419266</v>
      </c>
      <c r="J121" s="103" t="s">
        <v>40</v>
      </c>
      <c r="K121" s="101">
        <f>L121/L$107</f>
        <v>0.37463059823280337</v>
      </c>
      <c r="L121" s="102">
        <f>SUM(L111:L120)</f>
        <v>172789.16999999995</v>
      </c>
      <c r="M121" s="106"/>
      <c r="N121" s="102">
        <f t="shared" si="62"/>
        <v>45337.848615807292</v>
      </c>
      <c r="O121" s="103" t="s">
        <v>40</v>
      </c>
      <c r="P121" s="101">
        <f>Q121/Q$107</f>
        <v>0.5760660216959762</v>
      </c>
      <c r="Q121" s="102">
        <f>SUM(Q111:Q120)</f>
        <v>123644.56999999999</v>
      </c>
      <c r="R121" s="106"/>
      <c r="S121" s="107">
        <f t="shared" si="64"/>
        <v>49144.599999999962</v>
      </c>
      <c r="T121" s="14"/>
      <c r="U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0" ht="15.75" customHeight="1">
      <c r="A122" t="str">
        <f t="shared" si="31"/>
        <v>Véhicules usagésSalaires cadres</v>
      </c>
      <c r="B122" s="12" t="s">
        <v>74</v>
      </c>
      <c r="C122" s="108" t="s">
        <v>42</v>
      </c>
      <c r="D122" s="14"/>
      <c r="E122" s="14"/>
      <c r="F122" s="31">
        <f>+SUM(START:END!F122)</f>
        <v>19634.728160919542</v>
      </c>
      <c r="G122" s="42"/>
      <c r="H122" s="14"/>
      <c r="I122" s="31">
        <f>+SUM(START:END!I122)</f>
        <v>19634.728160919542</v>
      </c>
      <c r="J122" s="42"/>
      <c r="K122" s="14"/>
      <c r="L122" s="34">
        <f>+SUM(START:END!L122)</f>
        <v>23492.18</v>
      </c>
      <c r="M122" s="42"/>
      <c r="N122" s="60">
        <f t="shared" si="62"/>
        <v>3857.4518390804587</v>
      </c>
      <c r="O122" s="42"/>
      <c r="P122" s="14"/>
      <c r="Q122" s="34">
        <f>+SUM(START:END!Q122)</f>
        <v>28485.35</v>
      </c>
      <c r="R122" s="42"/>
      <c r="S122" s="62"/>
      <c r="T122" s="14"/>
      <c r="U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0" ht="15.75" customHeight="1">
      <c r="A123" t="str">
        <f t="shared" si="31"/>
        <v>Véhicules usagésSalaires commis</v>
      </c>
      <c r="B123" s="12" t="s">
        <v>74</v>
      </c>
      <c r="C123" s="109" t="s">
        <v>43</v>
      </c>
      <c r="D123" s="82"/>
      <c r="E123" s="14"/>
      <c r="F123" s="23">
        <f>+SUM(START:END!F123)</f>
        <v>6686.2403600919533</v>
      </c>
      <c r="G123" s="84"/>
      <c r="H123" s="14"/>
      <c r="I123" s="23">
        <f>+SUM(START:END!I123)</f>
        <v>6686.2403600919533</v>
      </c>
      <c r="J123" s="42"/>
      <c r="K123" s="14"/>
      <c r="L123" s="23">
        <f>+SUM(START:END!L123)</f>
        <v>6125.7199999999993</v>
      </c>
      <c r="M123" s="42"/>
      <c r="N123" s="60">
        <f t="shared" si="62"/>
        <v>-560.52036009195399</v>
      </c>
      <c r="O123" s="42"/>
      <c r="P123" s="14"/>
      <c r="Q123" s="23">
        <f>+SUM(START:END!Q123)</f>
        <v>8609.49</v>
      </c>
      <c r="R123" s="42"/>
      <c r="S123" s="86">
        <f t="shared" ref="S123:S152" si="65">L123-Q123</f>
        <v>-2483.7700000000004</v>
      </c>
      <c r="T123" s="14"/>
      <c r="U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0" ht="15.75" customHeight="1">
      <c r="A124" t="str">
        <f t="shared" si="31"/>
        <v>Véhicules usagésSalaires autres</v>
      </c>
      <c r="B124" s="12" t="s">
        <v>74</v>
      </c>
      <c r="C124" s="108" t="s">
        <v>44</v>
      </c>
      <c r="D124" s="110"/>
      <c r="E124" s="111"/>
      <c r="F124" s="31">
        <f>+SUM(START:END!F124)</f>
        <v>21082.798081324141</v>
      </c>
      <c r="G124" s="112"/>
      <c r="H124" s="111"/>
      <c r="I124" s="31">
        <f>+SUM(START:END!I124)</f>
        <v>21082.798081324141</v>
      </c>
      <c r="J124" s="113"/>
      <c r="K124" s="111"/>
      <c r="L124" s="34">
        <f>+SUM(START:END!L124)</f>
        <v>25188.899999999998</v>
      </c>
      <c r="M124" s="113"/>
      <c r="N124" s="115">
        <f t="shared" si="62"/>
        <v>4106.1019186758567</v>
      </c>
      <c r="O124" s="113"/>
      <c r="P124" s="111"/>
      <c r="Q124" s="34">
        <f>+SUM(START:END!Q124)</f>
        <v>32347.120000000003</v>
      </c>
      <c r="R124" s="113"/>
      <c r="S124" s="116">
        <f t="shared" si="65"/>
        <v>-7158.2200000000048</v>
      </c>
      <c r="T124" s="14"/>
      <c r="U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0" ht="15.75" customHeight="1">
      <c r="A125" t="str">
        <f t="shared" si="31"/>
        <v>Véhicules usagésSalaires spécialistes</v>
      </c>
      <c r="B125" s="12" t="s">
        <v>74</v>
      </c>
      <c r="C125" s="108" t="s">
        <v>45</v>
      </c>
      <c r="D125" s="82"/>
      <c r="E125" s="14"/>
      <c r="F125" s="31">
        <f>+SUM(START:END!F125)</f>
        <v>0</v>
      </c>
      <c r="G125" s="84"/>
      <c r="H125" s="14"/>
      <c r="I125" s="31">
        <f>+SUM(START:END!I125)</f>
        <v>0</v>
      </c>
      <c r="J125" s="42"/>
      <c r="K125" s="14"/>
      <c r="L125" s="34">
        <f>+SUM(START:END!L125)</f>
        <v>0</v>
      </c>
      <c r="M125" s="42"/>
      <c r="N125" s="60">
        <f t="shared" si="62"/>
        <v>0</v>
      </c>
      <c r="O125" s="42"/>
      <c r="P125" s="14"/>
      <c r="Q125" s="34">
        <f>+SUM(START:END!Q125)</f>
        <v>0</v>
      </c>
      <c r="R125" s="42"/>
      <c r="S125" s="86">
        <f t="shared" si="65"/>
        <v>0</v>
      </c>
      <c r="T125" s="14"/>
      <c r="U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0" ht="15.75" hidden="1" customHeight="1">
      <c r="A126" t="str">
        <f t="shared" si="31"/>
        <v>Véhicules usagés[...]</v>
      </c>
      <c r="B126" s="12" t="s">
        <v>74</v>
      </c>
      <c r="C126" s="108" t="s">
        <v>21</v>
      </c>
      <c r="D126" s="82"/>
      <c r="E126" s="14"/>
      <c r="F126" s="31">
        <f>+SUM(START:END!F126)</f>
        <v>0</v>
      </c>
      <c r="G126" s="84"/>
      <c r="H126" s="14"/>
      <c r="I126" s="31">
        <f>+SUM(START:END!I126)</f>
        <v>0</v>
      </c>
      <c r="J126" s="42"/>
      <c r="K126" s="14"/>
      <c r="L126" s="34">
        <f>+SUM(START:END!L126)</f>
        <v>0</v>
      </c>
      <c r="M126" s="42"/>
      <c r="N126" s="60">
        <f t="shared" si="62"/>
        <v>0</v>
      </c>
      <c r="O126" s="42"/>
      <c r="P126" s="14"/>
      <c r="Q126" s="34">
        <f>+SUM(START:END!Q126)</f>
        <v>0</v>
      </c>
      <c r="R126" s="42"/>
      <c r="S126" s="86">
        <f t="shared" si="65"/>
        <v>0</v>
      </c>
      <c r="T126" s="14"/>
      <c r="U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1:40" ht="15.75" hidden="1" customHeight="1">
      <c r="A127" t="str">
        <f t="shared" si="31"/>
        <v>Véhicules usagés[...]</v>
      </c>
      <c r="B127" s="12" t="s">
        <v>74</v>
      </c>
      <c r="C127" s="108" t="s">
        <v>21</v>
      </c>
      <c r="D127" s="82"/>
      <c r="E127" s="14"/>
      <c r="F127" s="31">
        <f>+SUM(START:END!F127)</f>
        <v>0</v>
      </c>
      <c r="G127" s="84"/>
      <c r="H127" s="14"/>
      <c r="I127" s="31">
        <f>+SUM(START:END!I127)</f>
        <v>0</v>
      </c>
      <c r="J127" s="42"/>
      <c r="K127" s="14"/>
      <c r="L127" s="34">
        <f>+SUM(START:END!L127)</f>
        <v>0</v>
      </c>
      <c r="M127" s="42"/>
      <c r="N127" s="60">
        <f t="shared" si="62"/>
        <v>0</v>
      </c>
      <c r="O127" s="42"/>
      <c r="P127" s="14"/>
      <c r="Q127" s="34">
        <f>+SUM(START:END!Q127)</f>
        <v>0</v>
      </c>
      <c r="R127" s="42"/>
      <c r="S127" s="86">
        <f t="shared" si="65"/>
        <v>0</v>
      </c>
      <c r="T127" s="14"/>
      <c r="U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0" ht="15.75" hidden="1" customHeight="1">
      <c r="A128" t="str">
        <f t="shared" si="31"/>
        <v>Véhicules usagés[...]</v>
      </c>
      <c r="B128" s="12" t="s">
        <v>74</v>
      </c>
      <c r="C128" s="108" t="s">
        <v>21</v>
      </c>
      <c r="D128" s="82"/>
      <c r="E128" s="14"/>
      <c r="F128" s="31">
        <f>+SUM(START:END!F128)</f>
        <v>0</v>
      </c>
      <c r="G128" s="84"/>
      <c r="H128" s="14"/>
      <c r="I128" s="31">
        <f>+SUM(START:END!I128)</f>
        <v>0</v>
      </c>
      <c r="J128" s="42"/>
      <c r="K128" s="14"/>
      <c r="L128" s="34">
        <f>+SUM(START:END!L128)</f>
        <v>0</v>
      </c>
      <c r="M128" s="42"/>
      <c r="N128" s="60">
        <f t="shared" si="62"/>
        <v>0</v>
      </c>
      <c r="O128" s="42"/>
      <c r="P128" s="14"/>
      <c r="Q128" s="34">
        <f>+SUM(START:END!Q128)</f>
        <v>0</v>
      </c>
      <c r="R128" s="42"/>
      <c r="S128" s="86">
        <f t="shared" si="65"/>
        <v>0</v>
      </c>
      <c r="T128" s="14"/>
      <c r="U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0" ht="15.75" customHeight="1">
      <c r="A129" t="str">
        <f t="shared" si="31"/>
        <v>Véhicules usagésSalaires en absences</v>
      </c>
      <c r="B129" s="12" t="s">
        <v>74</v>
      </c>
      <c r="C129" s="109" t="s">
        <v>46</v>
      </c>
      <c r="D129" s="82"/>
      <c r="E129" s="14"/>
      <c r="F129" s="31">
        <f>+SUM(START:END!F129)</f>
        <v>17411.227511048772</v>
      </c>
      <c r="G129" s="84"/>
      <c r="H129" s="14"/>
      <c r="I129" s="31">
        <f>+SUM(START:END!I129)</f>
        <v>17411.227511048772</v>
      </c>
      <c r="J129" s="42"/>
      <c r="K129" s="14"/>
      <c r="L129" s="34">
        <f>+SUM(START:END!L129)</f>
        <v>12122.720000000001</v>
      </c>
      <c r="M129" s="42"/>
      <c r="N129" s="60">
        <f t="shared" si="62"/>
        <v>-5288.5075110487705</v>
      </c>
      <c r="O129" s="42"/>
      <c r="P129" s="14"/>
      <c r="Q129" s="34">
        <f>+SUM(START:END!Q129)</f>
        <v>14784.369999999999</v>
      </c>
      <c r="R129" s="42"/>
      <c r="S129" s="86">
        <f t="shared" si="65"/>
        <v>-2661.6499999999978</v>
      </c>
      <c r="T129" s="14"/>
      <c r="U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1:40" ht="15.75" customHeight="1">
      <c r="A130" t="str">
        <f t="shared" si="31"/>
        <v>Véhicules usagésDéduction à la source</v>
      </c>
      <c r="B130" s="12" t="s">
        <v>74</v>
      </c>
      <c r="C130" s="108" t="s">
        <v>47</v>
      </c>
      <c r="D130" s="110"/>
      <c r="E130" s="111"/>
      <c r="F130" s="55">
        <f>+SUM(START:END!F130)</f>
        <v>17411.227511048772</v>
      </c>
      <c r="G130" s="112"/>
      <c r="H130" s="111"/>
      <c r="I130" s="55">
        <f>+SUM(START:END!I130)</f>
        <v>17411.227511048772</v>
      </c>
      <c r="J130" s="113"/>
      <c r="K130" s="111"/>
      <c r="L130" s="56">
        <f>+SUM(START:END!L130)</f>
        <v>22003.4</v>
      </c>
      <c r="M130" s="113"/>
      <c r="N130" s="115">
        <f t="shared" si="62"/>
        <v>4592.1724889512298</v>
      </c>
      <c r="O130" s="113"/>
      <c r="P130" s="111"/>
      <c r="Q130" s="56">
        <f>+SUM(START:END!Q130)</f>
        <v>14451.57</v>
      </c>
      <c r="R130" s="113"/>
      <c r="S130" s="116">
        <f t="shared" si="65"/>
        <v>7551.8300000000017</v>
      </c>
      <c r="T130" s="14"/>
      <c r="U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0" ht="15.75" customHeight="1">
      <c r="A131" t="str">
        <f t="shared" si="31"/>
        <v>Véhicules usagésBénéfices marginaux</v>
      </c>
      <c r="B131" s="12" t="s">
        <v>74</v>
      </c>
      <c r="C131" s="108" t="s">
        <v>48</v>
      </c>
      <c r="D131" s="82"/>
      <c r="E131" s="14"/>
      <c r="F131" s="31">
        <f>+SUM(START:END!F131)</f>
        <v>12478.046382918286</v>
      </c>
      <c r="G131" s="84"/>
      <c r="H131" s="14"/>
      <c r="I131" s="31">
        <f>+SUM(START:END!I131)</f>
        <v>12478.046382918286</v>
      </c>
      <c r="J131" s="42"/>
      <c r="K131" s="14"/>
      <c r="L131" s="34">
        <f>+SUM(START:END!L131)</f>
        <v>15769.1</v>
      </c>
      <c r="M131" s="42"/>
      <c r="N131" s="60">
        <f t="shared" si="62"/>
        <v>3291.053617081714</v>
      </c>
      <c r="O131" s="42"/>
      <c r="P131" s="14"/>
      <c r="Q131" s="34">
        <f>+SUM(START:END!Q131)</f>
        <v>10518.630000000001</v>
      </c>
      <c r="R131" s="42"/>
      <c r="S131" s="86">
        <f t="shared" si="65"/>
        <v>5250.4699999999993</v>
      </c>
      <c r="T131" s="14"/>
      <c r="U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1:40" ht="15.75" customHeight="1">
      <c r="A132" t="str">
        <f t="shared" si="31"/>
        <v>Véhicules usagésCsst</v>
      </c>
      <c r="B132" s="12" t="s">
        <v>74</v>
      </c>
      <c r="C132" s="108" t="s">
        <v>49</v>
      </c>
      <c r="D132" s="82"/>
      <c r="E132" s="14"/>
      <c r="F132" s="31">
        <f>+SUM(START:END!F132)</f>
        <v>2901.8712518414623</v>
      </c>
      <c r="G132" s="84"/>
      <c r="H132" s="14"/>
      <c r="I132" s="31">
        <f>+SUM(START:END!I132)</f>
        <v>2901.8712518414623</v>
      </c>
      <c r="J132" s="42"/>
      <c r="K132" s="14"/>
      <c r="L132" s="34">
        <f>+SUM(START:END!L132)</f>
        <v>3667.2300000000005</v>
      </c>
      <c r="M132" s="42"/>
      <c r="N132" s="60">
        <f t="shared" si="62"/>
        <v>765.35874815853822</v>
      </c>
      <c r="O132" s="42"/>
      <c r="P132" s="14"/>
      <c r="Q132" s="34">
        <f>+SUM(START:END!Q132)</f>
        <v>3921.11</v>
      </c>
      <c r="R132" s="42"/>
      <c r="S132" s="86">
        <f t="shared" si="65"/>
        <v>-253.87999999999965</v>
      </c>
      <c r="T132" s="14"/>
      <c r="U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0" ht="15.75" hidden="1" customHeight="1">
      <c r="A133" t="str">
        <f t="shared" si="31"/>
        <v>Véhicules usagés[...]</v>
      </c>
      <c r="B133" s="12" t="s">
        <v>74</v>
      </c>
      <c r="C133" s="30" t="s">
        <v>21</v>
      </c>
      <c r="D133" s="89"/>
      <c r="E133" s="117"/>
      <c r="F133" s="31">
        <f>+SUM(START:END!F133)</f>
        <v>0</v>
      </c>
      <c r="G133" s="91"/>
      <c r="H133" s="117"/>
      <c r="I133" s="31">
        <f>+SUM(START:END!I133)</f>
        <v>0</v>
      </c>
      <c r="J133" s="24"/>
      <c r="K133" s="117"/>
      <c r="L133" s="34">
        <f>+SUM(START:END!L133)</f>
        <v>0</v>
      </c>
      <c r="M133" s="24"/>
      <c r="N133" s="153">
        <f t="shared" si="62"/>
        <v>0</v>
      </c>
      <c r="O133" s="24"/>
      <c r="P133" s="117"/>
      <c r="Q133" s="34">
        <f>+SUM(START:END!Q133)</f>
        <v>0</v>
      </c>
      <c r="R133" s="24"/>
      <c r="S133" s="95">
        <f t="shared" si="65"/>
        <v>0</v>
      </c>
      <c r="T133" s="14"/>
      <c r="U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0" ht="15.75" customHeight="1">
      <c r="A134" t="str">
        <f t="shared" si="31"/>
        <v>Véhicules usagésTOTAL PERSONNEL</v>
      </c>
      <c r="B134" s="12" t="s">
        <v>74</v>
      </c>
      <c r="C134" s="99" t="s">
        <v>50</v>
      </c>
      <c r="D134" s="100" t="s">
        <v>40</v>
      </c>
      <c r="E134" s="101">
        <f>F134/F$107</f>
        <v>0.36531307295388998</v>
      </c>
      <c r="F134" s="102">
        <f>+SUM(F122:F133)</f>
        <v>97606.139259192933</v>
      </c>
      <c r="G134" s="103" t="s">
        <v>40</v>
      </c>
      <c r="H134" s="101">
        <f>I134/I$107</f>
        <v>0.36531307295388998</v>
      </c>
      <c r="I134" s="102">
        <f>+SUM(I122:I133)</f>
        <v>97606.139259192933</v>
      </c>
      <c r="J134" s="103" t="s">
        <v>40</v>
      </c>
      <c r="K134" s="101">
        <f>L134/L$107</f>
        <v>0.23495938407216288</v>
      </c>
      <c r="L134" s="102">
        <f>SUM(L122:L133)</f>
        <v>108369.25000000001</v>
      </c>
      <c r="M134" s="154"/>
      <c r="N134" s="119">
        <f t="shared" si="62"/>
        <v>10763.110740807082</v>
      </c>
      <c r="O134" s="103" t="s">
        <v>40</v>
      </c>
      <c r="P134" s="101">
        <f>Q134/Q$107</f>
        <v>0.52702054654270403</v>
      </c>
      <c r="Q134" s="102">
        <f>SUM(Q122:Q133)</f>
        <v>113117.64</v>
      </c>
      <c r="R134" s="154"/>
      <c r="S134" s="120">
        <f t="shared" si="65"/>
        <v>-4748.3899999999849</v>
      </c>
      <c r="T134" s="14"/>
      <c r="U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0" ht="15.75" customHeight="1">
      <c r="A135" t="str">
        <f t="shared" si="31"/>
        <v>Véhicules usagésPublicité 2</v>
      </c>
      <c r="B135" s="12" t="s">
        <v>74</v>
      </c>
      <c r="C135" s="30" t="s">
        <v>51</v>
      </c>
      <c r="D135" s="82"/>
      <c r="E135" s="14"/>
      <c r="F135" s="31">
        <f>+SUM(START:END!F135)</f>
        <v>0</v>
      </c>
      <c r="G135" s="84"/>
      <c r="H135" s="14"/>
      <c r="I135" s="31">
        <f>+SUM(START:END!I135)</f>
        <v>0</v>
      </c>
      <c r="J135" s="42"/>
      <c r="K135" s="14"/>
      <c r="L135" s="34">
        <f>+SUM(START:END!L135)</f>
        <v>0</v>
      </c>
      <c r="M135" s="42"/>
      <c r="N135" s="60">
        <f t="shared" si="62"/>
        <v>0</v>
      </c>
      <c r="O135" s="42"/>
      <c r="P135" s="14"/>
      <c r="Q135" s="34">
        <f>+SUM(START:END!Q135)</f>
        <v>0</v>
      </c>
      <c r="R135" s="42"/>
      <c r="S135" s="86">
        <f t="shared" si="65"/>
        <v>0</v>
      </c>
      <c r="T135" s="14"/>
      <c r="U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0" ht="15.75" customHeight="1">
      <c r="A136" t="str">
        <f t="shared" si="31"/>
        <v>Véhicules usagésService gratuit 2</v>
      </c>
      <c r="B136" s="12" t="s">
        <v>74</v>
      </c>
      <c r="C136" s="30" t="s">
        <v>52</v>
      </c>
      <c r="D136" s="82"/>
      <c r="E136" s="14"/>
      <c r="F136" s="31">
        <f>+SUM(START:END!F136)</f>
        <v>0</v>
      </c>
      <c r="G136" s="84"/>
      <c r="H136" s="14"/>
      <c r="I136" s="31">
        <f>+SUM(START:END!I136)</f>
        <v>0</v>
      </c>
      <c r="J136" s="42"/>
      <c r="K136" s="14"/>
      <c r="L136" s="34">
        <f>+SUM(START:END!L136)</f>
        <v>0</v>
      </c>
      <c r="M136" s="42"/>
      <c r="N136" s="60">
        <f t="shared" si="62"/>
        <v>0</v>
      </c>
      <c r="O136" s="42"/>
      <c r="P136" s="14"/>
      <c r="Q136" s="34">
        <f>+SUM(START:END!Q136)</f>
        <v>0</v>
      </c>
      <c r="R136" s="42"/>
      <c r="S136" s="86">
        <f t="shared" si="65"/>
        <v>0</v>
      </c>
      <c r="T136" s="14"/>
      <c r="U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0" ht="15.75" customHeight="1">
      <c r="A137" t="str">
        <f t="shared" si="31"/>
        <v>Véhicules usagésFrais véhicules de cie</v>
      </c>
      <c r="B137" s="12" t="s">
        <v>74</v>
      </c>
      <c r="C137" s="88" t="s">
        <v>53</v>
      </c>
      <c r="D137" s="89"/>
      <c r="E137" s="117"/>
      <c r="F137" s="23">
        <f>+SUM(START:END!F137)</f>
        <v>645.12</v>
      </c>
      <c r="G137" s="91"/>
      <c r="H137" s="117"/>
      <c r="I137" s="23">
        <f>+SUM(START:END!I137)</f>
        <v>645.12</v>
      </c>
      <c r="J137" s="24"/>
      <c r="K137" s="117"/>
      <c r="L137" s="23">
        <f>+SUM(START:END!L137)</f>
        <v>-1406.54</v>
      </c>
      <c r="M137" s="24"/>
      <c r="N137" s="94">
        <f t="shared" si="62"/>
        <v>-2051.66</v>
      </c>
      <c r="O137" s="24"/>
      <c r="P137" s="117"/>
      <c r="Q137" s="23">
        <f>+SUM(START:END!Q137)</f>
        <v>3017.91</v>
      </c>
      <c r="R137" s="24"/>
      <c r="S137" s="95">
        <f t="shared" si="65"/>
        <v>-4424.45</v>
      </c>
      <c r="T137" s="14"/>
      <c r="U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0" ht="15.75" customHeight="1">
      <c r="A138" t="str">
        <f t="shared" si="31"/>
        <v>Véhicules usagésInformatique</v>
      </c>
      <c r="B138" s="12" t="s">
        <v>74</v>
      </c>
      <c r="C138" s="30" t="s">
        <v>54</v>
      </c>
      <c r="D138" s="82"/>
      <c r="E138" s="14"/>
      <c r="F138" s="31">
        <f>+SUM(START:END!F138)</f>
        <v>7988.3207999999995</v>
      </c>
      <c r="G138" s="84"/>
      <c r="H138" s="14"/>
      <c r="I138" s="31">
        <f>+SUM(START:END!I138)</f>
        <v>7988.3207999999995</v>
      </c>
      <c r="J138" s="42"/>
      <c r="K138" s="14"/>
      <c r="L138" s="34">
        <f>+SUM(START:END!L138)</f>
        <v>5668.2</v>
      </c>
      <c r="M138" s="42"/>
      <c r="N138" s="60">
        <f t="shared" si="62"/>
        <v>-2320.1207999999997</v>
      </c>
      <c r="O138" s="42"/>
      <c r="P138" s="14"/>
      <c r="Q138" s="34">
        <f>+SUM(START:END!Q138)</f>
        <v>10049.67</v>
      </c>
      <c r="R138" s="42"/>
      <c r="S138" s="86">
        <f t="shared" si="65"/>
        <v>-4381.47</v>
      </c>
      <c r="T138" s="14"/>
      <c r="U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0" ht="15.75" customHeight="1">
      <c r="A139" t="str">
        <f t="shared" si="31"/>
        <v>Véhicules usagésFrais de déplacement</v>
      </c>
      <c r="B139" s="12" t="s">
        <v>74</v>
      </c>
      <c r="C139" s="30" t="s">
        <v>55</v>
      </c>
      <c r="D139" s="82"/>
      <c r="E139" s="14"/>
      <c r="F139" s="31">
        <f>+SUM(START:END!F139)</f>
        <v>1796.0589</v>
      </c>
      <c r="G139" s="84"/>
      <c r="H139" s="14"/>
      <c r="I139" s="31">
        <f>+SUM(START:END!I139)</f>
        <v>1796.0589</v>
      </c>
      <c r="J139" s="42"/>
      <c r="K139" s="14"/>
      <c r="L139" s="34">
        <f>+SUM(START:END!L139)</f>
        <v>1062.4399999999998</v>
      </c>
      <c r="M139" s="42"/>
      <c r="N139" s="60">
        <f t="shared" si="62"/>
        <v>-733.61890000000017</v>
      </c>
      <c r="O139" s="42"/>
      <c r="P139" s="14"/>
      <c r="Q139" s="34">
        <f>+SUM(START:END!Q139)</f>
        <v>2187.7200000000003</v>
      </c>
      <c r="R139" s="42"/>
      <c r="S139" s="86">
        <f t="shared" si="65"/>
        <v>-1125.2800000000004</v>
      </c>
      <c r="T139" s="155"/>
      <c r="U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1:40" ht="15.75" customHeight="1">
      <c r="A140" t="str">
        <f t="shared" si="31"/>
        <v>Véhicules usagésServices extérieurs</v>
      </c>
      <c r="B140" s="12" t="s">
        <v>74</v>
      </c>
      <c r="C140" s="88" t="s">
        <v>56</v>
      </c>
      <c r="D140" s="89"/>
      <c r="E140" s="117"/>
      <c r="F140" s="23">
        <f>+SUM(START:END!F140)</f>
        <v>8299.6814999999988</v>
      </c>
      <c r="G140" s="91"/>
      <c r="H140" s="117"/>
      <c r="I140" s="23">
        <f>+SUM(START:END!I140)</f>
        <v>8299.6814999999988</v>
      </c>
      <c r="J140" s="24"/>
      <c r="K140" s="117"/>
      <c r="L140" s="23">
        <f>+SUM(START:END!L140)</f>
        <v>2832.62</v>
      </c>
      <c r="M140" s="24"/>
      <c r="N140" s="94">
        <f t="shared" si="62"/>
        <v>-5467.0614999999989</v>
      </c>
      <c r="O140" s="24"/>
      <c r="P140" s="117"/>
      <c r="Q140" s="23">
        <f>+SUM(START:END!Q140)</f>
        <v>5030.5300000000007</v>
      </c>
      <c r="R140" s="24"/>
      <c r="S140" s="95">
        <f t="shared" si="65"/>
        <v>-2197.9100000000008</v>
      </c>
      <c r="T140" s="14"/>
      <c r="U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0" ht="15.75" customHeight="1">
      <c r="A141" t="str">
        <f t="shared" si="31"/>
        <v>Véhicules usagésFournitures autres</v>
      </c>
      <c r="B141" s="12" t="s">
        <v>74</v>
      </c>
      <c r="C141" s="30" t="s">
        <v>57</v>
      </c>
      <c r="D141" s="82"/>
      <c r="E141" s="14"/>
      <c r="F141" s="31">
        <f>+SUM(START:END!F141)</f>
        <v>416.3243979815615</v>
      </c>
      <c r="G141" s="84"/>
      <c r="H141" s="14"/>
      <c r="I141" s="31">
        <f>+SUM(START:END!I141)</f>
        <v>416.3243979815615</v>
      </c>
      <c r="J141" s="42"/>
      <c r="K141" s="14"/>
      <c r="L141" s="34">
        <f>+SUM(START:END!L141)</f>
        <v>125.97000000000001</v>
      </c>
      <c r="M141" s="42"/>
      <c r="N141" s="60">
        <f t="shared" si="62"/>
        <v>-290.35439798156148</v>
      </c>
      <c r="O141" s="42"/>
      <c r="P141" s="14"/>
      <c r="Q141" s="34">
        <f>+SUM(START:END!Q141)</f>
        <v>327</v>
      </c>
      <c r="R141" s="42"/>
      <c r="S141" s="86">
        <f t="shared" si="65"/>
        <v>-201.02999999999997</v>
      </c>
      <c r="T141" s="14"/>
      <c r="U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1:40" ht="15.75" customHeight="1">
      <c r="A142" t="str">
        <f t="shared" si="31"/>
        <v>Véhicules usagésUniformes</v>
      </c>
      <c r="B142" s="12" t="s">
        <v>74</v>
      </c>
      <c r="C142" s="30" t="s">
        <v>58</v>
      </c>
      <c r="D142" s="82"/>
      <c r="E142" s="14"/>
      <c r="F142" s="31">
        <f>+SUM(START:END!F142)</f>
        <v>30</v>
      </c>
      <c r="G142" s="84"/>
      <c r="H142" s="14"/>
      <c r="I142" s="31">
        <f>+SUM(START:END!I142)</f>
        <v>30</v>
      </c>
      <c r="J142" s="42"/>
      <c r="K142" s="14"/>
      <c r="L142" s="34">
        <f>+SUM(START:END!L142)</f>
        <v>0</v>
      </c>
      <c r="M142" s="42"/>
      <c r="N142" s="60">
        <f t="shared" si="62"/>
        <v>-30</v>
      </c>
      <c r="O142" s="42"/>
      <c r="P142" s="14"/>
      <c r="Q142" s="34">
        <f>+SUM(START:END!Q142)</f>
        <v>30</v>
      </c>
      <c r="R142" s="42"/>
      <c r="S142" s="86">
        <f t="shared" si="65"/>
        <v>-30</v>
      </c>
      <c r="T142" s="14"/>
      <c r="U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0" ht="15.75" customHeight="1">
      <c r="A143" t="str">
        <f t="shared" si="31"/>
        <v>Véhicules usagésPapeterie</v>
      </c>
      <c r="B143" s="12" t="s">
        <v>74</v>
      </c>
      <c r="C143" s="30" t="s">
        <v>59</v>
      </c>
      <c r="D143" s="82"/>
      <c r="E143" s="14"/>
      <c r="F143" s="31">
        <f>+SUM(START:END!F143)</f>
        <v>784.8</v>
      </c>
      <c r="G143" s="84"/>
      <c r="H143" s="14"/>
      <c r="I143" s="31">
        <f>+SUM(START:END!I143)</f>
        <v>784.8</v>
      </c>
      <c r="J143" s="42"/>
      <c r="K143" s="14"/>
      <c r="L143" s="33">
        <f>+SUM(START:END!L143)</f>
        <v>554.31999999999994</v>
      </c>
      <c r="M143" s="42"/>
      <c r="N143" s="60">
        <f t="shared" si="62"/>
        <v>-230.48000000000002</v>
      </c>
      <c r="O143" s="42"/>
      <c r="P143" s="14"/>
      <c r="Q143" s="33">
        <f>+SUM(START:END!Q143)</f>
        <v>666</v>
      </c>
      <c r="R143" s="42"/>
      <c r="S143" s="86">
        <f t="shared" si="65"/>
        <v>-111.68000000000006</v>
      </c>
      <c r="T143" s="14"/>
      <c r="U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0" ht="15.75" customHeight="1">
      <c r="A144" t="str">
        <f t="shared" si="31"/>
        <v>Véhicules usagésTéléphone</v>
      </c>
      <c r="B144" s="12" t="s">
        <v>74</v>
      </c>
      <c r="C144" s="30" t="s">
        <v>60</v>
      </c>
      <c r="D144" s="82"/>
      <c r="E144" s="14"/>
      <c r="F144" s="31">
        <f>+SUM(START:END!F144)</f>
        <v>804.27599999999995</v>
      </c>
      <c r="G144" s="84"/>
      <c r="H144" s="14"/>
      <c r="I144" s="31">
        <f>+SUM(START:END!I144)</f>
        <v>804.27599999999995</v>
      </c>
      <c r="J144" s="42"/>
      <c r="K144" s="14"/>
      <c r="L144" s="34">
        <f>+SUM(START:END!L144)</f>
        <v>221.25</v>
      </c>
      <c r="M144" s="42"/>
      <c r="N144" s="60">
        <f t="shared" si="62"/>
        <v>-583.02599999999995</v>
      </c>
      <c r="O144" s="42"/>
      <c r="P144" s="14"/>
      <c r="Q144" s="34">
        <f>+SUM(START:END!Q144)</f>
        <v>392.01</v>
      </c>
      <c r="R144" s="42"/>
      <c r="S144" s="86">
        <f t="shared" si="65"/>
        <v>-170.76</v>
      </c>
      <c r="T144" s="14"/>
      <c r="U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0" ht="15.75" customHeight="1">
      <c r="A145" t="str">
        <f t="shared" si="31"/>
        <v>Véhicules usagésFrais postaux</v>
      </c>
      <c r="B145" s="12" t="s">
        <v>74</v>
      </c>
      <c r="C145" s="30" t="s">
        <v>61</v>
      </c>
      <c r="D145" s="82"/>
      <c r="E145" s="14"/>
      <c r="F145" s="31">
        <f>+SUM(START:END!F145)</f>
        <v>311.39999999999998</v>
      </c>
      <c r="G145" s="84"/>
      <c r="H145" s="14"/>
      <c r="I145" s="31">
        <f>+SUM(START:END!I145)</f>
        <v>311.39999999999998</v>
      </c>
      <c r="J145" s="42"/>
      <c r="K145" s="14"/>
      <c r="L145" s="34">
        <f>+SUM(START:END!L145)</f>
        <v>276.12</v>
      </c>
      <c r="M145" s="42"/>
      <c r="N145" s="60">
        <f t="shared" si="62"/>
        <v>-35.279999999999973</v>
      </c>
      <c r="O145" s="42"/>
      <c r="P145" s="14"/>
      <c r="Q145" s="34">
        <f>+SUM(START:END!Q145)</f>
        <v>239.1</v>
      </c>
      <c r="R145" s="42"/>
      <c r="S145" s="86">
        <f t="shared" si="65"/>
        <v>37.02000000000001</v>
      </c>
      <c r="T145" s="14"/>
      <c r="U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0" ht="15.75" customHeight="1">
      <c r="A146" t="str">
        <f t="shared" si="31"/>
        <v>Véhicules usagésDivers</v>
      </c>
      <c r="B146" s="12" t="s">
        <v>74</v>
      </c>
      <c r="C146" s="30" t="s">
        <v>62</v>
      </c>
      <c r="D146" s="82"/>
      <c r="E146" s="14"/>
      <c r="F146" s="31">
        <f>+SUM(START:END!F146)</f>
        <v>1292.7599999999998</v>
      </c>
      <c r="G146" s="84"/>
      <c r="H146" s="14"/>
      <c r="I146" s="31">
        <f>+SUM(START:END!I146)</f>
        <v>1292.7599999999998</v>
      </c>
      <c r="J146" s="42"/>
      <c r="K146" s="14"/>
      <c r="L146" s="34">
        <f>+SUM(START:END!L146)</f>
        <v>739.37</v>
      </c>
      <c r="M146" s="42"/>
      <c r="N146" s="60">
        <f t="shared" si="62"/>
        <v>-553.38999999999976</v>
      </c>
      <c r="O146" s="42"/>
      <c r="P146" s="14"/>
      <c r="Q146" s="34">
        <f>+SUM(START:END!Q146)</f>
        <v>2045.1000000000001</v>
      </c>
      <c r="R146" s="42"/>
      <c r="S146" s="86">
        <f t="shared" si="65"/>
        <v>-1305.73</v>
      </c>
      <c r="T146" s="14"/>
      <c r="U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0" ht="15.75" customHeight="1">
      <c r="A147" t="str">
        <f t="shared" si="31"/>
        <v>Véhicules usagésFormation</v>
      </c>
      <c r="B147" s="12" t="s">
        <v>74</v>
      </c>
      <c r="C147" s="30" t="s">
        <v>63</v>
      </c>
      <c r="D147" s="82"/>
      <c r="E147" s="14"/>
      <c r="F147" s="31">
        <f>+SUM(START:END!F147)</f>
        <v>211.89</v>
      </c>
      <c r="G147" s="84"/>
      <c r="H147" s="14"/>
      <c r="I147" s="31">
        <f>+SUM(START:END!I147)</f>
        <v>211.89</v>
      </c>
      <c r="J147" s="42"/>
      <c r="K147" s="14"/>
      <c r="L147" s="34">
        <f>+SUM(START:END!L147)</f>
        <v>511.86</v>
      </c>
      <c r="M147" s="42"/>
      <c r="N147" s="60">
        <f t="shared" si="62"/>
        <v>299.97000000000003</v>
      </c>
      <c r="O147" s="42"/>
      <c r="P147" s="14"/>
      <c r="Q147" s="34">
        <f>+SUM(START:END!Q147)</f>
        <v>180</v>
      </c>
      <c r="R147" s="42"/>
      <c r="S147" s="86">
        <f t="shared" si="65"/>
        <v>331.86</v>
      </c>
      <c r="T147" s="14"/>
      <c r="U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0" ht="15.75" customHeight="1">
      <c r="A148" t="str">
        <f t="shared" si="31"/>
        <v>Véhicules usagésFrais bancaires</v>
      </c>
      <c r="B148" s="12" t="s">
        <v>74</v>
      </c>
      <c r="C148" s="30" t="s">
        <v>64</v>
      </c>
      <c r="D148" s="82"/>
      <c r="E148" s="14"/>
      <c r="F148" s="31">
        <f>+SUM(START:END!F148)</f>
        <v>2519.1937679987359</v>
      </c>
      <c r="G148" s="84"/>
      <c r="H148" s="14"/>
      <c r="I148" s="31">
        <f>+SUM(START:END!I148)</f>
        <v>2519.1937679987359</v>
      </c>
      <c r="J148" s="42"/>
      <c r="K148" s="14"/>
      <c r="L148" s="34">
        <f>+SUM(START:END!L148)</f>
        <v>1980.0940000000001</v>
      </c>
      <c r="M148" s="42"/>
      <c r="N148" s="60">
        <f t="shared" si="62"/>
        <v>-539.09976799873584</v>
      </c>
      <c r="O148" s="42"/>
      <c r="P148" s="14"/>
      <c r="Q148" s="34">
        <f>+SUM(START:END!Q148)</f>
        <v>1950.1210000000001</v>
      </c>
      <c r="R148" s="42"/>
      <c r="S148" s="86">
        <f t="shared" si="65"/>
        <v>29.972999999999956</v>
      </c>
      <c r="T148" s="83"/>
      <c r="U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0" ht="15.75" hidden="1" customHeight="1">
      <c r="A149" t="str">
        <f t="shared" si="31"/>
        <v>Véhicules usagés[...]</v>
      </c>
      <c r="B149" s="12" t="s">
        <v>74</v>
      </c>
      <c r="C149" s="30" t="s">
        <v>21</v>
      </c>
      <c r="D149" s="82"/>
      <c r="E149" s="14"/>
      <c r="F149" s="31">
        <f>+SUM(START:END!F149)</f>
        <v>0</v>
      </c>
      <c r="G149" s="84"/>
      <c r="H149" s="14"/>
      <c r="I149" s="31">
        <f>+SUM(START:END!I149)</f>
        <v>0</v>
      </c>
      <c r="J149" s="42"/>
      <c r="K149" s="14"/>
      <c r="L149" s="34">
        <f>+SUM(START:END!L149)</f>
        <v>0</v>
      </c>
      <c r="M149" s="42"/>
      <c r="N149" s="60">
        <f t="shared" si="62"/>
        <v>0</v>
      </c>
      <c r="O149" s="42"/>
      <c r="P149" s="14"/>
      <c r="Q149" s="34">
        <f>+SUM(START:END!Q149)</f>
        <v>0</v>
      </c>
      <c r="R149" s="42"/>
      <c r="S149" s="86">
        <f t="shared" si="65"/>
        <v>0</v>
      </c>
      <c r="T149" s="14"/>
      <c r="U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1:40" ht="15.75" hidden="1" customHeight="1">
      <c r="A150" t="str">
        <f t="shared" si="31"/>
        <v>Véhicules usagés[...]</v>
      </c>
      <c r="B150" s="12" t="s">
        <v>74</v>
      </c>
      <c r="C150" s="30" t="s">
        <v>21</v>
      </c>
      <c r="D150" s="82"/>
      <c r="E150" s="14"/>
      <c r="F150" s="31">
        <f>+SUM(START:END!F150)</f>
        <v>0</v>
      </c>
      <c r="G150" s="84"/>
      <c r="H150" s="14"/>
      <c r="I150" s="31">
        <f>+SUM(START:END!I150)</f>
        <v>0</v>
      </c>
      <c r="J150" s="42"/>
      <c r="K150" s="14"/>
      <c r="L150" s="34">
        <f>+SUM(START:END!L150)</f>
        <v>0</v>
      </c>
      <c r="M150" s="42"/>
      <c r="N150" s="60">
        <f t="shared" si="62"/>
        <v>0</v>
      </c>
      <c r="O150" s="42"/>
      <c r="P150" s="14"/>
      <c r="Q150" s="34">
        <f>+SUM(START:END!Q150)</f>
        <v>0</v>
      </c>
      <c r="R150" s="42"/>
      <c r="S150" s="86">
        <f t="shared" si="65"/>
        <v>0</v>
      </c>
      <c r="T150" s="14"/>
      <c r="U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0" ht="15.75" hidden="1" customHeight="1">
      <c r="A151" t="str">
        <f t="shared" si="31"/>
        <v>Véhicules usagés[...]</v>
      </c>
      <c r="B151" s="12" t="s">
        <v>74</v>
      </c>
      <c r="C151" s="30" t="s">
        <v>21</v>
      </c>
      <c r="D151" s="82"/>
      <c r="E151" s="14"/>
      <c r="F151" s="31">
        <f>+SUM(START:END!F151)</f>
        <v>0</v>
      </c>
      <c r="G151" s="84"/>
      <c r="H151" s="14"/>
      <c r="I151" s="31">
        <f>+SUM(START:END!I151)</f>
        <v>0</v>
      </c>
      <c r="J151" s="42"/>
      <c r="K151" s="14"/>
      <c r="L151" s="34">
        <f>+SUM(START:END!L151)</f>
        <v>0</v>
      </c>
      <c r="M151" s="42"/>
      <c r="N151" s="60">
        <f t="shared" si="62"/>
        <v>0</v>
      </c>
      <c r="O151" s="42"/>
      <c r="P151" s="14"/>
      <c r="Q151" s="34">
        <f>+SUM(START:END!Q151)</f>
        <v>0</v>
      </c>
      <c r="R151" s="42"/>
      <c r="S151" s="86">
        <f t="shared" si="65"/>
        <v>0</v>
      </c>
      <c r="T151" s="83"/>
      <c r="U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0" ht="15.75" customHeight="1">
      <c r="A152" t="str">
        <f t="shared" si="31"/>
        <v>Véhicules usagésTOTAL SEMI-FIXES</v>
      </c>
      <c r="B152" s="12" t="s">
        <v>74</v>
      </c>
      <c r="C152" s="99" t="s">
        <v>65</v>
      </c>
      <c r="D152" s="100" t="s">
        <v>40</v>
      </c>
      <c r="E152" s="101">
        <f>F152/F$107</f>
        <v>9.3941778710283905E-2</v>
      </c>
      <c r="F152" s="102">
        <f>+SUM(F135:F151)</f>
        <v>25099.825365980294</v>
      </c>
      <c r="G152" s="103" t="s">
        <v>40</v>
      </c>
      <c r="H152" s="101">
        <f>I152/I$107</f>
        <v>9.3941778710283905E-2</v>
      </c>
      <c r="I152" s="102">
        <f>+SUM(I135:I151)</f>
        <v>25099.825365980294</v>
      </c>
      <c r="J152" s="103" t="s">
        <v>40</v>
      </c>
      <c r="K152" s="101">
        <f>L152/L$107</f>
        <v>2.7244168177532956E-2</v>
      </c>
      <c r="L152" s="102">
        <f>+SUM(L135:L151)</f>
        <v>12565.704000000002</v>
      </c>
      <c r="M152" s="106"/>
      <c r="N152" s="102">
        <f t="shared" si="62"/>
        <v>-12534.121365980292</v>
      </c>
      <c r="O152" s="103" t="s">
        <v>40</v>
      </c>
      <c r="P152" s="101">
        <f>Q152/Q$107</f>
        <v>0.12167179604587497</v>
      </c>
      <c r="Q152" s="102">
        <f>+SUM(Q135:Q151)</f>
        <v>26115.160999999996</v>
      </c>
      <c r="R152" s="106"/>
      <c r="S152" s="107">
        <f t="shared" si="65"/>
        <v>-13549.456999999995</v>
      </c>
      <c r="T152" s="118"/>
      <c r="U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0" ht="15.75" customHeight="1">
      <c r="A153" t="str">
        <f t="shared" si="31"/>
        <v>Véhicules usagés</v>
      </c>
      <c r="B153" s="12" t="s">
        <v>74</v>
      </c>
      <c r="C153" s="88"/>
      <c r="D153" s="89"/>
      <c r="E153" s="117"/>
      <c r="F153" s="60"/>
      <c r="G153" s="91"/>
      <c r="H153" s="117"/>
      <c r="I153" s="60"/>
      <c r="J153" s="24"/>
      <c r="K153" s="117"/>
      <c r="L153" s="94"/>
      <c r="M153" s="24"/>
      <c r="N153" s="94"/>
      <c r="O153" s="24"/>
      <c r="P153" s="117"/>
      <c r="Q153" s="94"/>
      <c r="R153" s="24"/>
      <c r="S153" s="95"/>
      <c r="T153" s="118"/>
      <c r="U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0" ht="15.75" customHeight="1">
      <c r="A154" t="str">
        <f t="shared" si="31"/>
        <v>Véhicules usagésTOTAL DES DÉPENSES</v>
      </c>
      <c r="B154" s="12" t="s">
        <v>74</v>
      </c>
      <c r="C154" s="99" t="s">
        <v>66</v>
      </c>
      <c r="D154" s="100" t="s">
        <v>40</v>
      </c>
      <c r="E154" s="101">
        <f>F154/F$107</f>
        <v>0.93627027528680307</v>
      </c>
      <c r="F154" s="102">
        <f>F121+F134+F152</f>
        <v>250157.2860093659</v>
      </c>
      <c r="G154" s="103" t="s">
        <v>40</v>
      </c>
      <c r="H154" s="101">
        <f>I154/I$107</f>
        <v>0.93627027528680307</v>
      </c>
      <c r="I154" s="102">
        <f>I121+I134+I152</f>
        <v>250157.2860093659</v>
      </c>
      <c r="J154" s="103" t="s">
        <v>40</v>
      </c>
      <c r="K154" s="101">
        <f>L154/L$107</f>
        <v>0.63683415048249925</v>
      </c>
      <c r="L154" s="102">
        <f>L121+L134+L152</f>
        <v>293724.12400000001</v>
      </c>
      <c r="M154" s="106"/>
      <c r="N154" s="119">
        <f>L154-I154</f>
        <v>43566.837990634114</v>
      </c>
      <c r="O154" s="103" t="s">
        <v>40</v>
      </c>
      <c r="P154" s="101">
        <f>Q154/Q$107</f>
        <v>1.2247583642845552</v>
      </c>
      <c r="Q154" s="102">
        <f>Q121+Q134+Q152</f>
        <v>262877.37099999998</v>
      </c>
      <c r="R154" s="106"/>
      <c r="S154" s="120">
        <f>L154-Q154</f>
        <v>30846.753000000026</v>
      </c>
      <c r="T154" s="118"/>
      <c r="U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0" ht="15.75" customHeight="1">
      <c r="A155" t="str">
        <f t="shared" si="31"/>
        <v>Véhicules usagésRemarketing Bonus</v>
      </c>
      <c r="B155" s="12" t="s">
        <v>74</v>
      </c>
      <c r="C155" s="30" t="s">
        <v>81</v>
      </c>
      <c r="D155" s="156"/>
      <c r="E155" s="157"/>
      <c r="F155" s="31">
        <f>+SUM(START:END!F155)</f>
        <v>8500</v>
      </c>
      <c r="G155" s="158"/>
      <c r="H155" s="157"/>
      <c r="I155" s="31">
        <f>+SUM(START:END!I155)</f>
        <v>8500</v>
      </c>
      <c r="J155" s="158"/>
      <c r="K155" s="157"/>
      <c r="L155" s="33">
        <f>+SUM(START:END!L155)</f>
        <v>8500</v>
      </c>
      <c r="M155" s="42"/>
      <c r="N155" s="60">
        <f t="shared" ref="N155:N161" si="66">L155-I155</f>
        <v>0</v>
      </c>
      <c r="O155" s="158"/>
      <c r="P155" s="157"/>
      <c r="Q155" s="34">
        <f>+SUM(START:END!Q155)</f>
        <v>0</v>
      </c>
      <c r="R155" s="42"/>
      <c r="S155" s="86">
        <f t="shared" ref="S155:S161" si="67">L155-Q155</f>
        <v>8500</v>
      </c>
      <c r="T155" s="118"/>
      <c r="U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0" ht="15.75" customHeight="1">
      <c r="A156" t="str">
        <f t="shared" si="31"/>
        <v>Véhicules usagésProgramme used 2</v>
      </c>
      <c r="B156" s="12" t="s">
        <v>74</v>
      </c>
      <c r="C156" s="30" t="s">
        <v>82</v>
      </c>
      <c r="D156" s="156"/>
      <c r="E156" s="157"/>
      <c r="F156" s="31">
        <f>+SUM(START:END!F156)</f>
        <v>0</v>
      </c>
      <c r="G156" s="158"/>
      <c r="H156" s="157"/>
      <c r="I156" s="31">
        <f>+SUM(START:END!I156)</f>
        <v>0</v>
      </c>
      <c r="J156" s="158"/>
      <c r="K156" s="157"/>
      <c r="L156" s="34">
        <f>+SUM(START:END!L156)</f>
        <v>0</v>
      </c>
      <c r="M156" s="42"/>
      <c r="N156" s="60">
        <f t="shared" si="66"/>
        <v>0</v>
      </c>
      <c r="O156" s="158"/>
      <c r="P156" s="157"/>
      <c r="Q156" s="34">
        <f>+SUM(START:END!Q156)</f>
        <v>0</v>
      </c>
      <c r="R156" s="42"/>
      <c r="S156" s="86">
        <f t="shared" si="67"/>
        <v>0</v>
      </c>
      <c r="T156" s="118"/>
      <c r="U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0" ht="15.75" customHeight="1">
      <c r="A157" t="str">
        <f t="shared" si="31"/>
        <v>Véhicules usagésProgramme used 3</v>
      </c>
      <c r="B157" s="12" t="s">
        <v>74</v>
      </c>
      <c r="C157" s="30" t="s">
        <v>83</v>
      </c>
      <c r="D157" s="82"/>
      <c r="E157" s="14"/>
      <c r="F157" s="31">
        <f>+SUM(START:END!F157)</f>
        <v>0</v>
      </c>
      <c r="G157" s="84"/>
      <c r="H157" s="14"/>
      <c r="I157" s="31">
        <f>+SUM(START:END!I157)</f>
        <v>0</v>
      </c>
      <c r="J157" s="42"/>
      <c r="K157" s="14"/>
      <c r="L157" s="34">
        <f>+SUM(START:END!L157)</f>
        <v>0</v>
      </c>
      <c r="M157" s="42"/>
      <c r="N157" s="60">
        <f t="shared" si="66"/>
        <v>0</v>
      </c>
      <c r="O157" s="42"/>
      <c r="P157" s="14"/>
      <c r="Q157" s="34">
        <f>+SUM(START:END!Q157)</f>
        <v>0</v>
      </c>
      <c r="R157" s="42"/>
      <c r="S157" s="86">
        <f t="shared" si="67"/>
        <v>0</v>
      </c>
      <c r="T157" s="118"/>
      <c r="U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0" ht="15.75" customHeight="1">
      <c r="A158" t="str">
        <f t="shared" ref="A158:A161" si="68">+B158&amp;C158</f>
        <v>Véhicules usagésFrais administration</v>
      </c>
      <c r="B158" s="12" t="s">
        <v>74</v>
      </c>
      <c r="C158" s="30" t="s">
        <v>71</v>
      </c>
      <c r="D158" s="82"/>
      <c r="E158" s="14"/>
      <c r="F158" s="31">
        <f>+SUM(START:END!F158)</f>
        <v>32691.873351502119</v>
      </c>
      <c r="G158" s="84"/>
      <c r="H158" s="14"/>
      <c r="I158" s="31">
        <f>+SUM(START:END!I158)</f>
        <v>32691.873351502119</v>
      </c>
      <c r="J158" s="42"/>
      <c r="K158" s="14"/>
      <c r="L158" s="33">
        <f>+SUM(START:END!L158)</f>
        <v>41182</v>
      </c>
      <c r="M158" s="42"/>
      <c r="N158" s="60">
        <f t="shared" si="66"/>
        <v>8490.1266484978805</v>
      </c>
      <c r="O158" s="42"/>
      <c r="P158" s="14"/>
      <c r="Q158" s="34">
        <f>+SUM(START:END!Q158)</f>
        <v>35947</v>
      </c>
      <c r="R158" s="42"/>
      <c r="S158" s="86">
        <f t="shared" si="67"/>
        <v>5235</v>
      </c>
      <c r="T158" s="118"/>
      <c r="U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0" ht="15.75" hidden="1" customHeight="1">
      <c r="A159" t="str">
        <f t="shared" si="68"/>
        <v>Véhicules usagés[...]</v>
      </c>
      <c r="B159" s="12" t="s">
        <v>74</v>
      </c>
      <c r="C159" s="30" t="s">
        <v>21</v>
      </c>
      <c r="D159" s="82"/>
      <c r="E159" s="14"/>
      <c r="F159" s="31">
        <f>+SUM(START:END!F159)</f>
        <v>0</v>
      </c>
      <c r="G159" s="84"/>
      <c r="H159" s="14"/>
      <c r="I159" s="31">
        <f>+SUM(START:END!I159)</f>
        <v>0</v>
      </c>
      <c r="J159" s="42"/>
      <c r="K159" s="14"/>
      <c r="L159" s="33">
        <f>+SUM(START:END!L159)</f>
        <v>0</v>
      </c>
      <c r="M159" s="42"/>
      <c r="N159" s="60">
        <f t="shared" si="66"/>
        <v>0</v>
      </c>
      <c r="O159" s="42"/>
      <c r="P159" s="14"/>
      <c r="Q159" s="34">
        <f>+SUM(START:END!Q159)</f>
        <v>0</v>
      </c>
      <c r="R159" s="42"/>
      <c r="S159" s="86">
        <f t="shared" si="67"/>
        <v>0</v>
      </c>
      <c r="T159" s="118"/>
      <c r="U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1:40" ht="15.75" hidden="1" customHeight="1">
      <c r="A160" t="str">
        <f t="shared" si="68"/>
        <v>Véhicules usagés[...]</v>
      </c>
      <c r="B160" s="12" t="s">
        <v>74</v>
      </c>
      <c r="C160" s="30" t="s">
        <v>21</v>
      </c>
      <c r="D160" s="82"/>
      <c r="E160" s="14"/>
      <c r="F160" s="31">
        <f>+SUM(START:END!F160)</f>
        <v>0</v>
      </c>
      <c r="G160" s="84"/>
      <c r="H160" s="14"/>
      <c r="I160" s="31">
        <f>+SUM(START:END!I160)</f>
        <v>0</v>
      </c>
      <c r="J160" s="42"/>
      <c r="K160" s="14"/>
      <c r="L160" s="33">
        <f>+SUM(START:END!L160)</f>
        <v>0</v>
      </c>
      <c r="M160" s="42"/>
      <c r="N160" s="60">
        <f t="shared" si="66"/>
        <v>0</v>
      </c>
      <c r="O160" s="42"/>
      <c r="P160" s="14"/>
      <c r="Q160" s="34">
        <f>+SUM(START:END!Q160)</f>
        <v>0</v>
      </c>
      <c r="R160" s="42"/>
      <c r="S160" s="86">
        <f t="shared" si="67"/>
        <v>0</v>
      </c>
      <c r="T160" s="118"/>
      <c r="U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0" ht="15.75" hidden="1" customHeight="1">
      <c r="A161" t="str">
        <f t="shared" si="68"/>
        <v>Véhicules usagés[...]</v>
      </c>
      <c r="B161" s="12" t="s">
        <v>74</v>
      </c>
      <c r="C161" s="88" t="s">
        <v>21</v>
      </c>
      <c r="D161" s="89"/>
      <c r="E161" s="117"/>
      <c r="F161" s="31">
        <f>+SUM(START:END!F161)</f>
        <v>0</v>
      </c>
      <c r="G161" s="84"/>
      <c r="H161" s="14"/>
      <c r="I161" s="31">
        <f>+SUM(START:END!I161)</f>
        <v>0</v>
      </c>
      <c r="J161" s="42"/>
      <c r="K161" s="14"/>
      <c r="L161" s="33">
        <f>+SUM(START:END!L161)</f>
        <v>0</v>
      </c>
      <c r="M161" s="42"/>
      <c r="N161" s="60">
        <f t="shared" si="66"/>
        <v>0</v>
      </c>
      <c r="O161" s="42"/>
      <c r="P161" s="14"/>
      <c r="Q161" s="34">
        <f>+SUM(START:END!Q161)</f>
        <v>0</v>
      </c>
      <c r="R161" s="42"/>
      <c r="S161" s="86">
        <f t="shared" si="67"/>
        <v>0</v>
      </c>
      <c r="T161" s="118"/>
      <c r="U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0" ht="15.75" customHeight="1">
      <c r="B162" s="12"/>
      <c r="C162" s="99" t="s">
        <v>72</v>
      </c>
      <c r="D162" s="100"/>
      <c r="E162" s="101"/>
      <c r="F162" s="102">
        <f>+SUM(F155:F161)</f>
        <v>41191.873351502116</v>
      </c>
      <c r="G162" s="103"/>
      <c r="H162" s="101"/>
      <c r="I162" s="102">
        <f>+SUM(I155:I161)</f>
        <v>41191.873351502116</v>
      </c>
      <c r="J162" s="103"/>
      <c r="K162" s="101"/>
      <c r="L162" s="102">
        <f>+SUM(L155:L161)</f>
        <v>49682</v>
      </c>
      <c r="M162" s="106"/>
      <c r="N162" s="102">
        <f>+SUM(N155:N161)</f>
        <v>8490.1266484978805</v>
      </c>
      <c r="O162" s="103"/>
      <c r="P162" s="101"/>
      <c r="Q162" s="102">
        <f>+SUM(Q155:Q161)</f>
        <v>35947</v>
      </c>
      <c r="R162" s="106"/>
      <c r="S162" s="107">
        <f>+SUM(S155:S161)</f>
        <v>13735</v>
      </c>
      <c r="T162" s="118"/>
      <c r="U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0" ht="15.75" customHeight="1">
      <c r="B163" s="12"/>
      <c r="C163" s="30"/>
      <c r="D163" s="82"/>
      <c r="E163" s="14"/>
      <c r="F163" s="60"/>
      <c r="G163" s="84"/>
      <c r="H163" s="14"/>
      <c r="I163" s="60"/>
      <c r="J163" s="42"/>
      <c r="K163" s="14"/>
      <c r="L163" s="60"/>
      <c r="M163" s="42"/>
      <c r="N163" s="60"/>
      <c r="O163" s="42"/>
      <c r="P163" s="14"/>
      <c r="Q163" s="60"/>
      <c r="R163" s="42"/>
      <c r="S163" s="86"/>
      <c r="T163" s="157"/>
      <c r="U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0" ht="15.75" customHeight="1" thickBot="1">
      <c r="B164" s="12"/>
      <c r="C164" s="130" t="s">
        <v>73</v>
      </c>
      <c r="D164" s="159"/>
      <c r="E164" s="131"/>
      <c r="F164" s="133">
        <f>F107-F154+F162</f>
        <v>58219.493893544626</v>
      </c>
      <c r="G164" s="160"/>
      <c r="H164" s="131"/>
      <c r="I164" s="133">
        <f>I107-I154+I162</f>
        <v>58219.493893544626</v>
      </c>
      <c r="J164" s="161"/>
      <c r="K164" s="132"/>
      <c r="L164" s="133">
        <f>L107-L154+L162</f>
        <v>217183.33600000007</v>
      </c>
      <c r="M164" s="161"/>
      <c r="N164" s="133">
        <f>L164-I164</f>
        <v>158963.84210645544</v>
      </c>
      <c r="O164" s="161"/>
      <c r="P164" s="132"/>
      <c r="Q164" s="133">
        <f>Q107-Q154+Q162</f>
        <v>-12294.260999999882</v>
      </c>
      <c r="R164" s="161"/>
      <c r="S164" s="135">
        <f>L164-Q164</f>
        <v>229477.59699999995</v>
      </c>
      <c r="T164" s="83"/>
      <c r="U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0" ht="15.75" customHeight="1" thickTop="1"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62"/>
      <c r="M165" s="11"/>
      <c r="N165" s="11"/>
      <c r="O165" s="11"/>
      <c r="P165" s="11"/>
      <c r="Q165" s="11"/>
      <c r="R165" s="11"/>
      <c r="S165" s="11"/>
      <c r="T165" s="162"/>
      <c r="U165" s="11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0" ht="15.75" customHeight="1"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62"/>
      <c r="U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spans="1:40" ht="33.75" customHeight="1">
      <c r="B167" s="12"/>
      <c r="C167" s="6" t="str">
        <f>C1</f>
        <v>Conso</v>
      </c>
      <c r="D167" s="2"/>
      <c r="E167" s="2"/>
      <c r="F167" s="2"/>
      <c r="G167" s="2"/>
      <c r="H167" s="1"/>
      <c r="I167" s="1"/>
      <c r="J167" s="1"/>
      <c r="K167" s="3" t="s">
        <v>84</v>
      </c>
      <c r="L167" s="2"/>
      <c r="M167" s="2"/>
      <c r="N167" s="1"/>
      <c r="O167" s="1"/>
      <c r="P167" s="2"/>
      <c r="Q167" s="1"/>
      <c r="R167" s="2"/>
      <c r="S167" s="5" t="str">
        <f>$S$1</f>
        <v xml:space="preserve">Réalisé  </v>
      </c>
      <c r="T167" s="2"/>
      <c r="U167" s="6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spans="1:40" ht="15.75" customHeight="1" thickBot="1"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1:40" ht="15.75" customHeight="1" thickTop="1">
      <c r="B169" s="12"/>
      <c r="C169" s="13"/>
      <c r="D169" s="528" t="s">
        <v>5</v>
      </c>
      <c r="E169" s="529"/>
      <c r="F169" s="530"/>
      <c r="G169" s="526" t="s">
        <v>75</v>
      </c>
      <c r="H169" s="529"/>
      <c r="I169" s="530"/>
      <c r="J169" s="526" t="s">
        <v>7</v>
      </c>
      <c r="K169" s="529"/>
      <c r="L169" s="530"/>
      <c r="M169" s="526" t="s">
        <v>8</v>
      </c>
      <c r="N169" s="530"/>
      <c r="O169" s="528" t="s">
        <v>9</v>
      </c>
      <c r="P169" s="529"/>
      <c r="Q169" s="530"/>
      <c r="R169" s="526" t="s">
        <v>10</v>
      </c>
      <c r="S169" s="527"/>
      <c r="T169" s="156"/>
      <c r="U169" s="14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spans="1:40" ht="15.75" customHeight="1">
      <c r="A170" t="str">
        <f t="shared" ref="A170:A227" si="69">+B170&amp;C170</f>
        <v>Service</v>
      </c>
      <c r="B170" s="12" t="s">
        <v>84</v>
      </c>
      <c r="C170" s="30"/>
      <c r="D170" s="81" t="s">
        <v>41</v>
      </c>
      <c r="E170" s="81" t="s">
        <v>85</v>
      </c>
      <c r="F170" s="448" t="s">
        <v>13</v>
      </c>
      <c r="G170" s="458" t="s">
        <v>41</v>
      </c>
      <c r="H170" s="139" t="s">
        <v>85</v>
      </c>
      <c r="I170" s="459" t="s">
        <v>13</v>
      </c>
      <c r="J170" s="448" t="s">
        <v>41</v>
      </c>
      <c r="K170" s="81" t="s">
        <v>85</v>
      </c>
      <c r="L170" s="140" t="s">
        <v>13</v>
      </c>
      <c r="M170" s="141" t="s">
        <v>41</v>
      </c>
      <c r="N170" s="140" t="s">
        <v>13</v>
      </c>
      <c r="O170" s="81" t="s">
        <v>41</v>
      </c>
      <c r="P170" s="81" t="s">
        <v>85</v>
      </c>
      <c r="Q170" s="140" t="s">
        <v>13</v>
      </c>
      <c r="R170" s="141" t="s">
        <v>86</v>
      </c>
      <c r="S170" s="142" t="s">
        <v>13</v>
      </c>
      <c r="T170" s="81"/>
      <c r="U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0" ht="15.75" customHeight="1">
      <c r="A171" t="str">
        <f t="shared" si="69"/>
        <v>ServiceM/O Client</v>
      </c>
      <c r="B171" s="12" t="s">
        <v>84</v>
      </c>
      <c r="C171" s="30" t="s">
        <v>87</v>
      </c>
      <c r="D171" s="445">
        <f>+SUM(START:END!D171)</f>
        <v>1079.7950245840584</v>
      </c>
      <c r="E171" s="83">
        <f>+SUM(START:END!E171)</f>
        <v>265023.25581305387</v>
      </c>
      <c r="F171" s="83">
        <f>+SUM(START:END!F171)</f>
        <v>198901.52595662</v>
      </c>
      <c r="G171" s="163">
        <f>+SUM(START:END!G171)</f>
        <v>1079.7950245840584</v>
      </c>
      <c r="H171" s="450">
        <f>+SUM(START:END!H171)</f>
        <v>265023.25581305387</v>
      </c>
      <c r="I171" s="60">
        <f>+SUM(START:END!I171)</f>
        <v>198901.52595662</v>
      </c>
      <c r="J171" s="445">
        <f>+SUM(START:END!J171)</f>
        <v>937</v>
      </c>
      <c r="K171" s="83">
        <f>+SUM(START:END!K171)</f>
        <v>215161.5</v>
      </c>
      <c r="L171" s="83">
        <f>+SUM(START:END!L171)</f>
        <v>165749.89000000001</v>
      </c>
      <c r="M171" s="164">
        <f>(K171-H171)/H171</f>
        <v>-0.18814105826330241</v>
      </c>
      <c r="N171" s="60">
        <f>L171-I171</f>
        <v>-33151.635956619983</v>
      </c>
      <c r="O171" s="445">
        <f>+SUM(START:END!O171)</f>
        <v>969</v>
      </c>
      <c r="P171" s="83">
        <f>+SUM(START:END!P171)</f>
        <v>252308.89</v>
      </c>
      <c r="Q171" s="83">
        <f>+SUM(START:END!Q171)</f>
        <v>186507.28</v>
      </c>
      <c r="R171" s="164">
        <f>IF(O171=0,0,J171/O171)</f>
        <v>0.96697626418988647</v>
      </c>
      <c r="S171" s="86">
        <f>L171-Q171</f>
        <v>-20757.389999999985</v>
      </c>
      <c r="T171" s="83"/>
      <c r="U171" s="14"/>
      <c r="V171" s="480">
        <f>+SUM(START:END!D171)-D171</f>
        <v>0</v>
      </c>
      <c r="W171" s="480">
        <f>+SUM(START:END!G171)-G171</f>
        <v>0</v>
      </c>
      <c r="X171" s="480">
        <f>+SUM(START:END!J171)-J171</f>
        <v>0</v>
      </c>
      <c r="Y171" s="480">
        <f>+SUM(START:END!O171)-O171</f>
        <v>0</v>
      </c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0" ht="15.75" customHeight="1">
      <c r="A172" t="str">
        <f t="shared" si="69"/>
        <v>Service% profit / ventes</v>
      </c>
      <c r="B172" s="12" t="s">
        <v>84</v>
      </c>
      <c r="C172" s="30" t="s">
        <v>88</v>
      </c>
      <c r="D172" s="14"/>
      <c r="E172" s="150"/>
      <c r="F172" s="449">
        <f>F171/E171</f>
        <v>0.75050593332429727</v>
      </c>
      <c r="G172" s="42"/>
      <c r="H172" s="460"/>
      <c r="I172" s="165">
        <f>I171/H171</f>
        <v>0.75050593332429727</v>
      </c>
      <c r="J172" s="14"/>
      <c r="K172" s="150"/>
      <c r="L172" s="165">
        <f>L171/K171</f>
        <v>0.77035106187677638</v>
      </c>
      <c r="M172" s="164"/>
      <c r="N172" s="60"/>
      <c r="O172" s="14"/>
      <c r="P172" s="150"/>
      <c r="Q172" s="165">
        <f>Q171/P171</f>
        <v>0.73920217397016807</v>
      </c>
      <c r="R172" s="61"/>
      <c r="S172" s="86"/>
      <c r="T172" s="83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0" ht="15.75" customHeight="1">
      <c r="A173" t="str">
        <f t="shared" si="69"/>
        <v>Service</v>
      </c>
      <c r="B173" s="12" t="s">
        <v>84</v>
      </c>
      <c r="C173" s="88"/>
      <c r="D173" s="117"/>
      <c r="E173" s="166">
        <f t="shared" ref="E173" si="70">IFERROR(E171/D171,0)</f>
        <v>245.43848580441639</v>
      </c>
      <c r="F173" s="228"/>
      <c r="G173" s="24"/>
      <c r="H173" s="166">
        <f t="shared" ref="H173" si="71">IFERROR(H171/G171,0)</f>
        <v>245.43848580441639</v>
      </c>
      <c r="I173" s="167"/>
      <c r="J173" s="117"/>
      <c r="K173" s="166">
        <f t="shared" ref="K173" si="72">IFERROR(K171/J171,0)</f>
        <v>229.62806830309498</v>
      </c>
      <c r="L173" s="167"/>
      <c r="M173" s="170"/>
      <c r="N173" s="94"/>
      <c r="O173" s="117"/>
      <c r="P173" s="166">
        <f t="shared" ref="P173" si="73">IFERROR(P171/O171,0)</f>
        <v>260.38069143446853</v>
      </c>
      <c r="Q173" s="167"/>
      <c r="R173" s="168"/>
      <c r="S173" s="95"/>
      <c r="T173" s="83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0" ht="18" customHeight="1">
      <c r="A174" t="str">
        <f t="shared" si="69"/>
        <v>ServiceM/O Garantie</v>
      </c>
      <c r="B174" s="12" t="s">
        <v>84</v>
      </c>
      <c r="C174" s="15" t="s">
        <v>89</v>
      </c>
      <c r="D174" s="171">
        <f>+SUM(START:END!D174)</f>
        <v>1226.9262697767722</v>
      </c>
      <c r="E174" s="83">
        <f>+SUM(START:END!E174)</f>
        <v>216839.59044158945</v>
      </c>
      <c r="F174" s="83">
        <f>+SUM(START:END!F174)</f>
        <v>151389.66784384043</v>
      </c>
      <c r="G174" s="172">
        <f>+SUM(START:END!G174)</f>
        <v>1226.9262697767722</v>
      </c>
      <c r="H174" s="450">
        <f>+SUM(START:END!H174)</f>
        <v>216839.59044158945</v>
      </c>
      <c r="I174" s="60">
        <f>+SUM(START:END!I174)</f>
        <v>151389.66784384043</v>
      </c>
      <c r="J174" s="171">
        <f>+SUM(START:END!J174)</f>
        <v>1004</v>
      </c>
      <c r="K174" s="83">
        <f>+SUM(START:END!K174)</f>
        <v>168157.47</v>
      </c>
      <c r="L174" s="83">
        <f>+SUM(START:END!L174)</f>
        <v>120534.23999999999</v>
      </c>
      <c r="M174" s="164">
        <f>(K174-H174)/H174</f>
        <v>-0.22450752808769511</v>
      </c>
      <c r="N174" s="115">
        <f>L174-I174</f>
        <v>-30855.427843840444</v>
      </c>
      <c r="O174" s="171">
        <f>+SUM(START:END!O174)</f>
        <v>1085</v>
      </c>
      <c r="P174" s="83">
        <f>+SUM(START:END!P174)</f>
        <v>246588.25</v>
      </c>
      <c r="Q174" s="83">
        <f>+SUM(START:END!Q174)</f>
        <v>171583.31</v>
      </c>
      <c r="R174" s="164">
        <f>IF(O174=0,0,J174/O174)</f>
        <v>0.92534562211981564</v>
      </c>
      <c r="S174" s="86">
        <f>L174-Q174</f>
        <v>-51049.070000000007</v>
      </c>
      <c r="T174" s="83"/>
      <c r="U174" s="14"/>
      <c r="V174" s="480">
        <f>+SUM(START:END!D174)-D174</f>
        <v>0</v>
      </c>
      <c r="W174" s="480">
        <f>+SUM(START:END!G174)-G174</f>
        <v>0</v>
      </c>
      <c r="X174" s="480">
        <f>+SUM(START:END!J174)-J174</f>
        <v>0</v>
      </c>
      <c r="Y174" s="480">
        <f>+SUM(START:END!O174)-O174</f>
        <v>0</v>
      </c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0" ht="15.75" customHeight="1">
      <c r="A175" t="str">
        <f t="shared" si="69"/>
        <v>Service% profit / ventes</v>
      </c>
      <c r="B175" s="12" t="s">
        <v>84</v>
      </c>
      <c r="C175" s="30" t="s">
        <v>88</v>
      </c>
      <c r="D175" s="14"/>
      <c r="E175" s="14"/>
      <c r="F175" s="449">
        <f>F174/E174</f>
        <v>0.69816433214773388</v>
      </c>
      <c r="G175" s="42"/>
      <c r="H175" s="457"/>
      <c r="I175" s="165">
        <f>I174/H174</f>
        <v>0.69816433214773388</v>
      </c>
      <c r="J175" s="14"/>
      <c r="K175" s="14"/>
      <c r="L175" s="165">
        <f>L174/K174</f>
        <v>0.71679384805206681</v>
      </c>
      <c r="M175" s="43"/>
      <c r="N175" s="44"/>
      <c r="O175" s="14"/>
      <c r="P175" s="14"/>
      <c r="Q175" s="165">
        <f>Q174/P174</f>
        <v>0.69582922138423053</v>
      </c>
      <c r="R175" s="43"/>
      <c r="S175" s="45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0" ht="15.75" customHeight="1">
      <c r="A176" t="str">
        <f t="shared" si="69"/>
        <v>Service</v>
      </c>
      <c r="B176" s="12" t="s">
        <v>84</v>
      </c>
      <c r="C176" s="88"/>
      <c r="D176" s="463"/>
      <c r="E176" s="117"/>
      <c r="F176" s="228"/>
      <c r="G176" s="24"/>
      <c r="H176" s="117"/>
      <c r="I176" s="167"/>
      <c r="J176" s="117"/>
      <c r="K176" s="117"/>
      <c r="L176" s="167"/>
      <c r="M176" s="175"/>
      <c r="N176" s="176"/>
      <c r="O176" s="117"/>
      <c r="P176" s="117"/>
      <c r="Q176" s="167"/>
      <c r="R176" s="175"/>
      <c r="S176" s="177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0" ht="15.75" customHeight="1">
      <c r="A177" t="str">
        <f t="shared" si="69"/>
        <v>ServiceM/O Interne</v>
      </c>
      <c r="B177" s="12" t="s">
        <v>84</v>
      </c>
      <c r="C177" s="30" t="s">
        <v>90</v>
      </c>
      <c r="D177" s="445">
        <f>+SUM(START:END!D177)</f>
        <v>740.92170988984003</v>
      </c>
      <c r="E177" s="83">
        <f>+SUM(START:END!E177)</f>
        <v>174725.76884322375</v>
      </c>
      <c r="F177" s="83">
        <f>+SUM(START:END!F177)</f>
        <v>128113.57846555309</v>
      </c>
      <c r="G177" s="163">
        <f>+SUM(START:END!G177)</f>
        <v>740.92170988984003</v>
      </c>
      <c r="H177" s="450">
        <f>+SUM(START:END!H177)</f>
        <v>174725.76884322375</v>
      </c>
      <c r="I177" s="60">
        <f>+SUM(START:END!I177)</f>
        <v>128113.57846555309</v>
      </c>
      <c r="J177" s="14">
        <f>+SUM(START:END!J177)</f>
        <v>791</v>
      </c>
      <c r="K177" s="83">
        <f>+SUM(START:END!K177)</f>
        <v>182355.44</v>
      </c>
      <c r="L177" s="83">
        <f>+SUM(START:END!L177)</f>
        <v>138564.28</v>
      </c>
      <c r="M177" s="164">
        <f>(K177-H177)/H177</f>
        <v>4.3666547912701602E-2</v>
      </c>
      <c r="N177" s="60">
        <f t="shared" ref="N177:N178" si="74">L177-I177</f>
        <v>10450.701534446911</v>
      </c>
      <c r="O177" s="14">
        <f>+SUM(START:END!O177)</f>
        <v>729</v>
      </c>
      <c r="P177" s="83">
        <f>+SUM(START:END!P177)</f>
        <v>143428.66</v>
      </c>
      <c r="Q177" s="83">
        <f>+SUM(START:END!Q177)</f>
        <v>103292.75</v>
      </c>
      <c r="R177" s="164">
        <f>IF(O177=0,0,J177/O177)</f>
        <v>1.0850480109739369</v>
      </c>
      <c r="S177" s="86">
        <f>L177-Q177</f>
        <v>35271.53</v>
      </c>
      <c r="T177" s="83"/>
      <c r="U177" s="14"/>
      <c r="V177" s="480">
        <f>+SUM(START:END!D177)-D177</f>
        <v>0</v>
      </c>
      <c r="W177" s="480">
        <f>+SUM(START:END!G177)-G177</f>
        <v>0</v>
      </c>
      <c r="X177" s="480">
        <f>+SUM(START:END!J177)-J177</f>
        <v>0</v>
      </c>
      <c r="Y177" s="480">
        <f>+SUM(START:END!O177)-O177</f>
        <v>0</v>
      </c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0" ht="15.75" customHeight="1">
      <c r="A178" t="str">
        <f t="shared" si="69"/>
        <v>Service% profit / ventes</v>
      </c>
      <c r="B178" s="12" t="s">
        <v>84</v>
      </c>
      <c r="C178" s="30" t="s">
        <v>88</v>
      </c>
      <c r="D178" s="14"/>
      <c r="E178" s="150"/>
      <c r="F178" s="449">
        <f>F177/E177</f>
        <v>0.73322658308349242</v>
      </c>
      <c r="G178" s="42"/>
      <c r="H178" s="460"/>
      <c r="I178" s="165">
        <f>I177/H177</f>
        <v>0.73322658308349242</v>
      </c>
      <c r="J178" s="14"/>
      <c r="K178" s="150"/>
      <c r="L178" s="165">
        <f>L177/K177</f>
        <v>0.75985821974929835</v>
      </c>
      <c r="M178" s="164"/>
      <c r="N178" s="60">
        <f t="shared" si="74"/>
        <v>2.6631636665805924E-2</v>
      </c>
      <c r="O178" s="14"/>
      <c r="P178" s="150"/>
      <c r="Q178" s="165">
        <f>Q177/P177</f>
        <v>0.72016813097187127</v>
      </c>
      <c r="R178" s="61">
        <f>O178-K178</f>
        <v>0</v>
      </c>
      <c r="S178" s="86"/>
      <c r="T178" s="83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0" ht="15.75" customHeight="1">
      <c r="A179" t="str">
        <f t="shared" si="69"/>
        <v>Service</v>
      </c>
      <c r="B179" s="12" t="s">
        <v>84</v>
      </c>
      <c r="C179" s="30"/>
      <c r="D179" s="14"/>
      <c r="E179" s="178"/>
      <c r="F179" s="227"/>
      <c r="G179" s="42"/>
      <c r="H179" s="178"/>
      <c r="I179" s="179"/>
      <c r="J179" s="14"/>
      <c r="K179" s="178"/>
      <c r="L179" s="179"/>
      <c r="M179" s="164"/>
      <c r="N179" s="60"/>
      <c r="O179" s="14"/>
      <c r="P179" s="178"/>
      <c r="Q179" s="179"/>
      <c r="R179" s="181"/>
      <c r="S179" s="86"/>
      <c r="T179" s="83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1:40" ht="15.75" customHeight="1">
      <c r="A180" t="str">
        <f t="shared" si="69"/>
        <v>ServiceM/O Esthétique</v>
      </c>
      <c r="B180" s="12" t="s">
        <v>84</v>
      </c>
      <c r="C180" s="15" t="s">
        <v>91</v>
      </c>
      <c r="D180" s="455">
        <f>+SUM(START:END!D180)</f>
        <v>0</v>
      </c>
      <c r="E180" s="83">
        <f>+SUM(START:END!E180)</f>
        <v>397.59391225184737</v>
      </c>
      <c r="F180" s="83">
        <f>+SUM(START:END!F180)</f>
        <v>294.21949506636702</v>
      </c>
      <c r="G180" s="219">
        <f>+SUM(START:END!G180)</f>
        <v>0</v>
      </c>
      <c r="H180" s="450">
        <f>+SUM(START:END!H180)</f>
        <v>397.59391225184737</v>
      </c>
      <c r="I180" s="60">
        <f>+SUM(START:END!I180)</f>
        <v>294.21949506636702</v>
      </c>
      <c r="J180" s="111">
        <f>+SUM(START:END!J180)</f>
        <v>0</v>
      </c>
      <c r="K180" s="83">
        <f>+SUM(START:END!K180)</f>
        <v>677.13</v>
      </c>
      <c r="L180" s="83">
        <f>+SUM(START:END!L180)</f>
        <v>-1651.5699999999997</v>
      </c>
      <c r="M180" s="182">
        <f>IF(H180=0,0,(K180-H180)/H180)</f>
        <v>0.70306933565694651</v>
      </c>
      <c r="N180" s="115">
        <f>L180-I180</f>
        <v>-1945.7894950663667</v>
      </c>
      <c r="O180" s="111">
        <f>+SUM(START:END!O180)</f>
        <v>0</v>
      </c>
      <c r="P180" s="83">
        <f>+SUM(START:END!P180)</f>
        <v>216.32</v>
      </c>
      <c r="Q180" s="83">
        <f>+SUM(START:END!Q180)</f>
        <v>193.57</v>
      </c>
      <c r="R180" s="164">
        <f>IF(O180=0,0,J180/O180)</f>
        <v>0</v>
      </c>
      <c r="S180" s="116">
        <f>L180-Q180</f>
        <v>-1845.1399999999996</v>
      </c>
      <c r="T180" s="83"/>
      <c r="U180" s="14"/>
      <c r="V180" s="480">
        <f>+SUM(START:END!D180)-D180</f>
        <v>0</v>
      </c>
      <c r="W180" s="480">
        <f>+SUM(START:END!G180)-G180</f>
        <v>0</v>
      </c>
      <c r="X180" s="480">
        <f>+SUM(START:END!J180)-J180</f>
        <v>0</v>
      </c>
      <c r="Y180" s="480">
        <f>+SUM(START:END!O180)-O180</f>
        <v>0</v>
      </c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0" ht="15.75" customHeight="1">
      <c r="A181" t="str">
        <f t="shared" si="69"/>
        <v>Service% profit / ventes</v>
      </c>
      <c r="B181" s="12" t="s">
        <v>84</v>
      </c>
      <c r="C181" s="30" t="s">
        <v>88</v>
      </c>
      <c r="D181" s="77"/>
      <c r="E181" s="183"/>
      <c r="F181" s="449">
        <f>IFERROR(F180/E180,0)</f>
        <v>0.73999999999999988</v>
      </c>
      <c r="G181" s="79"/>
      <c r="H181" s="461"/>
      <c r="I181" s="165">
        <f>IFERROR(I180/H180,0)</f>
        <v>0.73999999999999988</v>
      </c>
      <c r="J181" s="77"/>
      <c r="K181" s="183"/>
      <c r="L181" s="165">
        <f>IFERROR(L180/K180,0)</f>
        <v>-2.4390737376870022</v>
      </c>
      <c r="M181" s="61">
        <f>J181-G181</f>
        <v>0</v>
      </c>
      <c r="N181" s="185"/>
      <c r="O181" s="77"/>
      <c r="P181" s="183"/>
      <c r="Q181" s="165">
        <f>IFERROR(Q180/P180,0)</f>
        <v>0.89483173076923073</v>
      </c>
      <c r="R181" s="42"/>
      <c r="S181" s="186"/>
      <c r="T181" s="118"/>
      <c r="U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0" ht="15.75" customHeight="1">
      <c r="A182" t="str">
        <f t="shared" si="69"/>
        <v>Service</v>
      </c>
      <c r="B182" s="12" t="s">
        <v>84</v>
      </c>
      <c r="C182" s="88"/>
      <c r="D182" s="187"/>
      <c r="E182" s="188"/>
      <c r="F182" s="228"/>
      <c r="G182" s="189"/>
      <c r="H182" s="188"/>
      <c r="I182" s="167"/>
      <c r="J182" s="187"/>
      <c r="K182" s="188"/>
      <c r="L182" s="167"/>
      <c r="M182" s="168"/>
      <c r="N182" s="191"/>
      <c r="O182" s="187"/>
      <c r="P182" s="188"/>
      <c r="Q182" s="167"/>
      <c r="R182" s="24"/>
      <c r="S182" s="192"/>
      <c r="T182" s="118"/>
      <c r="U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0" ht="26.25" customHeight="1" thickBot="1">
      <c r="A183" t="str">
        <f t="shared" si="69"/>
        <v>ServiceAjustement M/O</v>
      </c>
      <c r="B183" s="12" t="s">
        <v>84</v>
      </c>
      <c r="C183" s="30" t="s">
        <v>92</v>
      </c>
      <c r="D183" s="14"/>
      <c r="E183" s="14"/>
      <c r="F183" s="450">
        <f>+SUM(START:END!F183)</f>
        <v>-11588.669121187537</v>
      </c>
      <c r="G183" s="42"/>
      <c r="H183" s="457"/>
      <c r="I183" s="60">
        <f>+SUM(START:END!I183)</f>
        <v>-11588.669121187537</v>
      </c>
      <c r="J183" s="14"/>
      <c r="K183" s="14"/>
      <c r="L183" s="60">
        <f>+SUM(START:END!L183)</f>
        <v>-8719.2100000000009</v>
      </c>
      <c r="M183" s="184"/>
      <c r="N183" s="60">
        <f t="shared" ref="N183:N184" si="75">L183-I183</f>
        <v>2869.4591211875359</v>
      </c>
      <c r="O183" s="14"/>
      <c r="P183" s="14"/>
      <c r="Q183" s="60">
        <f>+SUM(START:END!Q183)</f>
        <v>-9650.02</v>
      </c>
      <c r="R183" s="193"/>
      <c r="S183" s="86">
        <f t="shared" ref="S183:S184" si="76">L183-Q183</f>
        <v>930.80999999999949</v>
      </c>
      <c r="T183" s="14"/>
      <c r="U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0" ht="15.75" customHeight="1" thickTop="1">
      <c r="A184" t="str">
        <f t="shared" si="69"/>
        <v>ServiceSous-total M/O</v>
      </c>
      <c r="B184" s="12" t="s">
        <v>84</v>
      </c>
      <c r="C184" s="194" t="s">
        <v>93</v>
      </c>
      <c r="D184" s="195"/>
      <c r="E184" s="195">
        <f t="shared" ref="E184:F184" si="77">E171+E174+E177+E180+E183</f>
        <v>656986.20901011897</v>
      </c>
      <c r="F184" s="195">
        <f t="shared" si="77"/>
        <v>467110.3226398924</v>
      </c>
      <c r="G184" s="197"/>
      <c r="H184" s="195">
        <f t="shared" ref="H184:I184" si="78">H171+H174+H177+H180+H183</f>
        <v>656986.20901011897</v>
      </c>
      <c r="I184" s="196">
        <f t="shared" si="78"/>
        <v>467110.3226398924</v>
      </c>
      <c r="J184" s="195"/>
      <c r="K184" s="195">
        <f t="shared" ref="K184:L184" si="79">K171+K174+K177+K180+K183</f>
        <v>566351.53999999992</v>
      </c>
      <c r="L184" s="196">
        <f t="shared" si="79"/>
        <v>414477.63</v>
      </c>
      <c r="M184" s="198">
        <f>(K184-H184)/H184</f>
        <v>-0.13795520783712992</v>
      </c>
      <c r="N184" s="196">
        <f t="shared" si="75"/>
        <v>-52632.692639892397</v>
      </c>
      <c r="O184" s="195"/>
      <c r="P184" s="195">
        <f t="shared" ref="P184:Q184" si="80">P171+P174+P177+P180+P183</f>
        <v>642542.12</v>
      </c>
      <c r="Q184" s="196">
        <f t="shared" si="80"/>
        <v>451926.88999999996</v>
      </c>
      <c r="R184" s="43">
        <f>IF(O184=0,0,J184/O184)</f>
        <v>0</v>
      </c>
      <c r="S184" s="199">
        <f t="shared" si="76"/>
        <v>-37449.259999999951</v>
      </c>
      <c r="T184" s="118"/>
      <c r="U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0" ht="15.75" customHeight="1">
      <c r="A185" t="str">
        <f t="shared" si="69"/>
        <v>Service% protit / ventes</v>
      </c>
      <c r="B185" s="12" t="s">
        <v>84</v>
      </c>
      <c r="C185" s="200" t="s">
        <v>94</v>
      </c>
      <c r="D185" s="201"/>
      <c r="E185" s="201"/>
      <c r="F185" s="451">
        <f>F184/E184</f>
        <v>0.710989540166585</v>
      </c>
      <c r="G185" s="203"/>
      <c r="H185" s="201"/>
      <c r="I185" s="202">
        <f>I184/H184</f>
        <v>0.710989540166585</v>
      </c>
      <c r="J185" s="201"/>
      <c r="K185" s="201"/>
      <c r="L185" s="202">
        <f>L184/K184</f>
        <v>0.73183809123217014</v>
      </c>
      <c r="M185" s="203"/>
      <c r="N185" s="202">
        <f>N184/I184</f>
        <v>-0.11267722011030855</v>
      </c>
      <c r="O185" s="201"/>
      <c r="P185" s="201"/>
      <c r="Q185" s="202">
        <f>Q184/P184</f>
        <v>0.70334204705521863</v>
      </c>
      <c r="R185" s="203"/>
      <c r="S185" s="45">
        <f>IF(R184=0,0,S184/R184)</f>
        <v>0</v>
      </c>
      <c r="T185" s="118"/>
      <c r="U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0" ht="15.75" customHeight="1">
      <c r="A186" t="str">
        <f t="shared" si="69"/>
        <v>Service</v>
      </c>
      <c r="B186" s="12" t="s">
        <v>84</v>
      </c>
      <c r="C186" s="36"/>
      <c r="D186" s="204"/>
      <c r="E186" s="205"/>
      <c r="F186" s="204"/>
      <c r="G186" s="207"/>
      <c r="H186" s="205"/>
      <c r="I186" s="206"/>
      <c r="J186" s="204"/>
      <c r="K186" s="205"/>
      <c r="L186" s="206"/>
      <c r="M186" s="207"/>
      <c r="N186" s="206"/>
      <c r="O186" s="204"/>
      <c r="P186" s="205"/>
      <c r="Q186" s="206"/>
      <c r="R186" s="207"/>
      <c r="S186" s="208"/>
      <c r="T186" s="118"/>
      <c r="U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1:40" ht="15.75" customHeight="1">
      <c r="A187" t="str">
        <f t="shared" si="69"/>
        <v>ServiceSous-traitement</v>
      </c>
      <c r="B187" s="12" t="s">
        <v>84</v>
      </c>
      <c r="C187" s="30" t="s">
        <v>95</v>
      </c>
      <c r="D187" s="83"/>
      <c r="E187" s="83">
        <f>+SUM(START:END!E187)</f>
        <v>77604.820487890538</v>
      </c>
      <c r="F187" s="83">
        <f>+SUM(START:END!F187)</f>
        <v>18625.156917093725</v>
      </c>
      <c r="G187" s="61"/>
      <c r="H187" s="450">
        <f>+SUM(START:END!H187)</f>
        <v>77604.820487890538</v>
      </c>
      <c r="I187" s="60">
        <f>+SUM(START:END!I187)</f>
        <v>18625.156917093725</v>
      </c>
      <c r="J187" s="83"/>
      <c r="K187" s="83">
        <f>+SUM(START:END!K187)</f>
        <v>66831.31</v>
      </c>
      <c r="L187" s="83">
        <f>+SUM(START:END!L187)</f>
        <v>15090.09</v>
      </c>
      <c r="M187" s="85">
        <f>IF(H187=0,0,(K187-H187)/H187)</f>
        <v>-0.13882527425692118</v>
      </c>
      <c r="N187" s="60">
        <f>L187-I187</f>
        <v>-3535.0669170937254</v>
      </c>
      <c r="O187" s="83"/>
      <c r="P187" s="83">
        <f>+SUM(START:END!P187)</f>
        <v>97489.09</v>
      </c>
      <c r="Q187" s="83">
        <f>+SUM(START:END!Q187)</f>
        <v>26036.119999999995</v>
      </c>
      <c r="R187" s="164">
        <f>IF(O187=0,0,J187/O187)</f>
        <v>0</v>
      </c>
      <c r="S187" s="86">
        <f>L187-Q187</f>
        <v>-10946.029999999995</v>
      </c>
      <c r="T187" s="118"/>
      <c r="U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0" ht="15.75" customHeight="1">
      <c r="A188" t="str">
        <f t="shared" si="69"/>
        <v>Service% profit / ventes</v>
      </c>
      <c r="B188" s="12" t="s">
        <v>84</v>
      </c>
      <c r="C188" s="30" t="s">
        <v>88</v>
      </c>
      <c r="D188" s="14"/>
      <c r="E188" s="150"/>
      <c r="F188" s="449">
        <f>IFERROR(F187/E187,0)</f>
        <v>0.23999999999999996</v>
      </c>
      <c r="G188" s="42"/>
      <c r="H188" s="460"/>
      <c r="I188" s="165">
        <f>IFERROR(I187/H187,0)</f>
        <v>0.23999999999999996</v>
      </c>
      <c r="J188" s="14"/>
      <c r="K188" s="150"/>
      <c r="L188" s="165">
        <f>IFERROR(L187/K187,0)</f>
        <v>0.22579371854300029</v>
      </c>
      <c r="M188" s="184"/>
      <c r="N188" s="185"/>
      <c r="O188" s="14"/>
      <c r="P188" s="150"/>
      <c r="Q188" s="165">
        <f>IFERROR(Q187/P187,0)</f>
        <v>0.26706701231901947</v>
      </c>
      <c r="R188" s="184"/>
      <c r="S188" s="186"/>
      <c r="T188" s="118"/>
      <c r="U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0" ht="15.75" customHeight="1">
      <c r="A189" t="str">
        <f t="shared" si="69"/>
        <v>Service</v>
      </c>
      <c r="B189" s="12" t="s">
        <v>84</v>
      </c>
      <c r="C189" s="30"/>
      <c r="D189" s="14"/>
      <c r="E189" s="150"/>
      <c r="F189" s="449"/>
      <c r="G189" s="42"/>
      <c r="H189" s="460"/>
      <c r="I189" s="165"/>
      <c r="J189" s="14"/>
      <c r="K189" s="150"/>
      <c r="L189" s="165"/>
      <c r="M189" s="184"/>
      <c r="N189" s="185"/>
      <c r="O189" s="14"/>
      <c r="P189" s="150"/>
      <c r="Q189" s="165"/>
      <c r="R189" s="184"/>
      <c r="S189" s="186"/>
      <c r="T189" s="118"/>
      <c r="U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1:40" ht="15.75" customHeight="1">
      <c r="A190" t="str">
        <f t="shared" si="69"/>
        <v>ServiceM.O. Recond. MCPA</v>
      </c>
      <c r="B190" s="12" t="s">
        <v>84</v>
      </c>
      <c r="C190" s="30" t="s">
        <v>96</v>
      </c>
      <c r="D190" s="14"/>
      <c r="E190" s="83">
        <f>+SUM(START:END!E190)</f>
        <v>0</v>
      </c>
      <c r="F190" s="83">
        <f>+SUM(START:END!F190)</f>
        <v>0</v>
      </c>
      <c r="G190" s="42"/>
      <c r="H190" s="450">
        <f>+SUM(START:END!H190)</f>
        <v>0</v>
      </c>
      <c r="I190" s="60">
        <f>+SUM(START:END!I190)</f>
        <v>0</v>
      </c>
      <c r="J190" s="14"/>
      <c r="K190" s="83">
        <f>+SUM(START:END!K190)</f>
        <v>0</v>
      </c>
      <c r="L190" s="83">
        <f>+SUM(START:END!L190)</f>
        <v>0</v>
      </c>
      <c r="M190" s="184"/>
      <c r="N190" s="185"/>
      <c r="O190" s="14"/>
      <c r="P190" s="83">
        <f>+SUM(START:END!P190)</f>
        <v>0</v>
      </c>
      <c r="Q190" s="83">
        <f>+SUM(START:END!Q190)</f>
        <v>0</v>
      </c>
      <c r="R190" s="184"/>
      <c r="S190" s="186"/>
      <c r="T190" s="118"/>
      <c r="U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0" ht="15.75" customHeight="1">
      <c r="A191" t="str">
        <f t="shared" si="69"/>
        <v>Service% profit / ventes</v>
      </c>
      <c r="B191" s="12" t="s">
        <v>84</v>
      </c>
      <c r="C191" s="30" t="s">
        <v>88</v>
      </c>
      <c r="D191" s="14"/>
      <c r="E191" s="150"/>
      <c r="F191" s="449">
        <f>IF(F190=0,0,F190/E190)</f>
        <v>0</v>
      </c>
      <c r="G191" s="42"/>
      <c r="H191" s="460"/>
      <c r="I191" s="165">
        <f>IF(I190=0,0,I190/H190)</f>
        <v>0</v>
      </c>
      <c r="J191" s="14"/>
      <c r="K191" s="150"/>
      <c r="L191" s="165">
        <f>IF(L190=0,0,L190/K190)</f>
        <v>0</v>
      </c>
      <c r="M191" s="184"/>
      <c r="N191" s="185"/>
      <c r="O191" s="14"/>
      <c r="P191" s="150"/>
      <c r="Q191" s="165">
        <f>IF(Q190=0,0,Q190/P190)</f>
        <v>0</v>
      </c>
      <c r="R191" s="184"/>
      <c r="S191" s="186"/>
      <c r="T191" s="118"/>
      <c r="U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0" ht="15.75" customHeight="1" thickBot="1">
      <c r="A192" t="str">
        <f t="shared" si="69"/>
        <v>Service</v>
      </c>
      <c r="B192" s="12" t="s">
        <v>84</v>
      </c>
      <c r="C192" s="209"/>
      <c r="D192" s="210"/>
      <c r="E192" s="211"/>
      <c r="F192" s="210"/>
      <c r="G192" s="213"/>
      <c r="H192" s="211"/>
      <c r="I192" s="212"/>
      <c r="J192" s="210"/>
      <c r="K192" s="211"/>
      <c r="L192" s="212"/>
      <c r="M192" s="213"/>
      <c r="N192" s="212"/>
      <c r="O192" s="210"/>
      <c r="P192" s="211"/>
      <c r="Q192" s="212"/>
      <c r="R192" s="213"/>
      <c r="S192" s="214"/>
      <c r="T192" s="118"/>
      <c r="U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0" ht="15.75" customHeight="1" thickTop="1">
      <c r="A193" t="str">
        <f t="shared" si="69"/>
        <v>ServiceTotal Mécanique</v>
      </c>
      <c r="B193" s="12" t="s">
        <v>84</v>
      </c>
      <c r="C193" s="63" t="s">
        <v>97</v>
      </c>
      <c r="D193" s="64"/>
      <c r="E193" s="64">
        <f t="shared" ref="E193:F193" si="81">E184+E187+E190</f>
        <v>734591.02949800948</v>
      </c>
      <c r="F193" s="64">
        <f t="shared" si="81"/>
        <v>485735.47955698613</v>
      </c>
      <c r="G193" s="67"/>
      <c r="H193" s="64">
        <f t="shared" ref="H193:I193" si="82">H184+H187+H190</f>
        <v>734591.02949800948</v>
      </c>
      <c r="I193" s="66">
        <f t="shared" si="82"/>
        <v>485735.47955698613</v>
      </c>
      <c r="J193" s="64"/>
      <c r="K193" s="64">
        <f t="shared" ref="K193:L193" si="83">K184+K187+K190</f>
        <v>633182.84999999986</v>
      </c>
      <c r="L193" s="66">
        <f t="shared" si="83"/>
        <v>429567.72000000003</v>
      </c>
      <c r="M193" s="215">
        <f>L194-I194</f>
        <v>1.7193495987216201E-2</v>
      </c>
      <c r="N193" s="66">
        <f>L193-I193</f>
        <v>-56167.759556986101</v>
      </c>
      <c r="O193" s="64"/>
      <c r="P193" s="64">
        <f t="shared" ref="P193:Q193" si="84">P184+P187+P190</f>
        <v>740031.21</v>
      </c>
      <c r="Q193" s="66">
        <f t="shared" si="84"/>
        <v>477963.00999999995</v>
      </c>
      <c r="R193" s="215">
        <f>L194-Q194</f>
        <v>3.2557299135508866E-2</v>
      </c>
      <c r="S193" s="69">
        <f>L193-Q193</f>
        <v>-48395.289999999921</v>
      </c>
      <c r="T193" s="118"/>
      <c r="U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0" ht="15.75" customHeight="1" thickBot="1">
      <c r="A194" t="str">
        <f t="shared" si="69"/>
        <v>Service</v>
      </c>
      <c r="B194" s="12" t="s">
        <v>84</v>
      </c>
      <c r="C194" s="70"/>
      <c r="D194" s="71"/>
      <c r="E194" s="71"/>
      <c r="F194" s="452">
        <f>F193/E193</f>
        <v>0.66123252265810895</v>
      </c>
      <c r="G194" s="73"/>
      <c r="H194" s="71"/>
      <c r="I194" s="75">
        <f>I193/H193</f>
        <v>0.66123252265810895</v>
      </c>
      <c r="J194" s="71"/>
      <c r="K194" s="71"/>
      <c r="L194" s="75">
        <f>L193/K193</f>
        <v>0.67842601864532515</v>
      </c>
      <c r="M194" s="74"/>
      <c r="N194" s="75">
        <f>N193/I193</f>
        <v>-0.11563445933209114</v>
      </c>
      <c r="O194" s="71"/>
      <c r="P194" s="71"/>
      <c r="Q194" s="75">
        <f>Q193/P193</f>
        <v>0.64586871950981628</v>
      </c>
      <c r="R194" s="74"/>
      <c r="S194" s="76">
        <f>L193/S193</f>
        <v>-8.8762298975788916</v>
      </c>
      <c r="T194" s="77"/>
      <c r="U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0" ht="15.75" customHeight="1" thickTop="1">
      <c r="A195" t="str">
        <f t="shared" si="69"/>
        <v>Service</v>
      </c>
      <c r="B195" s="12" t="s">
        <v>84</v>
      </c>
      <c r="C195" s="54"/>
      <c r="D195" s="77"/>
      <c r="E195" s="77"/>
      <c r="F195" s="453"/>
      <c r="G195" s="79"/>
      <c r="H195" s="462"/>
      <c r="I195" s="44"/>
      <c r="J195" s="77"/>
      <c r="K195" s="77"/>
      <c r="L195" s="44"/>
      <c r="M195" s="43"/>
      <c r="N195" s="44"/>
      <c r="O195" s="77"/>
      <c r="P195" s="77"/>
      <c r="Q195" s="44"/>
      <c r="R195" s="43"/>
      <c r="S195" s="45"/>
      <c r="T195" s="77"/>
      <c r="U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0" ht="15.75" customHeight="1">
      <c r="A196" t="str">
        <f t="shared" si="69"/>
        <v>ServiceDEPENSES</v>
      </c>
      <c r="B196" s="12" t="s">
        <v>84</v>
      </c>
      <c r="C196" s="80" t="s">
        <v>31</v>
      </c>
      <c r="D196" s="14"/>
      <c r="E196" s="14"/>
      <c r="F196" s="450"/>
      <c r="G196" s="42"/>
      <c r="H196" s="457"/>
      <c r="I196" s="60"/>
      <c r="J196" s="14"/>
      <c r="K196" s="14"/>
      <c r="L196" s="60"/>
      <c r="M196" s="42"/>
      <c r="N196" s="41"/>
      <c r="O196" s="14"/>
      <c r="P196" s="14"/>
      <c r="Q196" s="60"/>
      <c r="R196" s="42"/>
      <c r="S196" s="62"/>
      <c r="T196" s="14"/>
      <c r="U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1:40" ht="15.75" customHeight="1">
      <c r="A197" t="str">
        <f t="shared" si="69"/>
        <v>ServiceSalaires cadres</v>
      </c>
      <c r="B197" s="12" t="s">
        <v>84</v>
      </c>
      <c r="C197" s="108" t="s">
        <v>42</v>
      </c>
      <c r="D197" s="14"/>
      <c r="E197" s="14"/>
      <c r="F197" s="445">
        <f>+SUM(START:END!F197)</f>
        <v>37560.502973793104</v>
      </c>
      <c r="G197" s="42"/>
      <c r="H197" s="457"/>
      <c r="I197" s="435">
        <f>+SUM(START:END!I197)</f>
        <v>37560.502973793104</v>
      </c>
      <c r="J197" s="14"/>
      <c r="K197" s="14"/>
      <c r="L197" s="445">
        <f>+SUM(START:END!L197)</f>
        <v>34844.54</v>
      </c>
      <c r="M197" s="42"/>
      <c r="N197" s="41"/>
      <c r="O197" s="14"/>
      <c r="P197" s="14"/>
      <c r="Q197" s="445">
        <f>+SUM(START:END!Q197)</f>
        <v>29935.489999999998</v>
      </c>
      <c r="R197" s="42"/>
      <c r="S197" s="35">
        <f>L197-Q197</f>
        <v>4909.0500000000029</v>
      </c>
      <c r="T197" s="14"/>
      <c r="U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0" ht="15.75" customHeight="1">
      <c r="A198" t="str">
        <f t="shared" si="69"/>
        <v>ServiceSalaires commis</v>
      </c>
      <c r="B198" s="12" t="s">
        <v>84</v>
      </c>
      <c r="C198" s="109" t="s">
        <v>43</v>
      </c>
      <c r="D198" s="82"/>
      <c r="E198" s="14"/>
      <c r="F198" s="454">
        <f>+SUM(START:END!F198)</f>
        <v>27487.541830896553</v>
      </c>
      <c r="G198" s="84"/>
      <c r="H198" s="457"/>
      <c r="I198" s="446">
        <f>+SUM(START:END!I198)</f>
        <v>27487.541830896553</v>
      </c>
      <c r="J198" s="82"/>
      <c r="K198" s="14"/>
      <c r="L198" s="446">
        <f>+SUM(START:END!L198)</f>
        <v>27035.84</v>
      </c>
      <c r="M198" s="42"/>
      <c r="N198" s="60">
        <f t="shared" ref="N198:N228" si="85">L198-I198</f>
        <v>-451.70183089655256</v>
      </c>
      <c r="O198" s="82"/>
      <c r="P198" s="14"/>
      <c r="Q198" s="446">
        <f>+SUM(START:END!Q198)</f>
        <v>23049.68</v>
      </c>
      <c r="R198" s="42"/>
      <c r="S198" s="86">
        <f t="shared" ref="S198:S228" si="86">L198-Q198</f>
        <v>3986.16</v>
      </c>
      <c r="T198" s="14"/>
      <c r="U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0" ht="15.75" customHeight="1">
      <c r="A199" t="str">
        <f t="shared" si="69"/>
        <v>ServiceSalaires autres</v>
      </c>
      <c r="B199" s="12" t="s">
        <v>84</v>
      </c>
      <c r="C199" s="108" t="s">
        <v>44</v>
      </c>
      <c r="D199" s="110"/>
      <c r="E199" s="111"/>
      <c r="F199" s="445">
        <f>+SUM(START:END!F199)</f>
        <v>37130.846746703457</v>
      </c>
      <c r="G199" s="112"/>
      <c r="H199" s="111"/>
      <c r="I199" s="435">
        <f>+SUM(START:END!I199)</f>
        <v>37130.846746703457</v>
      </c>
      <c r="J199" s="110"/>
      <c r="K199" s="111"/>
      <c r="L199" s="445">
        <f>+SUM(START:END!L199)</f>
        <v>29451.629999999997</v>
      </c>
      <c r="M199" s="113"/>
      <c r="N199" s="115">
        <f t="shared" si="85"/>
        <v>-7679.2167467034596</v>
      </c>
      <c r="O199" s="110"/>
      <c r="P199" s="111"/>
      <c r="Q199" s="445">
        <f>+SUM(START:END!Q199)</f>
        <v>28285.68</v>
      </c>
      <c r="R199" s="113"/>
      <c r="S199" s="116">
        <f t="shared" si="86"/>
        <v>1165.9499999999971</v>
      </c>
      <c r="T199" s="14"/>
      <c r="U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1:40" ht="15.75" customHeight="1">
      <c r="A200" t="str">
        <f t="shared" si="69"/>
        <v>ServiceSalaires spécialistes</v>
      </c>
      <c r="B200" s="12" t="s">
        <v>84</v>
      </c>
      <c r="C200" s="108" t="s">
        <v>45</v>
      </c>
      <c r="D200" s="82"/>
      <c r="E200" s="14"/>
      <c r="F200" s="445">
        <f>+SUM(START:END!F200)</f>
        <v>93391.498924137923</v>
      </c>
      <c r="G200" s="84"/>
      <c r="H200" s="457"/>
      <c r="I200" s="435">
        <f>+SUM(START:END!I200)</f>
        <v>93391.498924137923</v>
      </c>
      <c r="J200" s="82"/>
      <c r="K200" s="14"/>
      <c r="L200" s="445">
        <f>+SUM(START:END!L200)</f>
        <v>55599.869999999995</v>
      </c>
      <c r="M200" s="42"/>
      <c r="N200" s="60">
        <f t="shared" si="85"/>
        <v>-37791.628924137927</v>
      </c>
      <c r="O200" s="82"/>
      <c r="P200" s="14"/>
      <c r="Q200" s="445">
        <f>+SUM(START:END!Q200)</f>
        <v>57589.229999999996</v>
      </c>
      <c r="R200" s="42"/>
      <c r="S200" s="86">
        <f t="shared" si="86"/>
        <v>-1989.3600000000006</v>
      </c>
      <c r="T200" s="14"/>
      <c r="U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0" ht="15.75" hidden="1" customHeight="1">
      <c r="A201" t="str">
        <f t="shared" si="69"/>
        <v>Service[...]</v>
      </c>
      <c r="B201" s="12" t="s">
        <v>84</v>
      </c>
      <c r="C201" s="30" t="s">
        <v>21</v>
      </c>
      <c r="D201" s="82"/>
      <c r="E201" s="14"/>
      <c r="F201" s="445">
        <f>+SUM(START:END!F201)</f>
        <v>0</v>
      </c>
      <c r="G201" s="84"/>
      <c r="H201" s="457"/>
      <c r="I201" s="435">
        <f>+SUM(START:END!I201)</f>
        <v>0</v>
      </c>
      <c r="J201" s="82"/>
      <c r="K201" s="14"/>
      <c r="L201" s="445">
        <f>+SUM(START:END!L201)</f>
        <v>0</v>
      </c>
      <c r="M201" s="42"/>
      <c r="N201" s="60">
        <f t="shared" si="85"/>
        <v>0</v>
      </c>
      <c r="O201" s="82"/>
      <c r="P201" s="14"/>
      <c r="Q201" s="445">
        <f>+SUM(START:END!Q201)</f>
        <v>0</v>
      </c>
      <c r="R201" s="42"/>
      <c r="S201" s="86">
        <f t="shared" si="86"/>
        <v>0</v>
      </c>
      <c r="T201" s="14"/>
      <c r="U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0" ht="15.75" hidden="1" customHeight="1">
      <c r="A202" t="str">
        <f t="shared" si="69"/>
        <v>Service[...]</v>
      </c>
      <c r="B202" s="12" t="s">
        <v>84</v>
      </c>
      <c r="C202" s="30" t="s">
        <v>21</v>
      </c>
      <c r="D202" s="82"/>
      <c r="E202" s="14"/>
      <c r="F202" s="445">
        <f>+SUM(START:END!F202)</f>
        <v>0</v>
      </c>
      <c r="G202" s="84"/>
      <c r="H202" s="457"/>
      <c r="I202" s="435">
        <f>+SUM(START:END!I202)</f>
        <v>0</v>
      </c>
      <c r="J202" s="82"/>
      <c r="K202" s="14"/>
      <c r="L202" s="445">
        <f>+SUM(START:END!L202)</f>
        <v>0</v>
      </c>
      <c r="M202" s="42"/>
      <c r="N202" s="60">
        <f t="shared" si="85"/>
        <v>0</v>
      </c>
      <c r="O202" s="82"/>
      <c r="P202" s="14"/>
      <c r="Q202" s="445">
        <f>+SUM(START:END!Q202)</f>
        <v>0</v>
      </c>
      <c r="R202" s="42"/>
      <c r="S202" s="86">
        <f t="shared" si="86"/>
        <v>0</v>
      </c>
      <c r="T202" s="14"/>
      <c r="U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0" ht="15.75" hidden="1" customHeight="1">
      <c r="A203" t="str">
        <f t="shared" si="69"/>
        <v>Service[...]</v>
      </c>
      <c r="B203" s="12" t="s">
        <v>84</v>
      </c>
      <c r="C203" s="30" t="s">
        <v>21</v>
      </c>
      <c r="D203" s="82"/>
      <c r="E203" s="14"/>
      <c r="F203" s="445">
        <f>+SUM(START:END!F203)</f>
        <v>0</v>
      </c>
      <c r="G203" s="84"/>
      <c r="H203" s="457"/>
      <c r="I203" s="435">
        <f>+SUM(START:END!I203)</f>
        <v>0</v>
      </c>
      <c r="J203" s="82"/>
      <c r="K203" s="14"/>
      <c r="L203" s="445">
        <f>+SUM(START:END!L203)</f>
        <v>0</v>
      </c>
      <c r="M203" s="42"/>
      <c r="N203" s="60">
        <f t="shared" si="85"/>
        <v>0</v>
      </c>
      <c r="O203" s="82"/>
      <c r="P203" s="14"/>
      <c r="Q203" s="445">
        <f>+SUM(START:END!Q203)</f>
        <v>0</v>
      </c>
      <c r="R203" s="42"/>
      <c r="S203" s="86">
        <f t="shared" si="86"/>
        <v>0</v>
      </c>
      <c r="T203" s="14"/>
      <c r="U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0" ht="15.75" customHeight="1">
      <c r="A204" t="str">
        <f t="shared" si="69"/>
        <v>ServiceSalaires en absences</v>
      </c>
      <c r="B204" s="12" t="s">
        <v>84</v>
      </c>
      <c r="C204" s="109" t="s">
        <v>46</v>
      </c>
      <c r="D204" s="82"/>
      <c r="E204" s="14"/>
      <c r="F204" s="445">
        <f>+SUM(START:END!F204)</f>
        <v>51201.234057063724</v>
      </c>
      <c r="G204" s="84"/>
      <c r="H204" s="457"/>
      <c r="I204" s="435">
        <f>+SUM(START:END!I204)</f>
        <v>51201.234057063724</v>
      </c>
      <c r="J204" s="82"/>
      <c r="K204" s="14"/>
      <c r="L204" s="445">
        <f>+SUM(START:END!L204)</f>
        <v>44900.86</v>
      </c>
      <c r="M204" s="42"/>
      <c r="N204" s="60">
        <f t="shared" si="85"/>
        <v>-6300.3740570637237</v>
      </c>
      <c r="O204" s="82"/>
      <c r="P204" s="14"/>
      <c r="Q204" s="445">
        <f>+SUM(START:END!Q204)</f>
        <v>46739.49</v>
      </c>
      <c r="R204" s="42"/>
      <c r="S204" s="86">
        <f t="shared" si="86"/>
        <v>-1838.6299999999974</v>
      </c>
      <c r="T204" s="14"/>
      <c r="U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0" ht="15.75" customHeight="1">
      <c r="A205" t="str">
        <f t="shared" si="69"/>
        <v>ServiceDéduction à la source</v>
      </c>
      <c r="B205" s="12" t="s">
        <v>84</v>
      </c>
      <c r="C205" s="108" t="s">
        <v>47</v>
      </c>
      <c r="D205" s="110"/>
      <c r="E205" s="111"/>
      <c r="F205" s="455">
        <f>+SUM(START:END!F205)</f>
        <v>51201.234057063724</v>
      </c>
      <c r="G205" s="112"/>
      <c r="H205" s="111"/>
      <c r="I205" s="447">
        <f>+SUM(START:END!I205)</f>
        <v>51201.234057063724</v>
      </c>
      <c r="J205" s="110"/>
      <c r="K205" s="111"/>
      <c r="L205" s="447">
        <f>+SUM(START:END!L205)</f>
        <v>38656.15</v>
      </c>
      <c r="M205" s="113"/>
      <c r="N205" s="115">
        <f t="shared" si="85"/>
        <v>-12545.084057063723</v>
      </c>
      <c r="O205" s="110"/>
      <c r="P205" s="111"/>
      <c r="Q205" s="447">
        <f>+SUM(START:END!Q205)</f>
        <v>38137.49</v>
      </c>
      <c r="R205" s="113"/>
      <c r="S205" s="116">
        <f t="shared" si="86"/>
        <v>518.66000000000349</v>
      </c>
      <c r="T205" s="14"/>
      <c r="U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0" ht="15.75" customHeight="1">
      <c r="A206" t="str">
        <f t="shared" si="69"/>
        <v>ServiceBénéfices marginaux</v>
      </c>
      <c r="B206" s="12" t="s">
        <v>84</v>
      </c>
      <c r="C206" s="108" t="s">
        <v>48</v>
      </c>
      <c r="D206" s="82"/>
      <c r="E206" s="14"/>
      <c r="F206" s="445">
        <f>+SUM(START:END!F206)</f>
        <v>36694.217740895663</v>
      </c>
      <c r="G206" s="84"/>
      <c r="H206" s="457"/>
      <c r="I206" s="435">
        <f>+SUM(START:END!I206)</f>
        <v>36694.217740895663</v>
      </c>
      <c r="J206" s="82"/>
      <c r="K206" s="14"/>
      <c r="L206" s="445">
        <f>+SUM(START:END!L206)</f>
        <v>27703.58</v>
      </c>
      <c r="M206" s="42"/>
      <c r="N206" s="60">
        <f t="shared" si="85"/>
        <v>-8990.6377408956614</v>
      </c>
      <c r="O206" s="82"/>
      <c r="P206" s="14"/>
      <c r="Q206" s="445">
        <f>+SUM(START:END!Q206)</f>
        <v>26117.88</v>
      </c>
      <c r="R206" s="42"/>
      <c r="S206" s="86">
        <f t="shared" si="86"/>
        <v>1585.7000000000007</v>
      </c>
      <c r="T206" s="14"/>
      <c r="U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0" ht="15.75" customHeight="1">
      <c r="A207" t="str">
        <f t="shared" si="69"/>
        <v>ServiceCsst</v>
      </c>
      <c r="B207" s="12" t="s">
        <v>84</v>
      </c>
      <c r="C207" s="108" t="s">
        <v>49</v>
      </c>
      <c r="D207" s="82"/>
      <c r="E207" s="14"/>
      <c r="F207" s="445">
        <f>+SUM(START:END!F207)</f>
        <v>8533.5390095106213</v>
      </c>
      <c r="G207" s="84"/>
      <c r="H207" s="457"/>
      <c r="I207" s="435">
        <f>+SUM(START:END!I207)</f>
        <v>8533.5390095106213</v>
      </c>
      <c r="J207" s="82"/>
      <c r="K207" s="14"/>
      <c r="L207" s="445">
        <f>+SUM(START:END!L207)</f>
        <v>6442.7</v>
      </c>
      <c r="M207" s="42"/>
      <c r="N207" s="60">
        <f t="shared" si="85"/>
        <v>-2090.8390095106215</v>
      </c>
      <c r="O207" s="82"/>
      <c r="P207" s="14"/>
      <c r="Q207" s="445">
        <f>+SUM(START:END!Q207)</f>
        <v>9334.630000000001</v>
      </c>
      <c r="R207" s="42"/>
      <c r="S207" s="86">
        <f t="shared" si="86"/>
        <v>-2891.9300000000012</v>
      </c>
      <c r="T207" s="14"/>
      <c r="U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0" ht="15.75" hidden="1" customHeight="1">
      <c r="A208" t="str">
        <f t="shared" si="69"/>
        <v>Service[...]</v>
      </c>
      <c r="B208" s="12" t="s">
        <v>84</v>
      </c>
      <c r="C208" s="30" t="s">
        <v>21</v>
      </c>
      <c r="D208" s="89"/>
      <c r="E208" s="117"/>
      <c r="F208" s="445">
        <f>+SUM(START:END!F208)</f>
        <v>0</v>
      </c>
      <c r="G208" s="91"/>
      <c r="H208" s="117"/>
      <c r="I208" s="435">
        <f>+SUM(START:END!I208)</f>
        <v>0</v>
      </c>
      <c r="J208" s="89"/>
      <c r="K208" s="117"/>
      <c r="L208" s="445">
        <f>+SUM(START:END!L208)</f>
        <v>0</v>
      </c>
      <c r="M208" s="24"/>
      <c r="N208" s="94">
        <f t="shared" si="85"/>
        <v>0</v>
      </c>
      <c r="O208" s="89"/>
      <c r="P208" s="117"/>
      <c r="Q208" s="445">
        <f>+SUM(START:END!Q208)</f>
        <v>0</v>
      </c>
      <c r="R208" s="24"/>
      <c r="S208" s="95">
        <f t="shared" si="86"/>
        <v>0</v>
      </c>
      <c r="T208" s="14"/>
      <c r="U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0" ht="15.75" customHeight="1">
      <c r="A209" t="str">
        <f t="shared" si="69"/>
        <v>ServiceTOTAL PERSONNEL</v>
      </c>
      <c r="B209" s="12" t="s">
        <v>84</v>
      </c>
      <c r="C209" s="99" t="s">
        <v>50</v>
      </c>
      <c r="D209" s="100" t="s">
        <v>98</v>
      </c>
      <c r="E209" s="101">
        <f>F209/F$193</f>
        <v>0.70655867191970434</v>
      </c>
      <c r="F209" s="105">
        <f>+SUM(F197:F208)</f>
        <v>343200.6153400648</v>
      </c>
      <c r="G209" s="103" t="s">
        <v>98</v>
      </c>
      <c r="H209" s="101">
        <f>I209/I$193</f>
        <v>0.70655867191970434</v>
      </c>
      <c r="I209" s="102">
        <f>+SUM(I197:I208)</f>
        <v>343200.6153400648</v>
      </c>
      <c r="J209" s="100" t="s">
        <v>98</v>
      </c>
      <c r="K209" s="101">
        <f>L209/L$193</f>
        <v>0.61604994434870475</v>
      </c>
      <c r="L209" s="102">
        <f>+SUM(L197:L208)</f>
        <v>264635.17</v>
      </c>
      <c r="M209" s="154"/>
      <c r="N209" s="119">
        <f t="shared" si="85"/>
        <v>-78565.44534006482</v>
      </c>
      <c r="O209" s="100" t="s">
        <v>98</v>
      </c>
      <c r="P209" s="101">
        <f>Q209/Q$193</f>
        <v>0.54227955841185294</v>
      </c>
      <c r="Q209" s="102">
        <f>+SUM(Q197:Q208)</f>
        <v>259189.57</v>
      </c>
      <c r="R209" s="154"/>
      <c r="S209" s="120">
        <f t="shared" si="86"/>
        <v>5445.5999999999767</v>
      </c>
      <c r="T209" s="14"/>
      <c r="U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1:40" ht="15.75" customHeight="1">
      <c r="A210" t="str">
        <f t="shared" si="69"/>
        <v>ServicePublicité 2</v>
      </c>
      <c r="B210" s="12" t="s">
        <v>84</v>
      </c>
      <c r="C210" s="30" t="s">
        <v>51</v>
      </c>
      <c r="D210" s="82"/>
      <c r="E210" s="14"/>
      <c r="F210" s="31">
        <f>+SUM(START:END!F210)</f>
        <v>21219.575000000001</v>
      </c>
      <c r="G210" s="84"/>
      <c r="H210" s="457"/>
      <c r="I210" s="34">
        <f>+SUM(START:END!I210)</f>
        <v>21219.575000000001</v>
      </c>
      <c r="J210" s="82"/>
      <c r="K210" s="14"/>
      <c r="L210" s="31">
        <f>+SUM(START:END!L210)</f>
        <v>21721.870000000003</v>
      </c>
      <c r="M210" s="42"/>
      <c r="N210" s="60">
        <f t="shared" si="85"/>
        <v>502.29500000000189</v>
      </c>
      <c r="O210" s="82"/>
      <c r="P210" s="14"/>
      <c r="Q210" s="31">
        <f>+SUM(START:END!Q210)</f>
        <v>35297.61</v>
      </c>
      <c r="R210" s="42"/>
      <c r="S210" s="86">
        <f t="shared" si="86"/>
        <v>-13575.739999999998</v>
      </c>
      <c r="T210" s="14"/>
      <c r="U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0" ht="15.75" customHeight="1">
      <c r="A211" t="str">
        <f t="shared" si="69"/>
        <v>ServiceService gratuit 2</v>
      </c>
      <c r="B211" s="12" t="s">
        <v>84</v>
      </c>
      <c r="C211" s="30" t="s">
        <v>52</v>
      </c>
      <c r="D211" s="82"/>
      <c r="E211" s="14"/>
      <c r="F211" s="31">
        <f>+SUM(START:END!F211)</f>
        <v>6144.033689883292</v>
      </c>
      <c r="G211" s="84"/>
      <c r="H211" s="457"/>
      <c r="I211" s="34">
        <f>+SUM(START:END!I211)</f>
        <v>6144.033689883292</v>
      </c>
      <c r="J211" s="82"/>
      <c r="K211" s="14"/>
      <c r="L211" s="31">
        <f>+SUM(START:END!L211)</f>
        <v>7968.46</v>
      </c>
      <c r="M211" s="42"/>
      <c r="N211" s="60">
        <f t="shared" si="85"/>
        <v>1824.426310116708</v>
      </c>
      <c r="O211" s="82"/>
      <c r="P211" s="14"/>
      <c r="Q211" s="31">
        <f>+SUM(START:END!Q211)</f>
        <v>11701.490000000002</v>
      </c>
      <c r="R211" s="42"/>
      <c r="S211" s="86">
        <f t="shared" si="86"/>
        <v>-3733.0300000000016</v>
      </c>
      <c r="T211" s="14"/>
      <c r="U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0" ht="15.75" customHeight="1">
      <c r="A212" t="str">
        <f t="shared" si="69"/>
        <v>ServiceFrais véhicules de cie</v>
      </c>
      <c r="B212" s="12" t="s">
        <v>84</v>
      </c>
      <c r="C212" s="88" t="s">
        <v>53</v>
      </c>
      <c r="D212" s="89"/>
      <c r="E212" s="117"/>
      <c r="F212" s="26">
        <f>+SUM(START:END!F212)</f>
        <v>50292.240000000005</v>
      </c>
      <c r="G212" s="91"/>
      <c r="H212" s="117"/>
      <c r="I212" s="23">
        <f>+SUM(START:END!I212)</f>
        <v>50292.240000000005</v>
      </c>
      <c r="J212" s="89"/>
      <c r="K212" s="117"/>
      <c r="L212" s="23">
        <f>+SUM(START:END!L212)</f>
        <v>47528.95</v>
      </c>
      <c r="M212" s="24"/>
      <c r="N212" s="94">
        <f t="shared" si="85"/>
        <v>-2763.2900000000081</v>
      </c>
      <c r="O212" s="89"/>
      <c r="P212" s="117"/>
      <c r="Q212" s="23">
        <f>+SUM(START:END!Q212)</f>
        <v>38382.67</v>
      </c>
      <c r="R212" s="24"/>
      <c r="S212" s="95">
        <f t="shared" si="86"/>
        <v>9146.2799999999988</v>
      </c>
      <c r="T212" s="14"/>
      <c r="U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0" ht="15.75" customHeight="1">
      <c r="A213" t="str">
        <f t="shared" si="69"/>
        <v>ServiceInformatique</v>
      </c>
      <c r="B213" s="12" t="s">
        <v>84</v>
      </c>
      <c r="C213" s="30" t="s">
        <v>54</v>
      </c>
      <c r="D213" s="82"/>
      <c r="E213" s="14"/>
      <c r="F213" s="31">
        <f>+SUM(START:END!F213)</f>
        <v>13276.641599999999</v>
      </c>
      <c r="G213" s="84"/>
      <c r="H213" s="457"/>
      <c r="I213" s="34">
        <f>+SUM(START:END!I213)</f>
        <v>13276.641599999999</v>
      </c>
      <c r="J213" s="82"/>
      <c r="K213" s="14"/>
      <c r="L213" s="31">
        <f>+SUM(START:END!L213)</f>
        <v>11789.359999999999</v>
      </c>
      <c r="M213" s="42"/>
      <c r="N213" s="60">
        <f t="shared" si="85"/>
        <v>-1487.2816000000003</v>
      </c>
      <c r="O213" s="82"/>
      <c r="P213" s="14"/>
      <c r="Q213" s="31">
        <f>+SUM(START:END!Q213)</f>
        <v>17019.93</v>
      </c>
      <c r="R213" s="42"/>
      <c r="S213" s="86">
        <f t="shared" si="86"/>
        <v>-5230.5700000000015</v>
      </c>
      <c r="T213" s="14"/>
      <c r="U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0" ht="15.75" customHeight="1">
      <c r="A214" t="str">
        <f t="shared" si="69"/>
        <v>ServiceFrais de déplacement</v>
      </c>
      <c r="B214" s="12" t="s">
        <v>84</v>
      </c>
      <c r="C214" s="30" t="s">
        <v>55</v>
      </c>
      <c r="D214" s="82"/>
      <c r="E214" s="14"/>
      <c r="F214" s="31">
        <f>+SUM(START:END!F214)</f>
        <v>3592.1178</v>
      </c>
      <c r="G214" s="84"/>
      <c r="H214" s="457"/>
      <c r="I214" s="34">
        <f>+SUM(START:END!I214)</f>
        <v>3592.1178</v>
      </c>
      <c r="J214" s="82"/>
      <c r="K214" s="14"/>
      <c r="L214" s="31">
        <f>+SUM(START:END!L214)</f>
        <v>1229.7</v>
      </c>
      <c r="M214" s="42"/>
      <c r="N214" s="60">
        <f t="shared" si="85"/>
        <v>-2362.4178000000002</v>
      </c>
      <c r="O214" s="82"/>
      <c r="P214" s="14"/>
      <c r="Q214" s="31">
        <f>+SUM(START:END!Q214)</f>
        <v>4375.4400000000005</v>
      </c>
      <c r="R214" s="42"/>
      <c r="S214" s="86">
        <f t="shared" si="86"/>
        <v>-3145.7400000000007</v>
      </c>
      <c r="T214" s="14"/>
      <c r="U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0" ht="15.75" customHeight="1">
      <c r="A215" t="str">
        <f t="shared" si="69"/>
        <v>ServiceServices extérieurs</v>
      </c>
      <c r="B215" s="12" t="s">
        <v>84</v>
      </c>
      <c r="C215" s="88" t="s">
        <v>56</v>
      </c>
      <c r="D215" s="89"/>
      <c r="E215" s="117"/>
      <c r="F215" s="26">
        <f>+SUM(START:END!F215)</f>
        <v>10540.562999999998</v>
      </c>
      <c r="G215" s="91"/>
      <c r="H215" s="117"/>
      <c r="I215" s="23">
        <f>+SUM(START:END!I215)</f>
        <v>10540.562999999998</v>
      </c>
      <c r="J215" s="89"/>
      <c r="K215" s="117"/>
      <c r="L215" s="23">
        <f>+SUM(START:END!L215)</f>
        <v>6457.79</v>
      </c>
      <c r="M215" s="24"/>
      <c r="N215" s="94">
        <f t="shared" si="85"/>
        <v>-4082.7729999999983</v>
      </c>
      <c r="O215" s="89"/>
      <c r="P215" s="117"/>
      <c r="Q215" s="23">
        <f>+SUM(START:END!Q215)</f>
        <v>34477</v>
      </c>
      <c r="R215" s="24"/>
      <c r="S215" s="95">
        <f t="shared" si="86"/>
        <v>-28019.21</v>
      </c>
      <c r="T215" s="14"/>
      <c r="U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0" ht="15.75" customHeight="1">
      <c r="A216" t="str">
        <f t="shared" si="69"/>
        <v>ServiceFournitures d'atelier</v>
      </c>
      <c r="B216" s="12" t="s">
        <v>84</v>
      </c>
      <c r="C216" s="30" t="s">
        <v>99</v>
      </c>
      <c r="D216" s="82"/>
      <c r="E216" s="14"/>
      <c r="F216" s="31">
        <f>+SUM(START:END!F216)</f>
        <v>0</v>
      </c>
      <c r="G216" s="84"/>
      <c r="H216" s="457"/>
      <c r="I216" s="34">
        <f>+SUM(START:END!I216)</f>
        <v>0</v>
      </c>
      <c r="J216" s="82"/>
      <c r="K216" s="14"/>
      <c r="L216" s="31">
        <f>+SUM(START:END!L216)</f>
        <v>0</v>
      </c>
      <c r="M216" s="42"/>
      <c r="N216" s="60">
        <f t="shared" si="85"/>
        <v>0</v>
      </c>
      <c r="O216" s="82"/>
      <c r="P216" s="14"/>
      <c r="Q216" s="31">
        <f>+SUM(START:END!Q216)</f>
        <v>0</v>
      </c>
      <c r="R216" s="42"/>
      <c r="S216" s="86">
        <f t="shared" si="86"/>
        <v>0</v>
      </c>
      <c r="T216" s="14"/>
      <c r="U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1:40" ht="15.75" customHeight="1">
      <c r="A217" t="str">
        <f t="shared" si="69"/>
        <v>ServiceFournitures autres</v>
      </c>
      <c r="B217" s="12" t="s">
        <v>84</v>
      </c>
      <c r="C217" s="30" t="s">
        <v>57</v>
      </c>
      <c r="D217" s="82"/>
      <c r="E217" s="14"/>
      <c r="F217" s="31">
        <f>+SUM(START:END!F217)</f>
        <v>1664</v>
      </c>
      <c r="G217" s="84"/>
      <c r="H217" s="457"/>
      <c r="I217" s="34">
        <f>+SUM(START:END!I217)</f>
        <v>1664</v>
      </c>
      <c r="J217" s="82"/>
      <c r="K217" s="14"/>
      <c r="L217" s="31">
        <f>+SUM(START:END!L217)</f>
        <v>1930.7699999999995</v>
      </c>
      <c r="M217" s="42"/>
      <c r="N217" s="60">
        <f t="shared" si="85"/>
        <v>266.76999999999953</v>
      </c>
      <c r="O217" s="82"/>
      <c r="P217" s="14"/>
      <c r="Q217" s="31">
        <f>+SUM(START:END!Q217)</f>
        <v>1373.82</v>
      </c>
      <c r="R217" s="42"/>
      <c r="S217" s="86">
        <f t="shared" si="86"/>
        <v>556.94999999999959</v>
      </c>
      <c r="T217" s="14"/>
      <c r="U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1:40" ht="15.75" customHeight="1">
      <c r="A218" t="str">
        <f t="shared" si="69"/>
        <v>ServiceUniformes</v>
      </c>
      <c r="B218" s="12" t="s">
        <v>84</v>
      </c>
      <c r="C218" s="30" t="s">
        <v>58</v>
      </c>
      <c r="D218" s="82"/>
      <c r="E218" s="14"/>
      <c r="F218" s="31">
        <f>+SUM(START:END!F218)</f>
        <v>3900</v>
      </c>
      <c r="G218" s="84"/>
      <c r="H218" s="457"/>
      <c r="I218" s="34">
        <f>+SUM(START:END!I218)</f>
        <v>3900</v>
      </c>
      <c r="J218" s="82"/>
      <c r="K218" s="14"/>
      <c r="L218" s="31">
        <f>+SUM(START:END!L218)</f>
        <v>1506.1999999999998</v>
      </c>
      <c r="M218" s="42"/>
      <c r="N218" s="60">
        <f t="shared" si="85"/>
        <v>-2393.8000000000002</v>
      </c>
      <c r="O218" s="82"/>
      <c r="P218" s="14"/>
      <c r="Q218" s="31">
        <f>+SUM(START:END!Q218)</f>
        <v>3900</v>
      </c>
      <c r="R218" s="42"/>
      <c r="S218" s="86">
        <f t="shared" si="86"/>
        <v>-2393.8000000000002</v>
      </c>
      <c r="T218" s="14"/>
      <c r="U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1:40" ht="15.75" customHeight="1">
      <c r="A219" t="str">
        <f t="shared" si="69"/>
        <v>ServicePapeterie</v>
      </c>
      <c r="B219" s="12" t="s">
        <v>84</v>
      </c>
      <c r="C219" s="30" t="s">
        <v>59</v>
      </c>
      <c r="D219" s="82"/>
      <c r="E219" s="14"/>
      <c r="F219" s="31">
        <f>+SUM(START:END!F219)</f>
        <v>1569.6</v>
      </c>
      <c r="G219" s="84"/>
      <c r="H219" s="457"/>
      <c r="I219" s="34">
        <f>+SUM(START:END!I219)</f>
        <v>1569.6</v>
      </c>
      <c r="J219" s="82"/>
      <c r="K219" s="14"/>
      <c r="L219" s="31">
        <f>+SUM(START:END!L219)</f>
        <v>2990.08</v>
      </c>
      <c r="M219" s="42"/>
      <c r="N219" s="60">
        <f t="shared" si="85"/>
        <v>1420.48</v>
      </c>
      <c r="O219" s="82"/>
      <c r="P219" s="14"/>
      <c r="Q219" s="31">
        <f>+SUM(START:END!Q219)</f>
        <v>1332</v>
      </c>
      <c r="R219" s="42"/>
      <c r="S219" s="86">
        <f t="shared" si="86"/>
        <v>1658.08</v>
      </c>
      <c r="T219" s="14"/>
      <c r="U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1:40" ht="15.75" customHeight="1">
      <c r="A220" t="str">
        <f t="shared" si="69"/>
        <v>ServiceTéléphone</v>
      </c>
      <c r="B220" s="12" t="s">
        <v>84</v>
      </c>
      <c r="C220" s="30" t="s">
        <v>60</v>
      </c>
      <c r="D220" s="82"/>
      <c r="E220" s="14"/>
      <c r="F220" s="31">
        <f>+SUM(START:END!F220)</f>
        <v>1383.5519999999999</v>
      </c>
      <c r="G220" s="84"/>
      <c r="H220" s="457"/>
      <c r="I220" s="34">
        <f>+SUM(START:END!I220)</f>
        <v>1383.5519999999999</v>
      </c>
      <c r="J220" s="82"/>
      <c r="K220" s="14"/>
      <c r="L220" s="31">
        <f>+SUM(START:END!L220)</f>
        <v>801.24</v>
      </c>
      <c r="M220" s="42"/>
      <c r="N220" s="60">
        <f t="shared" si="85"/>
        <v>-582.3119999999999</v>
      </c>
      <c r="O220" s="82"/>
      <c r="P220" s="14"/>
      <c r="Q220" s="31">
        <f>+SUM(START:END!Q220)</f>
        <v>1397.0700000000002</v>
      </c>
      <c r="R220" s="42"/>
      <c r="S220" s="86">
        <f t="shared" si="86"/>
        <v>-595.83000000000015</v>
      </c>
      <c r="T220" s="14"/>
      <c r="U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1:40" ht="15.75" customHeight="1">
      <c r="A221" t="str">
        <f t="shared" si="69"/>
        <v>ServiceFrais postaux</v>
      </c>
      <c r="B221" s="12" t="s">
        <v>84</v>
      </c>
      <c r="C221" s="30" t="s">
        <v>61</v>
      </c>
      <c r="D221" s="82"/>
      <c r="E221" s="14"/>
      <c r="F221" s="31">
        <f>+SUM(START:END!F221)</f>
        <v>622.79999999999995</v>
      </c>
      <c r="G221" s="84"/>
      <c r="H221" s="457"/>
      <c r="I221" s="34">
        <f>+SUM(START:END!I221)</f>
        <v>622.79999999999995</v>
      </c>
      <c r="J221" s="82"/>
      <c r="K221" s="14"/>
      <c r="L221" s="31">
        <f>+SUM(START:END!L221)</f>
        <v>686.93000000000006</v>
      </c>
      <c r="M221" s="42"/>
      <c r="N221" s="60">
        <f t="shared" si="85"/>
        <v>64.130000000000109</v>
      </c>
      <c r="O221" s="82"/>
      <c r="P221" s="14"/>
      <c r="Q221" s="31">
        <f>+SUM(START:END!Q221)</f>
        <v>432.61</v>
      </c>
      <c r="R221" s="42"/>
      <c r="S221" s="86">
        <f t="shared" si="86"/>
        <v>254.32000000000005</v>
      </c>
      <c r="T221" s="14"/>
      <c r="U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1:40" ht="15.75" customHeight="1">
      <c r="A222" t="str">
        <f t="shared" si="69"/>
        <v>ServiceDivers</v>
      </c>
      <c r="B222" s="12" t="s">
        <v>84</v>
      </c>
      <c r="C222" s="30" t="s">
        <v>62</v>
      </c>
      <c r="D222" s="82"/>
      <c r="E222" s="14"/>
      <c r="F222" s="31">
        <f>+SUM(START:END!F222)</f>
        <v>2885.5199999999995</v>
      </c>
      <c r="G222" s="84"/>
      <c r="H222" s="457"/>
      <c r="I222" s="34">
        <f>+SUM(START:END!I222)</f>
        <v>2885.5199999999995</v>
      </c>
      <c r="J222" s="82"/>
      <c r="K222" s="14"/>
      <c r="L222" s="31">
        <f>+SUM(START:END!L222)</f>
        <v>1478.77</v>
      </c>
      <c r="M222" s="42"/>
      <c r="N222" s="60">
        <f t="shared" si="85"/>
        <v>-1406.7499999999995</v>
      </c>
      <c r="O222" s="82"/>
      <c r="P222" s="14"/>
      <c r="Q222" s="31">
        <f>+SUM(START:END!Q222)</f>
        <v>3768</v>
      </c>
      <c r="R222" s="42"/>
      <c r="S222" s="86">
        <f t="shared" si="86"/>
        <v>-2289.23</v>
      </c>
      <c r="T222" s="14"/>
      <c r="U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1:40" ht="15.75" customHeight="1">
      <c r="A223" t="str">
        <f t="shared" si="69"/>
        <v>ServiceFormation</v>
      </c>
      <c r="B223" s="12" t="s">
        <v>84</v>
      </c>
      <c r="C223" s="30" t="s">
        <v>63</v>
      </c>
      <c r="D223" s="82"/>
      <c r="E223" s="14"/>
      <c r="F223" s="31">
        <f>+SUM(START:END!F223)</f>
        <v>4173.78</v>
      </c>
      <c r="G223" s="84"/>
      <c r="H223" s="457"/>
      <c r="I223" s="34">
        <f>+SUM(START:END!I223)</f>
        <v>4173.78</v>
      </c>
      <c r="J223" s="82"/>
      <c r="K223" s="14"/>
      <c r="L223" s="31">
        <f>+SUM(START:END!L223)</f>
        <v>7240.35</v>
      </c>
      <c r="M223" s="42"/>
      <c r="N223" s="60">
        <f t="shared" si="85"/>
        <v>3066.5700000000006</v>
      </c>
      <c r="O223" s="82"/>
      <c r="P223" s="14"/>
      <c r="Q223" s="31">
        <f>+SUM(START:END!Q223)</f>
        <v>8360.01</v>
      </c>
      <c r="R223" s="42"/>
      <c r="S223" s="86">
        <f t="shared" si="86"/>
        <v>-1119.6599999999999</v>
      </c>
      <c r="T223" s="14"/>
      <c r="U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1:40" ht="15.75" customHeight="1">
      <c r="A224" t="str">
        <f t="shared" si="69"/>
        <v>ServiceFrais bancaires</v>
      </c>
      <c r="B224" s="12" t="s">
        <v>84</v>
      </c>
      <c r="C224" s="30" t="s">
        <v>64</v>
      </c>
      <c r="D224" s="82"/>
      <c r="E224" s="14"/>
      <c r="F224" s="31">
        <f>+SUM(START:END!F224)</f>
        <v>5038.3875359974718</v>
      </c>
      <c r="G224" s="84"/>
      <c r="H224" s="457"/>
      <c r="I224" s="34">
        <f>+SUM(START:END!I224)</f>
        <v>5038.3875359974718</v>
      </c>
      <c r="J224" s="82"/>
      <c r="K224" s="14"/>
      <c r="L224" s="31">
        <f>+SUM(START:END!L224)</f>
        <v>4455.2115000000003</v>
      </c>
      <c r="M224" s="42"/>
      <c r="N224" s="60">
        <f t="shared" si="85"/>
        <v>-583.17603599747144</v>
      </c>
      <c r="O224" s="82"/>
      <c r="P224" s="14"/>
      <c r="Q224" s="31">
        <f>+SUM(START:END!Q224)</f>
        <v>4387.77225</v>
      </c>
      <c r="R224" s="42"/>
      <c r="S224" s="86">
        <f t="shared" si="86"/>
        <v>67.439250000000357</v>
      </c>
      <c r="T224" s="14"/>
      <c r="U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1:40" ht="15.75" hidden="1" customHeight="1">
      <c r="A225" t="str">
        <f t="shared" si="69"/>
        <v>Service[...]</v>
      </c>
      <c r="B225" s="12" t="s">
        <v>84</v>
      </c>
      <c r="C225" s="30" t="s">
        <v>21</v>
      </c>
      <c r="D225" s="82"/>
      <c r="E225" s="14"/>
      <c r="F225" s="31">
        <f>+SUM(START:END!F225)</f>
        <v>0</v>
      </c>
      <c r="G225" s="84"/>
      <c r="H225" s="457"/>
      <c r="I225" s="34">
        <f>+SUM(START:END!I225)</f>
        <v>0</v>
      </c>
      <c r="J225" s="82"/>
      <c r="K225" s="14"/>
      <c r="L225" s="31">
        <f>+SUM(START:END!L225)</f>
        <v>0</v>
      </c>
      <c r="M225" s="42"/>
      <c r="N225" s="60">
        <f t="shared" si="85"/>
        <v>0</v>
      </c>
      <c r="O225" s="82"/>
      <c r="P225" s="14"/>
      <c r="Q225" s="31">
        <f>+SUM(START:END!Q225)</f>
        <v>0</v>
      </c>
      <c r="R225" s="42"/>
      <c r="S225" s="86">
        <f t="shared" si="86"/>
        <v>0</v>
      </c>
      <c r="T225" s="14"/>
      <c r="U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1:40" ht="15.75" hidden="1" customHeight="1">
      <c r="B226" s="12"/>
      <c r="C226" s="30" t="s">
        <v>21</v>
      </c>
      <c r="D226" s="82"/>
      <c r="E226" s="14"/>
      <c r="F226" s="31">
        <f>+SUM(START:END!F226)</f>
        <v>0</v>
      </c>
      <c r="G226" s="84"/>
      <c r="H226" s="457"/>
      <c r="I226" s="34">
        <f>+SUM(START:END!I226)</f>
        <v>0</v>
      </c>
      <c r="J226" s="82"/>
      <c r="K226" s="14"/>
      <c r="L226" s="31">
        <f>+SUM(START:END!L226)</f>
        <v>0</v>
      </c>
      <c r="M226" s="42"/>
      <c r="N226" s="60">
        <f t="shared" si="85"/>
        <v>0</v>
      </c>
      <c r="O226" s="82"/>
      <c r="P226" s="14"/>
      <c r="Q226" s="31">
        <f>+SUM(START:END!Q226)</f>
        <v>0</v>
      </c>
      <c r="R226" s="42"/>
      <c r="S226" s="86">
        <f t="shared" si="86"/>
        <v>0</v>
      </c>
      <c r="T226" s="14"/>
      <c r="U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1:40" ht="15.75" hidden="1" customHeight="1">
      <c r="A227" t="str">
        <f t="shared" si="69"/>
        <v>Service[...]</v>
      </c>
      <c r="B227" s="12" t="s">
        <v>84</v>
      </c>
      <c r="C227" s="30" t="s">
        <v>21</v>
      </c>
      <c r="D227" s="82"/>
      <c r="E227" s="14"/>
      <c r="F227" s="31">
        <f>+SUM(START:END!F227)</f>
        <v>0</v>
      </c>
      <c r="G227" s="84"/>
      <c r="H227" s="457"/>
      <c r="I227" s="34">
        <f>+SUM(START:END!I227)</f>
        <v>0</v>
      </c>
      <c r="J227" s="82"/>
      <c r="K227" s="14"/>
      <c r="L227" s="31">
        <f>+SUM(START:END!L227)</f>
        <v>0</v>
      </c>
      <c r="M227" s="42"/>
      <c r="N227" s="60">
        <f t="shared" si="85"/>
        <v>0</v>
      </c>
      <c r="O227" s="82"/>
      <c r="P227" s="14"/>
      <c r="Q227" s="31">
        <f>+SUM(START:END!Q227)</f>
        <v>0</v>
      </c>
      <c r="R227" s="42"/>
      <c r="S227" s="86">
        <f t="shared" si="86"/>
        <v>0</v>
      </c>
      <c r="T227" s="14"/>
      <c r="U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1:40" ht="15.75" customHeight="1">
      <c r="B228" s="12"/>
      <c r="C228" s="99" t="s">
        <v>65</v>
      </c>
      <c r="D228" s="100" t="s">
        <v>98</v>
      </c>
      <c r="E228" s="101">
        <f>F228/F$193</f>
        <v>0.26002385236729048</v>
      </c>
      <c r="F228" s="105">
        <f>+SUM(F210:F227)</f>
        <v>126302.8106258808</v>
      </c>
      <c r="G228" s="103" t="s">
        <v>98</v>
      </c>
      <c r="H228" s="101">
        <f>I228/I$193</f>
        <v>0.26002385236729048</v>
      </c>
      <c r="I228" s="102">
        <f>+SUM(I210:I227)</f>
        <v>126302.8106258808</v>
      </c>
      <c r="J228" s="100" t="s">
        <v>98</v>
      </c>
      <c r="K228" s="101">
        <f>L228/L$193</f>
        <v>0.27419583924974622</v>
      </c>
      <c r="L228" s="102">
        <f>+SUM(L210:L227)</f>
        <v>117785.68150000001</v>
      </c>
      <c r="M228" s="106"/>
      <c r="N228" s="102">
        <f t="shared" si="85"/>
        <v>-8517.1291258807905</v>
      </c>
      <c r="O228" s="103" t="s">
        <v>98</v>
      </c>
      <c r="P228" s="101">
        <f>Q228/Q$193</f>
        <v>0.34773699799488678</v>
      </c>
      <c r="Q228" s="102">
        <f>+SUM(Q210:Q227)</f>
        <v>166205.42225000003</v>
      </c>
      <c r="R228" s="106"/>
      <c r="S228" s="107">
        <f t="shared" si="86"/>
        <v>-48419.740750000026</v>
      </c>
      <c r="T228" s="14"/>
      <c r="U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1:40" ht="15.75" customHeight="1">
      <c r="B229" s="12"/>
      <c r="C229" s="88"/>
      <c r="D229" s="89"/>
      <c r="E229" s="117"/>
      <c r="F229" s="450"/>
      <c r="G229" s="91"/>
      <c r="H229" s="117"/>
      <c r="I229" s="60"/>
      <c r="J229" s="117"/>
      <c r="K229" s="117"/>
      <c r="L229" s="94"/>
      <c r="M229" s="24"/>
      <c r="N229" s="94"/>
      <c r="O229" s="24"/>
      <c r="P229" s="117"/>
      <c r="Q229" s="94"/>
      <c r="R229" s="24"/>
      <c r="S229" s="95"/>
      <c r="T229" s="14"/>
      <c r="U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1:40" ht="15.75" customHeight="1">
      <c r="B230" s="12"/>
      <c r="C230" s="99" t="s">
        <v>66</v>
      </c>
      <c r="D230" s="100" t="s">
        <v>40</v>
      </c>
      <c r="E230" s="101">
        <f>F230/F$193</f>
        <v>0.96658252428699476</v>
      </c>
      <c r="F230" s="105">
        <f>F209+F228</f>
        <v>469503.42596594559</v>
      </c>
      <c r="G230" s="103" t="s">
        <v>40</v>
      </c>
      <c r="H230" s="101">
        <f>I230/I$193</f>
        <v>0.96658252428699476</v>
      </c>
      <c r="I230" s="102">
        <f>I209+I228</f>
        <v>469503.42596594559</v>
      </c>
      <c r="J230" s="100" t="s">
        <v>40</v>
      </c>
      <c r="K230" s="101">
        <f>L230/L$193</f>
        <v>0.89024578359845097</v>
      </c>
      <c r="L230" s="102">
        <f>L209+L228</f>
        <v>382420.85149999999</v>
      </c>
      <c r="M230" s="106"/>
      <c r="N230" s="119">
        <f t="shared" ref="N230:N232" si="87">L230-I230</f>
        <v>-87082.574465945596</v>
      </c>
      <c r="O230" s="103" t="s">
        <v>40</v>
      </c>
      <c r="P230" s="101">
        <f>Q230/Q$193</f>
        <v>0.8900165564067396</v>
      </c>
      <c r="Q230" s="102">
        <f>Q209+Q228</f>
        <v>425394.99225000001</v>
      </c>
      <c r="R230" s="106"/>
      <c r="S230" s="120">
        <f>L230-Q230</f>
        <v>-42974.14075000002</v>
      </c>
      <c r="T230" s="14"/>
      <c r="U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1:40" ht="15.75" customHeight="1">
      <c r="B231" s="12"/>
      <c r="C231" s="30"/>
      <c r="D231" s="82"/>
      <c r="E231" s="14"/>
      <c r="F231" s="450"/>
      <c r="G231" s="84"/>
      <c r="H231" s="457"/>
      <c r="I231" s="60"/>
      <c r="J231" s="457"/>
      <c r="K231" s="14"/>
      <c r="L231" s="60"/>
      <c r="M231" s="42"/>
      <c r="N231" s="60"/>
      <c r="O231" s="42"/>
      <c r="P231" s="14"/>
      <c r="Q231" s="60"/>
      <c r="R231" s="42"/>
      <c r="S231" s="86"/>
      <c r="T231" s="14"/>
      <c r="U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1:40" ht="15.75" customHeight="1" thickBot="1">
      <c r="B232" s="12"/>
      <c r="C232" s="130" t="s">
        <v>73</v>
      </c>
      <c r="D232" s="159"/>
      <c r="E232" s="131"/>
      <c r="F232" s="456">
        <f>F193-F230</f>
        <v>16232.053591040545</v>
      </c>
      <c r="G232" s="160"/>
      <c r="H232" s="131"/>
      <c r="I232" s="133">
        <f>I193-I230</f>
        <v>16232.053591040545</v>
      </c>
      <c r="J232" s="132"/>
      <c r="K232" s="132"/>
      <c r="L232" s="133">
        <f>L193-L230</f>
        <v>47146.868500000041</v>
      </c>
      <c r="M232" s="161"/>
      <c r="N232" s="133">
        <f t="shared" si="87"/>
        <v>30914.814908959495</v>
      </c>
      <c r="O232" s="161"/>
      <c r="P232" s="132"/>
      <c r="Q232" s="133">
        <f>Q193-Q230</f>
        <v>52568.017749999941</v>
      </c>
      <c r="R232" s="161"/>
      <c r="S232" s="135">
        <f>L232-Q232</f>
        <v>-5421.1492499999003</v>
      </c>
      <c r="T232" s="14"/>
      <c r="U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1:40" ht="15.75" customHeight="1" thickTop="1"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83"/>
      <c r="M233" s="83"/>
      <c r="N233" s="14"/>
      <c r="O233" s="83"/>
      <c r="P233" s="14"/>
      <c r="Q233" s="83"/>
      <c r="R233" s="14"/>
      <c r="S233" s="14"/>
      <c r="T233" s="14"/>
      <c r="U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1:40" ht="15.75" customHeight="1"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62"/>
      <c r="M234" s="162"/>
      <c r="N234" s="11"/>
      <c r="O234" s="162"/>
      <c r="P234" s="11"/>
      <c r="Q234" s="162"/>
      <c r="R234" s="11"/>
      <c r="S234" s="11"/>
      <c r="T234" s="11"/>
      <c r="U234" s="11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1:40" ht="33" customHeight="1">
      <c r="B235" s="12"/>
      <c r="C235" s="6" t="str">
        <f>C1</f>
        <v>Conso</v>
      </c>
      <c r="D235" s="2"/>
      <c r="E235" s="2"/>
      <c r="F235" s="2"/>
      <c r="G235" s="2"/>
      <c r="H235" s="1"/>
      <c r="I235" s="1"/>
      <c r="J235" s="1"/>
      <c r="K235" s="3" t="s">
        <v>100</v>
      </c>
      <c r="L235" s="2"/>
      <c r="M235" s="2"/>
      <c r="N235" s="1"/>
      <c r="O235" s="1"/>
      <c r="P235" s="2"/>
      <c r="Q235" s="1"/>
      <c r="R235" s="2"/>
      <c r="S235" s="5" t="str">
        <f>$S$1</f>
        <v xml:space="preserve">Réalisé  </v>
      </c>
      <c r="T235" s="2"/>
      <c r="U235" s="6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spans="1:40" ht="24" customHeight="1" thickBot="1"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1:40" ht="15.75" customHeight="1" thickTop="1">
      <c r="B237" s="12"/>
      <c r="C237" s="13"/>
      <c r="D237" s="528" t="s">
        <v>5</v>
      </c>
      <c r="E237" s="529"/>
      <c r="F237" s="529"/>
      <c r="G237" s="531" t="s">
        <v>75</v>
      </c>
      <c r="H237" s="529"/>
      <c r="I237" s="530"/>
      <c r="J237" s="526" t="s">
        <v>7</v>
      </c>
      <c r="K237" s="529"/>
      <c r="L237" s="530"/>
      <c r="M237" s="526" t="s">
        <v>8</v>
      </c>
      <c r="N237" s="530"/>
      <c r="O237" s="528" t="s">
        <v>9</v>
      </c>
      <c r="P237" s="529"/>
      <c r="Q237" s="530"/>
      <c r="R237" s="526" t="s">
        <v>10</v>
      </c>
      <c r="S237" s="527"/>
      <c r="T237" s="156"/>
      <c r="U237" s="14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spans="1:40" ht="15.75" customHeight="1">
      <c r="A238" t="str">
        <f t="shared" ref="A238:A283" si="88">+B238&amp;C238</f>
        <v>Carrosserie</v>
      </c>
      <c r="B238" s="12" t="s">
        <v>100</v>
      </c>
      <c r="C238" s="30"/>
      <c r="D238" s="81" t="s">
        <v>41</v>
      </c>
      <c r="E238" s="81" t="s">
        <v>85</v>
      </c>
      <c r="F238" s="448" t="s">
        <v>13</v>
      </c>
      <c r="G238" s="458" t="s">
        <v>41</v>
      </c>
      <c r="H238" s="448" t="s">
        <v>85</v>
      </c>
      <c r="I238" s="140" t="s">
        <v>13</v>
      </c>
      <c r="J238" s="141" t="s">
        <v>41</v>
      </c>
      <c r="K238" s="81" t="s">
        <v>85</v>
      </c>
      <c r="L238" s="140" t="s">
        <v>13</v>
      </c>
      <c r="M238" s="141" t="s">
        <v>41</v>
      </c>
      <c r="N238" s="140" t="s">
        <v>13</v>
      </c>
      <c r="O238" s="81" t="s">
        <v>41</v>
      </c>
      <c r="P238" s="81" t="s">
        <v>85</v>
      </c>
      <c r="Q238" s="140" t="s">
        <v>13</v>
      </c>
      <c r="R238" s="141" t="s">
        <v>86</v>
      </c>
      <c r="S238" s="142" t="s">
        <v>13</v>
      </c>
      <c r="T238" s="81"/>
      <c r="U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1:40" ht="15.75" customHeight="1">
      <c r="A239" t="str">
        <f t="shared" si="88"/>
        <v>Carrosserie</v>
      </c>
      <c r="B239" s="12" t="s">
        <v>100</v>
      </c>
      <c r="C239" s="30"/>
      <c r="D239" s="81"/>
      <c r="E239" s="81"/>
      <c r="F239" s="448"/>
      <c r="G239" s="141"/>
      <c r="H239" s="81"/>
      <c r="I239" s="448"/>
      <c r="J239" s="141"/>
      <c r="K239" s="31"/>
      <c r="L239" s="34"/>
      <c r="M239" s="141"/>
      <c r="N239" s="140"/>
      <c r="O239" s="81"/>
      <c r="P239" s="81"/>
      <c r="Q239" s="140"/>
      <c r="R239" s="141"/>
      <c r="S239" s="142"/>
      <c r="T239" s="81"/>
      <c r="U239" s="14"/>
      <c r="V239" s="480"/>
      <c r="W239" s="480"/>
      <c r="X239" s="480"/>
      <c r="Y239" s="480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1:40" ht="15.75" customHeight="1">
      <c r="A240" t="str">
        <f t="shared" si="88"/>
        <v>CarrosserieM/O Sous-traitement</v>
      </c>
      <c r="B240" s="12" t="s">
        <v>100</v>
      </c>
      <c r="C240" s="30" t="s">
        <v>101</v>
      </c>
      <c r="D240" s="484">
        <f>+SUM(START:END!D240)</f>
        <v>0</v>
      </c>
      <c r="E240" s="83">
        <f>+SUM(START:END!E240)</f>
        <v>247535.2807878934</v>
      </c>
      <c r="F240" s="83">
        <f>+SUM(START:END!F240)</f>
        <v>56397.903163295712</v>
      </c>
      <c r="G240" s="483">
        <f>+SUM(START:END!G240)</f>
        <v>0</v>
      </c>
      <c r="H240" s="83">
        <f>+SUM(START:END!H240)</f>
        <v>247535.2807878934</v>
      </c>
      <c r="I240" s="83">
        <f>+SUM(START:END!I240)</f>
        <v>56397.903163295712</v>
      </c>
      <c r="J240" s="61">
        <f>+SUM(START:END!J240)</f>
        <v>192</v>
      </c>
      <c r="K240" s="31">
        <f>+SUM(START:END!K240)</f>
        <v>213288.78</v>
      </c>
      <c r="L240" s="34">
        <f>+SUM(START:END!L240)</f>
        <v>50654.450000000012</v>
      </c>
      <c r="M240" s="164">
        <f>IFERROR((K240-H240)/H240,0)</f>
        <v>-0.13834997855210118</v>
      </c>
      <c r="N240" s="60">
        <f>L240-I240</f>
        <v>-5743.4531632957005</v>
      </c>
      <c r="O240" s="61">
        <f>+SUM(START:END!O240)</f>
        <v>250</v>
      </c>
      <c r="P240" s="31">
        <f>+SUM(START:END!P240)</f>
        <v>286007.86</v>
      </c>
      <c r="Q240" s="34">
        <f>+SUM(START:END!Q240)</f>
        <v>66423.820000000007</v>
      </c>
      <c r="R240" s="164">
        <f>IF(O240=0,0,J240/O240)</f>
        <v>0.76800000000000002</v>
      </c>
      <c r="S240" s="86">
        <f>L240-Q240</f>
        <v>-15769.369999999995</v>
      </c>
      <c r="T240" s="81"/>
      <c r="U240" s="14"/>
      <c r="V240" s="480">
        <f>+SUM(START:END!D240)-D240</f>
        <v>0</v>
      </c>
      <c r="W240" s="480">
        <f>+SUM(START:END!G240)-G240</f>
        <v>0</v>
      </c>
      <c r="X240" s="480">
        <f>+SUM(START:END!J240)-J240</f>
        <v>0</v>
      </c>
      <c r="Y240" s="480">
        <f>+SUM(START:END!O240)-O240</f>
        <v>0</v>
      </c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1:40" ht="15.75" customHeight="1">
      <c r="A241" t="str">
        <f t="shared" si="88"/>
        <v>Carrosserie% profit / ventes</v>
      </c>
      <c r="B241" s="12" t="s">
        <v>100</v>
      </c>
      <c r="C241" s="30" t="s">
        <v>88</v>
      </c>
      <c r="D241" s="81"/>
      <c r="E241" s="150"/>
      <c r="F241" s="449">
        <f>IFERROR(F240/E240,0)</f>
        <v>0.22783783783783784</v>
      </c>
      <c r="G241" s="141"/>
      <c r="H241" s="150"/>
      <c r="I241" s="449">
        <f>IFERROR(I240/H240,0)</f>
        <v>0.22783783783783784</v>
      </c>
      <c r="J241" s="61"/>
      <c r="K241" s="14"/>
      <c r="L241" s="165">
        <f>IFERROR(L240/K240,0)</f>
        <v>0.23749233316445437</v>
      </c>
      <c r="M241" s="164"/>
      <c r="N241" s="60">
        <f>IFERROR(N240/M240,0)</f>
        <v>41513.943286465888</v>
      </c>
      <c r="O241" s="61"/>
      <c r="P241" s="14"/>
      <c r="Q241" s="165">
        <f>IFERROR(Q240/P240,0)</f>
        <v>0.23224473621109576</v>
      </c>
      <c r="R241" s="61"/>
      <c r="S241" s="86">
        <f>IFERROR(S240/R240,0)</f>
        <v>-20533.033854166661</v>
      </c>
      <c r="T241" s="81"/>
      <c r="U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1:40" ht="15.75" customHeight="1">
      <c r="A242" t="str">
        <f t="shared" si="88"/>
        <v>Carrosserie</v>
      </c>
      <c r="B242" s="12" t="s">
        <v>100</v>
      </c>
      <c r="C242" s="30"/>
      <c r="D242" s="81"/>
      <c r="E242" s="216"/>
      <c r="F242" s="216"/>
      <c r="G242" s="141"/>
      <c r="H242" s="216"/>
      <c r="I242" s="216"/>
      <c r="J242" s="141"/>
      <c r="K242" s="81"/>
      <c r="L242" s="140"/>
      <c r="M242" s="141"/>
      <c r="N242" s="140"/>
      <c r="O242" s="141"/>
      <c r="P242" s="81"/>
      <c r="Q242" s="140"/>
      <c r="R242" s="218"/>
      <c r="S242" s="142"/>
      <c r="T242" s="81"/>
      <c r="U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1:40" ht="15.75" customHeight="1">
      <c r="A243" t="str">
        <f t="shared" si="88"/>
        <v>CarrosserieM/O Carrosserie</v>
      </c>
      <c r="B243" s="12" t="s">
        <v>100</v>
      </c>
      <c r="C243" s="15" t="s">
        <v>102</v>
      </c>
      <c r="D243" s="455">
        <f>+SUM(START:END!D243)</f>
        <v>0</v>
      </c>
      <c r="E243" s="83">
        <f>+SUM(START:END!E243)</f>
        <v>0</v>
      </c>
      <c r="F243" s="83">
        <f>+SUM(START:END!F243)</f>
        <v>0</v>
      </c>
      <c r="G243" s="219">
        <f>+SUM(START:END!G243)</f>
        <v>0</v>
      </c>
      <c r="H243" s="83">
        <f>+SUM(START:END!H243)</f>
        <v>0</v>
      </c>
      <c r="I243" s="83">
        <f>+SUM(START:END!I243)</f>
        <v>0</v>
      </c>
      <c r="J243" s="172">
        <f>+SUM(START:END!J243)</f>
        <v>0</v>
      </c>
      <c r="K243" s="173">
        <f>+SUM(START:END!K243)</f>
        <v>0</v>
      </c>
      <c r="L243" s="114">
        <f>+SUM(START:END!L243)</f>
        <v>0</v>
      </c>
      <c r="M243" s="182" t="e">
        <f>(K243-H243)/H243</f>
        <v>#DIV/0!</v>
      </c>
      <c r="N243" s="115">
        <f>L243-I243</f>
        <v>0</v>
      </c>
      <c r="O243" s="172">
        <f>+SUM(START:END!O243)</f>
        <v>0</v>
      </c>
      <c r="P243" s="173">
        <f>+SUM(START:END!P243)</f>
        <v>0</v>
      </c>
      <c r="Q243" s="114">
        <f>+SUM(START:END!Q243)</f>
        <v>0</v>
      </c>
      <c r="R243" s="164">
        <f>IF(O243=0,0,J243/O243)</f>
        <v>0</v>
      </c>
      <c r="S243" s="116">
        <f>L243-Q243</f>
        <v>0</v>
      </c>
      <c r="T243" s="155"/>
      <c r="U243" s="14"/>
      <c r="V243" s="480">
        <f>+SUM(START:END!D243)-D243</f>
        <v>0</v>
      </c>
      <c r="W243" s="480">
        <f>+SUM(START:END!G243)-G243</f>
        <v>0</v>
      </c>
      <c r="X243" s="480">
        <f>+SUM(START:END!J243)-J243</f>
        <v>0</v>
      </c>
      <c r="Y243" s="480">
        <f>+SUM(START:END!O243)-O243</f>
        <v>0</v>
      </c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1:40" ht="15.75" customHeight="1">
      <c r="A244" t="str">
        <f t="shared" si="88"/>
        <v>Carrosserie% profit / ventes</v>
      </c>
      <c r="B244" s="12" t="s">
        <v>100</v>
      </c>
      <c r="C244" s="30" t="s">
        <v>88</v>
      </c>
      <c r="D244" s="14"/>
      <c r="E244" s="150"/>
      <c r="F244" s="449" t="e">
        <f>F243/E243</f>
        <v>#DIV/0!</v>
      </c>
      <c r="G244" s="42"/>
      <c r="H244" s="150"/>
      <c r="I244" s="449" t="e">
        <f>I243/H243</f>
        <v>#DIV/0!</v>
      </c>
      <c r="J244" s="61"/>
      <c r="K244" s="14"/>
      <c r="L244" s="165">
        <f>IFERROR(L243/K243,0)</f>
        <v>0</v>
      </c>
      <c r="M244" s="164"/>
      <c r="N244" s="60" t="e">
        <f>N243/I243</f>
        <v>#DIV/0!</v>
      </c>
      <c r="O244" s="61"/>
      <c r="P244" s="14"/>
      <c r="Q244" s="165">
        <f>IFERROR(Q243/P243,0)</f>
        <v>0</v>
      </c>
      <c r="R244" s="61"/>
      <c r="S244" s="86">
        <f>IF(Q243=0,0,S243/Q243)</f>
        <v>0</v>
      </c>
      <c r="T244" s="155"/>
      <c r="U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1:40" ht="15.75" customHeight="1">
      <c r="A245" t="str">
        <f t="shared" si="88"/>
        <v>Carrosserie</v>
      </c>
      <c r="B245" s="12" t="s">
        <v>100</v>
      </c>
      <c r="C245" s="88"/>
      <c r="D245" s="117"/>
      <c r="E245" s="166"/>
      <c r="F245" s="228"/>
      <c r="G245" s="24"/>
      <c r="H245" s="166"/>
      <c r="I245" s="228"/>
      <c r="J245" s="168"/>
      <c r="K245" s="220"/>
      <c r="L245" s="167"/>
      <c r="M245" s="170"/>
      <c r="N245" s="94"/>
      <c r="O245" s="168"/>
      <c r="P245" s="220"/>
      <c r="Q245" s="167"/>
      <c r="R245" s="168"/>
      <c r="S245" s="95"/>
      <c r="T245" s="155"/>
      <c r="U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1:40" ht="15.75" customHeight="1">
      <c r="A246" t="str">
        <f t="shared" si="88"/>
        <v>CarrosserieM/O Esthétique Carr.</v>
      </c>
      <c r="B246" s="12" t="s">
        <v>100</v>
      </c>
      <c r="C246" s="15" t="s">
        <v>103</v>
      </c>
      <c r="D246" s="171">
        <f>+SUM(START:END!D246)</f>
        <v>0</v>
      </c>
      <c r="E246" s="83">
        <f>+SUM(START:END!E246)</f>
        <v>0</v>
      </c>
      <c r="F246" s="83">
        <f>+SUM(START:END!F246)</f>
        <v>0</v>
      </c>
      <c r="G246" s="172">
        <f>+SUM(START:END!G246)</f>
        <v>0</v>
      </c>
      <c r="H246" s="83">
        <f>+SUM(START:END!H246)</f>
        <v>0</v>
      </c>
      <c r="I246" s="83">
        <f>+SUM(START:END!I246)</f>
        <v>0</v>
      </c>
      <c r="J246" s="172">
        <f>+SUM(START:END!J246)</f>
        <v>0</v>
      </c>
      <c r="K246" s="31">
        <f>+SUM(START:END!K246)</f>
        <v>0</v>
      </c>
      <c r="L246" s="34">
        <f>+SUM(START:END!L246)</f>
        <v>0</v>
      </c>
      <c r="M246" s="164" t="e">
        <f>(K246-H246)/H246</f>
        <v>#DIV/0!</v>
      </c>
      <c r="N246" s="115">
        <f>L246-I246</f>
        <v>0</v>
      </c>
      <c r="O246" s="172">
        <f>+SUM(START:END!O246)</f>
        <v>0</v>
      </c>
      <c r="P246" s="31">
        <f>+SUM(START:END!P246)</f>
        <v>0</v>
      </c>
      <c r="Q246" s="34">
        <f>+SUM(START:END!Q246)</f>
        <v>0</v>
      </c>
      <c r="R246" s="164">
        <f>IF(O246=0,0,J246/O246)</f>
        <v>0</v>
      </c>
      <c r="S246" s="86">
        <f>L246-Q246</f>
        <v>0</v>
      </c>
      <c r="T246" s="155"/>
      <c r="U246" s="14"/>
      <c r="V246" s="480">
        <f>+SUM(START:END!D246)-D246</f>
        <v>0</v>
      </c>
      <c r="W246" s="480">
        <f>+SUM(START:END!G246)-G246</f>
        <v>0</v>
      </c>
      <c r="X246" s="480">
        <f>+SUM(START:END!J246)-J246</f>
        <v>0</v>
      </c>
      <c r="Y246" s="480">
        <f>+SUM(START:END!O246)-O246</f>
        <v>0</v>
      </c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1:40" ht="15.75" customHeight="1">
      <c r="A247" t="str">
        <f t="shared" si="88"/>
        <v>Carrosserie% profit / ventes</v>
      </c>
      <c r="B247" s="12" t="s">
        <v>100</v>
      </c>
      <c r="C247" s="30" t="s">
        <v>88</v>
      </c>
      <c r="D247" s="14"/>
      <c r="E247" s="14"/>
      <c r="F247" s="449" t="e">
        <f>F246/E246</f>
        <v>#DIV/0!</v>
      </c>
      <c r="G247" s="42"/>
      <c r="H247" s="14"/>
      <c r="I247" s="449" t="e">
        <f>I246/H246</f>
        <v>#DIV/0!</v>
      </c>
      <c r="J247" s="42"/>
      <c r="K247" s="14"/>
      <c r="L247" s="165">
        <f>IFERROR(L246/K246,0)</f>
        <v>0</v>
      </c>
      <c r="M247" s="43"/>
      <c r="N247" s="44" t="e">
        <f>N246/I246</f>
        <v>#DIV/0!</v>
      </c>
      <c r="O247" s="42"/>
      <c r="P247" s="14"/>
      <c r="Q247" s="165">
        <f>IFERROR(Q246/P246,0)</f>
        <v>0</v>
      </c>
      <c r="R247" s="43"/>
      <c r="S247" s="45">
        <f>IF(Q246=0,0,S246/Q246)</f>
        <v>0</v>
      </c>
      <c r="T247" s="155"/>
      <c r="U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1:40" ht="15.75" customHeight="1" thickBot="1">
      <c r="A248" t="str">
        <f t="shared" si="88"/>
        <v>Carrosserie</v>
      </c>
      <c r="B248" s="12" t="s">
        <v>100</v>
      </c>
      <c r="C248" s="30"/>
      <c r="D248" s="14"/>
      <c r="E248" s="14"/>
      <c r="F248" s="449"/>
      <c r="G248" s="42"/>
      <c r="H248" s="14"/>
      <c r="I248" s="449"/>
      <c r="J248" s="42"/>
      <c r="K248" s="14"/>
      <c r="L248" s="165"/>
      <c r="M248" s="43"/>
      <c r="N248" s="44"/>
      <c r="O248" s="42"/>
      <c r="P248" s="14"/>
      <c r="Q248" s="165"/>
      <c r="R248" s="43"/>
      <c r="S248" s="45"/>
      <c r="T248" s="155"/>
      <c r="U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1:40" ht="15.75" customHeight="1" thickTop="1">
      <c r="A249" t="str">
        <f t="shared" si="88"/>
        <v>CarrosserieTotal Mécanique</v>
      </c>
      <c r="B249" s="12" t="s">
        <v>100</v>
      </c>
      <c r="C249" s="63" t="s">
        <v>97</v>
      </c>
      <c r="D249" s="64"/>
      <c r="E249" s="64">
        <f t="shared" ref="E249:F249" si="89">E243+E246+E240</f>
        <v>247535.2807878934</v>
      </c>
      <c r="F249" s="64">
        <f t="shared" si="89"/>
        <v>56397.903163295712</v>
      </c>
      <c r="G249" s="67"/>
      <c r="H249" s="64">
        <f t="shared" ref="H249:I249" si="90">H243+H246+H240</f>
        <v>247535.2807878934</v>
      </c>
      <c r="I249" s="64">
        <f t="shared" si="90"/>
        <v>56397.903163295712</v>
      </c>
      <c r="J249" s="67"/>
      <c r="K249" s="64">
        <f t="shared" ref="K249:L249" si="91">K243+K246+K240</f>
        <v>213288.78</v>
      </c>
      <c r="L249" s="66">
        <f t="shared" si="91"/>
        <v>50654.450000000012</v>
      </c>
      <c r="M249" s="215">
        <f>L250-I250</f>
        <v>9.6544953266165245E-3</v>
      </c>
      <c r="N249" s="66">
        <f>L249-I249</f>
        <v>-5743.4531632957005</v>
      </c>
      <c r="O249" s="67"/>
      <c r="P249" s="64">
        <f t="shared" ref="P249:Q249" si="92">P243+P246+P240</f>
        <v>286007.86</v>
      </c>
      <c r="Q249" s="66">
        <f t="shared" si="92"/>
        <v>66423.820000000007</v>
      </c>
      <c r="R249" s="215">
        <f>L250-Q250</f>
        <v>5.2475969533586075E-3</v>
      </c>
      <c r="S249" s="69">
        <f>L249-Q249</f>
        <v>-15769.369999999995</v>
      </c>
      <c r="T249" s="155"/>
      <c r="U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1:40" ht="23.25" customHeight="1" thickBot="1">
      <c r="A250" t="str">
        <f t="shared" si="88"/>
        <v>Carrosserie</v>
      </c>
      <c r="B250" s="12" t="s">
        <v>100</v>
      </c>
      <c r="C250" s="70"/>
      <c r="D250" s="71"/>
      <c r="E250" s="71"/>
      <c r="F250" s="452">
        <f>F249/E249</f>
        <v>0.22783783783783784</v>
      </c>
      <c r="G250" s="73"/>
      <c r="H250" s="71"/>
      <c r="I250" s="452">
        <f>I249/H249</f>
        <v>0.22783783783783784</v>
      </c>
      <c r="J250" s="73"/>
      <c r="K250" s="71"/>
      <c r="L250" s="75">
        <f>IF(K249=0,0,L249/K249)</f>
        <v>0.23749233316445437</v>
      </c>
      <c r="M250" s="74"/>
      <c r="N250" s="75">
        <f>N249/I249</f>
        <v>-0.10183806207592473</v>
      </c>
      <c r="O250" s="73"/>
      <c r="P250" s="71"/>
      <c r="Q250" s="75">
        <f>IF(P249=0,0,Q249/P249)</f>
        <v>0.23224473621109576</v>
      </c>
      <c r="R250" s="74"/>
      <c r="S250" s="76">
        <f>IF(R249=0,0,S249/R249)</f>
        <v>-3005065.0116920969</v>
      </c>
      <c r="T250" s="155"/>
      <c r="U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1:40" ht="15.75" customHeight="1" thickTop="1">
      <c r="A251" t="str">
        <f t="shared" si="88"/>
        <v>Carrosserie</v>
      </c>
      <c r="B251" s="12" t="s">
        <v>100</v>
      </c>
      <c r="C251" s="30"/>
      <c r="D251" s="14"/>
      <c r="E251" s="14"/>
      <c r="F251" s="450"/>
      <c r="G251" s="42"/>
      <c r="H251" s="14"/>
      <c r="I251" s="450"/>
      <c r="J251" s="42"/>
      <c r="K251" s="14"/>
      <c r="L251" s="41"/>
      <c r="M251" s="42"/>
      <c r="N251" s="41"/>
      <c r="O251" s="42"/>
      <c r="P251" s="14"/>
      <c r="Q251" s="41"/>
      <c r="R251" s="42"/>
      <c r="S251" s="62"/>
      <c r="T251" s="14"/>
      <c r="U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1:40" ht="15.75" customHeight="1">
      <c r="A252" t="str">
        <f t="shared" si="88"/>
        <v>CarrosserieDEPENSES</v>
      </c>
      <c r="B252" s="12" t="s">
        <v>100</v>
      </c>
      <c r="C252" s="80" t="s">
        <v>31</v>
      </c>
      <c r="D252" s="14"/>
      <c r="E252" s="14"/>
      <c r="F252" s="450"/>
      <c r="G252" s="42"/>
      <c r="H252" s="14"/>
      <c r="I252" s="450"/>
      <c r="J252" s="42"/>
      <c r="K252" s="14"/>
      <c r="L252" s="41"/>
      <c r="M252" s="42"/>
      <c r="N252" s="41"/>
      <c r="O252" s="42"/>
      <c r="P252" s="14"/>
      <c r="Q252" s="41"/>
      <c r="R252" s="42"/>
      <c r="S252" s="62"/>
      <c r="T252" s="14"/>
      <c r="U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1:40" ht="15.75" customHeight="1">
      <c r="A253" t="str">
        <f t="shared" si="88"/>
        <v>CarrosserieSalaires cadres</v>
      </c>
      <c r="B253" s="12" t="s">
        <v>100</v>
      </c>
      <c r="C253" s="108" t="s">
        <v>42</v>
      </c>
      <c r="D253" s="14"/>
      <c r="E253" s="14"/>
      <c r="F253" s="31">
        <f>+SUM(START:END!F253)</f>
        <v>890.29195402298865</v>
      </c>
      <c r="G253" s="42"/>
      <c r="H253" s="14"/>
      <c r="I253" s="31">
        <f>+SUM(START:END!I253)</f>
        <v>890.29195402298865</v>
      </c>
      <c r="J253" s="42"/>
      <c r="K253" s="14"/>
      <c r="L253" s="34">
        <f>+SUM(START:END!L253)</f>
        <v>2827.3599999999997</v>
      </c>
      <c r="M253" s="42"/>
      <c r="N253" s="41"/>
      <c r="O253" s="42"/>
      <c r="P253" s="14"/>
      <c r="Q253" s="34">
        <f>+SUM(START:END!Q253)</f>
        <v>1550.7799999999997</v>
      </c>
      <c r="R253" s="42"/>
      <c r="S253" s="35">
        <f>L253-Q253</f>
        <v>1276.58</v>
      </c>
      <c r="T253" s="14"/>
      <c r="U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1:40" ht="15.75" customHeight="1">
      <c r="A254" t="str">
        <f t="shared" si="88"/>
        <v>CarrosserieSalaires commis</v>
      </c>
      <c r="B254" s="12" t="s">
        <v>100</v>
      </c>
      <c r="C254" s="109" t="s">
        <v>43</v>
      </c>
      <c r="D254" s="82"/>
      <c r="E254" s="14"/>
      <c r="F254" s="26">
        <f>+SUM(START:END!F254)</f>
        <v>1671.5600900229883</v>
      </c>
      <c r="G254" s="84"/>
      <c r="H254" s="14"/>
      <c r="I254" s="26">
        <f>+SUM(START:END!I254)</f>
        <v>1671.5600900229883</v>
      </c>
      <c r="J254" s="42"/>
      <c r="K254" s="14"/>
      <c r="L254" s="34">
        <f>+SUM(START:END!L254)</f>
        <v>1531.4099999999999</v>
      </c>
      <c r="M254" s="42"/>
      <c r="N254" s="60">
        <f t="shared" ref="N254:N283" si="93">L254-I254</f>
        <v>-140.15009002298848</v>
      </c>
      <c r="O254" s="42"/>
      <c r="P254" s="14"/>
      <c r="Q254" s="34">
        <f>+SUM(START:END!Q254)</f>
        <v>3041.35</v>
      </c>
      <c r="R254" s="42"/>
      <c r="S254" s="86">
        <f>L254-Q254</f>
        <v>-1509.94</v>
      </c>
      <c r="T254" s="14"/>
      <c r="U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1:40" ht="15.75" customHeight="1">
      <c r="A255" t="str">
        <f t="shared" si="88"/>
        <v>CarrosserieSalaires autres</v>
      </c>
      <c r="B255" s="12" t="s">
        <v>100</v>
      </c>
      <c r="C255" s="108" t="s">
        <v>44</v>
      </c>
      <c r="D255" s="110"/>
      <c r="E255" s="111"/>
      <c r="F255" s="31">
        <f>+SUM(START:END!F255)</f>
        <v>10363.608305802298</v>
      </c>
      <c r="G255" s="112"/>
      <c r="H255" s="111"/>
      <c r="I255" s="31">
        <f>+SUM(START:END!I255)</f>
        <v>10363.608305802298</v>
      </c>
      <c r="J255" s="113"/>
      <c r="K255" s="111"/>
      <c r="L255" s="114">
        <f>+SUM(START:END!L255)</f>
        <v>11935.470000000001</v>
      </c>
      <c r="M255" s="113"/>
      <c r="N255" s="115">
        <f t="shared" si="93"/>
        <v>1571.8616941977034</v>
      </c>
      <c r="O255" s="113"/>
      <c r="P255" s="111"/>
      <c r="Q255" s="114">
        <f>+SUM(START:END!Q255)</f>
        <v>15357.679999999998</v>
      </c>
      <c r="R255" s="113"/>
      <c r="S255" s="116">
        <f t="shared" ref="S255:S284" si="94">L255-Q255</f>
        <v>-3422.2099999999973</v>
      </c>
      <c r="T255" s="14"/>
      <c r="U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1:40" ht="15.75" customHeight="1">
      <c r="A256" t="str">
        <f t="shared" si="88"/>
        <v>CarrosserieSalaires spécialistes</v>
      </c>
      <c r="B256" s="12" t="s">
        <v>100</v>
      </c>
      <c r="C256" s="108" t="s">
        <v>45</v>
      </c>
      <c r="D256" s="82"/>
      <c r="E256" s="14"/>
      <c r="F256" s="31">
        <f>+SUM(START:END!F256)</f>
        <v>10737.956827586208</v>
      </c>
      <c r="G256" s="84"/>
      <c r="H256" s="14"/>
      <c r="I256" s="31">
        <f>+SUM(START:END!I256)</f>
        <v>10737.956827586208</v>
      </c>
      <c r="J256" s="42"/>
      <c r="K256" s="14"/>
      <c r="L256" s="34">
        <f>+SUM(START:END!L256)</f>
        <v>5634.68</v>
      </c>
      <c r="M256" s="42"/>
      <c r="N256" s="60">
        <f t="shared" si="93"/>
        <v>-5103.2768275862072</v>
      </c>
      <c r="O256" s="42"/>
      <c r="P256" s="14"/>
      <c r="Q256" s="34">
        <f>+SUM(START:END!Q256)</f>
        <v>13727.28</v>
      </c>
      <c r="R256" s="42"/>
      <c r="S256" s="86">
        <f t="shared" si="94"/>
        <v>-8092.6</v>
      </c>
      <c r="T256" s="14"/>
      <c r="U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1:40" ht="15.75" hidden="1" customHeight="1">
      <c r="A257" t="str">
        <f t="shared" si="88"/>
        <v>Carrosserie[...]</v>
      </c>
      <c r="B257" s="12" t="s">
        <v>100</v>
      </c>
      <c r="C257" s="30" t="s">
        <v>21</v>
      </c>
      <c r="D257" s="82"/>
      <c r="E257" s="14"/>
      <c r="F257" s="31">
        <f>+SUM(START:END!F257)</f>
        <v>0</v>
      </c>
      <c r="G257" s="84"/>
      <c r="H257" s="14"/>
      <c r="I257" s="31">
        <f>+SUM(START:END!I257)</f>
        <v>0</v>
      </c>
      <c r="J257" s="42"/>
      <c r="K257" s="14"/>
      <c r="L257" s="34">
        <f>+SUM(START:END!L257)</f>
        <v>0</v>
      </c>
      <c r="M257" s="42"/>
      <c r="N257" s="60">
        <f t="shared" si="93"/>
        <v>0</v>
      </c>
      <c r="O257" s="42"/>
      <c r="P257" s="14"/>
      <c r="Q257" s="34">
        <f>+SUM(START:END!Q257)</f>
        <v>0</v>
      </c>
      <c r="R257" s="42"/>
      <c r="S257" s="86">
        <f t="shared" si="94"/>
        <v>0</v>
      </c>
      <c r="T257" s="14"/>
      <c r="U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1:40" ht="15.75" hidden="1" customHeight="1">
      <c r="A258" t="str">
        <f t="shared" si="88"/>
        <v>Carrosserie[...]</v>
      </c>
      <c r="B258" s="12" t="s">
        <v>100</v>
      </c>
      <c r="C258" s="30" t="s">
        <v>21</v>
      </c>
      <c r="D258" s="82"/>
      <c r="E258" s="14"/>
      <c r="F258" s="31">
        <f>+SUM(START:END!F258)</f>
        <v>0</v>
      </c>
      <c r="G258" s="84"/>
      <c r="H258" s="14"/>
      <c r="I258" s="31">
        <f>+SUM(START:END!I258)</f>
        <v>0</v>
      </c>
      <c r="J258" s="42"/>
      <c r="K258" s="14"/>
      <c r="L258" s="34">
        <f>+SUM(START:END!L258)</f>
        <v>0</v>
      </c>
      <c r="M258" s="42"/>
      <c r="N258" s="60">
        <f t="shared" si="93"/>
        <v>0</v>
      </c>
      <c r="O258" s="42"/>
      <c r="P258" s="14"/>
      <c r="Q258" s="34">
        <f>+SUM(START:END!Q258)</f>
        <v>0</v>
      </c>
      <c r="R258" s="42"/>
      <c r="S258" s="86">
        <f t="shared" si="94"/>
        <v>0</v>
      </c>
      <c r="T258" s="14"/>
      <c r="U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1:40" ht="15.75" hidden="1" customHeight="1">
      <c r="A259" t="str">
        <f t="shared" si="88"/>
        <v>Carrosserie[...]</v>
      </c>
      <c r="B259" s="12" t="s">
        <v>100</v>
      </c>
      <c r="C259" s="30" t="s">
        <v>21</v>
      </c>
      <c r="D259" s="82"/>
      <c r="E259" s="14"/>
      <c r="F259" s="31">
        <f>+SUM(START:END!F259)</f>
        <v>0</v>
      </c>
      <c r="G259" s="84"/>
      <c r="H259" s="14"/>
      <c r="I259" s="31">
        <f>+SUM(START:END!I259)</f>
        <v>0</v>
      </c>
      <c r="J259" s="42"/>
      <c r="K259" s="14"/>
      <c r="L259" s="34">
        <f>+SUM(START:END!L259)</f>
        <v>0</v>
      </c>
      <c r="M259" s="42"/>
      <c r="N259" s="60">
        <f t="shared" si="93"/>
        <v>0</v>
      </c>
      <c r="O259" s="42"/>
      <c r="P259" s="14"/>
      <c r="Q259" s="34">
        <f>+SUM(START:END!Q259)</f>
        <v>0</v>
      </c>
      <c r="R259" s="42"/>
      <c r="S259" s="86">
        <f t="shared" si="94"/>
        <v>0</v>
      </c>
      <c r="T259" s="14"/>
      <c r="U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1:40" ht="15.75" customHeight="1">
      <c r="A260" t="str">
        <f t="shared" si="88"/>
        <v>CarrosserieSalaires en absences</v>
      </c>
      <c r="B260" s="12" t="s">
        <v>100</v>
      </c>
      <c r="C260" s="109" t="s">
        <v>46</v>
      </c>
      <c r="D260" s="82"/>
      <c r="E260" s="14"/>
      <c r="F260" s="26">
        <f>+SUM(START:END!F260)</f>
        <v>2839.6100612921377</v>
      </c>
      <c r="G260" s="84"/>
      <c r="H260" s="14"/>
      <c r="I260" s="26">
        <f>+SUM(START:END!I260)</f>
        <v>2839.6100612921377</v>
      </c>
      <c r="J260" s="42"/>
      <c r="K260" s="14"/>
      <c r="L260" s="34">
        <f>+SUM(START:END!L260)</f>
        <v>1336.9299999999998</v>
      </c>
      <c r="M260" s="42"/>
      <c r="N260" s="60">
        <f t="shared" si="93"/>
        <v>-1502.6800612921379</v>
      </c>
      <c r="O260" s="42"/>
      <c r="P260" s="14"/>
      <c r="Q260" s="34">
        <f>+SUM(START:END!Q260)</f>
        <v>3654.84</v>
      </c>
      <c r="R260" s="42"/>
      <c r="S260" s="86">
        <f t="shared" si="94"/>
        <v>-2317.9100000000003</v>
      </c>
      <c r="T260" s="14"/>
      <c r="U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1:40" ht="15.75" customHeight="1">
      <c r="A261" t="str">
        <f t="shared" si="88"/>
        <v>CarrosserieDéduction à la source</v>
      </c>
      <c r="B261" s="12" t="s">
        <v>100</v>
      </c>
      <c r="C261" s="108" t="s">
        <v>47</v>
      </c>
      <c r="D261" s="110"/>
      <c r="E261" s="111"/>
      <c r="F261" s="31">
        <f>+SUM(START:END!F261)</f>
        <v>2839.6100612921377</v>
      </c>
      <c r="G261" s="112"/>
      <c r="H261" s="111"/>
      <c r="I261" s="31">
        <f>+SUM(START:END!I261)</f>
        <v>2839.6100612921377</v>
      </c>
      <c r="J261" s="113"/>
      <c r="K261" s="111"/>
      <c r="L261" s="114">
        <f>+SUM(START:END!L261)</f>
        <v>2368.94</v>
      </c>
      <c r="M261" s="113"/>
      <c r="N261" s="115">
        <f t="shared" si="93"/>
        <v>-470.67006129213769</v>
      </c>
      <c r="O261" s="113"/>
      <c r="P261" s="111"/>
      <c r="Q261" s="114">
        <f>+SUM(START:END!Q261)</f>
        <v>3625.46</v>
      </c>
      <c r="R261" s="113"/>
      <c r="S261" s="116">
        <f t="shared" si="94"/>
        <v>-1256.52</v>
      </c>
      <c r="T261" s="14"/>
      <c r="U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1:40" ht="15.75" customHeight="1">
      <c r="A262" t="str">
        <f t="shared" si="88"/>
        <v>CarrosserieBénéfices marginaux</v>
      </c>
      <c r="B262" s="12" t="s">
        <v>100</v>
      </c>
      <c r="C262" s="108" t="s">
        <v>48</v>
      </c>
      <c r="D262" s="82"/>
      <c r="E262" s="14"/>
      <c r="F262" s="31">
        <f>+SUM(START:END!F262)</f>
        <v>2035.0538772593654</v>
      </c>
      <c r="G262" s="84"/>
      <c r="H262" s="14"/>
      <c r="I262" s="31">
        <f>+SUM(START:END!I262)</f>
        <v>2035.0538772593654</v>
      </c>
      <c r="J262" s="42"/>
      <c r="K262" s="14"/>
      <c r="L262" s="34">
        <f>+SUM(START:END!L262)</f>
        <v>1697.75</v>
      </c>
      <c r="M262" s="42"/>
      <c r="N262" s="60">
        <f t="shared" si="93"/>
        <v>-337.30387725936544</v>
      </c>
      <c r="O262" s="42"/>
      <c r="P262" s="14"/>
      <c r="Q262" s="34">
        <f>+SUM(START:END!Q262)</f>
        <v>1596.9900000000002</v>
      </c>
      <c r="R262" s="42"/>
      <c r="S262" s="86">
        <f t="shared" si="94"/>
        <v>100.75999999999976</v>
      </c>
      <c r="T262" s="14"/>
      <c r="U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1:40" ht="15.75" customHeight="1">
      <c r="A263" t="str">
        <f t="shared" si="88"/>
        <v>CarrosserieCsst</v>
      </c>
      <c r="B263" s="12" t="s">
        <v>100</v>
      </c>
      <c r="C263" s="108" t="s">
        <v>49</v>
      </c>
      <c r="D263" s="82"/>
      <c r="E263" s="14"/>
      <c r="F263" s="31">
        <f>+SUM(START:END!F263)</f>
        <v>473.26834354868959</v>
      </c>
      <c r="G263" s="84"/>
      <c r="H263" s="14"/>
      <c r="I263" s="31">
        <f>+SUM(START:END!I263)</f>
        <v>473.26834354868959</v>
      </c>
      <c r="J263" s="42"/>
      <c r="K263" s="14"/>
      <c r="L263" s="34">
        <f>+SUM(START:END!L263)</f>
        <v>394.83</v>
      </c>
      <c r="M263" s="42"/>
      <c r="N263" s="60">
        <f t="shared" si="93"/>
        <v>-78.438343548689602</v>
      </c>
      <c r="O263" s="42"/>
      <c r="P263" s="14"/>
      <c r="Q263" s="34">
        <f>+SUM(START:END!Q263)</f>
        <v>843.97</v>
      </c>
      <c r="R263" s="42"/>
      <c r="S263" s="86">
        <f t="shared" si="94"/>
        <v>-449.14000000000004</v>
      </c>
      <c r="T263" s="14"/>
      <c r="U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1:40" ht="15.75" hidden="1" customHeight="1">
      <c r="A264" t="str">
        <f t="shared" si="88"/>
        <v>Carrosserie[...]</v>
      </c>
      <c r="B264" s="12" t="s">
        <v>100</v>
      </c>
      <c r="C264" s="30" t="s">
        <v>21</v>
      </c>
      <c r="D264" s="89"/>
      <c r="E264" s="117"/>
      <c r="F264" s="31">
        <f>+SUM(START:END!F264)</f>
        <v>0</v>
      </c>
      <c r="G264" s="91"/>
      <c r="H264" s="117"/>
      <c r="I264" s="31">
        <f>+SUM(START:END!I264)</f>
        <v>0</v>
      </c>
      <c r="J264" s="24"/>
      <c r="K264" s="117"/>
      <c r="L264" s="34">
        <f>+SUM(START:END!L264)</f>
        <v>0</v>
      </c>
      <c r="M264" s="24"/>
      <c r="N264" s="94">
        <f t="shared" si="93"/>
        <v>0</v>
      </c>
      <c r="O264" s="24"/>
      <c r="P264" s="117"/>
      <c r="Q264" s="34">
        <f>+SUM(START:END!Q264)</f>
        <v>0</v>
      </c>
      <c r="R264" s="24"/>
      <c r="S264" s="95">
        <f t="shared" si="94"/>
        <v>0</v>
      </c>
      <c r="T264" s="14"/>
      <c r="U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1:40" ht="15.75" customHeight="1">
      <c r="A265" t="str">
        <f t="shared" si="88"/>
        <v>CarrosserieTOTAL PERSONNEL</v>
      </c>
      <c r="B265" s="12" t="s">
        <v>100</v>
      </c>
      <c r="C265" s="99" t="s">
        <v>50</v>
      </c>
      <c r="D265" s="100" t="s">
        <v>40</v>
      </c>
      <c r="E265" s="101" t="e">
        <f>F265/F$243</f>
        <v>#DIV/0!</v>
      </c>
      <c r="F265" s="105">
        <f>+SUM(F253:F264)</f>
        <v>31850.959520826811</v>
      </c>
      <c r="G265" s="103" t="s">
        <v>40</v>
      </c>
      <c r="H265" s="101" t="e">
        <f>I265/I$243</f>
        <v>#DIV/0!</v>
      </c>
      <c r="I265" s="105">
        <f>+SUM(I253:I264)</f>
        <v>31850.959520826811</v>
      </c>
      <c r="J265" s="103" t="s">
        <v>40</v>
      </c>
      <c r="K265" s="101">
        <f>IF(L243=0,0,L265/L$243)</f>
        <v>0</v>
      </c>
      <c r="L265" s="102">
        <f>+SUM(L253:L264)</f>
        <v>27727.370000000003</v>
      </c>
      <c r="M265" s="154"/>
      <c r="N265" s="119">
        <f t="shared" si="93"/>
        <v>-4123.5895208268084</v>
      </c>
      <c r="O265" s="103" t="s">
        <v>40</v>
      </c>
      <c r="P265" s="101">
        <f>IF(Q243=0,0,Q265/Q$243)</f>
        <v>0</v>
      </c>
      <c r="Q265" s="102">
        <f>+SUM(Q253:Q264)</f>
        <v>43398.349999999991</v>
      </c>
      <c r="R265" s="154"/>
      <c r="S265" s="120">
        <f t="shared" si="94"/>
        <v>-15670.979999999989</v>
      </c>
      <c r="T265" s="14"/>
      <c r="U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1:40" ht="15.75" customHeight="1">
      <c r="A266" t="str">
        <f t="shared" si="88"/>
        <v>CarrosseriePublicité 2</v>
      </c>
      <c r="B266" s="12" t="s">
        <v>100</v>
      </c>
      <c r="C266" s="221" t="s">
        <v>51</v>
      </c>
      <c r="D266" s="82"/>
      <c r="E266" s="14"/>
      <c r="F266" s="31">
        <f>+SUM(START:END!F266)</f>
        <v>0</v>
      </c>
      <c r="G266" s="84"/>
      <c r="H266" s="14"/>
      <c r="I266" s="31">
        <f>+SUM(START:END!I266)</f>
        <v>0</v>
      </c>
      <c r="J266" s="42"/>
      <c r="K266" s="14"/>
      <c r="L266" s="34">
        <f>+SUM(START:END!L266)</f>
        <v>4.33</v>
      </c>
      <c r="M266" s="42"/>
      <c r="N266" s="60">
        <f t="shared" si="93"/>
        <v>4.33</v>
      </c>
      <c r="O266" s="42"/>
      <c r="P266" s="14"/>
      <c r="Q266" s="34">
        <f>+SUM(START:END!Q266)</f>
        <v>0</v>
      </c>
      <c r="R266" s="42"/>
      <c r="S266" s="86">
        <f t="shared" si="94"/>
        <v>4.33</v>
      </c>
      <c r="T266" s="14"/>
      <c r="U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1:40" ht="15.75" customHeight="1">
      <c r="A267" t="str">
        <f t="shared" si="88"/>
        <v>CarrosserieService gratuit 2</v>
      </c>
      <c r="B267" s="12" t="s">
        <v>100</v>
      </c>
      <c r="C267" s="108" t="s">
        <v>52</v>
      </c>
      <c r="D267" s="82"/>
      <c r="E267" s="14"/>
      <c r="F267" s="31">
        <f>+SUM(START:END!F267)</f>
        <v>3148.5987970618971</v>
      </c>
      <c r="G267" s="84"/>
      <c r="H267" s="14"/>
      <c r="I267" s="31">
        <f>+SUM(START:END!I267)</f>
        <v>3148.5987970618971</v>
      </c>
      <c r="J267" s="42"/>
      <c r="K267" s="14"/>
      <c r="L267" s="34">
        <f>+SUM(START:END!L267)</f>
        <v>1586.67</v>
      </c>
      <c r="M267" s="42"/>
      <c r="N267" s="60">
        <f t="shared" si="93"/>
        <v>-1561.9287970618971</v>
      </c>
      <c r="O267" s="42"/>
      <c r="P267" s="14"/>
      <c r="Q267" s="34">
        <f>+SUM(START:END!Q267)</f>
        <v>1854.42</v>
      </c>
      <c r="R267" s="42"/>
      <c r="S267" s="86">
        <f t="shared" si="94"/>
        <v>-267.75</v>
      </c>
      <c r="T267" s="14"/>
      <c r="U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1:40" ht="15.75" customHeight="1">
      <c r="A268" t="str">
        <f t="shared" si="88"/>
        <v>CarrosserieFrais véhicules de cie</v>
      </c>
      <c r="B268" s="12" t="s">
        <v>100</v>
      </c>
      <c r="C268" s="109" t="s">
        <v>53</v>
      </c>
      <c r="D268" s="89"/>
      <c r="E268" s="117"/>
      <c r="F268" s="26">
        <f>+SUM(START:END!F268)</f>
        <v>896.81999999999994</v>
      </c>
      <c r="G268" s="91"/>
      <c r="H268" s="117"/>
      <c r="I268" s="26">
        <f>+SUM(START:END!I268)</f>
        <v>896.81999999999994</v>
      </c>
      <c r="J268" s="24"/>
      <c r="K268" s="117"/>
      <c r="L268" s="34">
        <f>+SUM(START:END!L268)</f>
        <v>839.84</v>
      </c>
      <c r="M268" s="24"/>
      <c r="N268" s="94">
        <f t="shared" si="93"/>
        <v>-56.979999999999905</v>
      </c>
      <c r="O268" s="24"/>
      <c r="P268" s="117"/>
      <c r="Q268" s="34">
        <f>+SUM(START:END!Q268)</f>
        <v>5519.4400000000005</v>
      </c>
      <c r="R268" s="24"/>
      <c r="S268" s="95">
        <f t="shared" si="94"/>
        <v>-4679.6000000000004</v>
      </c>
      <c r="T268" s="14"/>
      <c r="U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1:40" ht="15.75" customHeight="1">
      <c r="A269" t="str">
        <f t="shared" si="88"/>
        <v>CarrosserieInformatique</v>
      </c>
      <c r="B269" s="12" t="s">
        <v>100</v>
      </c>
      <c r="C269" s="108" t="s">
        <v>54</v>
      </c>
      <c r="D269" s="82"/>
      <c r="E269" s="14"/>
      <c r="F269" s="31">
        <f>+SUM(START:END!F269)</f>
        <v>4309.8538000000008</v>
      </c>
      <c r="G269" s="84"/>
      <c r="H269" s="14"/>
      <c r="I269" s="31">
        <f>+SUM(START:END!I269)</f>
        <v>4309.8538000000008</v>
      </c>
      <c r="J269" s="42"/>
      <c r="K269" s="14"/>
      <c r="L269" s="114">
        <f>+SUM(START:END!L269)</f>
        <v>4173.9399999999996</v>
      </c>
      <c r="M269" s="42"/>
      <c r="N269" s="60">
        <f t="shared" si="93"/>
        <v>-135.91380000000117</v>
      </c>
      <c r="O269" s="42"/>
      <c r="P269" s="14"/>
      <c r="Q269" s="114">
        <f>+SUM(START:END!Q269)</f>
        <v>5891.63</v>
      </c>
      <c r="R269" s="42"/>
      <c r="S269" s="86">
        <f t="shared" si="94"/>
        <v>-1717.6900000000005</v>
      </c>
      <c r="T269" s="14"/>
      <c r="U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1:40" ht="15.75" customHeight="1">
      <c r="A270" t="str">
        <f t="shared" si="88"/>
        <v>CarrosserieFrais de déplacement</v>
      </c>
      <c r="B270" s="12" t="s">
        <v>100</v>
      </c>
      <c r="C270" s="108" t="s">
        <v>55</v>
      </c>
      <c r="D270" s="82"/>
      <c r="E270" s="14"/>
      <c r="F270" s="31">
        <f>+SUM(START:END!F270)</f>
        <v>1047.7010250000001</v>
      </c>
      <c r="G270" s="84"/>
      <c r="H270" s="14"/>
      <c r="I270" s="31">
        <f>+SUM(START:END!I270)</f>
        <v>1047.7010250000001</v>
      </c>
      <c r="J270" s="42"/>
      <c r="K270" s="14"/>
      <c r="L270" s="34">
        <f>+SUM(START:END!L270)</f>
        <v>358.68</v>
      </c>
      <c r="M270" s="42"/>
      <c r="N270" s="60">
        <f t="shared" si="93"/>
        <v>-689.02102500000001</v>
      </c>
      <c r="O270" s="42"/>
      <c r="P270" s="14"/>
      <c r="Q270" s="34">
        <f>+SUM(START:END!Q270)</f>
        <v>1276.17</v>
      </c>
      <c r="R270" s="42"/>
      <c r="S270" s="86">
        <f t="shared" si="94"/>
        <v>-917.49</v>
      </c>
      <c r="T270" s="14"/>
      <c r="U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1:40" ht="15.75" customHeight="1">
      <c r="A271" t="str">
        <f t="shared" si="88"/>
        <v>CarrosserieServices extérieurs</v>
      </c>
      <c r="B271" s="12" t="s">
        <v>100</v>
      </c>
      <c r="C271" s="108" t="s">
        <v>56</v>
      </c>
      <c r="D271" s="89"/>
      <c r="E271" s="117"/>
      <c r="F271" s="26">
        <f>+SUM(START:END!F271)</f>
        <v>3074.3308750000001</v>
      </c>
      <c r="G271" s="91"/>
      <c r="H271" s="117"/>
      <c r="I271" s="26">
        <f>+SUM(START:END!I271)</f>
        <v>3074.3308750000001</v>
      </c>
      <c r="J271" s="24"/>
      <c r="K271" s="117"/>
      <c r="L271" s="34">
        <f>+SUM(START:END!L271)</f>
        <v>1622.69</v>
      </c>
      <c r="M271" s="24"/>
      <c r="N271" s="94">
        <f t="shared" si="93"/>
        <v>-1451.6408750000001</v>
      </c>
      <c r="O271" s="24"/>
      <c r="P271" s="117"/>
      <c r="Q271" s="34">
        <f>+SUM(START:END!Q271)</f>
        <v>2934.5</v>
      </c>
      <c r="R271" s="24"/>
      <c r="S271" s="95">
        <f t="shared" si="94"/>
        <v>-1311.81</v>
      </c>
      <c r="T271" s="14"/>
      <c r="U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1:40" ht="15.75" customHeight="1">
      <c r="A272" t="str">
        <f t="shared" si="88"/>
        <v>CarrosserieFournitures d'atelier</v>
      </c>
      <c r="B272" s="12" t="s">
        <v>100</v>
      </c>
      <c r="C272" s="222" t="s">
        <v>99</v>
      </c>
      <c r="D272" s="82"/>
      <c r="E272" s="14"/>
      <c r="F272" s="31">
        <f>+SUM(START:END!F272)</f>
        <v>0</v>
      </c>
      <c r="G272" s="84"/>
      <c r="H272" s="14"/>
      <c r="I272" s="31">
        <f>+SUM(START:END!I272)</f>
        <v>0</v>
      </c>
      <c r="J272" s="42"/>
      <c r="K272" s="14"/>
      <c r="L272" s="56">
        <f>+SUM(START:END!L272)</f>
        <v>0</v>
      </c>
      <c r="M272" s="42"/>
      <c r="N272" s="60">
        <f t="shared" si="93"/>
        <v>0</v>
      </c>
      <c r="O272" s="42"/>
      <c r="P272" s="14"/>
      <c r="Q272" s="56">
        <f>+SUM(START:END!Q272)</f>
        <v>0</v>
      </c>
      <c r="R272" s="42"/>
      <c r="S272" s="86">
        <f t="shared" si="94"/>
        <v>0</v>
      </c>
      <c r="T272" s="14"/>
      <c r="U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1:40" ht="15.75" customHeight="1">
      <c r="A273" t="str">
        <f t="shared" si="88"/>
        <v>CarrosserieFournitures autres</v>
      </c>
      <c r="B273" s="12" t="s">
        <v>100</v>
      </c>
      <c r="C273" s="108" t="s">
        <v>57</v>
      </c>
      <c r="D273" s="82"/>
      <c r="E273" s="14"/>
      <c r="F273" s="31">
        <f>+SUM(START:END!F273)</f>
        <v>0</v>
      </c>
      <c r="G273" s="84"/>
      <c r="H273" s="14"/>
      <c r="I273" s="31">
        <f>+SUM(START:END!I273)</f>
        <v>0</v>
      </c>
      <c r="J273" s="42"/>
      <c r="K273" s="14"/>
      <c r="L273" s="34">
        <f>+SUM(START:END!L273)</f>
        <v>73.47999999999999</v>
      </c>
      <c r="M273" s="42"/>
      <c r="N273" s="60">
        <f t="shared" si="93"/>
        <v>73.47999999999999</v>
      </c>
      <c r="O273" s="42"/>
      <c r="P273" s="14"/>
      <c r="Q273" s="34">
        <f>+SUM(START:END!Q273)</f>
        <v>0</v>
      </c>
      <c r="R273" s="42"/>
      <c r="S273" s="86">
        <f t="shared" si="94"/>
        <v>73.47999999999999</v>
      </c>
      <c r="T273" s="14"/>
      <c r="U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1:40" ht="15.75" customHeight="1">
      <c r="A274" t="str">
        <f t="shared" si="88"/>
        <v>CarrosserieUniformes</v>
      </c>
      <c r="B274" s="12" t="s">
        <v>100</v>
      </c>
      <c r="C274" s="108" t="s">
        <v>58</v>
      </c>
      <c r="D274" s="82"/>
      <c r="E274" s="14"/>
      <c r="F274" s="31">
        <f>+SUM(START:END!F274)</f>
        <v>0</v>
      </c>
      <c r="G274" s="84"/>
      <c r="H274" s="14"/>
      <c r="I274" s="31">
        <f>+SUM(START:END!I274)</f>
        <v>0</v>
      </c>
      <c r="J274" s="42"/>
      <c r="K274" s="14"/>
      <c r="L274" s="34">
        <f>+SUM(START:END!L274)</f>
        <v>0</v>
      </c>
      <c r="M274" s="42"/>
      <c r="N274" s="60">
        <f t="shared" si="93"/>
        <v>0</v>
      </c>
      <c r="O274" s="42"/>
      <c r="P274" s="14"/>
      <c r="Q274" s="34">
        <f>+SUM(START:END!Q274)</f>
        <v>0</v>
      </c>
      <c r="R274" s="42"/>
      <c r="S274" s="86">
        <f t="shared" si="94"/>
        <v>0</v>
      </c>
      <c r="T274" s="14"/>
      <c r="U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1:40" ht="15.75" customHeight="1">
      <c r="A275" t="str">
        <f t="shared" si="88"/>
        <v>CarrosseriePapeterie</v>
      </c>
      <c r="B275" s="12" t="s">
        <v>100</v>
      </c>
      <c r="C275" s="108" t="s">
        <v>59</v>
      </c>
      <c r="D275" s="82"/>
      <c r="E275" s="14"/>
      <c r="F275" s="31">
        <f>+SUM(START:END!F275)</f>
        <v>457.80000000000007</v>
      </c>
      <c r="G275" s="84"/>
      <c r="H275" s="14"/>
      <c r="I275" s="31">
        <f>+SUM(START:END!I275)</f>
        <v>457.80000000000007</v>
      </c>
      <c r="J275" s="42"/>
      <c r="K275" s="14"/>
      <c r="L275" s="33">
        <f>+SUM(START:END!L275)</f>
        <v>323.38</v>
      </c>
      <c r="M275" s="42"/>
      <c r="N275" s="60">
        <f t="shared" si="93"/>
        <v>-134.42000000000007</v>
      </c>
      <c r="O275" s="42"/>
      <c r="P275" s="14"/>
      <c r="Q275" s="33">
        <f>+SUM(START:END!Q275)</f>
        <v>388.5</v>
      </c>
      <c r="R275" s="42"/>
      <c r="S275" s="86">
        <f t="shared" si="94"/>
        <v>-65.12</v>
      </c>
      <c r="T275" s="14"/>
      <c r="U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1:40" ht="15.75" customHeight="1">
      <c r="A276" t="str">
        <f t="shared" si="88"/>
        <v>CarrosserieTéléphone</v>
      </c>
      <c r="B276" s="12" t="s">
        <v>100</v>
      </c>
      <c r="C276" s="108" t="s">
        <v>60</v>
      </c>
      <c r="D276" s="82"/>
      <c r="E276" s="14"/>
      <c r="F276" s="31">
        <f>+SUM(START:END!F276)</f>
        <v>532.91100000000006</v>
      </c>
      <c r="G276" s="84"/>
      <c r="H276" s="14"/>
      <c r="I276" s="31">
        <f>+SUM(START:END!I276)</f>
        <v>532.91100000000006</v>
      </c>
      <c r="J276" s="42"/>
      <c r="K276" s="14"/>
      <c r="L276" s="34">
        <f>+SUM(START:END!L276)</f>
        <v>129.07</v>
      </c>
      <c r="M276" s="42"/>
      <c r="N276" s="60">
        <f t="shared" si="93"/>
        <v>-403.84100000000007</v>
      </c>
      <c r="O276" s="42"/>
      <c r="P276" s="14"/>
      <c r="Q276" s="34">
        <f>+SUM(START:END!Q276)</f>
        <v>352.28999999999996</v>
      </c>
      <c r="R276" s="42"/>
      <c r="S276" s="86">
        <f t="shared" si="94"/>
        <v>-223.21999999999997</v>
      </c>
      <c r="T276" s="14"/>
      <c r="U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1:40" ht="15.75" customHeight="1">
      <c r="A277" t="str">
        <f t="shared" si="88"/>
        <v>CarrosserieFrais postaux</v>
      </c>
      <c r="B277" s="12" t="s">
        <v>100</v>
      </c>
      <c r="C277" s="108" t="s">
        <v>61</v>
      </c>
      <c r="D277" s="82"/>
      <c r="E277" s="14"/>
      <c r="F277" s="31">
        <f>+SUM(START:END!F277)</f>
        <v>181.65</v>
      </c>
      <c r="G277" s="84"/>
      <c r="H277" s="14"/>
      <c r="I277" s="31">
        <f>+SUM(START:END!I277)</f>
        <v>181.65</v>
      </c>
      <c r="J277" s="42"/>
      <c r="K277" s="14"/>
      <c r="L277" s="34">
        <f>+SUM(START:END!L277)</f>
        <v>140.85000000000002</v>
      </c>
      <c r="M277" s="42"/>
      <c r="N277" s="60">
        <f t="shared" si="93"/>
        <v>-40.799999999999983</v>
      </c>
      <c r="O277" s="42"/>
      <c r="P277" s="14"/>
      <c r="Q277" s="34">
        <f>+SUM(START:END!Q277)</f>
        <v>126.17999999999999</v>
      </c>
      <c r="R277" s="42"/>
      <c r="S277" s="86">
        <f t="shared" si="94"/>
        <v>14.67000000000003</v>
      </c>
      <c r="T277" s="14"/>
      <c r="U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1:40" ht="15.75" customHeight="1">
      <c r="A278" t="str">
        <f t="shared" si="88"/>
        <v>CarrosserieDivers</v>
      </c>
      <c r="B278" s="12" t="s">
        <v>100</v>
      </c>
      <c r="C278" s="108" t="s">
        <v>62</v>
      </c>
      <c r="D278" s="82"/>
      <c r="E278" s="14"/>
      <c r="F278" s="31">
        <f>+SUM(START:END!F278)</f>
        <v>754.11000000000013</v>
      </c>
      <c r="G278" s="84"/>
      <c r="H278" s="14"/>
      <c r="I278" s="31">
        <f>+SUM(START:END!I278)</f>
        <v>754.11000000000013</v>
      </c>
      <c r="J278" s="42"/>
      <c r="K278" s="14"/>
      <c r="L278" s="34">
        <f>+SUM(START:END!L278)</f>
        <v>431.27</v>
      </c>
      <c r="M278" s="42"/>
      <c r="N278" s="60">
        <f t="shared" si="93"/>
        <v>-322.84000000000015</v>
      </c>
      <c r="O278" s="42"/>
      <c r="P278" s="14"/>
      <c r="Q278" s="34">
        <f>+SUM(START:END!Q278)</f>
        <v>1099</v>
      </c>
      <c r="R278" s="42"/>
      <c r="S278" s="86">
        <f t="shared" si="94"/>
        <v>-667.73</v>
      </c>
      <c r="T278" s="14"/>
      <c r="U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1:40" ht="15.75" customHeight="1">
      <c r="A279" t="str">
        <f t="shared" si="88"/>
        <v>CarrosserieFormation</v>
      </c>
      <c r="B279" s="12" t="s">
        <v>100</v>
      </c>
      <c r="C279" s="108" t="s">
        <v>63</v>
      </c>
      <c r="D279" s="82"/>
      <c r="E279" s="14"/>
      <c r="F279" s="31">
        <f>+SUM(START:END!F279)</f>
        <v>123.60250000000002</v>
      </c>
      <c r="G279" s="84"/>
      <c r="H279" s="14"/>
      <c r="I279" s="31">
        <f>+SUM(START:END!I279)</f>
        <v>123.60250000000002</v>
      </c>
      <c r="J279" s="42"/>
      <c r="K279" s="14"/>
      <c r="L279" s="34">
        <f>+SUM(START:END!L279)</f>
        <v>18.600000000000001</v>
      </c>
      <c r="M279" s="42"/>
      <c r="N279" s="60">
        <f t="shared" si="93"/>
        <v>-105.00250000000003</v>
      </c>
      <c r="O279" s="42"/>
      <c r="P279" s="14"/>
      <c r="Q279" s="34">
        <f>+SUM(START:END!Q279)</f>
        <v>105</v>
      </c>
      <c r="R279" s="42"/>
      <c r="S279" s="86">
        <f t="shared" si="94"/>
        <v>-86.4</v>
      </c>
      <c r="T279" s="14"/>
      <c r="U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1:40" ht="15.75" customHeight="1">
      <c r="A280" t="str">
        <f t="shared" si="88"/>
        <v>CarrosserieFrais bancaires</v>
      </c>
      <c r="B280" s="12" t="s">
        <v>100</v>
      </c>
      <c r="C280" s="108" t="s">
        <v>64</v>
      </c>
      <c r="D280" s="82"/>
      <c r="E280" s="14"/>
      <c r="F280" s="31">
        <f>+SUM(START:END!F280)</f>
        <v>1469.5296979992627</v>
      </c>
      <c r="G280" s="84"/>
      <c r="H280" s="14"/>
      <c r="I280" s="31">
        <f>+SUM(START:END!I280)</f>
        <v>1469.5296979992627</v>
      </c>
      <c r="J280" s="42"/>
      <c r="K280" s="14"/>
      <c r="L280" s="34">
        <f>+SUM(START:END!L280)</f>
        <v>495.02350000000001</v>
      </c>
      <c r="M280" s="42"/>
      <c r="N280" s="60">
        <f t="shared" si="93"/>
        <v>-974.50619799926267</v>
      </c>
      <c r="O280" s="42"/>
      <c r="P280" s="14"/>
      <c r="Q280" s="34">
        <f>+SUM(START:END!Q280)</f>
        <v>487.53025000000002</v>
      </c>
      <c r="R280" s="42"/>
      <c r="S280" s="86">
        <f t="shared" si="94"/>
        <v>7.4932499999999891</v>
      </c>
      <c r="T280" s="14"/>
      <c r="U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1:40" ht="15.75" hidden="1" customHeight="1">
      <c r="A281" t="str">
        <f t="shared" si="88"/>
        <v>Carrosserie[...]</v>
      </c>
      <c r="B281" s="12" t="s">
        <v>100</v>
      </c>
      <c r="C281" s="108" t="s">
        <v>21</v>
      </c>
      <c r="D281" s="82"/>
      <c r="E281" s="14"/>
      <c r="F281" s="31">
        <f>+SUM(START:END!F281)</f>
        <v>0</v>
      </c>
      <c r="G281" s="84"/>
      <c r="H281" s="14"/>
      <c r="I281" s="31">
        <f>+SUM(START:END!I281)</f>
        <v>0</v>
      </c>
      <c r="J281" s="42"/>
      <c r="K281" s="14"/>
      <c r="L281" s="34">
        <f>+SUM(START:END!L281)</f>
        <v>0</v>
      </c>
      <c r="M281" s="42"/>
      <c r="N281" s="60">
        <f t="shared" si="93"/>
        <v>0</v>
      </c>
      <c r="O281" s="42"/>
      <c r="P281" s="14"/>
      <c r="Q281" s="34">
        <f>+SUM(START:END!Q281)</f>
        <v>0</v>
      </c>
      <c r="R281" s="42"/>
      <c r="S281" s="86">
        <f t="shared" si="94"/>
        <v>0</v>
      </c>
      <c r="T281" s="14"/>
      <c r="U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1:40" ht="15.75" hidden="1" customHeight="1">
      <c r="A282" t="str">
        <f t="shared" si="88"/>
        <v>Carrosserie[...]</v>
      </c>
      <c r="B282" s="12" t="s">
        <v>100</v>
      </c>
      <c r="C282" s="108" t="s">
        <v>21</v>
      </c>
      <c r="D282" s="82"/>
      <c r="E282" s="14"/>
      <c r="F282" s="31">
        <f>+SUM(START:END!F282)</f>
        <v>0</v>
      </c>
      <c r="G282" s="84"/>
      <c r="H282" s="14"/>
      <c r="I282" s="31">
        <f>+SUM(START:END!I282)</f>
        <v>0</v>
      </c>
      <c r="J282" s="42"/>
      <c r="K282" s="14"/>
      <c r="L282" s="34">
        <f>+SUM(START:END!L282)</f>
        <v>0</v>
      </c>
      <c r="M282" s="42"/>
      <c r="N282" s="60">
        <f t="shared" si="93"/>
        <v>0</v>
      </c>
      <c r="O282" s="42"/>
      <c r="P282" s="14"/>
      <c r="Q282" s="34">
        <f>+SUM(START:END!Q282)</f>
        <v>0</v>
      </c>
      <c r="R282" s="42"/>
      <c r="S282" s="86">
        <f t="shared" si="94"/>
        <v>0</v>
      </c>
      <c r="T282" s="14"/>
      <c r="U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1:40" ht="15.75" hidden="1" customHeight="1">
      <c r="A283" t="str">
        <f t="shared" si="88"/>
        <v>Carrosserie[...]</v>
      </c>
      <c r="B283" s="12" t="s">
        <v>100</v>
      </c>
      <c r="C283" s="108" t="s">
        <v>21</v>
      </c>
      <c r="D283" s="82"/>
      <c r="E283" s="14"/>
      <c r="F283" s="31">
        <f>+SUM(START:END!F283)</f>
        <v>0</v>
      </c>
      <c r="G283" s="84"/>
      <c r="H283" s="14"/>
      <c r="I283" s="31">
        <f>+SUM(START:END!I283)</f>
        <v>0</v>
      </c>
      <c r="J283" s="42"/>
      <c r="K283" s="14"/>
      <c r="L283" s="34">
        <f>+SUM(START:END!L283)</f>
        <v>0</v>
      </c>
      <c r="M283" s="42"/>
      <c r="N283" s="60">
        <f t="shared" si="93"/>
        <v>0</v>
      </c>
      <c r="O283" s="42"/>
      <c r="P283" s="14"/>
      <c r="Q283" s="34">
        <f>+SUM(START:END!Q283)</f>
        <v>0</v>
      </c>
      <c r="R283" s="42"/>
      <c r="S283" s="86">
        <f t="shared" si="94"/>
        <v>0</v>
      </c>
      <c r="T283" s="14"/>
      <c r="U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1:40" ht="15.75" customHeight="1">
      <c r="B284" s="12"/>
      <c r="C284" s="99" t="s">
        <v>65</v>
      </c>
      <c r="D284" s="100" t="s">
        <v>40</v>
      </c>
      <c r="E284" s="101">
        <f>F284/F$249</f>
        <v>0.28364366045211586</v>
      </c>
      <c r="F284" s="105">
        <f>+SUM(F266:F283)</f>
        <v>15996.90769506116</v>
      </c>
      <c r="G284" s="103" t="s">
        <v>40</v>
      </c>
      <c r="H284" s="101">
        <f>I284/I$249</f>
        <v>0.28364366045211586</v>
      </c>
      <c r="I284" s="105">
        <f>+SUM(I266:I283)</f>
        <v>15996.90769506116</v>
      </c>
      <c r="J284" s="103" t="s">
        <v>40</v>
      </c>
      <c r="K284" s="101">
        <f>L284/L$249</f>
        <v>0.20132137452879256</v>
      </c>
      <c r="L284" s="102">
        <f>+SUM(L266:L283)</f>
        <v>10197.823499999999</v>
      </c>
      <c r="M284" s="106"/>
      <c r="N284" s="102">
        <f>+SUM(N266:N283)</f>
        <v>-5799.0841950611612</v>
      </c>
      <c r="O284" s="103" t="s">
        <v>40</v>
      </c>
      <c r="P284" s="101">
        <f>Q284/Q$249</f>
        <v>0.30161860986013755</v>
      </c>
      <c r="Q284" s="102">
        <f>+SUM(Q266:Q283)</f>
        <v>20034.660250000004</v>
      </c>
      <c r="R284" s="106"/>
      <c r="S284" s="107">
        <f t="shared" si="94"/>
        <v>-9836.8367500000058</v>
      </c>
      <c r="T284" s="77"/>
      <c r="U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1:40" ht="15.75" customHeight="1">
      <c r="B285" s="12"/>
      <c r="C285" s="88"/>
      <c r="D285" s="89"/>
      <c r="E285" s="117"/>
      <c r="F285" s="450"/>
      <c r="G285" s="91"/>
      <c r="H285" s="117"/>
      <c r="I285" s="450"/>
      <c r="J285" s="24"/>
      <c r="K285" s="117"/>
      <c r="L285" s="94"/>
      <c r="M285" s="24"/>
      <c r="N285" s="94"/>
      <c r="O285" s="24"/>
      <c r="P285" s="117"/>
      <c r="Q285" s="94"/>
      <c r="R285" s="24"/>
      <c r="S285" s="95"/>
      <c r="T285" s="77"/>
      <c r="U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1:40" ht="15.75" customHeight="1">
      <c r="B286" s="12"/>
      <c r="C286" s="99" t="s">
        <v>66</v>
      </c>
      <c r="D286" s="100" t="s">
        <v>40</v>
      </c>
      <c r="E286" s="101">
        <f>F286/F$249</f>
        <v>0.84839798170063552</v>
      </c>
      <c r="F286" s="105">
        <f>F265+F284</f>
        <v>47847.867215887971</v>
      </c>
      <c r="G286" s="103" t="s">
        <v>40</v>
      </c>
      <c r="H286" s="101">
        <f>I286/I$249</f>
        <v>0.84839798170063552</v>
      </c>
      <c r="I286" s="105">
        <f>I265+I284</f>
        <v>47847.867215887971</v>
      </c>
      <c r="J286" s="103" t="s">
        <v>40</v>
      </c>
      <c r="K286" s="101">
        <f>L286/L$249</f>
        <v>0.74870408226720442</v>
      </c>
      <c r="L286" s="102">
        <f>L265+L284</f>
        <v>37925.193500000001</v>
      </c>
      <c r="M286" s="106"/>
      <c r="N286" s="119">
        <f t="shared" ref="N286:N288" si="95">L286-I286</f>
        <v>-9922.6737158879696</v>
      </c>
      <c r="O286" s="103" t="s">
        <v>40</v>
      </c>
      <c r="P286" s="101">
        <f>Q286/Q$249</f>
        <v>0.95497383694584237</v>
      </c>
      <c r="Q286" s="102">
        <f>Q265+Q284</f>
        <v>63433.010249999992</v>
      </c>
      <c r="R286" s="106"/>
      <c r="S286" s="120">
        <f>L286-Q286</f>
        <v>-25507.816749999991</v>
      </c>
      <c r="T286" s="77"/>
      <c r="U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1:40" ht="15.75" customHeight="1">
      <c r="B287" s="12"/>
      <c r="C287" s="30"/>
      <c r="D287" s="82"/>
      <c r="E287" s="14"/>
      <c r="F287" s="450"/>
      <c r="G287" s="84"/>
      <c r="H287" s="14"/>
      <c r="I287" s="60"/>
      <c r="J287" s="42"/>
      <c r="K287" s="14"/>
      <c r="L287" s="60"/>
      <c r="M287" s="42"/>
      <c r="N287" s="60">
        <f t="shared" si="95"/>
        <v>0</v>
      </c>
      <c r="O287" s="42"/>
      <c r="P287" s="14"/>
      <c r="Q287" s="60"/>
      <c r="R287" s="42"/>
      <c r="S287" s="86"/>
      <c r="T287" s="14"/>
      <c r="U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1:40" ht="15.75" customHeight="1" thickBot="1">
      <c r="B288" s="12"/>
      <c r="C288" s="130" t="s">
        <v>73</v>
      </c>
      <c r="D288" s="159"/>
      <c r="E288" s="131"/>
      <c r="F288" s="456">
        <f>F249-F286</f>
        <v>8550.0359474077413</v>
      </c>
      <c r="G288" s="160"/>
      <c r="H288" s="131"/>
      <c r="I288" s="133">
        <f>I249-I286</f>
        <v>8550.0359474077413</v>
      </c>
      <c r="J288" s="161"/>
      <c r="K288" s="132"/>
      <c r="L288" s="133">
        <f>L249-L286</f>
        <v>12729.25650000001</v>
      </c>
      <c r="M288" s="161"/>
      <c r="N288" s="133">
        <f t="shared" si="95"/>
        <v>4179.2205525922691</v>
      </c>
      <c r="O288" s="161"/>
      <c r="P288" s="132"/>
      <c r="Q288" s="133">
        <f>Q249-Q286</f>
        <v>2990.8097500000149</v>
      </c>
      <c r="R288" s="161"/>
      <c r="S288" s="135">
        <f>L288-Q288</f>
        <v>9738.4467499999955</v>
      </c>
      <c r="T288" s="77"/>
      <c r="U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1:40" ht="15.75" customHeight="1" thickTop="1"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83"/>
      <c r="M289" s="14"/>
      <c r="N289" s="14"/>
      <c r="O289" s="14"/>
      <c r="P289" s="14"/>
      <c r="Q289" s="14"/>
      <c r="R289" s="14"/>
      <c r="S289" s="14"/>
      <c r="T289" s="14"/>
      <c r="U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1:40" ht="36" customHeight="1">
      <c r="B290" s="12"/>
      <c r="C290" s="6" t="str">
        <f>C1</f>
        <v>Conso</v>
      </c>
      <c r="D290" s="2"/>
      <c r="E290" s="2"/>
      <c r="F290" s="2"/>
      <c r="G290" s="2"/>
      <c r="H290" s="1"/>
      <c r="I290" s="1"/>
      <c r="J290" s="1"/>
      <c r="K290" s="3" t="s">
        <v>104</v>
      </c>
      <c r="L290" s="2"/>
      <c r="M290" s="2"/>
      <c r="N290" s="1"/>
      <c r="O290" s="1"/>
      <c r="P290" s="2"/>
      <c r="Q290" s="1"/>
      <c r="R290" s="2"/>
      <c r="S290" s="5" t="str">
        <f>$S$1</f>
        <v xml:space="preserve">Réalisé  </v>
      </c>
      <c r="T290" s="14"/>
      <c r="U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1:40" ht="15.75" customHeight="1" thickBot="1"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1:40" ht="15.75" customHeight="1" thickTop="1">
      <c r="B292" s="12"/>
      <c r="C292" s="13"/>
      <c r="D292" s="528" t="s">
        <v>5</v>
      </c>
      <c r="E292" s="529"/>
      <c r="F292" s="530"/>
      <c r="G292" s="526" t="s">
        <v>75</v>
      </c>
      <c r="H292" s="529"/>
      <c r="I292" s="530"/>
      <c r="J292" s="526" t="s">
        <v>7</v>
      </c>
      <c r="K292" s="529"/>
      <c r="L292" s="530"/>
      <c r="M292" s="526" t="s">
        <v>8</v>
      </c>
      <c r="N292" s="530"/>
      <c r="O292" s="528" t="s">
        <v>9</v>
      </c>
      <c r="P292" s="529"/>
      <c r="Q292" s="530"/>
      <c r="R292" s="526" t="s">
        <v>10</v>
      </c>
      <c r="S292" s="527"/>
      <c r="T292" s="14"/>
      <c r="U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1:40" ht="15.75" customHeight="1">
      <c r="A293" t="str">
        <f t="shared" ref="A293:A347" si="96">+B293&amp;C293</f>
        <v>Pièces</v>
      </c>
      <c r="B293" s="12" t="s">
        <v>104</v>
      </c>
      <c r="C293" s="30"/>
      <c r="D293" s="81" t="s">
        <v>85</v>
      </c>
      <c r="E293" s="81" t="s">
        <v>105</v>
      </c>
      <c r="F293" s="140" t="s">
        <v>13</v>
      </c>
      <c r="G293" s="141" t="s">
        <v>85</v>
      </c>
      <c r="H293" s="81" t="s">
        <v>105</v>
      </c>
      <c r="I293" s="140" t="s">
        <v>13</v>
      </c>
      <c r="J293" s="141" t="s">
        <v>85</v>
      </c>
      <c r="K293" s="81" t="s">
        <v>105</v>
      </c>
      <c r="L293" s="140" t="s">
        <v>13</v>
      </c>
      <c r="M293" s="141" t="s">
        <v>41</v>
      </c>
      <c r="N293" s="140" t="s">
        <v>13</v>
      </c>
      <c r="O293" s="81" t="s">
        <v>85</v>
      </c>
      <c r="P293" s="81" t="s">
        <v>105</v>
      </c>
      <c r="Q293" s="140" t="s">
        <v>13</v>
      </c>
      <c r="R293" s="141" t="s">
        <v>86</v>
      </c>
      <c r="S293" s="142" t="s">
        <v>13</v>
      </c>
      <c r="T293" s="14"/>
      <c r="U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1:40" ht="15.75" customHeight="1">
      <c r="A294" t="str">
        <f t="shared" si="96"/>
        <v>PiècesPièces Ro Clients</v>
      </c>
      <c r="B294" s="12" t="s">
        <v>104</v>
      </c>
      <c r="C294" s="30" t="s">
        <v>106</v>
      </c>
      <c r="D294" s="83">
        <f>+SUM(START:END!D294)</f>
        <v>194280.10914144511</v>
      </c>
      <c r="E294" s="155">
        <f>IF(D294=0,0,F294/D294)</f>
        <v>0.35812717564768926</v>
      </c>
      <c r="F294" s="86">
        <f>+SUM(START:END!F294)</f>
        <v>69576.986771350552</v>
      </c>
      <c r="G294" s="83">
        <f>+SUM(START:END!G294)</f>
        <v>194280.10914144511</v>
      </c>
      <c r="H294" s="155">
        <f>IF(G294=0,0,I294/G294)</f>
        <v>0.35812717564768926</v>
      </c>
      <c r="I294" s="86">
        <f>+SUM(START:END!I294)</f>
        <v>69576.986771350552</v>
      </c>
      <c r="J294" s="31">
        <f>+SUM(START:END!J294)</f>
        <v>183767.83000000002</v>
      </c>
      <c r="K294" s="155">
        <f>IF(J294=0,0,L294/J294)</f>
        <v>0.35353032138432494</v>
      </c>
      <c r="L294" s="34">
        <f>+SUM(START:END!L294)</f>
        <v>64967.5</v>
      </c>
      <c r="M294" s="164">
        <f t="shared" ref="M294:M300" si="97">(+J294-G294)/G294</f>
        <v>-5.4108880151964786E-2</v>
      </c>
      <c r="N294" s="60">
        <f t="shared" ref="N294:N303" si="98">L294-I294</f>
        <v>-4609.4867713505519</v>
      </c>
      <c r="O294" s="31">
        <f>+SUM(START:END!O294)</f>
        <v>221116.27999999997</v>
      </c>
      <c r="P294" s="155">
        <f>IF(O294=0,0,Q294/O294)</f>
        <v>0.30750277636725803</v>
      </c>
      <c r="Q294" s="34">
        <f>+SUM(START:END!Q294)</f>
        <v>67993.87</v>
      </c>
      <c r="R294" s="164">
        <f>IF(O294=0,0,(J294-O294)/O294)</f>
        <v>-0.16890863938195758</v>
      </c>
      <c r="S294" s="86">
        <f t="shared" ref="S294:S303" si="99">L294-Q294</f>
        <v>-3026.3699999999953</v>
      </c>
      <c r="T294" s="14"/>
      <c r="U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1:40" ht="15.75" customHeight="1">
      <c r="A295" t="str">
        <f t="shared" si="96"/>
        <v>PiècesPièces Ro Carrosserie</v>
      </c>
      <c r="B295" s="12" t="s">
        <v>104</v>
      </c>
      <c r="C295" s="30" t="s">
        <v>107</v>
      </c>
      <c r="D295" s="83">
        <f>+SUM(START:END!D295)</f>
        <v>127143.03277665732</v>
      </c>
      <c r="E295" s="155">
        <f t="shared" ref="E295:E302" si="100">IF(D295=0,0,F295/D295)</f>
        <v>0.27367264200070923</v>
      </c>
      <c r="F295" s="86">
        <f>+SUM(START:END!F295)</f>
        <v>34795.569691970581</v>
      </c>
      <c r="G295" s="83">
        <f>+SUM(START:END!G295)</f>
        <v>127143.03277665732</v>
      </c>
      <c r="H295" s="155">
        <f t="shared" ref="H295:H302" si="101">IF(G295=0,0,I295/G295)</f>
        <v>0.27367264200070923</v>
      </c>
      <c r="I295" s="86">
        <f>+SUM(START:END!I295)</f>
        <v>34795.569691970581</v>
      </c>
      <c r="J295" s="31">
        <f>+SUM(START:END!J295)</f>
        <v>105513.88</v>
      </c>
      <c r="K295" s="155">
        <f t="shared" ref="K295:K302" si="102">IF(J295=0,0,L295/J295)</f>
        <v>0.24972373302924689</v>
      </c>
      <c r="L295" s="34">
        <f>+SUM(START:END!L295)</f>
        <v>26349.319999999992</v>
      </c>
      <c r="M295" s="164">
        <f t="shared" si="97"/>
        <v>-0.17011669695382861</v>
      </c>
      <c r="N295" s="60">
        <f t="shared" si="98"/>
        <v>-8446.2496919705882</v>
      </c>
      <c r="O295" s="31">
        <f>+SUM(START:END!O295)</f>
        <v>148308.57999999999</v>
      </c>
      <c r="P295" s="155">
        <f t="shared" ref="P295:P302" si="103">IF(O295=0,0,Q295/O295)</f>
        <v>0.26803034591795027</v>
      </c>
      <c r="Q295" s="34">
        <f>+SUM(START:END!Q295)</f>
        <v>39751.199999999997</v>
      </c>
      <c r="R295" s="164">
        <f t="shared" ref="R295:R302" si="104">IF(O295=0,0,(J295-O295)/O295)</f>
        <v>-0.28855174798383199</v>
      </c>
      <c r="S295" s="86">
        <f t="shared" si="99"/>
        <v>-13401.880000000005</v>
      </c>
      <c r="T295" s="14"/>
      <c r="U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1:40" ht="15.75" customHeight="1">
      <c r="A296" t="str">
        <f t="shared" si="96"/>
        <v>PiècesP/A Garantie</v>
      </c>
      <c r="B296" s="12" t="s">
        <v>104</v>
      </c>
      <c r="C296" s="30" t="s">
        <v>108</v>
      </c>
      <c r="D296" s="83">
        <f>+SUM(START:END!D296)</f>
        <v>324442.53637123783</v>
      </c>
      <c r="E296" s="155">
        <f t="shared" si="100"/>
        <v>0.23983607715678662</v>
      </c>
      <c r="F296" s="86">
        <f>+SUM(START:END!F296)</f>
        <v>77813.025186075742</v>
      </c>
      <c r="G296" s="83">
        <f>+SUM(START:END!G296)</f>
        <v>324442.53637123783</v>
      </c>
      <c r="H296" s="155">
        <f t="shared" si="101"/>
        <v>0.23983607715678662</v>
      </c>
      <c r="I296" s="86">
        <f>+SUM(START:END!I296)</f>
        <v>77813.025186075742</v>
      </c>
      <c r="J296" s="31">
        <f>+SUM(START:END!J296)</f>
        <v>214890.67</v>
      </c>
      <c r="K296" s="155">
        <f t="shared" si="102"/>
        <v>0.23541412942683829</v>
      </c>
      <c r="L296" s="34">
        <f>+SUM(START:END!L296)</f>
        <v>50588.299999999996</v>
      </c>
      <c r="M296" s="164">
        <f t="shared" si="97"/>
        <v>-0.33766184790851522</v>
      </c>
      <c r="N296" s="60">
        <f t="shared" si="98"/>
        <v>-27224.725186075746</v>
      </c>
      <c r="O296" s="31">
        <f>+SUM(START:END!O296)</f>
        <v>366906.14999999997</v>
      </c>
      <c r="P296" s="155">
        <f t="shared" si="103"/>
        <v>0.24536383486621846</v>
      </c>
      <c r="Q296" s="34">
        <f>+SUM(START:END!Q296)</f>
        <v>90025.499999999971</v>
      </c>
      <c r="R296" s="164">
        <f t="shared" si="104"/>
        <v>-0.41431706718461919</v>
      </c>
      <c r="S296" s="86">
        <f t="shared" si="99"/>
        <v>-39437.199999999975</v>
      </c>
      <c r="T296" s="14"/>
      <c r="U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1:40" ht="15.75" customHeight="1">
      <c r="A297" t="str">
        <f t="shared" si="96"/>
        <v>PiècesVentes Internes</v>
      </c>
      <c r="B297" s="12" t="s">
        <v>104</v>
      </c>
      <c r="C297" s="30" t="s">
        <v>109</v>
      </c>
      <c r="D297" s="83">
        <f>+SUM(START:END!D297)</f>
        <v>174744.83037000126</v>
      </c>
      <c r="E297" s="155">
        <f t="shared" si="100"/>
        <v>0.32994466198333777</v>
      </c>
      <c r="F297" s="86">
        <f>+SUM(START:END!F297)</f>
        <v>57656.123989765765</v>
      </c>
      <c r="G297" s="83">
        <f>+SUM(START:END!G297)</f>
        <v>174744.83037000126</v>
      </c>
      <c r="H297" s="155">
        <f t="shared" si="101"/>
        <v>0.32994466198333777</v>
      </c>
      <c r="I297" s="86">
        <f>+SUM(START:END!I297)</f>
        <v>57656.123989765765</v>
      </c>
      <c r="J297" s="31">
        <f>+SUM(START:END!J297)</f>
        <v>168211.12</v>
      </c>
      <c r="K297" s="155">
        <f t="shared" si="102"/>
        <v>0.31150847815530869</v>
      </c>
      <c r="L297" s="34">
        <f>+SUM(START:END!L297)</f>
        <v>52399.19000000001</v>
      </c>
      <c r="M297" s="164">
        <f t="shared" si="97"/>
        <v>-3.739000665236801E-2</v>
      </c>
      <c r="N297" s="60">
        <f t="shared" si="98"/>
        <v>-5256.9339897657555</v>
      </c>
      <c r="O297" s="31">
        <f>+SUM(START:END!O297)</f>
        <v>168893.58000000002</v>
      </c>
      <c r="P297" s="155">
        <f t="shared" si="103"/>
        <v>0.30611104341562306</v>
      </c>
      <c r="Q297" s="34">
        <f>+SUM(START:END!Q297)</f>
        <v>51700.19000000001</v>
      </c>
      <c r="R297" s="164">
        <f t="shared" si="104"/>
        <v>-4.0407693412622368E-3</v>
      </c>
      <c r="S297" s="86">
        <f t="shared" si="99"/>
        <v>699</v>
      </c>
      <c r="T297" s="14"/>
      <c r="U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1:40" ht="15.75" customHeight="1">
      <c r="A298" t="str">
        <f t="shared" si="96"/>
        <v>PiècesVentes Détails</v>
      </c>
      <c r="B298" s="12" t="s">
        <v>104</v>
      </c>
      <c r="C298" s="30" t="s">
        <v>110</v>
      </c>
      <c r="D298" s="83">
        <f>+SUM(START:END!D298)</f>
        <v>38440.020634693727</v>
      </c>
      <c r="E298" s="155">
        <f t="shared" si="100"/>
        <v>0.29678579936093841</v>
      </c>
      <c r="F298" s="86">
        <f>+SUM(START:END!F298)</f>
        <v>11408.452251518545</v>
      </c>
      <c r="G298" s="83">
        <f>+SUM(START:END!G298)</f>
        <v>38440.020634693727</v>
      </c>
      <c r="H298" s="155">
        <f t="shared" si="101"/>
        <v>0.29678579936093841</v>
      </c>
      <c r="I298" s="86">
        <f>+SUM(START:END!I298)</f>
        <v>11408.452251518545</v>
      </c>
      <c r="J298" s="31">
        <f>+SUM(START:END!J298)</f>
        <v>56089.08</v>
      </c>
      <c r="K298" s="155">
        <f t="shared" si="102"/>
        <v>0.25016331164640249</v>
      </c>
      <c r="L298" s="34">
        <f>+SUM(START:END!L298)</f>
        <v>14031.43</v>
      </c>
      <c r="M298" s="164">
        <f t="shared" si="97"/>
        <v>0.45913241132283006</v>
      </c>
      <c r="N298" s="60">
        <f t="shared" si="98"/>
        <v>2622.9777484814549</v>
      </c>
      <c r="O298" s="31">
        <f>+SUM(START:END!O298)</f>
        <v>40741.57</v>
      </c>
      <c r="P298" s="155">
        <f t="shared" si="103"/>
        <v>0.28268841873300421</v>
      </c>
      <c r="Q298" s="34">
        <f>+SUM(START:END!Q298)</f>
        <v>11517.170000000002</v>
      </c>
      <c r="R298" s="164">
        <f t="shared" si="104"/>
        <v>0.37670394145340991</v>
      </c>
      <c r="S298" s="86">
        <f t="shared" si="99"/>
        <v>2514.2599999999984</v>
      </c>
      <c r="T298" s="14"/>
      <c r="U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1:40" ht="15.75" customHeight="1">
      <c r="A299" t="str">
        <f t="shared" si="96"/>
        <v>PiècesVentes de Gros</v>
      </c>
      <c r="B299" s="12" t="s">
        <v>104</v>
      </c>
      <c r="C299" s="30" t="s">
        <v>111</v>
      </c>
      <c r="D299" s="83">
        <f>+SUM(START:END!D299)</f>
        <v>144996.50187422987</v>
      </c>
      <c r="E299" s="155">
        <f t="shared" si="100"/>
        <v>0.19081606757663092</v>
      </c>
      <c r="F299" s="86">
        <f>+SUM(START:END!F299)</f>
        <v>27667.662300008138</v>
      </c>
      <c r="G299" s="83">
        <f>+SUM(START:END!G299)</f>
        <v>144996.50187422987</v>
      </c>
      <c r="H299" s="155">
        <f t="shared" si="101"/>
        <v>0.19081606757663092</v>
      </c>
      <c r="I299" s="86">
        <f>+SUM(START:END!I299)</f>
        <v>27667.662300008138</v>
      </c>
      <c r="J299" s="31">
        <f>+SUM(START:END!J299)</f>
        <v>184555.16</v>
      </c>
      <c r="K299" s="155">
        <f t="shared" si="102"/>
        <v>0.15843680555992037</v>
      </c>
      <c r="L299" s="34">
        <f>+SUM(START:END!L299)</f>
        <v>29240.329999999994</v>
      </c>
      <c r="M299" s="164">
        <f t="shared" si="97"/>
        <v>0.27282491380435753</v>
      </c>
      <c r="N299" s="60">
        <f t="shared" si="98"/>
        <v>1572.6676999918564</v>
      </c>
      <c r="O299" s="31">
        <f>+SUM(START:END!O299)</f>
        <v>136707.09</v>
      </c>
      <c r="P299" s="155">
        <f t="shared" si="103"/>
        <v>0.20060305577421039</v>
      </c>
      <c r="Q299" s="34">
        <f>+SUM(START:END!Q299)</f>
        <v>27423.86</v>
      </c>
      <c r="R299" s="164">
        <f t="shared" si="104"/>
        <v>0.35000430482427802</v>
      </c>
      <c r="S299" s="86">
        <f t="shared" si="99"/>
        <v>1816.4699999999939</v>
      </c>
      <c r="T299" s="14"/>
      <c r="U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1:40" ht="15.75" hidden="1" customHeight="1">
      <c r="A300" t="str">
        <f t="shared" si="96"/>
        <v>Pièces[...]</v>
      </c>
      <c r="B300" s="12" t="s">
        <v>104</v>
      </c>
      <c r="C300" s="30" t="s">
        <v>21</v>
      </c>
      <c r="D300" s="83">
        <f>+SUM(START:END!D300)</f>
        <v>0</v>
      </c>
      <c r="E300" s="155">
        <f t="shared" si="100"/>
        <v>0</v>
      </c>
      <c r="F300" s="86">
        <f>+SUM(START:END!F300)</f>
        <v>0</v>
      </c>
      <c r="G300" s="83">
        <f>+SUM(START:END!G300)</f>
        <v>0</v>
      </c>
      <c r="H300" s="155">
        <f t="shared" si="101"/>
        <v>0</v>
      </c>
      <c r="I300" s="86">
        <f>+SUM(START:END!I300)</f>
        <v>0</v>
      </c>
      <c r="J300" s="31">
        <f>+SUM(START:END!J300)</f>
        <v>0</v>
      </c>
      <c r="K300" s="155">
        <f t="shared" si="102"/>
        <v>0</v>
      </c>
      <c r="L300" s="34">
        <f>+SUM(START:END!L300)</f>
        <v>0</v>
      </c>
      <c r="M300" s="164" t="e">
        <f t="shared" si="97"/>
        <v>#DIV/0!</v>
      </c>
      <c r="N300" s="60">
        <f t="shared" si="98"/>
        <v>0</v>
      </c>
      <c r="O300" s="31">
        <f>+SUM(START:END!O300)</f>
        <v>0</v>
      </c>
      <c r="P300" s="155">
        <f t="shared" si="103"/>
        <v>0</v>
      </c>
      <c r="Q300" s="34">
        <f>+SUM(START:END!Q300)</f>
        <v>0</v>
      </c>
      <c r="R300" s="164">
        <f t="shared" si="104"/>
        <v>0</v>
      </c>
      <c r="S300" s="86">
        <f t="shared" si="99"/>
        <v>0</v>
      </c>
      <c r="T300" s="14"/>
      <c r="U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1:40" ht="15.75" customHeight="1">
      <c r="A301" t="str">
        <f t="shared" si="96"/>
        <v>PiècesEscomptes</v>
      </c>
      <c r="B301" s="12" t="s">
        <v>104</v>
      </c>
      <c r="C301" s="30" t="s">
        <v>112</v>
      </c>
      <c r="D301" s="83">
        <f>+SUM(START:END!D301)</f>
        <v>0</v>
      </c>
      <c r="E301" s="155">
        <f t="shared" si="100"/>
        <v>0</v>
      </c>
      <c r="F301" s="86">
        <f>+SUM(START:END!F301)</f>
        <v>31830.60662567291</v>
      </c>
      <c r="G301" s="83">
        <f>+SUM(START:END!G301)</f>
        <v>0</v>
      </c>
      <c r="H301" s="155">
        <f t="shared" si="101"/>
        <v>0</v>
      </c>
      <c r="I301" s="86">
        <f>+SUM(START:END!I301)</f>
        <v>31830.60662567291</v>
      </c>
      <c r="J301" s="31">
        <f>+SUM(START:END!J301)</f>
        <v>0</v>
      </c>
      <c r="K301" s="155">
        <f t="shared" si="102"/>
        <v>0</v>
      </c>
      <c r="L301" s="34">
        <f>+SUM(START:END!L301)</f>
        <v>21515.19</v>
      </c>
      <c r="M301" s="164"/>
      <c r="N301" s="60">
        <f t="shared" si="98"/>
        <v>-10315.416625672911</v>
      </c>
      <c r="O301" s="31">
        <f>+SUM(START:END!O301)</f>
        <v>0</v>
      </c>
      <c r="P301" s="155">
        <f t="shared" si="103"/>
        <v>0</v>
      </c>
      <c r="Q301" s="34">
        <f>+SUM(START:END!Q301)</f>
        <v>24744.39</v>
      </c>
      <c r="R301" s="164">
        <f t="shared" si="104"/>
        <v>0</v>
      </c>
      <c r="S301" s="86">
        <f t="shared" si="99"/>
        <v>-3229.2000000000007</v>
      </c>
      <c r="T301" s="14"/>
      <c r="U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1:40" ht="15.75" customHeight="1">
      <c r="A302" t="str">
        <f t="shared" si="96"/>
        <v>PiècesRectif. Inventaire</v>
      </c>
      <c r="B302" s="12" t="s">
        <v>104</v>
      </c>
      <c r="C302" s="88" t="s">
        <v>113</v>
      </c>
      <c r="D302" s="83">
        <f>+SUM(START:END!D302)</f>
        <v>0</v>
      </c>
      <c r="E302" s="155">
        <f t="shared" si="100"/>
        <v>0</v>
      </c>
      <c r="F302" s="86">
        <f>+SUM(START:END!F302)</f>
        <v>300</v>
      </c>
      <c r="G302" s="83">
        <f>+SUM(START:END!G302)</f>
        <v>0</v>
      </c>
      <c r="H302" s="155">
        <f t="shared" si="101"/>
        <v>0</v>
      </c>
      <c r="I302" s="86">
        <f>+SUM(START:END!I302)</f>
        <v>300</v>
      </c>
      <c r="J302" s="31">
        <f>+SUM(START:END!J302)</f>
        <v>0</v>
      </c>
      <c r="K302" s="155">
        <f t="shared" si="102"/>
        <v>0</v>
      </c>
      <c r="L302" s="34">
        <f>+SUM(START:END!L302)</f>
        <v>0</v>
      </c>
      <c r="M302" s="164"/>
      <c r="N302" s="60">
        <f t="shared" si="98"/>
        <v>-300</v>
      </c>
      <c r="O302" s="31">
        <f>+SUM(START:END!O302)</f>
        <v>0</v>
      </c>
      <c r="P302" s="155">
        <f t="shared" si="103"/>
        <v>0</v>
      </c>
      <c r="Q302" s="34">
        <f>+SUM(START:END!Q302)</f>
        <v>0</v>
      </c>
      <c r="R302" s="164">
        <f t="shared" si="104"/>
        <v>0</v>
      </c>
      <c r="S302" s="86">
        <f t="shared" si="99"/>
        <v>0</v>
      </c>
      <c r="T302" s="14"/>
      <c r="U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1:40" ht="15.75" customHeight="1">
      <c r="A303" t="str">
        <f t="shared" si="96"/>
        <v>PiècesSous-total Pièces</v>
      </c>
      <c r="B303" s="12" t="s">
        <v>104</v>
      </c>
      <c r="C303" s="54" t="s">
        <v>114</v>
      </c>
      <c r="D303" s="204">
        <f>SUM(D294:D302)</f>
        <v>1004047.031168265</v>
      </c>
      <c r="E303" s="223">
        <f>IF(D303&lt;=0,0,F303/D303)</f>
        <v>0.30979467809833561</v>
      </c>
      <c r="F303" s="208">
        <f>SUM(F294:F302)</f>
        <v>311048.42681636219</v>
      </c>
      <c r="G303" s="204">
        <f>SUM(G294:G302)</f>
        <v>1004047.031168265</v>
      </c>
      <c r="H303" s="223">
        <f>IF(G303&lt;=0,0,I303/G303)</f>
        <v>0.30979467809833561</v>
      </c>
      <c r="I303" s="208">
        <f>SUM(I294:I302)</f>
        <v>311048.42681636219</v>
      </c>
      <c r="J303" s="204">
        <f>SUM(J294:J302)</f>
        <v>913027.74</v>
      </c>
      <c r="K303" s="223">
        <f>IF(J303&lt;=0,0,L303/J303)</f>
        <v>0.28377150950528618</v>
      </c>
      <c r="L303" s="206">
        <f>SUM(L294:L302)</f>
        <v>259091.25999999998</v>
      </c>
      <c r="M303" s="224">
        <f>(+J303-G303)/G303</f>
        <v>-9.0652418007111671E-2</v>
      </c>
      <c r="N303" s="206">
        <f t="shared" si="98"/>
        <v>-51957.166816362209</v>
      </c>
      <c r="O303" s="204">
        <f>SUM(O294:O302)</f>
        <v>1082673.25</v>
      </c>
      <c r="P303" s="223">
        <f>IF(O303&lt;=0,0,Q303/O303)</f>
        <v>0.28924348135506256</v>
      </c>
      <c r="Q303" s="206">
        <f>SUM(Q294:Q302)</f>
        <v>313156.18</v>
      </c>
      <c r="R303" s="224">
        <f>IF(O303=0,0,(J303-O303)/O303)</f>
        <v>-0.15669132861645932</v>
      </c>
      <c r="S303" s="208">
        <f t="shared" si="99"/>
        <v>-54064.920000000013</v>
      </c>
      <c r="T303" s="14"/>
      <c r="U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1:40" ht="15.75" customHeight="1">
      <c r="A304" t="str">
        <f t="shared" si="96"/>
        <v>Pièces</v>
      </c>
      <c r="B304" s="12" t="s">
        <v>104</v>
      </c>
      <c r="C304" s="30"/>
      <c r="D304" s="14"/>
      <c r="E304" s="14"/>
      <c r="F304" s="41"/>
      <c r="G304" s="42"/>
      <c r="H304" s="14"/>
      <c r="I304" s="41"/>
      <c r="J304" s="42"/>
      <c r="K304" s="14"/>
      <c r="L304" s="41"/>
      <c r="M304" s="42"/>
      <c r="N304" s="44">
        <f>N303/I303</f>
        <v>-0.16703883491118524</v>
      </c>
      <c r="O304" s="42"/>
      <c r="P304" s="14"/>
      <c r="Q304" s="41"/>
      <c r="R304" s="42"/>
      <c r="S304" s="45">
        <f>IF(Q303=0,0,S303/Q303)</f>
        <v>-0.17264522769437288</v>
      </c>
      <c r="T304" s="14"/>
      <c r="U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1:40" ht="15.75" customHeight="1">
      <c r="A305" t="str">
        <f t="shared" si="96"/>
        <v>Pièces</v>
      </c>
      <c r="B305" s="12" t="s">
        <v>104</v>
      </c>
      <c r="C305" s="88"/>
      <c r="D305" s="117"/>
      <c r="E305" s="117"/>
      <c r="F305" s="225"/>
      <c r="G305" s="24"/>
      <c r="H305" s="226"/>
      <c r="I305" s="225"/>
      <c r="J305" s="24"/>
      <c r="K305" s="117"/>
      <c r="L305" s="225"/>
      <c r="M305" s="24"/>
      <c r="N305" s="176"/>
      <c r="O305" s="24"/>
      <c r="P305" s="117"/>
      <c r="Q305" s="225"/>
      <c r="R305" s="24"/>
      <c r="S305" s="177"/>
      <c r="T305" s="14"/>
      <c r="U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1:40" ht="15.75" customHeight="1">
      <c r="A306" t="str">
        <f t="shared" si="96"/>
        <v>PiècesVentes Pneus</v>
      </c>
      <c r="B306" s="12" t="s">
        <v>104</v>
      </c>
      <c r="C306" s="30" t="s">
        <v>115</v>
      </c>
      <c r="D306" s="83">
        <f>+SUM(START:END!D306)</f>
        <v>80110.633305626689</v>
      </c>
      <c r="E306" s="155">
        <f t="shared" ref="E306:E307" si="105">IF(D306=0,0,F306/D306)</f>
        <v>0.19500000000000003</v>
      </c>
      <c r="F306" s="116">
        <f>+SUM(START:END!F306)</f>
        <v>15621.573494597207</v>
      </c>
      <c r="G306" s="83">
        <f>+SUM(START:END!G306)</f>
        <v>80110.633305626689</v>
      </c>
      <c r="H306" s="155">
        <f t="shared" ref="H306:H307" si="106">IF(G306=0,0,I306/G306)</f>
        <v>0.19500000000000003</v>
      </c>
      <c r="I306" s="116">
        <f>+SUM(START:END!I306)</f>
        <v>15621.573494597207</v>
      </c>
      <c r="J306" s="31">
        <f>+SUM(START:END!J306)</f>
        <v>96543.97</v>
      </c>
      <c r="K306" s="155">
        <f t="shared" ref="K306:K307" si="107">IF(J306=0,0,L306/J306)</f>
        <v>0.15281803721143852</v>
      </c>
      <c r="L306" s="34">
        <f>+SUM(START:END!L306)</f>
        <v>14753.660000000003</v>
      </c>
      <c r="M306" s="164">
        <f t="shared" ref="M306:M308" si="108">(+J306-G306)/G306</f>
        <v>0.20513302686896986</v>
      </c>
      <c r="N306" s="60">
        <f t="shared" ref="N306:N308" si="109">L306-I306</f>
        <v>-867.91349459720368</v>
      </c>
      <c r="O306" s="31">
        <f>+SUM(START:END!O306)</f>
        <v>75342.63</v>
      </c>
      <c r="P306" s="155">
        <f t="shared" ref="P306:P307" si="110">IF(O306=0,0,Q306/O306)</f>
        <v>0.19480498623422096</v>
      </c>
      <c r="Q306" s="34">
        <f>+SUM(START:END!Q306)</f>
        <v>14677.120000000004</v>
      </c>
      <c r="R306" s="164">
        <f t="shared" ref="R306:R307" si="111">IF(O306=0,0,(J306-O306)/O306)</f>
        <v>0.28139899018656495</v>
      </c>
      <c r="S306" s="86">
        <f t="shared" ref="S306:S308" si="112">L306-Q306</f>
        <v>76.539999999999054</v>
      </c>
      <c r="T306" s="14"/>
      <c r="U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1:40" ht="15.75" customHeight="1">
      <c r="A307" t="str">
        <f t="shared" si="96"/>
        <v>PiècesHuiles et Graisse</v>
      </c>
      <c r="B307" s="12" t="s">
        <v>104</v>
      </c>
      <c r="C307" s="88" t="s">
        <v>116</v>
      </c>
      <c r="D307" s="83">
        <f>+SUM(START:END!D307)</f>
        <v>53710.181035873713</v>
      </c>
      <c r="E307" s="155">
        <f t="shared" si="105"/>
        <v>0.30006987567403659</v>
      </c>
      <c r="F307" s="95">
        <f>+SUM(START:END!F307)</f>
        <v>16116.807345864623</v>
      </c>
      <c r="G307" s="83">
        <f>+SUM(START:END!G307)</f>
        <v>53710.181035873713</v>
      </c>
      <c r="H307" s="155">
        <f t="shared" si="106"/>
        <v>0.30006987567403659</v>
      </c>
      <c r="I307" s="95">
        <f>+SUM(START:END!I307)</f>
        <v>16116.807345864623</v>
      </c>
      <c r="J307" s="31">
        <f>+SUM(START:END!J307)</f>
        <v>52230.14</v>
      </c>
      <c r="K307" s="155">
        <f t="shared" si="107"/>
        <v>0.27161118082394581</v>
      </c>
      <c r="L307" s="34">
        <f>+SUM(START:END!L307)</f>
        <v>14186.290000000005</v>
      </c>
      <c r="M307" s="164">
        <f t="shared" si="108"/>
        <v>-2.7556061203464856E-2</v>
      </c>
      <c r="N307" s="60">
        <f t="shared" si="109"/>
        <v>-1930.5173458646186</v>
      </c>
      <c r="O307" s="31">
        <f>+SUM(START:END!O307)</f>
        <v>54709.09</v>
      </c>
      <c r="P307" s="155">
        <f t="shared" si="110"/>
        <v>0.29538162670956508</v>
      </c>
      <c r="Q307" s="34">
        <f>+SUM(START:END!Q307)</f>
        <v>16160.059999999998</v>
      </c>
      <c r="R307" s="164">
        <f t="shared" si="111"/>
        <v>-4.5311482972939181E-2</v>
      </c>
      <c r="S307" s="86">
        <f t="shared" si="112"/>
        <v>-1973.7699999999932</v>
      </c>
      <c r="T307" s="14"/>
      <c r="U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1:40" ht="15.75" customHeight="1">
      <c r="A308" t="str">
        <f t="shared" si="96"/>
        <v>PiècesSous-total Pièces et Acc.</v>
      </c>
      <c r="B308" s="12" t="s">
        <v>104</v>
      </c>
      <c r="C308" s="54" t="s">
        <v>117</v>
      </c>
      <c r="D308" s="204">
        <f>D303+D306+D307</f>
        <v>1137867.8455097654</v>
      </c>
      <c r="E308" s="223">
        <f>IF(D308&lt;=0,0,F308/D308)</f>
        <v>0.30125362010142342</v>
      </c>
      <c r="F308" s="206">
        <f t="shared" ref="F308" si="113">F303+F306+F307</f>
        <v>342786.80765682401</v>
      </c>
      <c r="G308" s="207">
        <f>G303+G306+G307</f>
        <v>1137867.8455097654</v>
      </c>
      <c r="H308" s="223">
        <f>IF(G308&lt;=0,0,I308/G308)</f>
        <v>0.30125362010142342</v>
      </c>
      <c r="I308" s="206">
        <f t="shared" ref="I308" si="114">I303+I306+I307</f>
        <v>342786.80765682401</v>
      </c>
      <c r="J308" s="207">
        <f>J303+J306+J307</f>
        <v>1061801.8499999999</v>
      </c>
      <c r="K308" s="223">
        <f>IF(J308&lt;=0,0,L308/J308)</f>
        <v>0.27126644203906786</v>
      </c>
      <c r="L308" s="206">
        <f t="shared" ref="L308" si="115">L303+L306+L307</f>
        <v>288031.20999999996</v>
      </c>
      <c r="M308" s="224">
        <f t="shared" si="108"/>
        <v>-6.6849586979661924E-2</v>
      </c>
      <c r="N308" s="206">
        <f t="shared" si="109"/>
        <v>-54755.597656824044</v>
      </c>
      <c r="O308" s="207">
        <f>O303+O306+O307</f>
        <v>1212724.97</v>
      </c>
      <c r="P308" s="223">
        <f>IF(O308&lt;=0,0,Q308/O308)</f>
        <v>0.28365323425310524</v>
      </c>
      <c r="Q308" s="206">
        <f t="shared" ref="Q308" si="116">Q303+Q306+Q307</f>
        <v>343993.36</v>
      </c>
      <c r="R308" s="224">
        <f>IF(O308=0,0,(J308-O308)/O308)</f>
        <v>-0.12444958563028526</v>
      </c>
      <c r="S308" s="208">
        <f t="shared" si="112"/>
        <v>-55962.150000000023</v>
      </c>
      <c r="T308" s="14"/>
      <c r="U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1:40" ht="15.75" customHeight="1">
      <c r="A309" t="str">
        <f t="shared" si="96"/>
        <v>Pièces</v>
      </c>
      <c r="B309" s="12" t="s">
        <v>104</v>
      </c>
      <c r="C309" s="30"/>
      <c r="D309" s="14"/>
      <c r="E309" s="14"/>
      <c r="F309" s="41"/>
      <c r="G309" s="42"/>
      <c r="H309" s="14"/>
      <c r="I309" s="41"/>
      <c r="J309" s="42"/>
      <c r="K309" s="14"/>
      <c r="L309" s="41"/>
      <c r="M309" s="42"/>
      <c r="N309" s="44">
        <f>N308/I308</f>
        <v>-0.15973659555662309</v>
      </c>
      <c r="O309" s="42"/>
      <c r="P309" s="14"/>
      <c r="Q309" s="41"/>
      <c r="R309" s="42"/>
      <c r="S309" s="45">
        <f>IF(Q308=0,0,S308/Q308)</f>
        <v>-0.16268380878049513</v>
      </c>
      <c r="T309" s="14"/>
      <c r="U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1:40" ht="15.75" customHeight="1">
      <c r="A310" t="str">
        <f t="shared" si="96"/>
        <v>PiècesPièces recond. MCPA</v>
      </c>
      <c r="B310" s="12" t="s">
        <v>104</v>
      </c>
      <c r="C310" s="30" t="s">
        <v>199</v>
      </c>
      <c r="D310" s="450">
        <f>+SUM(START:END!D310)</f>
        <v>0</v>
      </c>
      <c r="E310" s="449">
        <f t="shared" ref="E310" si="117">IF(D310=0,0,F310/D310)</f>
        <v>0</v>
      </c>
      <c r="F310" s="60">
        <f>+SUM(START:END!F310)</f>
        <v>0</v>
      </c>
      <c r="G310" s="61">
        <f>+SUM(START:END!G310)</f>
        <v>0</v>
      </c>
      <c r="H310" s="449">
        <f t="shared" ref="H310" si="118">IF(G310=0,0,I310/G310)</f>
        <v>0</v>
      </c>
      <c r="I310" s="60">
        <f>+SUM(START:END!I310)</f>
        <v>0</v>
      </c>
      <c r="J310" s="32">
        <f>+SUM(START:END!J310)</f>
        <v>0</v>
      </c>
      <c r="K310" s="449">
        <f t="shared" ref="K310" si="119">IF(J310=0,0,L310/J310)</f>
        <v>0</v>
      </c>
      <c r="L310" s="34">
        <f>+SUM(START:END!L310)</f>
        <v>0</v>
      </c>
      <c r="M310" s="449">
        <f>IF(F310=0,0,(+L310-F310)/F310)</f>
        <v>0</v>
      </c>
      <c r="N310" s="60">
        <f>L310-I310</f>
        <v>0</v>
      </c>
      <c r="O310" s="32">
        <f>+SUM(START:END!O310)</f>
        <v>0</v>
      </c>
      <c r="P310" s="449">
        <f t="shared" ref="P310" si="120">IF(O310=0,0,Q310/O310)</f>
        <v>0</v>
      </c>
      <c r="Q310" s="34">
        <f>+SUM(START:END!Q310)</f>
        <v>0</v>
      </c>
      <c r="R310" s="449">
        <f>IF(S310=0,0,(+P310-K310)/K310)</f>
        <v>0</v>
      </c>
      <c r="S310" s="86">
        <f>L310-Q310</f>
        <v>0</v>
      </c>
      <c r="T310" s="14"/>
      <c r="U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1:40" ht="15.75" customHeight="1">
      <c r="A311" t="str">
        <f t="shared" si="96"/>
        <v>PiècesAutostock</v>
      </c>
      <c r="B311" s="12" t="s">
        <v>104</v>
      </c>
      <c r="C311" s="88" t="s">
        <v>118</v>
      </c>
      <c r="D311" s="92">
        <f>+SUM(START:END!D311)</f>
        <v>0</v>
      </c>
      <c r="E311" s="227">
        <f t="shared" ref="E311" si="121">IF(D311=0,0,F311/D311)</f>
        <v>0</v>
      </c>
      <c r="F311" s="153">
        <f>+SUM(START:END!F311)</f>
        <v>0</v>
      </c>
      <c r="G311" s="181">
        <f>+SUM(START:END!G311)</f>
        <v>0</v>
      </c>
      <c r="H311" s="227">
        <f t="shared" ref="H311" si="122">IF(G311=0,0,I311/G311)</f>
        <v>0</v>
      </c>
      <c r="I311" s="153">
        <f>+SUM(START:END!I311)</f>
        <v>0</v>
      </c>
      <c r="J311" s="47">
        <f>+SUM(START:END!J311)</f>
        <v>0</v>
      </c>
      <c r="K311" s="228">
        <f t="shared" ref="K311" si="123">IF(J311=0,0,L311/J311)</f>
        <v>0</v>
      </c>
      <c r="L311" s="23">
        <f>+SUM(START:END!L311)</f>
        <v>0</v>
      </c>
      <c r="M311" s="228">
        <f>IF(F311=0,0,(+L311-F311)/F311)</f>
        <v>0</v>
      </c>
      <c r="N311" s="94">
        <f>L311-I311</f>
        <v>0</v>
      </c>
      <c r="O311" s="47">
        <f>+SUM(START:END!O311)</f>
        <v>0</v>
      </c>
      <c r="P311" s="228">
        <f t="shared" ref="P311" si="124">IF(O311=0,0,Q311/O311)</f>
        <v>0</v>
      </c>
      <c r="Q311" s="23">
        <f>+SUM(START:END!Q311)</f>
        <v>0</v>
      </c>
      <c r="R311" s="228">
        <f>IF(S311=0,0,(+P311-K311)/K311)</f>
        <v>0</v>
      </c>
      <c r="S311" s="95">
        <f>L311-Q311</f>
        <v>0</v>
      </c>
      <c r="T311" s="14"/>
      <c r="U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1:40" ht="15.75" customHeight="1" thickBot="1">
      <c r="A312" t="str">
        <f t="shared" si="96"/>
        <v>Pièces</v>
      </c>
      <c r="B312" s="12" t="s">
        <v>104</v>
      </c>
      <c r="C312" s="30"/>
      <c r="D312" s="83"/>
      <c r="E312" s="155"/>
      <c r="F312" s="60"/>
      <c r="G312" s="61"/>
      <c r="H312" s="155"/>
      <c r="I312" s="60"/>
      <c r="J312" s="61"/>
      <c r="K312" s="155"/>
      <c r="L312" s="60"/>
      <c r="M312" s="164"/>
      <c r="N312" s="60"/>
      <c r="O312" s="61"/>
      <c r="P312" s="155"/>
      <c r="Q312" s="60"/>
      <c r="R312" s="164"/>
      <c r="S312" s="86"/>
      <c r="T312" s="14"/>
      <c r="U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1:40" ht="15.75" customHeight="1" thickTop="1">
      <c r="A313" t="str">
        <f t="shared" si="96"/>
        <v>PiècesTotal Dépt. Pièces</v>
      </c>
      <c r="B313" s="12" t="s">
        <v>104</v>
      </c>
      <c r="C313" s="63" t="s">
        <v>119</v>
      </c>
      <c r="D313" s="64">
        <f>D308+D311+D310</f>
        <v>1137867.8455097654</v>
      </c>
      <c r="E313" s="229">
        <f>IF(D313&lt;=0,0,F313/D313)</f>
        <v>0.30125362010142342</v>
      </c>
      <c r="F313" s="66">
        <f>F308+F311+F310</f>
        <v>342786.80765682401</v>
      </c>
      <c r="G313" s="67">
        <f>G308+G311+G310</f>
        <v>1137867.8455097654</v>
      </c>
      <c r="H313" s="229">
        <f>IF(G313&lt;=0,0,I313/G313)</f>
        <v>0.30125362010142342</v>
      </c>
      <c r="I313" s="66">
        <f>I308+I311+I310</f>
        <v>342786.80765682401</v>
      </c>
      <c r="J313" s="67">
        <f>J308+J311+J310</f>
        <v>1061801.8499999999</v>
      </c>
      <c r="K313" s="229">
        <f>IF(J313&lt;=0,0,L313/J313)</f>
        <v>0.27126644203906786</v>
      </c>
      <c r="L313" s="66">
        <f>L308+L311+L310</f>
        <v>288031.20999999996</v>
      </c>
      <c r="M313" s="230">
        <f>(+J313-G313)/G313</f>
        <v>-6.6849586979661924E-2</v>
      </c>
      <c r="N313" s="231">
        <f>L313-I313</f>
        <v>-54755.597656824044</v>
      </c>
      <c r="O313" s="67">
        <f>O308+O311+O310</f>
        <v>1212724.97</v>
      </c>
      <c r="P313" s="229">
        <f>IF(O313&lt;=0,0,Q313/O313)</f>
        <v>0.28365323425310524</v>
      </c>
      <c r="Q313" s="66">
        <f>Q308+Q311+Q310</f>
        <v>343993.36</v>
      </c>
      <c r="R313" s="230">
        <f>IF(O313=0,0,(J313-O313)/O313)</f>
        <v>-0.12444958563028526</v>
      </c>
      <c r="S313" s="232">
        <f>L313-Q313</f>
        <v>-55962.150000000023</v>
      </c>
      <c r="T313" s="14"/>
      <c r="U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1:40" ht="15.75" customHeight="1" thickBot="1">
      <c r="A314" t="str">
        <f t="shared" si="96"/>
        <v>Pièces</v>
      </c>
      <c r="B314" s="12" t="s">
        <v>104</v>
      </c>
      <c r="C314" s="233"/>
      <c r="D314" s="234"/>
      <c r="E314" s="235"/>
      <c r="F314" s="236"/>
      <c r="G314" s="237"/>
      <c r="H314" s="235"/>
      <c r="I314" s="236"/>
      <c r="J314" s="237"/>
      <c r="K314" s="235"/>
      <c r="L314" s="236"/>
      <c r="M314" s="238"/>
      <c r="N314" s="75">
        <f>N313/I313</f>
        <v>-0.15973659555662309</v>
      </c>
      <c r="O314" s="237"/>
      <c r="P314" s="235"/>
      <c r="Q314" s="236"/>
      <c r="R314" s="238"/>
      <c r="S314" s="76">
        <f>IF(Q313=0,0,S313/Q313)</f>
        <v>-0.16268380878049513</v>
      </c>
      <c r="T314" s="14"/>
      <c r="U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1:40" ht="15.75" customHeight="1" thickTop="1">
      <c r="A315" t="str">
        <f t="shared" si="96"/>
        <v>Pièces</v>
      </c>
      <c r="B315" s="12" t="s">
        <v>104</v>
      </c>
      <c r="C315" s="54"/>
      <c r="D315" s="118"/>
      <c r="E315" s="183"/>
      <c r="F315" s="185"/>
      <c r="G315" s="184"/>
      <c r="H315" s="183"/>
      <c r="I315" s="185"/>
      <c r="J315" s="184"/>
      <c r="K315" s="183"/>
      <c r="L315" s="185"/>
      <c r="M315" s="42"/>
      <c r="N315" s="44"/>
      <c r="O315" s="184"/>
      <c r="P315" s="183"/>
      <c r="Q315" s="185"/>
      <c r="R315" s="42"/>
      <c r="S315" s="45"/>
      <c r="T315" s="14"/>
      <c r="U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1:40" ht="15.75" customHeight="1">
      <c r="A316" t="str">
        <f t="shared" si="96"/>
        <v>PiècesDEPENSES</v>
      </c>
      <c r="B316" s="12" t="s">
        <v>104</v>
      </c>
      <c r="C316" s="80" t="s">
        <v>31</v>
      </c>
      <c r="D316" s="14"/>
      <c r="E316" s="14"/>
      <c r="F316" s="60"/>
      <c r="G316" s="42"/>
      <c r="H316" s="14"/>
      <c r="I316" s="60"/>
      <c r="J316" s="42"/>
      <c r="K316" s="14"/>
      <c r="L316" s="41"/>
      <c r="M316" s="42"/>
      <c r="N316" s="41"/>
      <c r="O316" s="42"/>
      <c r="P316" s="14"/>
      <c r="Q316" s="41"/>
      <c r="R316" s="42"/>
      <c r="S316" s="62"/>
      <c r="T316" s="14"/>
      <c r="U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1:40" ht="15.75" customHeight="1">
      <c r="A317" t="str">
        <f t="shared" si="96"/>
        <v>PiècesSalaires cadres</v>
      </c>
      <c r="B317" s="12" t="s">
        <v>104</v>
      </c>
      <c r="C317" s="108" t="s">
        <v>42</v>
      </c>
      <c r="D317" s="14"/>
      <c r="E317" s="14"/>
      <c r="F317" s="31">
        <f>+SUM(START:END!F317)</f>
        <v>27937.437828833667</v>
      </c>
      <c r="G317" s="42"/>
      <c r="H317" s="14"/>
      <c r="I317" s="31">
        <f>+SUM(START:END!I317)</f>
        <v>27937.437828833667</v>
      </c>
      <c r="J317" s="42"/>
      <c r="K317" s="14"/>
      <c r="L317" s="34">
        <f>+SUM(START:END!L317)</f>
        <v>15203.25</v>
      </c>
      <c r="M317" s="42"/>
      <c r="N317" s="239">
        <f>L317-I317</f>
        <v>-12734.187828833667</v>
      </c>
      <c r="O317" s="42"/>
      <c r="P317" s="14"/>
      <c r="Q317" s="34">
        <f>+SUM(START:END!Q317)</f>
        <v>22469.11</v>
      </c>
      <c r="R317" s="42"/>
      <c r="S317" s="35">
        <f>L317-Q317</f>
        <v>-7265.8600000000006</v>
      </c>
      <c r="T317" s="14"/>
      <c r="U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1:40" ht="15.75" customHeight="1">
      <c r="A318" t="str">
        <f t="shared" si="96"/>
        <v>PiècesSalaires commis</v>
      </c>
      <c r="B318" s="12" t="s">
        <v>104</v>
      </c>
      <c r="C318" s="109" t="s">
        <v>43</v>
      </c>
      <c r="D318" s="82"/>
      <c r="E318" s="14"/>
      <c r="F318" s="23">
        <f>+SUM(START:END!F318)</f>
        <v>13372.480720183907</v>
      </c>
      <c r="G318" s="84"/>
      <c r="H318" s="14"/>
      <c r="I318" s="23">
        <f>+SUM(START:END!I318)</f>
        <v>13372.480720183907</v>
      </c>
      <c r="J318" s="42"/>
      <c r="K318" s="14"/>
      <c r="L318" s="34">
        <f>+SUM(START:END!L318)</f>
        <v>12251.44</v>
      </c>
      <c r="M318" s="42"/>
      <c r="N318" s="60">
        <f>L318-I318</f>
        <v>-1121.0407201839062</v>
      </c>
      <c r="O318" s="42"/>
      <c r="P318" s="14"/>
      <c r="Q318" s="34">
        <f>+SUM(START:END!Q318)</f>
        <v>10765.31</v>
      </c>
      <c r="R318" s="42"/>
      <c r="S318" s="86">
        <f t="shared" ref="S318:S347" si="125">L318-Q318</f>
        <v>1486.130000000001</v>
      </c>
      <c r="T318" s="14"/>
      <c r="U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1:40" ht="15.75" customHeight="1">
      <c r="A319" t="str">
        <f t="shared" si="96"/>
        <v>PiècesSalaires autres</v>
      </c>
      <c r="B319" s="12" t="s">
        <v>104</v>
      </c>
      <c r="C319" s="108" t="s">
        <v>44</v>
      </c>
      <c r="D319" s="110"/>
      <c r="E319" s="111"/>
      <c r="F319" s="31">
        <f>+SUM(START:END!F319)</f>
        <v>49700.014237866664</v>
      </c>
      <c r="G319" s="112"/>
      <c r="H319" s="111"/>
      <c r="I319" s="31">
        <f>+SUM(START:END!I319)</f>
        <v>49700.014237866664</v>
      </c>
      <c r="J319" s="113"/>
      <c r="K319" s="111"/>
      <c r="L319" s="114">
        <f>+SUM(START:END!L319)</f>
        <v>52702.39</v>
      </c>
      <c r="M319" s="113"/>
      <c r="N319" s="115">
        <f t="shared" ref="N319:N347" si="126">L319-I319</f>
        <v>3002.3757621333352</v>
      </c>
      <c r="O319" s="113"/>
      <c r="P319" s="111"/>
      <c r="Q319" s="114">
        <f>+SUM(START:END!Q319)</f>
        <v>46826.040000000008</v>
      </c>
      <c r="R319" s="113"/>
      <c r="S319" s="116">
        <f t="shared" si="125"/>
        <v>5876.3499999999913</v>
      </c>
      <c r="T319" s="14"/>
      <c r="U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1:40" ht="15.75" customHeight="1">
      <c r="A320" t="str">
        <f t="shared" si="96"/>
        <v>PiècesSalaires spécialistes</v>
      </c>
      <c r="B320" s="12" t="s">
        <v>104</v>
      </c>
      <c r="C320" s="108" t="s">
        <v>45</v>
      </c>
      <c r="D320" s="82"/>
      <c r="E320" s="14"/>
      <c r="F320" s="31">
        <f>+SUM(START:END!F320)</f>
        <v>0</v>
      </c>
      <c r="G320" s="84"/>
      <c r="H320" s="14"/>
      <c r="I320" s="31">
        <f>+SUM(START:END!I320)</f>
        <v>0</v>
      </c>
      <c r="J320" s="42"/>
      <c r="K320" s="14"/>
      <c r="L320" s="34">
        <f>+SUM(START:END!L320)</f>
        <v>0</v>
      </c>
      <c r="M320" s="42"/>
      <c r="N320" s="60">
        <f t="shared" si="126"/>
        <v>0</v>
      </c>
      <c r="O320" s="42"/>
      <c r="P320" s="14"/>
      <c r="Q320" s="34">
        <f>+SUM(START:END!Q320)</f>
        <v>0</v>
      </c>
      <c r="R320" s="42"/>
      <c r="S320" s="86">
        <f t="shared" si="125"/>
        <v>0</v>
      </c>
      <c r="T320" s="14"/>
      <c r="U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1:40" ht="15.75" hidden="1" customHeight="1">
      <c r="A321" t="str">
        <f t="shared" si="96"/>
        <v>Pièces[...]</v>
      </c>
      <c r="B321" s="12" t="s">
        <v>104</v>
      </c>
      <c r="C321" s="240" t="s">
        <v>21</v>
      </c>
      <c r="D321" s="82"/>
      <c r="E321" s="14"/>
      <c r="F321" s="31">
        <f>+SUM(START:END!F321)</f>
        <v>0</v>
      </c>
      <c r="G321" s="84"/>
      <c r="H321" s="14"/>
      <c r="I321" s="31">
        <f>+SUM(START:END!I321)</f>
        <v>0</v>
      </c>
      <c r="J321" s="42"/>
      <c r="K321" s="14"/>
      <c r="L321" s="34">
        <f>+SUM(START:END!L321)</f>
        <v>0</v>
      </c>
      <c r="M321" s="42"/>
      <c r="N321" s="60">
        <f t="shared" si="126"/>
        <v>0</v>
      </c>
      <c r="O321" s="42"/>
      <c r="P321" s="14"/>
      <c r="Q321" s="34">
        <f>+SUM(START:END!Q321)</f>
        <v>0</v>
      </c>
      <c r="R321" s="42"/>
      <c r="S321" s="86">
        <f t="shared" si="125"/>
        <v>0</v>
      </c>
      <c r="T321" s="14"/>
      <c r="U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1:40" ht="15.75" hidden="1" customHeight="1">
      <c r="A322" t="str">
        <f t="shared" si="96"/>
        <v>Pièces[...]</v>
      </c>
      <c r="B322" s="12" t="s">
        <v>104</v>
      </c>
      <c r="C322" s="240" t="s">
        <v>21</v>
      </c>
      <c r="D322" s="82"/>
      <c r="E322" s="14"/>
      <c r="F322" s="31">
        <f>+SUM(START:END!F322)</f>
        <v>0</v>
      </c>
      <c r="G322" s="84"/>
      <c r="H322" s="14"/>
      <c r="I322" s="31">
        <f>+SUM(START:END!I322)</f>
        <v>0</v>
      </c>
      <c r="J322" s="42"/>
      <c r="K322" s="14"/>
      <c r="L322" s="34">
        <f>+SUM(START:END!L322)</f>
        <v>0</v>
      </c>
      <c r="M322" s="42"/>
      <c r="N322" s="60">
        <f t="shared" si="126"/>
        <v>0</v>
      </c>
      <c r="O322" s="42"/>
      <c r="P322" s="14"/>
      <c r="Q322" s="34">
        <f>+SUM(START:END!Q322)</f>
        <v>0</v>
      </c>
      <c r="R322" s="42"/>
      <c r="S322" s="86">
        <f t="shared" si="125"/>
        <v>0</v>
      </c>
      <c r="T322" s="14"/>
      <c r="U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1:40" ht="15.75" hidden="1" customHeight="1">
      <c r="A323" t="str">
        <f t="shared" si="96"/>
        <v>Pièces[...]</v>
      </c>
      <c r="B323" s="12" t="s">
        <v>104</v>
      </c>
      <c r="C323" s="240" t="s">
        <v>21</v>
      </c>
      <c r="D323" s="82"/>
      <c r="E323" s="14"/>
      <c r="F323" s="31">
        <f>+SUM(START:END!F323)</f>
        <v>0</v>
      </c>
      <c r="G323" s="84"/>
      <c r="H323" s="14"/>
      <c r="I323" s="31">
        <f>+SUM(START:END!I323)</f>
        <v>0</v>
      </c>
      <c r="J323" s="42"/>
      <c r="K323" s="14"/>
      <c r="L323" s="34">
        <f>+SUM(START:END!L323)</f>
        <v>0</v>
      </c>
      <c r="M323" s="42"/>
      <c r="N323" s="60">
        <f t="shared" si="126"/>
        <v>0</v>
      </c>
      <c r="O323" s="42"/>
      <c r="P323" s="14"/>
      <c r="Q323" s="34">
        <f>+SUM(START:END!Q323)</f>
        <v>0</v>
      </c>
      <c r="R323" s="42"/>
      <c r="S323" s="86">
        <f t="shared" si="125"/>
        <v>0</v>
      </c>
      <c r="T323" s="14"/>
      <c r="U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1:40" ht="15.75" customHeight="1">
      <c r="A324" t="str">
        <f t="shared" si="96"/>
        <v>PiècesSalaires en absences</v>
      </c>
      <c r="B324" s="12" t="s">
        <v>104</v>
      </c>
      <c r="C324" s="109" t="s">
        <v>46</v>
      </c>
      <c r="D324" s="82"/>
      <c r="E324" s="14"/>
      <c r="F324" s="23">
        <f>+SUM(START:END!F324)</f>
        <v>10921.191934426108</v>
      </c>
      <c r="G324" s="84"/>
      <c r="H324" s="14"/>
      <c r="I324" s="23">
        <f>+SUM(START:END!I324)</f>
        <v>10921.191934426108</v>
      </c>
      <c r="J324" s="42"/>
      <c r="K324" s="14"/>
      <c r="L324" s="34">
        <f>+SUM(START:END!L324)</f>
        <v>9727.16</v>
      </c>
      <c r="M324" s="42"/>
      <c r="N324" s="60">
        <f t="shared" si="126"/>
        <v>-1194.0319344261079</v>
      </c>
      <c r="O324" s="42"/>
      <c r="P324" s="14"/>
      <c r="Q324" s="34">
        <f>+SUM(START:END!Q324)</f>
        <v>10404.290000000001</v>
      </c>
      <c r="R324" s="42"/>
      <c r="S324" s="86">
        <f t="shared" si="125"/>
        <v>-677.13000000000102</v>
      </c>
      <c r="T324" s="14"/>
      <c r="U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1:40" ht="15.75" customHeight="1">
      <c r="A325" t="str">
        <f t="shared" si="96"/>
        <v>PiècesDéduction à la source</v>
      </c>
      <c r="B325" s="12" t="s">
        <v>104</v>
      </c>
      <c r="C325" s="108" t="s">
        <v>47</v>
      </c>
      <c r="D325" s="110"/>
      <c r="E325" s="111"/>
      <c r="F325" s="31">
        <f>+SUM(START:END!F325)</f>
        <v>10921.191934426108</v>
      </c>
      <c r="G325" s="112"/>
      <c r="H325" s="111"/>
      <c r="I325" s="31">
        <f>+SUM(START:END!I325)</f>
        <v>10921.191934426108</v>
      </c>
      <c r="J325" s="113"/>
      <c r="K325" s="111"/>
      <c r="L325" s="114">
        <f>+SUM(START:END!L325)</f>
        <v>132.08000000000001</v>
      </c>
      <c r="M325" s="113"/>
      <c r="N325" s="115">
        <f t="shared" si="126"/>
        <v>-10789.111934426108</v>
      </c>
      <c r="O325" s="113"/>
      <c r="P325" s="111"/>
      <c r="Q325" s="114">
        <f>+SUM(START:END!Q325)</f>
        <v>0</v>
      </c>
      <c r="R325" s="113"/>
      <c r="S325" s="116">
        <f t="shared" si="125"/>
        <v>132.08000000000001</v>
      </c>
      <c r="T325" s="14"/>
      <c r="U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1:40" ht="15.75" customHeight="1">
      <c r="A326" t="str">
        <f t="shared" si="96"/>
        <v>PiècesBénéfices marginaux</v>
      </c>
      <c r="B326" s="12" t="s">
        <v>104</v>
      </c>
      <c r="C326" s="108" t="s">
        <v>48</v>
      </c>
      <c r="D326" s="82"/>
      <c r="E326" s="14"/>
      <c r="F326" s="31">
        <f>+SUM(START:END!F326)</f>
        <v>7826.8542196720446</v>
      </c>
      <c r="G326" s="84"/>
      <c r="H326" s="14"/>
      <c r="I326" s="31">
        <f>+SUM(START:END!I326)</f>
        <v>7826.8542196720446</v>
      </c>
      <c r="J326" s="42"/>
      <c r="K326" s="14"/>
      <c r="L326" s="34">
        <f>+SUM(START:END!L326)</f>
        <v>6359.9</v>
      </c>
      <c r="M326" s="42"/>
      <c r="N326" s="60">
        <f t="shared" si="126"/>
        <v>-1466.9542196720449</v>
      </c>
      <c r="O326" s="42"/>
      <c r="P326" s="14"/>
      <c r="Q326" s="34">
        <f>+SUM(START:END!Q326)</f>
        <v>13038.2</v>
      </c>
      <c r="R326" s="42"/>
      <c r="S326" s="86">
        <f t="shared" si="125"/>
        <v>-6678.3000000000011</v>
      </c>
      <c r="T326" s="14"/>
      <c r="U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1:40" ht="15.75" customHeight="1">
      <c r="A327" t="str">
        <f t="shared" si="96"/>
        <v>PiècesCsst</v>
      </c>
      <c r="B327" s="12" t="s">
        <v>104</v>
      </c>
      <c r="C327" s="108" t="s">
        <v>49</v>
      </c>
      <c r="D327" s="82"/>
      <c r="E327" s="14"/>
      <c r="F327" s="31">
        <f>+SUM(START:END!F327)</f>
        <v>1820.1986557376849</v>
      </c>
      <c r="G327" s="84"/>
      <c r="H327" s="14"/>
      <c r="I327" s="31">
        <f>+SUM(START:END!I327)</f>
        <v>1820.1986557376849</v>
      </c>
      <c r="J327" s="42"/>
      <c r="K327" s="14"/>
      <c r="L327" s="34">
        <f>+SUM(START:END!L327)</f>
        <v>10221.239999999998</v>
      </c>
      <c r="M327" s="42"/>
      <c r="N327" s="60">
        <f t="shared" si="126"/>
        <v>8401.0413442623139</v>
      </c>
      <c r="O327" s="42"/>
      <c r="P327" s="14"/>
      <c r="Q327" s="34">
        <f>+SUM(START:END!Q327)</f>
        <v>14494.49</v>
      </c>
      <c r="R327" s="42"/>
      <c r="S327" s="86">
        <f t="shared" si="125"/>
        <v>-4273.2500000000018</v>
      </c>
      <c r="T327" s="14"/>
      <c r="U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1:40" ht="15.75" hidden="1" customHeight="1">
      <c r="A328" t="str">
        <f t="shared" si="96"/>
        <v>Pièces[...]</v>
      </c>
      <c r="B328" s="12" t="s">
        <v>104</v>
      </c>
      <c r="C328" s="30" t="s">
        <v>21</v>
      </c>
      <c r="D328" s="89"/>
      <c r="E328" s="117"/>
      <c r="F328" s="31">
        <f>+SUM(START:END!F328)</f>
        <v>0</v>
      </c>
      <c r="G328" s="91"/>
      <c r="H328" s="117"/>
      <c r="I328" s="31">
        <f>+SUM(START:END!I328)</f>
        <v>0</v>
      </c>
      <c r="J328" s="24"/>
      <c r="K328" s="117"/>
      <c r="L328" s="34">
        <f>+SUM(START:END!L328)</f>
        <v>0</v>
      </c>
      <c r="M328" s="24"/>
      <c r="N328" s="94">
        <f t="shared" si="126"/>
        <v>0</v>
      </c>
      <c r="O328" s="24"/>
      <c r="P328" s="117"/>
      <c r="Q328" s="34">
        <f>+SUM(START:END!Q328)</f>
        <v>0</v>
      </c>
      <c r="R328" s="24"/>
      <c r="S328" s="95">
        <f t="shared" si="125"/>
        <v>0</v>
      </c>
      <c r="T328" s="14"/>
      <c r="U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1:40" ht="15.75" customHeight="1">
      <c r="A329" t="str">
        <f t="shared" si="96"/>
        <v>PiècesTOTAL PERSONNEL</v>
      </c>
      <c r="B329" s="12" t="s">
        <v>104</v>
      </c>
      <c r="C329" s="99" t="s">
        <v>50</v>
      </c>
      <c r="D329" s="100" t="s">
        <v>40</v>
      </c>
      <c r="E329" s="101">
        <f>F329/F$313</f>
        <v>0.35736313882238036</v>
      </c>
      <c r="F329" s="102">
        <f>+SUM(F317:F328)</f>
        <v>122499.36953114619</v>
      </c>
      <c r="G329" s="103" t="s">
        <v>40</v>
      </c>
      <c r="H329" s="101">
        <f>I329/I$313</f>
        <v>0.35736313882238036</v>
      </c>
      <c r="I329" s="102">
        <f>+SUM(I317:I328)</f>
        <v>122499.36953114619</v>
      </c>
      <c r="J329" s="103" t="s">
        <v>40</v>
      </c>
      <c r="K329" s="101">
        <f>L329/L$313</f>
        <v>0.37008996351471773</v>
      </c>
      <c r="L329" s="102">
        <f>+SUM(L317:L328)</f>
        <v>106597.45999999999</v>
      </c>
      <c r="M329" s="154"/>
      <c r="N329" s="119">
        <f t="shared" si="126"/>
        <v>-15901.909531146201</v>
      </c>
      <c r="O329" s="103" t="s">
        <v>40</v>
      </c>
      <c r="P329" s="101">
        <f>Q329/Q$313</f>
        <v>0.3430224350842121</v>
      </c>
      <c r="Q329" s="102">
        <f>+SUM(Q317:Q328)</f>
        <v>117997.44</v>
      </c>
      <c r="R329" s="154"/>
      <c r="S329" s="120">
        <f t="shared" si="125"/>
        <v>-11399.98000000001</v>
      </c>
      <c r="T329" s="14"/>
      <c r="U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1:40" ht="15.75" customHeight="1">
      <c r="A330" t="str">
        <f t="shared" si="96"/>
        <v>PiècesPublicité 2</v>
      </c>
      <c r="B330" s="12" t="s">
        <v>104</v>
      </c>
      <c r="C330" s="221" t="s">
        <v>51</v>
      </c>
      <c r="D330" s="82"/>
      <c r="E330" s="14"/>
      <c r="F330" s="31">
        <f>+SUM(START:END!F330)</f>
        <v>11425.924999999999</v>
      </c>
      <c r="G330" s="84"/>
      <c r="H330" s="14"/>
      <c r="I330" s="31">
        <f>+SUM(START:END!I330)</f>
        <v>11425.924999999999</v>
      </c>
      <c r="J330" s="42"/>
      <c r="K330" s="14"/>
      <c r="L330" s="34">
        <f>+SUM(START:END!L330)</f>
        <v>9020.8499999999985</v>
      </c>
      <c r="M330" s="42"/>
      <c r="N330" s="60">
        <f t="shared" si="126"/>
        <v>-2405.0750000000007</v>
      </c>
      <c r="O330" s="42"/>
      <c r="P330" s="14"/>
      <c r="Q330" s="34">
        <f>+SUM(START:END!Q330)</f>
        <v>19164.849999999999</v>
      </c>
      <c r="R330" s="42"/>
      <c r="S330" s="86">
        <f t="shared" si="125"/>
        <v>-10144</v>
      </c>
      <c r="T330" s="14"/>
      <c r="U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1:40" ht="15.75" customHeight="1">
      <c r="A331" t="str">
        <f t="shared" si="96"/>
        <v>PiècesService gratuit 2</v>
      </c>
      <c r="B331" s="12" t="s">
        <v>104</v>
      </c>
      <c r="C331" s="108" t="s">
        <v>52</v>
      </c>
      <c r="D331" s="82"/>
      <c r="E331" s="14"/>
      <c r="F331" s="31">
        <f>+SUM(START:END!F331)</f>
        <v>5677.0367715717975</v>
      </c>
      <c r="G331" s="84"/>
      <c r="H331" s="14"/>
      <c r="I331" s="31">
        <f>+SUM(START:END!I331)</f>
        <v>5677.0367715717975</v>
      </c>
      <c r="J331" s="42"/>
      <c r="K331" s="14"/>
      <c r="L331" s="34">
        <f>+SUM(START:END!L331)</f>
        <v>2696.27</v>
      </c>
      <c r="M331" s="42"/>
      <c r="N331" s="60">
        <f t="shared" si="126"/>
        <v>-2980.7667715717976</v>
      </c>
      <c r="O331" s="42"/>
      <c r="P331" s="14"/>
      <c r="Q331" s="34">
        <f>+SUM(START:END!Q331)</f>
        <v>7850.49</v>
      </c>
      <c r="R331" s="42"/>
      <c r="S331" s="86">
        <f t="shared" si="125"/>
        <v>-5154.2199999999993</v>
      </c>
      <c r="T331" s="14"/>
      <c r="U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1:40" ht="15.75" customHeight="1">
      <c r="A332" t="str">
        <f t="shared" si="96"/>
        <v>PiècesFrais véhicules de cie</v>
      </c>
      <c r="B332" s="12" t="s">
        <v>104</v>
      </c>
      <c r="C332" s="109" t="s">
        <v>53</v>
      </c>
      <c r="D332" s="89"/>
      <c r="E332" s="117"/>
      <c r="F332" s="23">
        <f>+SUM(START:END!F332)</f>
        <v>856.5</v>
      </c>
      <c r="G332" s="91"/>
      <c r="H332" s="117"/>
      <c r="I332" s="23">
        <f>+SUM(START:END!I332)</f>
        <v>856.5</v>
      </c>
      <c r="J332" s="24"/>
      <c r="K332" s="117"/>
      <c r="L332" s="34">
        <f>+SUM(START:END!L332)</f>
        <v>930.37</v>
      </c>
      <c r="M332" s="24"/>
      <c r="N332" s="94">
        <f t="shared" si="126"/>
        <v>73.87</v>
      </c>
      <c r="O332" s="24"/>
      <c r="P332" s="117"/>
      <c r="Q332" s="34">
        <f>+SUM(START:END!Q332)</f>
        <v>3620.8</v>
      </c>
      <c r="R332" s="24"/>
      <c r="S332" s="95">
        <f t="shared" si="125"/>
        <v>-2690.4300000000003</v>
      </c>
      <c r="T332" s="14"/>
      <c r="U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1:40" ht="15.75" customHeight="1">
      <c r="A333" t="str">
        <f t="shared" si="96"/>
        <v>PiècesInformatique</v>
      </c>
      <c r="B333" s="12" t="s">
        <v>104</v>
      </c>
      <c r="C333" s="108" t="s">
        <v>54</v>
      </c>
      <c r="D333" s="82"/>
      <c r="E333" s="14"/>
      <c r="F333" s="31">
        <f>+SUM(START:END!F333)</f>
        <v>12842.335000000001</v>
      </c>
      <c r="G333" s="84"/>
      <c r="H333" s="14"/>
      <c r="I333" s="31">
        <f>+SUM(START:END!I333)</f>
        <v>12842.335000000001</v>
      </c>
      <c r="J333" s="42"/>
      <c r="K333" s="14"/>
      <c r="L333" s="114">
        <f>+SUM(START:END!L333)</f>
        <v>11396.529999999999</v>
      </c>
      <c r="M333" s="42"/>
      <c r="N333" s="60">
        <f t="shared" si="126"/>
        <v>-1445.8050000000021</v>
      </c>
      <c r="O333" s="42"/>
      <c r="P333" s="14"/>
      <c r="Q333" s="114">
        <f>+SUM(START:END!Q333)</f>
        <v>16416.900000000001</v>
      </c>
      <c r="R333" s="42"/>
      <c r="S333" s="86">
        <f t="shared" si="125"/>
        <v>-5020.3700000000026</v>
      </c>
      <c r="T333" s="14"/>
      <c r="U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1:40" ht="15.75" customHeight="1">
      <c r="A334" t="str">
        <f t="shared" si="96"/>
        <v>PiècesFrais de déplacement</v>
      </c>
      <c r="B334" s="12" t="s">
        <v>104</v>
      </c>
      <c r="C334" s="108" t="s">
        <v>55</v>
      </c>
      <c r="D334" s="82"/>
      <c r="E334" s="14"/>
      <c r="F334" s="31">
        <f>+SUM(START:END!F334)</f>
        <v>3741.7893749999998</v>
      </c>
      <c r="G334" s="84"/>
      <c r="H334" s="14"/>
      <c r="I334" s="31">
        <f>+SUM(START:END!I334)</f>
        <v>3741.7893749999998</v>
      </c>
      <c r="J334" s="42"/>
      <c r="K334" s="14"/>
      <c r="L334" s="34">
        <f>+SUM(START:END!L334)</f>
        <v>1280.92</v>
      </c>
      <c r="M334" s="42"/>
      <c r="N334" s="60">
        <f t="shared" si="126"/>
        <v>-2460.8693749999998</v>
      </c>
      <c r="O334" s="42"/>
      <c r="P334" s="14"/>
      <c r="Q334" s="34">
        <f>+SUM(START:END!Q334)</f>
        <v>4557.75</v>
      </c>
      <c r="R334" s="42"/>
      <c r="S334" s="86">
        <f t="shared" si="125"/>
        <v>-3276.83</v>
      </c>
      <c r="T334" s="14"/>
      <c r="U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1:40" ht="15.75" customHeight="1">
      <c r="A335" t="str">
        <f t="shared" si="96"/>
        <v>PiècesServices extérieurs</v>
      </c>
      <c r="B335" s="12" t="s">
        <v>104</v>
      </c>
      <c r="C335" s="241" t="s">
        <v>56</v>
      </c>
      <c r="D335" s="89"/>
      <c r="E335" s="117"/>
      <c r="F335" s="23">
        <f>+SUM(START:END!F335)</f>
        <v>21961.332024999996</v>
      </c>
      <c r="G335" s="91"/>
      <c r="H335" s="117"/>
      <c r="I335" s="23">
        <f>+SUM(START:END!I335)</f>
        <v>21961.332024999996</v>
      </c>
      <c r="J335" s="24"/>
      <c r="K335" s="117"/>
      <c r="L335" s="49">
        <f>+SUM(START:END!L335)</f>
        <v>16603.900000000001</v>
      </c>
      <c r="M335" s="24"/>
      <c r="N335" s="94">
        <f t="shared" si="126"/>
        <v>-5357.4320249999946</v>
      </c>
      <c r="O335" s="24"/>
      <c r="P335" s="117"/>
      <c r="Q335" s="49">
        <f>+SUM(START:END!Q335)</f>
        <v>30022.03</v>
      </c>
      <c r="R335" s="24"/>
      <c r="S335" s="95">
        <f t="shared" si="125"/>
        <v>-13418.129999999997</v>
      </c>
      <c r="T335" s="14"/>
      <c r="U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1:40" ht="15.75" customHeight="1">
      <c r="A336" t="str">
        <f t="shared" si="96"/>
        <v>PiècesFournitures d'atelier</v>
      </c>
      <c r="B336" s="12" t="s">
        <v>104</v>
      </c>
      <c r="C336" s="108" t="s">
        <v>99</v>
      </c>
      <c r="D336" s="82"/>
      <c r="E336" s="14"/>
      <c r="F336" s="31">
        <f>+SUM(START:END!F336)</f>
        <v>0</v>
      </c>
      <c r="G336" s="84"/>
      <c r="H336" s="14"/>
      <c r="I336" s="31">
        <f>+SUM(START:END!I336)</f>
        <v>0</v>
      </c>
      <c r="J336" s="42"/>
      <c r="K336" s="14"/>
      <c r="L336" s="34">
        <f>+SUM(START:END!L336)</f>
        <v>0</v>
      </c>
      <c r="M336" s="42"/>
      <c r="N336" s="60">
        <f t="shared" si="126"/>
        <v>0</v>
      </c>
      <c r="O336" s="42"/>
      <c r="P336" s="14"/>
      <c r="Q336" s="34">
        <f>+SUM(START:END!Q336)</f>
        <v>0</v>
      </c>
      <c r="R336" s="42"/>
      <c r="S336" s="86">
        <f t="shared" si="125"/>
        <v>0</v>
      </c>
      <c r="T336" s="14"/>
      <c r="U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1:40" ht="15.75" customHeight="1">
      <c r="A337" t="str">
        <f t="shared" si="96"/>
        <v>PiècesFournitures autres</v>
      </c>
      <c r="B337" s="12" t="s">
        <v>104</v>
      </c>
      <c r="C337" s="108" t="s">
        <v>57</v>
      </c>
      <c r="D337" s="82"/>
      <c r="E337" s="14"/>
      <c r="F337" s="31">
        <f>+SUM(START:END!F337)</f>
        <v>384</v>
      </c>
      <c r="G337" s="84"/>
      <c r="H337" s="14"/>
      <c r="I337" s="31">
        <f>+SUM(START:END!I337)</f>
        <v>384</v>
      </c>
      <c r="J337" s="42"/>
      <c r="K337" s="14"/>
      <c r="L337" s="34">
        <f>+SUM(START:END!L337)</f>
        <v>291.37</v>
      </c>
      <c r="M337" s="42"/>
      <c r="N337" s="60">
        <f t="shared" si="126"/>
        <v>-92.63</v>
      </c>
      <c r="O337" s="42"/>
      <c r="P337" s="14"/>
      <c r="Q337" s="34">
        <f>+SUM(START:END!Q337)</f>
        <v>320</v>
      </c>
      <c r="R337" s="42"/>
      <c r="S337" s="86">
        <f t="shared" si="125"/>
        <v>-28.629999999999995</v>
      </c>
      <c r="T337" s="14"/>
      <c r="U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1:40" ht="15.75" customHeight="1">
      <c r="A338" t="str">
        <f t="shared" si="96"/>
        <v>PiècesUniformes</v>
      </c>
      <c r="B338" s="12" t="s">
        <v>104</v>
      </c>
      <c r="C338" s="108" t="s">
        <v>58</v>
      </c>
      <c r="D338" s="82"/>
      <c r="E338" s="14"/>
      <c r="F338" s="31">
        <f>+SUM(START:END!F338)</f>
        <v>510</v>
      </c>
      <c r="G338" s="84"/>
      <c r="H338" s="14"/>
      <c r="I338" s="31">
        <f>+SUM(START:END!I338)</f>
        <v>510</v>
      </c>
      <c r="J338" s="42"/>
      <c r="K338" s="14"/>
      <c r="L338" s="34">
        <f>+SUM(START:END!L338)</f>
        <v>0</v>
      </c>
      <c r="M338" s="42"/>
      <c r="N338" s="60">
        <f t="shared" si="126"/>
        <v>-510</v>
      </c>
      <c r="O338" s="42"/>
      <c r="P338" s="14"/>
      <c r="Q338" s="34">
        <f>+SUM(START:END!Q338)</f>
        <v>510</v>
      </c>
      <c r="R338" s="42"/>
      <c r="S338" s="86">
        <f t="shared" si="125"/>
        <v>-510</v>
      </c>
      <c r="T338" s="14"/>
      <c r="U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1:40" ht="15.75" customHeight="1">
      <c r="A339" t="str">
        <f t="shared" si="96"/>
        <v>PiècesPapeterie</v>
      </c>
      <c r="B339" s="12" t="s">
        <v>104</v>
      </c>
      <c r="C339" s="108" t="s">
        <v>59</v>
      </c>
      <c r="D339" s="82"/>
      <c r="E339" s="14"/>
      <c r="F339" s="31">
        <f>+SUM(START:END!F339)</f>
        <v>1635</v>
      </c>
      <c r="G339" s="84"/>
      <c r="H339" s="14"/>
      <c r="I339" s="31">
        <f>+SUM(START:END!I339)</f>
        <v>1635</v>
      </c>
      <c r="J339" s="42"/>
      <c r="K339" s="14"/>
      <c r="L339" s="33">
        <f>+SUM(START:END!L339)</f>
        <v>1154.8499999999999</v>
      </c>
      <c r="M339" s="42"/>
      <c r="N339" s="60">
        <f t="shared" si="126"/>
        <v>-480.15000000000009</v>
      </c>
      <c r="O339" s="42"/>
      <c r="P339" s="14"/>
      <c r="Q339" s="33">
        <f>+SUM(START:END!Q339)</f>
        <v>1387.5</v>
      </c>
      <c r="R339" s="42"/>
      <c r="S339" s="86">
        <f t="shared" si="125"/>
        <v>-232.65000000000009</v>
      </c>
      <c r="T339" s="14"/>
      <c r="U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1:40" ht="15.75" customHeight="1">
      <c r="A340" t="str">
        <f t="shared" si="96"/>
        <v>PiècesTéléphone</v>
      </c>
      <c r="B340" s="12" t="s">
        <v>104</v>
      </c>
      <c r="C340" s="108" t="s">
        <v>60</v>
      </c>
      <c r="D340" s="82"/>
      <c r="E340" s="14"/>
      <c r="F340" s="31">
        <f>+SUM(START:END!F340)</f>
        <v>1356.8249999999998</v>
      </c>
      <c r="G340" s="84"/>
      <c r="H340" s="14"/>
      <c r="I340" s="31">
        <f>+SUM(START:END!I340)</f>
        <v>1356.8249999999998</v>
      </c>
      <c r="J340" s="42"/>
      <c r="K340" s="14"/>
      <c r="L340" s="34">
        <f>+SUM(START:END!L340)</f>
        <v>461</v>
      </c>
      <c r="M340" s="42"/>
      <c r="N340" s="60">
        <f t="shared" si="126"/>
        <v>-895.82499999999982</v>
      </c>
      <c r="O340" s="42"/>
      <c r="P340" s="14"/>
      <c r="Q340" s="34">
        <f>+SUM(START:END!Q340)</f>
        <v>949.32000000000016</v>
      </c>
      <c r="R340" s="42"/>
      <c r="S340" s="86">
        <f t="shared" si="125"/>
        <v>-488.32000000000016</v>
      </c>
      <c r="T340" s="14"/>
      <c r="U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1:40" ht="15.75" customHeight="1">
      <c r="A341" t="str">
        <f t="shared" si="96"/>
        <v>PiècesFrais postaux</v>
      </c>
      <c r="B341" s="12" t="s">
        <v>104</v>
      </c>
      <c r="C341" s="108" t="s">
        <v>61</v>
      </c>
      <c r="D341" s="82"/>
      <c r="E341" s="14"/>
      <c r="F341" s="31">
        <f>+SUM(START:END!F341)</f>
        <v>648.75</v>
      </c>
      <c r="G341" s="84"/>
      <c r="H341" s="14"/>
      <c r="I341" s="31">
        <f>+SUM(START:END!I341)</f>
        <v>648.75</v>
      </c>
      <c r="J341" s="42"/>
      <c r="K341" s="14"/>
      <c r="L341" s="34">
        <f>+SUM(START:END!L341)</f>
        <v>87.800000000000011</v>
      </c>
      <c r="M341" s="42"/>
      <c r="N341" s="60">
        <f t="shared" si="126"/>
        <v>-560.95000000000005</v>
      </c>
      <c r="O341" s="42"/>
      <c r="P341" s="14"/>
      <c r="Q341" s="34">
        <f>+SUM(START:END!Q341)</f>
        <v>476.65</v>
      </c>
      <c r="R341" s="42"/>
      <c r="S341" s="86">
        <f t="shared" si="125"/>
        <v>-388.84999999999997</v>
      </c>
      <c r="T341" s="14"/>
      <c r="U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1:40" ht="15.75" customHeight="1">
      <c r="A342" t="str">
        <f t="shared" si="96"/>
        <v>PiècesDivers</v>
      </c>
      <c r="B342" s="12" t="s">
        <v>104</v>
      </c>
      <c r="C342" s="108" t="s">
        <v>62</v>
      </c>
      <c r="D342" s="82"/>
      <c r="E342" s="14"/>
      <c r="F342" s="31">
        <f>+SUM(START:END!F342)</f>
        <v>2693.25</v>
      </c>
      <c r="G342" s="84"/>
      <c r="H342" s="14"/>
      <c r="I342" s="31">
        <f>+SUM(START:END!I342)</f>
        <v>2693.25</v>
      </c>
      <c r="J342" s="42"/>
      <c r="K342" s="14"/>
      <c r="L342" s="34">
        <f>+SUM(START:END!L342)</f>
        <v>1540.37</v>
      </c>
      <c r="M342" s="42"/>
      <c r="N342" s="60">
        <f t="shared" si="126"/>
        <v>-1152.8800000000001</v>
      </c>
      <c r="O342" s="42"/>
      <c r="P342" s="14"/>
      <c r="Q342" s="34">
        <f>+SUM(START:END!Q342)</f>
        <v>3925</v>
      </c>
      <c r="R342" s="42"/>
      <c r="S342" s="86">
        <f t="shared" si="125"/>
        <v>-2384.63</v>
      </c>
      <c r="T342" s="14"/>
      <c r="U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1:40" ht="15.75" customHeight="1">
      <c r="A343" t="str">
        <f t="shared" si="96"/>
        <v>PiècesFormation</v>
      </c>
      <c r="B343" s="12" t="s">
        <v>104</v>
      </c>
      <c r="C343" s="108" t="s">
        <v>63</v>
      </c>
      <c r="D343" s="82"/>
      <c r="E343" s="14"/>
      <c r="F343" s="31">
        <f>+SUM(START:END!F343)</f>
        <v>741.4375</v>
      </c>
      <c r="G343" s="84"/>
      <c r="H343" s="14"/>
      <c r="I343" s="31">
        <f>+SUM(START:END!I343)</f>
        <v>741.4375</v>
      </c>
      <c r="J343" s="42"/>
      <c r="K343" s="14"/>
      <c r="L343" s="34">
        <f>+SUM(START:END!L343)</f>
        <v>66.42</v>
      </c>
      <c r="M343" s="42"/>
      <c r="N343" s="60">
        <f t="shared" si="126"/>
        <v>-675.01750000000004</v>
      </c>
      <c r="O343" s="42"/>
      <c r="P343" s="14"/>
      <c r="Q343" s="34">
        <f>+SUM(START:END!Q343)</f>
        <v>975</v>
      </c>
      <c r="R343" s="42"/>
      <c r="S343" s="86">
        <f t="shared" si="125"/>
        <v>-908.58</v>
      </c>
      <c r="T343" s="14"/>
      <c r="U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1:40" ht="15.75" customHeight="1">
      <c r="A344" t="str">
        <f t="shared" si="96"/>
        <v>PiècesFrais bancaires</v>
      </c>
      <c r="B344" s="12" t="s">
        <v>104</v>
      </c>
      <c r="C344" s="108" t="s">
        <v>64</v>
      </c>
      <c r="D344" s="82"/>
      <c r="E344" s="14"/>
      <c r="F344" s="31">
        <f>+SUM(START:END!F344)</f>
        <v>5248.3203499973661</v>
      </c>
      <c r="G344" s="84"/>
      <c r="H344" s="14"/>
      <c r="I344" s="31">
        <f>+SUM(START:END!I344)</f>
        <v>5248.3203499973661</v>
      </c>
      <c r="J344" s="42"/>
      <c r="K344" s="14"/>
      <c r="L344" s="33">
        <f>+SUM(START:END!L344)</f>
        <v>3960.1880000000001</v>
      </c>
      <c r="M344" s="42"/>
      <c r="N344" s="60">
        <f t="shared" si="126"/>
        <v>-1288.132349997366</v>
      </c>
      <c r="O344" s="42"/>
      <c r="P344" s="14"/>
      <c r="Q344" s="34">
        <f>+SUM(START:END!Q344)</f>
        <v>3900.2420000000002</v>
      </c>
      <c r="R344" s="42"/>
      <c r="S344" s="86">
        <f t="shared" si="125"/>
        <v>59.945999999999913</v>
      </c>
      <c r="T344" s="14"/>
      <c r="U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1:40" ht="15.75" hidden="1" customHeight="1">
      <c r="A345" t="str">
        <f t="shared" si="96"/>
        <v>Pièces[...]</v>
      </c>
      <c r="B345" s="12" t="s">
        <v>104</v>
      </c>
      <c r="C345" s="108" t="s">
        <v>21</v>
      </c>
      <c r="D345" s="82"/>
      <c r="E345" s="14"/>
      <c r="F345" s="31">
        <f>+SUM(START:END!F345)</f>
        <v>0</v>
      </c>
      <c r="G345" s="84"/>
      <c r="H345" s="14"/>
      <c r="I345" s="31">
        <f>+SUM(START:END!I345)</f>
        <v>0</v>
      </c>
      <c r="J345" s="42"/>
      <c r="K345" s="14"/>
      <c r="L345" s="34">
        <f>+SUM(START:END!L345)</f>
        <v>0</v>
      </c>
      <c r="M345" s="42"/>
      <c r="N345" s="60">
        <f t="shared" si="126"/>
        <v>0</v>
      </c>
      <c r="O345" s="42"/>
      <c r="P345" s="14"/>
      <c r="Q345" s="34">
        <f>+SUM(START:END!Q345)</f>
        <v>0</v>
      </c>
      <c r="R345" s="42"/>
      <c r="S345" s="86">
        <f t="shared" si="125"/>
        <v>0</v>
      </c>
      <c r="T345" s="14"/>
      <c r="U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1:40" ht="15.75" hidden="1" customHeight="1">
      <c r="A346" t="str">
        <f t="shared" si="96"/>
        <v>Pièces[...]</v>
      </c>
      <c r="B346" s="12" t="s">
        <v>104</v>
      </c>
      <c r="C346" s="108" t="s">
        <v>21</v>
      </c>
      <c r="D346" s="82"/>
      <c r="E346" s="14"/>
      <c r="F346" s="31">
        <f>+SUM(START:END!F346)</f>
        <v>0</v>
      </c>
      <c r="G346" s="84"/>
      <c r="H346" s="14"/>
      <c r="I346" s="31">
        <f>+SUM(START:END!I346)</f>
        <v>0</v>
      </c>
      <c r="J346" s="42"/>
      <c r="K346" s="14"/>
      <c r="L346" s="34">
        <f>+SUM(START:END!L346)</f>
        <v>0</v>
      </c>
      <c r="M346" s="42"/>
      <c r="N346" s="60">
        <f t="shared" si="126"/>
        <v>0</v>
      </c>
      <c r="O346" s="42"/>
      <c r="P346" s="14"/>
      <c r="Q346" s="34">
        <f>+SUM(START:END!Q346)</f>
        <v>0</v>
      </c>
      <c r="R346" s="42"/>
      <c r="S346" s="86">
        <f t="shared" si="125"/>
        <v>0</v>
      </c>
      <c r="T346" s="14"/>
      <c r="U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1:40" ht="15.75" hidden="1" customHeight="1">
      <c r="A347" t="str">
        <f t="shared" si="96"/>
        <v>Pièces[...]</v>
      </c>
      <c r="B347" s="12" t="s">
        <v>104</v>
      </c>
      <c r="C347" s="108" t="s">
        <v>21</v>
      </c>
      <c r="D347" s="82"/>
      <c r="E347" s="14"/>
      <c r="F347" s="31">
        <f>+SUM(START:END!F347)</f>
        <v>0</v>
      </c>
      <c r="G347" s="84"/>
      <c r="H347" s="14"/>
      <c r="I347" s="31">
        <f>+SUM(START:END!I347)</f>
        <v>0</v>
      </c>
      <c r="J347" s="42"/>
      <c r="K347" s="14"/>
      <c r="L347" s="34">
        <f>+SUM(START:END!L347)</f>
        <v>0</v>
      </c>
      <c r="M347" s="42"/>
      <c r="N347" s="60">
        <f t="shared" si="126"/>
        <v>0</v>
      </c>
      <c r="O347" s="42"/>
      <c r="P347" s="14"/>
      <c r="Q347" s="34">
        <f>+SUM(START:END!Q347)</f>
        <v>0</v>
      </c>
      <c r="R347" s="42"/>
      <c r="S347" s="86">
        <f t="shared" si="125"/>
        <v>0</v>
      </c>
      <c r="T347" s="14"/>
      <c r="U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1:40" ht="15.75" customHeight="1">
      <c r="B348" s="7"/>
      <c r="C348" s="99" t="s">
        <v>65</v>
      </c>
      <c r="D348" s="100" t="s">
        <v>40</v>
      </c>
      <c r="E348" s="101">
        <f>F348/F$313</f>
        <v>0.2033990208029558</v>
      </c>
      <c r="F348" s="102">
        <f>+SUM(F330:F347)</f>
        <v>69722.501021569158</v>
      </c>
      <c r="G348" s="103" t="s">
        <v>40</v>
      </c>
      <c r="H348" s="101">
        <f>I348/I$313</f>
        <v>0.2033990208029558</v>
      </c>
      <c r="I348" s="102">
        <f>+SUM(I330:I347)</f>
        <v>69722.501021569158</v>
      </c>
      <c r="J348" s="103" t="s">
        <v>40</v>
      </c>
      <c r="K348" s="101">
        <f>L348/L$313</f>
        <v>0.17182456720575526</v>
      </c>
      <c r="L348" s="102">
        <f>+SUM(L330:L347)</f>
        <v>49490.838000000003</v>
      </c>
      <c r="M348" s="106"/>
      <c r="N348" s="102">
        <f>+SUM(N330:N347)</f>
        <v>-20231.663021569162</v>
      </c>
      <c r="O348" s="103" t="s">
        <v>40</v>
      </c>
      <c r="P348" s="101">
        <f>Q348/Q$313</f>
        <v>0.27348356956657532</v>
      </c>
      <c r="Q348" s="102">
        <f>+SUM(Q330:Q347)</f>
        <v>94076.531999999992</v>
      </c>
      <c r="R348" s="106"/>
      <c r="S348" s="107">
        <f>+SUM(S330:S347)</f>
        <v>-44585.694000000003</v>
      </c>
      <c r="T348" s="14"/>
      <c r="U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1:40" ht="15.75" customHeight="1">
      <c r="B349" s="7"/>
      <c r="C349" s="88"/>
      <c r="D349" s="89"/>
      <c r="E349" s="117"/>
      <c r="F349" s="60"/>
      <c r="G349" s="91"/>
      <c r="H349" s="117"/>
      <c r="I349" s="60"/>
      <c r="J349" s="24"/>
      <c r="K349" s="117"/>
      <c r="L349" s="94"/>
      <c r="M349" s="24"/>
      <c r="N349" s="94"/>
      <c r="O349" s="24"/>
      <c r="P349" s="117"/>
      <c r="Q349" s="94"/>
      <c r="R349" s="24"/>
      <c r="S349" s="95"/>
      <c r="T349" s="14"/>
      <c r="U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1:40" ht="15.75" customHeight="1">
      <c r="B350" s="7"/>
      <c r="C350" s="99" t="s">
        <v>66</v>
      </c>
      <c r="D350" s="100" t="s">
        <v>40</v>
      </c>
      <c r="E350" s="101">
        <f>F350/F$313</f>
        <v>0.56076215962533615</v>
      </c>
      <c r="F350" s="102">
        <f>F329+F348</f>
        <v>192221.87055271535</v>
      </c>
      <c r="G350" s="103" t="s">
        <v>40</v>
      </c>
      <c r="H350" s="101">
        <f>I350/I$313</f>
        <v>0.56076215962533615</v>
      </c>
      <c r="I350" s="102">
        <f>I329+I348</f>
        <v>192221.87055271535</v>
      </c>
      <c r="J350" s="103" t="s">
        <v>40</v>
      </c>
      <c r="K350" s="101">
        <f>L350/L$313</f>
        <v>0.54191453072047302</v>
      </c>
      <c r="L350" s="102">
        <f>L329+L348</f>
        <v>156088.29800000001</v>
      </c>
      <c r="M350" s="106"/>
      <c r="N350" s="119">
        <f t="shared" ref="N350:N352" si="127">L350-I350</f>
        <v>-36133.572552715341</v>
      </c>
      <c r="O350" s="103" t="s">
        <v>40</v>
      </c>
      <c r="P350" s="101">
        <f>Q350/Q$313</f>
        <v>0.61650600465078753</v>
      </c>
      <c r="Q350" s="102">
        <f>Q329+Q348</f>
        <v>212073.97200000001</v>
      </c>
      <c r="R350" s="106"/>
      <c r="S350" s="120">
        <f>L350-Q350</f>
        <v>-55985.673999999999</v>
      </c>
      <c r="T350" s="14"/>
      <c r="U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1:40" ht="15.75" customHeight="1">
      <c r="B351" s="7"/>
      <c r="C351" s="30"/>
      <c r="D351" s="82"/>
      <c r="E351" s="14"/>
      <c r="F351" s="60"/>
      <c r="G351" s="84"/>
      <c r="H351" s="14"/>
      <c r="I351" s="60"/>
      <c r="J351" s="42"/>
      <c r="K351" s="14"/>
      <c r="L351" s="60"/>
      <c r="M351" s="42"/>
      <c r="N351" s="60">
        <f t="shared" si="127"/>
        <v>0</v>
      </c>
      <c r="O351" s="42"/>
      <c r="P351" s="14"/>
      <c r="Q351" s="60"/>
      <c r="R351" s="42"/>
      <c r="S351" s="86"/>
      <c r="T351" s="14"/>
      <c r="U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1:40" ht="15.75" customHeight="1" thickBot="1">
      <c r="B352" s="7"/>
      <c r="C352" s="130" t="s">
        <v>73</v>
      </c>
      <c r="D352" s="159"/>
      <c r="E352" s="131"/>
      <c r="F352" s="133">
        <f>F313-F350</f>
        <v>150564.93710410866</v>
      </c>
      <c r="G352" s="160"/>
      <c r="H352" s="131"/>
      <c r="I352" s="133">
        <f>I313-I350</f>
        <v>150564.93710410866</v>
      </c>
      <c r="J352" s="161"/>
      <c r="K352" s="132"/>
      <c r="L352" s="133">
        <f>L313-L350</f>
        <v>131942.91199999995</v>
      </c>
      <c r="M352" s="161"/>
      <c r="N352" s="133">
        <f t="shared" si="127"/>
        <v>-18622.025104108703</v>
      </c>
      <c r="O352" s="161"/>
      <c r="P352" s="132"/>
      <c r="Q352" s="133">
        <f>Q313-Q350</f>
        <v>131919.38799999998</v>
      </c>
      <c r="R352" s="161"/>
      <c r="S352" s="135">
        <f>L352-Q352</f>
        <v>23.523999999975786</v>
      </c>
      <c r="T352" s="14"/>
      <c r="U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1:40" ht="15.75" customHeight="1" thickTop="1">
      <c r="B353" s="7"/>
      <c r="C353" s="77"/>
      <c r="D353" s="82"/>
      <c r="E353" s="14"/>
      <c r="F353" s="118"/>
      <c r="G353" s="82"/>
      <c r="H353" s="14"/>
      <c r="I353" s="118"/>
      <c r="J353" s="77"/>
      <c r="K353" s="77"/>
      <c r="L353" s="118"/>
      <c r="M353" s="77"/>
      <c r="N353" s="118"/>
      <c r="O353" s="77"/>
      <c r="P353" s="77"/>
      <c r="Q353" s="118"/>
      <c r="R353" s="77"/>
      <c r="S353" s="118"/>
      <c r="T353" s="14"/>
      <c r="U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1:40" ht="15.75" customHeight="1">
      <c r="B354" s="7"/>
      <c r="C354" s="77"/>
      <c r="D354" s="82"/>
      <c r="E354" s="14"/>
      <c r="F354" s="118"/>
      <c r="G354" s="82"/>
      <c r="H354" s="14"/>
      <c r="I354" s="118"/>
      <c r="J354" s="77"/>
      <c r="K354" s="77"/>
      <c r="L354" s="118"/>
      <c r="M354" s="77"/>
      <c r="N354" s="118"/>
      <c r="O354" s="77"/>
      <c r="P354" s="77"/>
      <c r="Q354" s="118"/>
      <c r="R354" s="77"/>
      <c r="S354" s="118"/>
      <c r="T354" s="14"/>
      <c r="U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1:40" ht="34.5" customHeight="1">
      <c r="B355" s="7"/>
      <c r="C355" s="6" t="str">
        <f>+C290</f>
        <v>Conso</v>
      </c>
      <c r="D355" s="2"/>
      <c r="E355" s="2"/>
      <c r="F355" s="2"/>
      <c r="G355" s="2"/>
      <c r="H355" s="1"/>
      <c r="I355" s="1"/>
      <c r="J355" s="1"/>
      <c r="K355" s="3" t="s">
        <v>120</v>
      </c>
      <c r="L355" s="2"/>
      <c r="M355" s="2"/>
      <c r="N355" s="1"/>
      <c r="O355" s="1"/>
      <c r="P355" s="2"/>
      <c r="Q355" s="1"/>
      <c r="R355" s="2"/>
      <c r="S355" s="5" t="str">
        <f>$S$1</f>
        <v xml:space="preserve">Réalisé  </v>
      </c>
      <c r="T355" s="11"/>
      <c r="U355" s="11"/>
      <c r="X355" s="14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spans="1:40" ht="15.75" customHeight="1" thickBot="1"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X356" s="14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spans="1:40" ht="15.75" customHeight="1" thickTop="1">
      <c r="B357" s="7"/>
      <c r="C357" s="13"/>
      <c r="D357" s="528" t="s">
        <v>5</v>
      </c>
      <c r="E357" s="529"/>
      <c r="F357" s="530"/>
      <c r="G357" s="526" t="s">
        <v>75</v>
      </c>
      <c r="H357" s="529"/>
      <c r="I357" s="530"/>
      <c r="J357" s="526" t="s">
        <v>7</v>
      </c>
      <c r="K357" s="529"/>
      <c r="L357" s="530"/>
      <c r="M357" s="526" t="s">
        <v>8</v>
      </c>
      <c r="N357" s="530"/>
      <c r="O357" s="528" t="s">
        <v>9</v>
      </c>
      <c r="P357" s="529"/>
      <c r="Q357" s="530"/>
      <c r="R357" s="526" t="s">
        <v>10</v>
      </c>
      <c r="S357" s="527"/>
      <c r="T357" s="11"/>
      <c r="U357" s="11"/>
      <c r="X357" s="14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spans="1:40" ht="15.75" customHeight="1" thickBot="1">
      <c r="A358" t="str">
        <f t="shared" ref="A358:A393" si="128">+B358&amp;C358</f>
        <v>Boutique</v>
      </c>
      <c r="B358" s="12" t="s">
        <v>120</v>
      </c>
      <c r="C358" s="30"/>
      <c r="D358" s="242" t="s">
        <v>85</v>
      </c>
      <c r="E358" s="242" t="s">
        <v>105</v>
      </c>
      <c r="F358" s="243" t="s">
        <v>13</v>
      </c>
      <c r="G358" s="244" t="s">
        <v>85</v>
      </c>
      <c r="H358" s="242" t="s">
        <v>105</v>
      </c>
      <c r="I358" s="243" t="s">
        <v>13</v>
      </c>
      <c r="J358" s="141" t="s">
        <v>85</v>
      </c>
      <c r="K358" s="81" t="s">
        <v>105</v>
      </c>
      <c r="L358" s="140" t="s">
        <v>13</v>
      </c>
      <c r="M358" s="141" t="s">
        <v>41</v>
      </c>
      <c r="N358" s="140" t="s">
        <v>13</v>
      </c>
      <c r="O358" s="141" t="s">
        <v>85</v>
      </c>
      <c r="P358" s="81" t="s">
        <v>105</v>
      </c>
      <c r="Q358" s="140" t="s">
        <v>13</v>
      </c>
      <c r="R358" s="141" t="s">
        <v>86</v>
      </c>
      <c r="S358" s="142" t="s">
        <v>13</v>
      </c>
      <c r="T358" s="11"/>
      <c r="U358" s="11"/>
      <c r="X358" s="14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spans="1:40" ht="15.75" customHeight="1" thickTop="1">
      <c r="A359" t="str">
        <f t="shared" si="128"/>
        <v>BoutiqueBoutique</v>
      </c>
      <c r="B359" s="12" t="s">
        <v>120</v>
      </c>
      <c r="C359" s="63" t="s">
        <v>120</v>
      </c>
      <c r="D359" s="245">
        <f>+SUM(START:END!D359)</f>
        <v>0</v>
      </c>
      <c r="E359" s="246">
        <f>IFERROR(F359/D359,0)</f>
        <v>0</v>
      </c>
      <c r="F359" s="247">
        <f>+SUM(START:END!F359)</f>
        <v>0</v>
      </c>
      <c r="G359" s="245">
        <f>+SUM(START:END!G359)</f>
        <v>0</v>
      </c>
      <c r="H359" s="246">
        <f>IFERROR(I359/G359,0)</f>
        <v>0</v>
      </c>
      <c r="I359" s="245">
        <f>+SUM(START:END!I359)</f>
        <v>0</v>
      </c>
      <c r="J359" s="248">
        <f>+SUM(START:END!J359)</f>
        <v>0</v>
      </c>
      <c r="K359" s="229">
        <f>IFERROR(L359/J359,0)</f>
        <v>0</v>
      </c>
      <c r="L359" s="249">
        <f>+SUM(START:END!L359)</f>
        <v>0</v>
      </c>
      <c r="M359" s="230">
        <f>IF(G359=0,0,(+J359-G359)/G359)</f>
        <v>0</v>
      </c>
      <c r="N359" s="231">
        <f>L359-I359</f>
        <v>0</v>
      </c>
      <c r="O359" s="248">
        <f>+SUM(START:END!O359)</f>
        <v>0</v>
      </c>
      <c r="P359" s="229">
        <f>IFERROR(Q359/O359,0)</f>
        <v>0</v>
      </c>
      <c r="Q359" s="249">
        <f>+SUM(START:END!Q359)</f>
        <v>0</v>
      </c>
      <c r="R359" s="230">
        <f>IF(O359=0,0,(J359-O359)/O359)</f>
        <v>0</v>
      </c>
      <c r="S359" s="232">
        <f>L359-Q359</f>
        <v>0</v>
      </c>
      <c r="T359" s="11"/>
      <c r="U359" s="11"/>
      <c r="X359" s="250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1:40" ht="15.75" customHeight="1" thickBot="1">
      <c r="A360" t="str">
        <f t="shared" si="128"/>
        <v>Boutique</v>
      </c>
      <c r="B360" s="12" t="s">
        <v>120</v>
      </c>
      <c r="C360" s="233"/>
      <c r="D360" s="234"/>
      <c r="E360" s="235"/>
      <c r="F360" s="236"/>
      <c r="G360" s="237"/>
      <c r="H360" s="235"/>
      <c r="I360" s="236"/>
      <c r="J360" s="237"/>
      <c r="K360" s="235"/>
      <c r="L360" s="236"/>
      <c r="M360" s="238"/>
      <c r="N360" s="75"/>
      <c r="O360" s="237"/>
      <c r="P360" s="235"/>
      <c r="Q360" s="236"/>
      <c r="R360" s="238"/>
      <c r="S360" s="76"/>
      <c r="T360" s="11"/>
      <c r="U360" s="11"/>
      <c r="X360" s="14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spans="1:40" ht="15.75" customHeight="1" thickTop="1">
      <c r="A361" t="str">
        <f t="shared" si="128"/>
        <v>BoutiqueTotal Dépt. Boutique</v>
      </c>
      <c r="B361" s="12" t="s">
        <v>120</v>
      </c>
      <c r="C361" s="54" t="s">
        <v>121</v>
      </c>
      <c r="D361" s="251">
        <f>+D359</f>
        <v>0</v>
      </c>
      <c r="E361" s="183">
        <f>IF(D361&lt;=0,0,F361/D361)</f>
        <v>0</v>
      </c>
      <c r="F361" s="185">
        <f t="shared" ref="F361" si="129">+F359</f>
        <v>0</v>
      </c>
      <c r="G361" s="184">
        <f>+G359</f>
        <v>0</v>
      </c>
      <c r="H361" s="183">
        <f>IF(G361&lt;=0,0,I361/G361)</f>
        <v>0</v>
      </c>
      <c r="I361" s="185">
        <f t="shared" ref="I361" si="130">+I359</f>
        <v>0</v>
      </c>
      <c r="J361" s="184">
        <f>+J359</f>
        <v>0</v>
      </c>
      <c r="K361" s="183">
        <f>IF(J361&lt;=0,0,L361/J361)</f>
        <v>0</v>
      </c>
      <c r="L361" s="185">
        <f t="shared" ref="L361" si="131">+L359</f>
        <v>0</v>
      </c>
      <c r="M361" s="252">
        <f>IF(G361=0,0,(+J361-G361)/G361)</f>
        <v>0</v>
      </c>
      <c r="N361" s="253">
        <f>L361-I361</f>
        <v>0</v>
      </c>
      <c r="O361" s="184">
        <f>+O359</f>
        <v>0</v>
      </c>
      <c r="P361" s="183">
        <f>IF(O361&lt;=0,0,Q361/O361)</f>
        <v>0</v>
      </c>
      <c r="Q361" s="185">
        <f t="shared" ref="Q361" si="132">+Q359</f>
        <v>0</v>
      </c>
      <c r="R361" s="42">
        <f>IF(O361=0,0,(J361-O361)/O361)</f>
        <v>0</v>
      </c>
      <c r="S361" s="45">
        <f>L361-Q361</f>
        <v>0</v>
      </c>
      <c r="T361" s="11"/>
      <c r="U361" s="11"/>
      <c r="X361" s="14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spans="1:40" ht="15.75" customHeight="1">
      <c r="A362" t="str">
        <f t="shared" si="128"/>
        <v>Boutique</v>
      </c>
      <c r="B362" s="12" t="s">
        <v>120</v>
      </c>
      <c r="C362" s="80"/>
      <c r="D362" s="14"/>
      <c r="E362" s="14"/>
      <c r="F362" s="60"/>
      <c r="G362" s="42"/>
      <c r="H362" s="254"/>
      <c r="I362" s="60"/>
      <c r="J362" s="42"/>
      <c r="K362" s="14"/>
      <c r="L362" s="41"/>
      <c r="M362" s="42"/>
      <c r="N362" s="255">
        <f>IF(H362=0,0,(+K362-H362)/H362)</f>
        <v>0</v>
      </c>
      <c r="O362" s="42"/>
      <c r="P362" s="14"/>
      <c r="Q362" s="41"/>
      <c r="R362" s="42"/>
      <c r="S362" s="62">
        <f>IF(Q361=0,0,S361/Q361)</f>
        <v>0</v>
      </c>
      <c r="T362" s="11"/>
      <c r="U362" s="11"/>
      <c r="X362" s="14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spans="1:40" ht="15.75" customHeight="1">
      <c r="A363" t="str">
        <f t="shared" si="128"/>
        <v>BoutiqueDEPENSES</v>
      </c>
      <c r="B363" s="12" t="s">
        <v>120</v>
      </c>
      <c r="C363" s="80" t="s">
        <v>31</v>
      </c>
      <c r="D363" s="14"/>
      <c r="E363" s="14"/>
      <c r="F363" s="60"/>
      <c r="G363" s="42"/>
      <c r="H363" s="14"/>
      <c r="I363" s="60"/>
      <c r="J363" s="42"/>
      <c r="K363" s="14"/>
      <c r="L363" s="41"/>
      <c r="M363" s="42"/>
      <c r="N363" s="41"/>
      <c r="O363" s="42"/>
      <c r="P363" s="14"/>
      <c r="Q363" s="41"/>
      <c r="R363" s="42"/>
      <c r="S363" s="62"/>
      <c r="T363" s="11"/>
      <c r="U363" s="11"/>
      <c r="X363" s="14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spans="1:40" ht="15.75" customHeight="1">
      <c r="A364" t="str">
        <f t="shared" si="128"/>
        <v>BoutiqueSalaires cadres</v>
      </c>
      <c r="B364" s="12" t="s">
        <v>120</v>
      </c>
      <c r="C364" s="108" t="s">
        <v>42</v>
      </c>
      <c r="D364" s="14"/>
      <c r="E364" s="14"/>
      <c r="F364" s="31">
        <f>+SUM(START:END!F364)</f>
        <v>0</v>
      </c>
      <c r="G364" s="42"/>
      <c r="H364" s="14"/>
      <c r="I364" s="31">
        <f>+SUM(START:END!I364)</f>
        <v>0</v>
      </c>
      <c r="J364" s="42"/>
      <c r="K364" s="14"/>
      <c r="L364" s="34">
        <f>+SUM(START:END!L364)</f>
        <v>0</v>
      </c>
      <c r="M364" s="42"/>
      <c r="N364" s="41"/>
      <c r="O364" s="42"/>
      <c r="P364" s="14"/>
      <c r="Q364" s="34">
        <f>+SUM(START:END!Q364)</f>
        <v>0</v>
      </c>
      <c r="R364" s="42"/>
      <c r="S364" s="35">
        <f>L364-Q364</f>
        <v>0</v>
      </c>
      <c r="T364" s="11"/>
      <c r="U364" s="11"/>
      <c r="X364" s="14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1:40" ht="15.75" customHeight="1">
      <c r="A365" t="str">
        <f t="shared" si="128"/>
        <v>BoutiqueSalaires commis</v>
      </c>
      <c r="B365" s="12" t="s">
        <v>120</v>
      </c>
      <c r="C365" s="109" t="s">
        <v>43</v>
      </c>
      <c r="D365" s="82"/>
      <c r="E365" s="14"/>
      <c r="F365" s="23">
        <f>+SUM(START:END!F365)</f>
        <v>0</v>
      </c>
      <c r="G365" s="84"/>
      <c r="H365" s="14"/>
      <c r="I365" s="23">
        <f>+SUM(START:END!I365)</f>
        <v>0</v>
      </c>
      <c r="J365" s="42"/>
      <c r="K365" s="14"/>
      <c r="L365" s="23">
        <f>+SUM(START:END!L365)</f>
        <v>0</v>
      </c>
      <c r="M365" s="42"/>
      <c r="N365" s="60">
        <f t="shared" ref="N365:N393" si="133">L365-I365</f>
        <v>0</v>
      </c>
      <c r="O365" s="42"/>
      <c r="P365" s="14"/>
      <c r="Q365" s="23">
        <f>+SUM(START:END!Q365)</f>
        <v>0</v>
      </c>
      <c r="R365" s="42"/>
      <c r="S365" s="86">
        <f t="shared" ref="S365:S393" si="134">L365-Q365</f>
        <v>0</v>
      </c>
      <c r="T365" s="11"/>
      <c r="U365" s="11"/>
      <c r="X365" s="14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spans="1:40" ht="15.75" customHeight="1">
      <c r="A366" t="str">
        <f t="shared" si="128"/>
        <v>BoutiqueSalaires autres</v>
      </c>
      <c r="B366" s="12" t="s">
        <v>120</v>
      </c>
      <c r="C366" s="108" t="s">
        <v>44</v>
      </c>
      <c r="D366" s="110"/>
      <c r="E366" s="111"/>
      <c r="F366" s="31">
        <f>+SUM(START:END!F366)</f>
        <v>0</v>
      </c>
      <c r="G366" s="112"/>
      <c r="H366" s="111"/>
      <c r="I366" s="31">
        <f>+SUM(START:END!I366)</f>
        <v>0</v>
      </c>
      <c r="J366" s="113"/>
      <c r="K366" s="111"/>
      <c r="L366" s="34">
        <f>+SUM(START:END!L366)</f>
        <v>0</v>
      </c>
      <c r="M366" s="113"/>
      <c r="N366" s="115">
        <f t="shared" si="133"/>
        <v>0</v>
      </c>
      <c r="O366" s="113"/>
      <c r="P366" s="111"/>
      <c r="Q366" s="34">
        <f>+SUM(START:END!Q366)</f>
        <v>0</v>
      </c>
      <c r="R366" s="113"/>
      <c r="S366" s="116">
        <f t="shared" si="134"/>
        <v>0</v>
      </c>
      <c r="T366" s="11"/>
      <c r="U366" s="11"/>
      <c r="X366" s="14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spans="1:40" ht="15.75" customHeight="1">
      <c r="A367" t="str">
        <f t="shared" si="128"/>
        <v>BoutiqueSalaires spécialistes</v>
      </c>
      <c r="B367" s="12" t="s">
        <v>120</v>
      </c>
      <c r="C367" s="108" t="s">
        <v>45</v>
      </c>
      <c r="D367" s="82"/>
      <c r="E367" s="14"/>
      <c r="F367" s="31">
        <f>+SUM(START:END!F367)</f>
        <v>0</v>
      </c>
      <c r="G367" s="84"/>
      <c r="H367" s="14"/>
      <c r="I367" s="31">
        <f>+SUM(START:END!I367)</f>
        <v>0</v>
      </c>
      <c r="J367" s="42"/>
      <c r="K367" s="14"/>
      <c r="L367" s="34">
        <f>+SUM(START:END!L367)</f>
        <v>0</v>
      </c>
      <c r="M367" s="42"/>
      <c r="N367" s="60">
        <f t="shared" si="133"/>
        <v>0</v>
      </c>
      <c r="O367" s="42"/>
      <c r="P367" s="14"/>
      <c r="Q367" s="34">
        <f>+SUM(START:END!Q367)</f>
        <v>0</v>
      </c>
      <c r="R367" s="42"/>
      <c r="S367" s="86">
        <f t="shared" si="134"/>
        <v>0</v>
      </c>
      <c r="T367" s="11"/>
      <c r="U367" s="11"/>
      <c r="X367" s="14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spans="1:40" ht="15.75" hidden="1" customHeight="1">
      <c r="A368" t="str">
        <f t="shared" si="128"/>
        <v>Boutique[...]</v>
      </c>
      <c r="B368" s="12" t="s">
        <v>120</v>
      </c>
      <c r="C368" s="30" t="s">
        <v>21</v>
      </c>
      <c r="D368" s="82"/>
      <c r="E368" s="14"/>
      <c r="F368" s="31">
        <f>+SUM(START:END!F368)</f>
        <v>0</v>
      </c>
      <c r="G368" s="84"/>
      <c r="H368" s="14"/>
      <c r="I368" s="31">
        <f>+SUM(START:END!I368)</f>
        <v>0</v>
      </c>
      <c r="J368" s="42"/>
      <c r="K368" s="14"/>
      <c r="L368" s="34">
        <f>+SUM(START:END!L368)</f>
        <v>0</v>
      </c>
      <c r="M368" s="42"/>
      <c r="N368" s="60">
        <f t="shared" si="133"/>
        <v>0</v>
      </c>
      <c r="O368" s="42"/>
      <c r="P368" s="14"/>
      <c r="Q368" s="34">
        <f>+SUM(START:END!Q368)</f>
        <v>0</v>
      </c>
      <c r="R368" s="42"/>
      <c r="S368" s="86">
        <f t="shared" si="134"/>
        <v>0</v>
      </c>
      <c r="T368" s="11"/>
      <c r="U368" s="11"/>
      <c r="X368" s="14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spans="1:40" ht="15.75" hidden="1" customHeight="1">
      <c r="A369" t="str">
        <f t="shared" si="128"/>
        <v>Boutique[...]</v>
      </c>
      <c r="B369" s="12" t="s">
        <v>120</v>
      </c>
      <c r="C369" s="30" t="s">
        <v>21</v>
      </c>
      <c r="D369" s="82"/>
      <c r="E369" s="14"/>
      <c r="F369" s="31">
        <f>+SUM(START:END!F369)</f>
        <v>0</v>
      </c>
      <c r="G369" s="84"/>
      <c r="H369" s="14"/>
      <c r="I369" s="31">
        <f>+SUM(START:END!I369)</f>
        <v>0</v>
      </c>
      <c r="J369" s="42"/>
      <c r="K369" s="14"/>
      <c r="L369" s="34">
        <f>+SUM(START:END!L369)</f>
        <v>0</v>
      </c>
      <c r="M369" s="42"/>
      <c r="N369" s="60">
        <f t="shared" si="133"/>
        <v>0</v>
      </c>
      <c r="O369" s="42"/>
      <c r="P369" s="14"/>
      <c r="Q369" s="34">
        <f>+SUM(START:END!Q369)</f>
        <v>0</v>
      </c>
      <c r="R369" s="42"/>
      <c r="S369" s="86">
        <f t="shared" si="134"/>
        <v>0</v>
      </c>
      <c r="T369" s="11"/>
      <c r="U369" s="11"/>
      <c r="X369" s="14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1:40" ht="15.75" hidden="1" customHeight="1">
      <c r="A370" t="str">
        <f t="shared" si="128"/>
        <v>Boutique[...]</v>
      </c>
      <c r="B370" s="12" t="s">
        <v>120</v>
      </c>
      <c r="C370" s="30" t="s">
        <v>21</v>
      </c>
      <c r="D370" s="82"/>
      <c r="E370" s="14"/>
      <c r="F370" s="31">
        <f>+SUM(START:END!F370)</f>
        <v>0</v>
      </c>
      <c r="G370" s="84"/>
      <c r="H370" s="14"/>
      <c r="I370" s="31">
        <f>+SUM(START:END!I370)</f>
        <v>0</v>
      </c>
      <c r="J370" s="42"/>
      <c r="K370" s="14"/>
      <c r="L370" s="34">
        <f>+SUM(START:END!L370)</f>
        <v>0</v>
      </c>
      <c r="M370" s="42"/>
      <c r="N370" s="60">
        <f t="shared" si="133"/>
        <v>0</v>
      </c>
      <c r="O370" s="42"/>
      <c r="P370" s="14"/>
      <c r="Q370" s="34">
        <f>+SUM(START:END!Q370)</f>
        <v>0</v>
      </c>
      <c r="R370" s="42"/>
      <c r="S370" s="86">
        <f t="shared" si="134"/>
        <v>0</v>
      </c>
      <c r="T370" s="11"/>
      <c r="U370" s="11"/>
      <c r="X370" s="14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spans="1:40" ht="15.75" customHeight="1">
      <c r="A371" t="str">
        <f t="shared" si="128"/>
        <v>BoutiqueSalaires en absences</v>
      </c>
      <c r="B371" s="12" t="s">
        <v>120</v>
      </c>
      <c r="C371" s="109" t="s">
        <v>46</v>
      </c>
      <c r="D371" s="82"/>
      <c r="E371" s="14"/>
      <c r="F371" s="23">
        <f>+SUM(START:END!F371)</f>
        <v>0</v>
      </c>
      <c r="G371" s="84"/>
      <c r="H371" s="14"/>
      <c r="I371" s="23">
        <f>+SUM(START:END!I371)</f>
        <v>0</v>
      </c>
      <c r="J371" s="42"/>
      <c r="K371" s="14"/>
      <c r="L371" s="23">
        <f>+SUM(START:END!L371)</f>
        <v>0</v>
      </c>
      <c r="M371" s="42"/>
      <c r="N371" s="60">
        <f t="shared" si="133"/>
        <v>0</v>
      </c>
      <c r="O371" s="42"/>
      <c r="P371" s="14"/>
      <c r="Q371" s="23">
        <f>+SUM(START:END!Q371)</f>
        <v>0</v>
      </c>
      <c r="R371" s="42"/>
      <c r="S371" s="86">
        <f t="shared" si="134"/>
        <v>0</v>
      </c>
      <c r="T371" s="11"/>
      <c r="U371" s="11"/>
      <c r="X371" s="14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spans="1:40" ht="15.75" customHeight="1">
      <c r="A372" t="str">
        <f t="shared" si="128"/>
        <v>BoutiqueDéduction à la source</v>
      </c>
      <c r="B372" s="12" t="s">
        <v>120</v>
      </c>
      <c r="C372" s="108" t="s">
        <v>47</v>
      </c>
      <c r="D372" s="110"/>
      <c r="E372" s="111"/>
      <c r="F372" s="31">
        <f>+SUM(START:END!F372)</f>
        <v>0</v>
      </c>
      <c r="G372" s="112"/>
      <c r="H372" s="111"/>
      <c r="I372" s="31">
        <f>+SUM(START:END!I372)</f>
        <v>0</v>
      </c>
      <c r="J372" s="113"/>
      <c r="K372" s="111"/>
      <c r="L372" s="34">
        <f>+SUM(START:END!L372)</f>
        <v>0</v>
      </c>
      <c r="M372" s="113"/>
      <c r="N372" s="115">
        <f t="shared" si="133"/>
        <v>0</v>
      </c>
      <c r="O372" s="113"/>
      <c r="P372" s="111"/>
      <c r="Q372" s="34">
        <f>+SUM(START:END!Q372)</f>
        <v>0</v>
      </c>
      <c r="R372" s="113"/>
      <c r="S372" s="116">
        <f t="shared" si="134"/>
        <v>0</v>
      </c>
      <c r="T372" s="11"/>
      <c r="U372" s="11"/>
      <c r="X372" s="14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spans="1:40" ht="15.75" customHeight="1">
      <c r="A373" t="str">
        <f t="shared" si="128"/>
        <v>BoutiqueBénéfices marginaux</v>
      </c>
      <c r="B373" s="12" t="s">
        <v>120</v>
      </c>
      <c r="C373" s="108" t="s">
        <v>48</v>
      </c>
      <c r="D373" s="82"/>
      <c r="E373" s="14"/>
      <c r="F373" s="31">
        <f>+SUM(START:END!F373)</f>
        <v>0</v>
      </c>
      <c r="G373" s="84"/>
      <c r="H373" s="14"/>
      <c r="I373" s="31">
        <f>+SUM(START:END!I373)</f>
        <v>0</v>
      </c>
      <c r="J373" s="42"/>
      <c r="K373" s="14"/>
      <c r="L373" s="34">
        <f>+SUM(START:END!L373)</f>
        <v>0</v>
      </c>
      <c r="M373" s="42"/>
      <c r="N373" s="60">
        <f t="shared" si="133"/>
        <v>0</v>
      </c>
      <c r="O373" s="42"/>
      <c r="P373" s="14"/>
      <c r="Q373" s="34">
        <f>+SUM(START:END!Q373)</f>
        <v>0</v>
      </c>
      <c r="R373" s="42"/>
      <c r="S373" s="86">
        <f t="shared" si="134"/>
        <v>0</v>
      </c>
      <c r="T373" s="11"/>
      <c r="U373" s="11"/>
      <c r="X373" s="14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spans="1:40" ht="15.75" customHeight="1">
      <c r="A374" t="str">
        <f t="shared" si="128"/>
        <v>BoutiqueCsst</v>
      </c>
      <c r="B374" s="12" t="s">
        <v>120</v>
      </c>
      <c r="C374" s="108" t="s">
        <v>49</v>
      </c>
      <c r="D374" s="82"/>
      <c r="E374" s="14"/>
      <c r="F374" s="31">
        <f>+SUM(START:END!F374)</f>
        <v>0</v>
      </c>
      <c r="G374" s="84"/>
      <c r="H374" s="14"/>
      <c r="I374" s="31">
        <f>+SUM(START:END!I374)</f>
        <v>0</v>
      </c>
      <c r="J374" s="42"/>
      <c r="K374" s="14"/>
      <c r="L374" s="34">
        <f>+SUM(START:END!L374)</f>
        <v>0</v>
      </c>
      <c r="M374" s="42"/>
      <c r="N374" s="60">
        <f t="shared" si="133"/>
        <v>0</v>
      </c>
      <c r="O374" s="42"/>
      <c r="P374" s="14"/>
      <c r="Q374" s="34">
        <f>+SUM(START:END!Q374)</f>
        <v>0</v>
      </c>
      <c r="R374" s="42"/>
      <c r="S374" s="86">
        <f t="shared" si="134"/>
        <v>0</v>
      </c>
      <c r="T374" s="11"/>
      <c r="U374" s="11"/>
      <c r="X374" s="14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1:40" ht="15.75" hidden="1" customHeight="1">
      <c r="A375" t="str">
        <f t="shared" si="128"/>
        <v>Boutique[...]</v>
      </c>
      <c r="B375" s="12" t="s">
        <v>120</v>
      </c>
      <c r="C375" s="30" t="s">
        <v>21</v>
      </c>
      <c r="D375" s="89"/>
      <c r="E375" s="117"/>
      <c r="F375" s="31">
        <f>+SUM(START:END!F375)</f>
        <v>0</v>
      </c>
      <c r="G375" s="91"/>
      <c r="H375" s="117"/>
      <c r="I375" s="31">
        <f>+SUM(START:END!I375)</f>
        <v>0</v>
      </c>
      <c r="J375" s="24"/>
      <c r="K375" s="117"/>
      <c r="L375" s="34">
        <f>+SUM(START:END!L375)</f>
        <v>0</v>
      </c>
      <c r="M375" s="24"/>
      <c r="N375" s="94">
        <f t="shared" si="133"/>
        <v>0</v>
      </c>
      <c r="O375" s="24"/>
      <c r="P375" s="117"/>
      <c r="Q375" s="34">
        <f>+SUM(START:END!Q375)</f>
        <v>0</v>
      </c>
      <c r="R375" s="24"/>
      <c r="S375" s="95">
        <f t="shared" si="134"/>
        <v>0</v>
      </c>
      <c r="T375" s="11"/>
      <c r="U375" s="11"/>
      <c r="X375" s="14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spans="1:40" ht="15.75" customHeight="1">
      <c r="A376" t="str">
        <f t="shared" si="128"/>
        <v>BoutiqueTOTAL PERSONNEL</v>
      </c>
      <c r="B376" s="12" t="s">
        <v>120</v>
      </c>
      <c r="C376" s="99" t="s">
        <v>50</v>
      </c>
      <c r="D376" s="100" t="s">
        <v>40</v>
      </c>
      <c r="E376" s="101">
        <f>IFERROR(F376/F$359,0)</f>
        <v>0</v>
      </c>
      <c r="F376" s="102">
        <f>+SUM(F364:F375)</f>
        <v>0</v>
      </c>
      <c r="G376" s="103" t="s">
        <v>40</v>
      </c>
      <c r="H376" s="101">
        <f>IFERROR(I376/I$359,0)</f>
        <v>0</v>
      </c>
      <c r="I376" s="102">
        <f>+SUM(I364:I375)</f>
        <v>0</v>
      </c>
      <c r="J376" s="103" t="s">
        <v>40</v>
      </c>
      <c r="K376" s="101">
        <f>IFERROR(L376/L$359,0)</f>
        <v>0</v>
      </c>
      <c r="L376" s="102">
        <f>+SUM(L364:L375)</f>
        <v>0</v>
      </c>
      <c r="M376" s="154"/>
      <c r="N376" s="119">
        <f t="shared" si="133"/>
        <v>0</v>
      </c>
      <c r="O376" s="103" t="s">
        <v>40</v>
      </c>
      <c r="P376" s="101">
        <f>IFERROR(Q376/Q$359,0)</f>
        <v>0</v>
      </c>
      <c r="Q376" s="102">
        <f>+SUM(Q364:Q375)</f>
        <v>0</v>
      </c>
      <c r="R376" s="154"/>
      <c r="S376" s="120">
        <f t="shared" si="134"/>
        <v>0</v>
      </c>
      <c r="T376" s="11"/>
      <c r="U376" s="11"/>
      <c r="X376" s="14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spans="1:40" ht="15.75" customHeight="1">
      <c r="A377" t="str">
        <f t="shared" si="128"/>
        <v>BoutiquePublicité 2</v>
      </c>
      <c r="B377" s="12" t="s">
        <v>120</v>
      </c>
      <c r="C377" s="221" t="s">
        <v>51</v>
      </c>
      <c r="D377" s="82"/>
      <c r="E377" s="14"/>
      <c r="F377" s="31">
        <f>+SUM(START:END!F377)</f>
        <v>0</v>
      </c>
      <c r="G377" s="84"/>
      <c r="H377" s="14"/>
      <c r="I377" s="31">
        <f>+SUM(START:END!I377)</f>
        <v>0</v>
      </c>
      <c r="J377" s="42"/>
      <c r="K377" s="14"/>
      <c r="L377" s="34">
        <f>+SUM(START:END!L377)</f>
        <v>0</v>
      </c>
      <c r="M377" s="42"/>
      <c r="N377" s="60">
        <f t="shared" si="133"/>
        <v>0</v>
      </c>
      <c r="O377" s="42"/>
      <c r="P377" s="14"/>
      <c r="Q377" s="34">
        <f>+SUM(START:END!Q377)</f>
        <v>0</v>
      </c>
      <c r="R377" s="42"/>
      <c r="S377" s="86">
        <f t="shared" si="134"/>
        <v>0</v>
      </c>
      <c r="T377" s="11"/>
      <c r="U377" s="11"/>
      <c r="X377" s="14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spans="1:40" ht="15.75" customHeight="1">
      <c r="A378" t="str">
        <f t="shared" si="128"/>
        <v>BoutiqueService gratuit 2</v>
      </c>
      <c r="B378" s="12" t="s">
        <v>120</v>
      </c>
      <c r="C378" s="108" t="s">
        <v>52</v>
      </c>
      <c r="D378" s="82"/>
      <c r="E378" s="14"/>
      <c r="F378" s="31">
        <f>+SUM(START:END!F378)</f>
        <v>0</v>
      </c>
      <c r="G378" s="84"/>
      <c r="H378" s="14"/>
      <c r="I378" s="31">
        <f>+SUM(START:END!I378)</f>
        <v>0</v>
      </c>
      <c r="J378" s="42"/>
      <c r="K378" s="14"/>
      <c r="L378" s="34">
        <f>+SUM(START:END!L378)</f>
        <v>0</v>
      </c>
      <c r="M378" s="42"/>
      <c r="N378" s="60">
        <f t="shared" si="133"/>
        <v>0</v>
      </c>
      <c r="O378" s="42"/>
      <c r="P378" s="14"/>
      <c r="Q378" s="34">
        <f>+SUM(START:END!Q378)</f>
        <v>0</v>
      </c>
      <c r="R378" s="42"/>
      <c r="S378" s="86">
        <f t="shared" si="134"/>
        <v>0</v>
      </c>
      <c r="T378" s="11"/>
      <c r="U378" s="11"/>
      <c r="X378" s="14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spans="1:40" ht="15.75" customHeight="1">
      <c r="A379" t="str">
        <f t="shared" si="128"/>
        <v>BoutiqueFrais véhicules de cie</v>
      </c>
      <c r="B379" s="12" t="s">
        <v>120</v>
      </c>
      <c r="C379" s="109" t="s">
        <v>53</v>
      </c>
      <c r="D379" s="89"/>
      <c r="E379" s="117"/>
      <c r="F379" s="23">
        <f>+SUM(START:END!F379)</f>
        <v>0</v>
      </c>
      <c r="G379" s="91"/>
      <c r="H379" s="117"/>
      <c r="I379" s="23">
        <f>+SUM(START:END!I379)</f>
        <v>0</v>
      </c>
      <c r="J379" s="24"/>
      <c r="K379" s="117"/>
      <c r="L379" s="23">
        <f>+SUM(START:END!L379)</f>
        <v>0</v>
      </c>
      <c r="M379" s="24"/>
      <c r="N379" s="94">
        <f t="shared" si="133"/>
        <v>0</v>
      </c>
      <c r="O379" s="24"/>
      <c r="P379" s="117"/>
      <c r="Q379" s="23">
        <f>+SUM(START:END!Q379)</f>
        <v>0</v>
      </c>
      <c r="R379" s="24"/>
      <c r="S379" s="95">
        <f t="shared" si="134"/>
        <v>0</v>
      </c>
      <c r="T379" s="11"/>
      <c r="U379" s="11"/>
      <c r="X379" s="14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1:40" ht="15.75" customHeight="1">
      <c r="A380" t="str">
        <f t="shared" si="128"/>
        <v>BoutiqueInformatique</v>
      </c>
      <c r="B380" s="12" t="s">
        <v>120</v>
      </c>
      <c r="C380" s="108" t="s">
        <v>54</v>
      </c>
      <c r="D380" s="82"/>
      <c r="E380" s="14"/>
      <c r="F380" s="31">
        <f>+SUM(START:END!F380)</f>
        <v>0</v>
      </c>
      <c r="G380" s="84"/>
      <c r="H380" s="14"/>
      <c r="I380" s="31">
        <f>+SUM(START:END!I380)</f>
        <v>0</v>
      </c>
      <c r="J380" s="42"/>
      <c r="K380" s="14"/>
      <c r="L380" s="34">
        <f>+SUM(START:END!L380)</f>
        <v>0</v>
      </c>
      <c r="M380" s="42"/>
      <c r="N380" s="60">
        <f t="shared" si="133"/>
        <v>0</v>
      </c>
      <c r="O380" s="42"/>
      <c r="P380" s="14"/>
      <c r="Q380" s="34">
        <f>+SUM(START:END!Q380)</f>
        <v>0</v>
      </c>
      <c r="R380" s="42"/>
      <c r="S380" s="86">
        <f t="shared" si="134"/>
        <v>0</v>
      </c>
      <c r="T380" s="11"/>
      <c r="U380" s="11"/>
      <c r="X380" s="14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spans="1:40" ht="15.75" customHeight="1">
      <c r="A381" t="str">
        <f t="shared" si="128"/>
        <v>BoutiqueFrais de déplacement</v>
      </c>
      <c r="B381" s="12" t="s">
        <v>120</v>
      </c>
      <c r="C381" s="108" t="s">
        <v>55</v>
      </c>
      <c r="D381" s="82"/>
      <c r="E381" s="14"/>
      <c r="F381" s="31">
        <f>+SUM(START:END!F381)</f>
        <v>0</v>
      </c>
      <c r="G381" s="84"/>
      <c r="H381" s="14"/>
      <c r="I381" s="31">
        <f>+SUM(START:END!I381)</f>
        <v>0</v>
      </c>
      <c r="J381" s="42"/>
      <c r="K381" s="14"/>
      <c r="L381" s="34">
        <f>+SUM(START:END!L381)</f>
        <v>0</v>
      </c>
      <c r="M381" s="42"/>
      <c r="N381" s="60">
        <f t="shared" si="133"/>
        <v>0</v>
      </c>
      <c r="O381" s="42"/>
      <c r="P381" s="14"/>
      <c r="Q381" s="34">
        <f>+SUM(START:END!Q381)</f>
        <v>0</v>
      </c>
      <c r="R381" s="42"/>
      <c r="S381" s="86">
        <f t="shared" si="134"/>
        <v>0</v>
      </c>
      <c r="T381" s="11"/>
      <c r="U381" s="11"/>
      <c r="X381" s="14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spans="1:40" ht="15.75" customHeight="1">
      <c r="A382" t="str">
        <f t="shared" si="128"/>
        <v>BoutiqueServices extérieurs</v>
      </c>
      <c r="B382" s="12" t="s">
        <v>120</v>
      </c>
      <c r="C382" s="108" t="s">
        <v>56</v>
      </c>
      <c r="D382" s="89"/>
      <c r="E382" s="117"/>
      <c r="F382" s="23">
        <f>+SUM(START:END!F382)</f>
        <v>0</v>
      </c>
      <c r="G382" s="91"/>
      <c r="H382" s="117"/>
      <c r="I382" s="23">
        <f>+SUM(START:END!I382)</f>
        <v>0</v>
      </c>
      <c r="J382" s="24"/>
      <c r="K382" s="117"/>
      <c r="L382" s="23">
        <f>+SUM(START:END!L382)</f>
        <v>0</v>
      </c>
      <c r="M382" s="24"/>
      <c r="N382" s="94">
        <f t="shared" si="133"/>
        <v>0</v>
      </c>
      <c r="O382" s="24"/>
      <c r="P382" s="117"/>
      <c r="Q382" s="23">
        <f>+SUM(START:END!Q382)</f>
        <v>0</v>
      </c>
      <c r="R382" s="24"/>
      <c r="S382" s="95">
        <f t="shared" si="134"/>
        <v>0</v>
      </c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spans="1:40" ht="20.25" customHeight="1">
      <c r="A383" t="str">
        <f t="shared" si="128"/>
        <v>BoutiqueFournitures autres</v>
      </c>
      <c r="B383" s="12" t="s">
        <v>120</v>
      </c>
      <c r="C383" s="221" t="s">
        <v>57</v>
      </c>
      <c r="D383" s="82"/>
      <c r="E383" s="14"/>
      <c r="F383" s="31">
        <f>+SUM(START:END!F383)</f>
        <v>0</v>
      </c>
      <c r="G383" s="84"/>
      <c r="H383" s="14"/>
      <c r="I383" s="31">
        <f>+SUM(START:END!I383)</f>
        <v>0</v>
      </c>
      <c r="J383" s="42"/>
      <c r="K383" s="14"/>
      <c r="L383" s="34">
        <f>+SUM(START:END!L383)</f>
        <v>0</v>
      </c>
      <c r="M383" s="42"/>
      <c r="N383" s="60">
        <f t="shared" si="133"/>
        <v>0</v>
      </c>
      <c r="O383" s="42"/>
      <c r="P383" s="14"/>
      <c r="Q383" s="34">
        <f>+SUM(START:END!Q383)</f>
        <v>0</v>
      </c>
      <c r="R383" s="42"/>
      <c r="S383" s="86">
        <f t="shared" si="134"/>
        <v>0</v>
      </c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spans="1:40" ht="20.25" customHeight="1">
      <c r="A384" t="str">
        <f t="shared" si="128"/>
        <v>BoutiqueUniformes</v>
      </c>
      <c r="B384" s="12" t="s">
        <v>120</v>
      </c>
      <c r="C384" s="108" t="s">
        <v>58</v>
      </c>
      <c r="D384" s="82"/>
      <c r="E384" s="14"/>
      <c r="F384" s="31">
        <f>+SUM(START:END!F384)</f>
        <v>0</v>
      </c>
      <c r="G384" s="84"/>
      <c r="H384" s="14"/>
      <c r="I384" s="31">
        <f>+SUM(START:END!I384)</f>
        <v>0</v>
      </c>
      <c r="J384" s="42"/>
      <c r="K384" s="14"/>
      <c r="L384" s="34">
        <f>+SUM(START:END!L384)</f>
        <v>0</v>
      </c>
      <c r="M384" s="42"/>
      <c r="N384" s="60">
        <f t="shared" si="133"/>
        <v>0</v>
      </c>
      <c r="O384" s="42"/>
      <c r="P384" s="14"/>
      <c r="Q384" s="34">
        <f>+SUM(START:END!Q384)</f>
        <v>0</v>
      </c>
      <c r="R384" s="42"/>
      <c r="S384" s="86">
        <f t="shared" si="134"/>
        <v>0</v>
      </c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1:40" ht="20.25" customHeight="1">
      <c r="A385" t="str">
        <f t="shared" si="128"/>
        <v>BoutiquePapeterie</v>
      </c>
      <c r="B385" s="12" t="s">
        <v>120</v>
      </c>
      <c r="C385" s="108" t="s">
        <v>59</v>
      </c>
      <c r="D385" s="82"/>
      <c r="E385" s="14"/>
      <c r="F385" s="31">
        <f>+SUM(START:END!F385)</f>
        <v>0</v>
      </c>
      <c r="G385" s="84"/>
      <c r="H385" s="14"/>
      <c r="I385" s="31">
        <f>+SUM(START:END!I385)</f>
        <v>0</v>
      </c>
      <c r="J385" s="42"/>
      <c r="K385" s="14"/>
      <c r="L385" s="34">
        <f>+SUM(START:END!L385)</f>
        <v>0</v>
      </c>
      <c r="M385" s="42"/>
      <c r="N385" s="60">
        <f t="shared" si="133"/>
        <v>0</v>
      </c>
      <c r="O385" s="42"/>
      <c r="P385" s="14"/>
      <c r="Q385" s="34">
        <f>+SUM(START:END!Q385)</f>
        <v>0</v>
      </c>
      <c r="R385" s="42"/>
      <c r="S385" s="86">
        <f t="shared" si="134"/>
        <v>0</v>
      </c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spans="1:40" ht="20.25" customHeight="1">
      <c r="A386" t="str">
        <f t="shared" si="128"/>
        <v>BoutiqueTéléphone</v>
      </c>
      <c r="B386" s="12" t="s">
        <v>120</v>
      </c>
      <c r="C386" s="108" t="s">
        <v>60</v>
      </c>
      <c r="D386" s="82"/>
      <c r="E386" s="14"/>
      <c r="F386" s="31">
        <f>+SUM(START:END!F386)</f>
        <v>0</v>
      </c>
      <c r="G386" s="84"/>
      <c r="H386" s="14"/>
      <c r="I386" s="31">
        <f>+SUM(START:END!I386)</f>
        <v>0</v>
      </c>
      <c r="J386" s="42"/>
      <c r="K386" s="14"/>
      <c r="L386" s="34">
        <f>+SUM(START:END!L386)</f>
        <v>0</v>
      </c>
      <c r="M386" s="42"/>
      <c r="N386" s="60">
        <f t="shared" si="133"/>
        <v>0</v>
      </c>
      <c r="O386" s="42"/>
      <c r="P386" s="14"/>
      <c r="Q386" s="34">
        <f>+SUM(START:END!Q386)</f>
        <v>0</v>
      </c>
      <c r="R386" s="42"/>
      <c r="S386" s="86">
        <f t="shared" si="134"/>
        <v>0</v>
      </c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spans="1:40" ht="20.25" customHeight="1">
      <c r="A387" t="str">
        <f t="shared" si="128"/>
        <v>BoutiqueFrais postaux</v>
      </c>
      <c r="B387" s="12" t="s">
        <v>120</v>
      </c>
      <c r="C387" s="108" t="s">
        <v>61</v>
      </c>
      <c r="D387" s="82"/>
      <c r="E387" s="14"/>
      <c r="F387" s="31">
        <f>+SUM(START:END!F387)</f>
        <v>0</v>
      </c>
      <c r="G387" s="84"/>
      <c r="H387" s="14"/>
      <c r="I387" s="31">
        <f>+SUM(START:END!I387)</f>
        <v>0</v>
      </c>
      <c r="J387" s="42"/>
      <c r="K387" s="14"/>
      <c r="L387" s="34">
        <f>+SUM(START:END!L387)</f>
        <v>0</v>
      </c>
      <c r="M387" s="42"/>
      <c r="N387" s="60">
        <f t="shared" si="133"/>
        <v>0</v>
      </c>
      <c r="O387" s="42"/>
      <c r="P387" s="14"/>
      <c r="Q387" s="34">
        <f>+SUM(START:END!Q387)</f>
        <v>0</v>
      </c>
      <c r="R387" s="42"/>
      <c r="S387" s="86">
        <f t="shared" si="134"/>
        <v>0</v>
      </c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spans="1:40" ht="20.25" customHeight="1">
      <c r="A388" t="str">
        <f t="shared" si="128"/>
        <v>BoutiqueDivers</v>
      </c>
      <c r="B388" s="12" t="s">
        <v>120</v>
      </c>
      <c r="C388" s="108" t="s">
        <v>62</v>
      </c>
      <c r="D388" s="82"/>
      <c r="E388" s="14"/>
      <c r="F388" s="31">
        <f>+SUM(START:END!F388)</f>
        <v>0</v>
      </c>
      <c r="G388" s="84"/>
      <c r="H388" s="14"/>
      <c r="I388" s="31">
        <f>+SUM(START:END!I388)</f>
        <v>0</v>
      </c>
      <c r="J388" s="42"/>
      <c r="K388" s="14"/>
      <c r="L388" s="34">
        <f>+SUM(START:END!L388)</f>
        <v>0</v>
      </c>
      <c r="M388" s="42"/>
      <c r="N388" s="60">
        <f t="shared" si="133"/>
        <v>0</v>
      </c>
      <c r="O388" s="42"/>
      <c r="P388" s="14"/>
      <c r="Q388" s="34">
        <f>+SUM(START:END!Q388)</f>
        <v>0</v>
      </c>
      <c r="R388" s="42"/>
      <c r="S388" s="86">
        <f t="shared" si="134"/>
        <v>0</v>
      </c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spans="1:40" ht="20.25" customHeight="1">
      <c r="A389" t="str">
        <f t="shared" si="128"/>
        <v>BoutiqueFormation</v>
      </c>
      <c r="B389" s="12" t="s">
        <v>120</v>
      </c>
      <c r="C389" s="108" t="s">
        <v>63</v>
      </c>
      <c r="D389" s="82"/>
      <c r="E389" s="14"/>
      <c r="F389" s="31">
        <f>+SUM(START:END!F389)</f>
        <v>0</v>
      </c>
      <c r="G389" s="84"/>
      <c r="H389" s="14"/>
      <c r="I389" s="31">
        <f>+SUM(START:END!I389)</f>
        <v>0</v>
      </c>
      <c r="J389" s="42"/>
      <c r="K389" s="14"/>
      <c r="L389" s="34">
        <f>+SUM(START:END!L389)</f>
        <v>0</v>
      </c>
      <c r="M389" s="42"/>
      <c r="N389" s="60">
        <f t="shared" si="133"/>
        <v>0</v>
      </c>
      <c r="O389" s="42"/>
      <c r="P389" s="14"/>
      <c r="Q389" s="34">
        <f>+SUM(START:END!Q389)</f>
        <v>0</v>
      </c>
      <c r="R389" s="42"/>
      <c r="S389" s="86">
        <f t="shared" si="134"/>
        <v>0</v>
      </c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1:40" ht="20.25" customHeight="1">
      <c r="A390" t="str">
        <f t="shared" si="128"/>
        <v>BoutiqueFrais bancaires</v>
      </c>
      <c r="B390" s="12" t="s">
        <v>120</v>
      </c>
      <c r="C390" s="108" t="s">
        <v>64</v>
      </c>
      <c r="D390" s="82"/>
      <c r="E390" s="14"/>
      <c r="F390" s="31">
        <f>+SUM(START:END!F390)</f>
        <v>0</v>
      </c>
      <c r="G390" s="84"/>
      <c r="H390" s="14"/>
      <c r="I390" s="31">
        <f>+SUM(START:END!I390)</f>
        <v>0</v>
      </c>
      <c r="J390" s="42"/>
      <c r="K390" s="14"/>
      <c r="L390" s="34">
        <f>+SUM(START:END!L390)</f>
        <v>0</v>
      </c>
      <c r="M390" s="42"/>
      <c r="N390" s="60">
        <f t="shared" si="133"/>
        <v>0</v>
      </c>
      <c r="O390" s="42"/>
      <c r="P390" s="14"/>
      <c r="Q390" s="34">
        <f>+SUM(START:END!Q390)</f>
        <v>0</v>
      </c>
      <c r="R390" s="42"/>
      <c r="S390" s="86">
        <f t="shared" si="134"/>
        <v>0</v>
      </c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spans="1:40" ht="15.75" hidden="1" customHeight="1">
      <c r="A391" t="str">
        <f t="shared" si="128"/>
        <v>Boutique[...]</v>
      </c>
      <c r="B391" s="12" t="s">
        <v>120</v>
      </c>
      <c r="C391" s="108" t="s">
        <v>21</v>
      </c>
      <c r="D391" s="82"/>
      <c r="E391" s="14"/>
      <c r="F391" s="31">
        <f>+SUM(START:END!F391)</f>
        <v>0</v>
      </c>
      <c r="G391" s="84"/>
      <c r="H391" s="14"/>
      <c r="I391" s="31">
        <f>+SUM(START:END!I391)</f>
        <v>0</v>
      </c>
      <c r="J391" s="42"/>
      <c r="K391" s="14"/>
      <c r="L391" s="34">
        <f>+SUM(START:END!L391)</f>
        <v>0</v>
      </c>
      <c r="M391" s="42"/>
      <c r="N391" s="60">
        <f t="shared" si="133"/>
        <v>0</v>
      </c>
      <c r="O391" s="42"/>
      <c r="P391" s="14"/>
      <c r="Q391" s="34">
        <f>+SUM(START:END!Q391)</f>
        <v>0</v>
      </c>
      <c r="R391" s="42"/>
      <c r="S391" s="86">
        <f t="shared" si="134"/>
        <v>0</v>
      </c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spans="1:40" ht="15.75" hidden="1" customHeight="1">
      <c r="A392" t="str">
        <f t="shared" si="128"/>
        <v>Boutique[...]</v>
      </c>
      <c r="B392" s="12" t="s">
        <v>120</v>
      </c>
      <c r="C392" s="108" t="s">
        <v>21</v>
      </c>
      <c r="D392" s="82"/>
      <c r="E392" s="14"/>
      <c r="F392" s="31">
        <f>+SUM(START:END!F392)</f>
        <v>0</v>
      </c>
      <c r="G392" s="84"/>
      <c r="H392" s="14"/>
      <c r="I392" s="31">
        <f>+SUM(START:END!I392)</f>
        <v>0</v>
      </c>
      <c r="J392" s="42"/>
      <c r="K392" s="14"/>
      <c r="L392" s="34">
        <f>+SUM(START:END!L392)</f>
        <v>0</v>
      </c>
      <c r="M392" s="42"/>
      <c r="N392" s="60">
        <f t="shared" si="133"/>
        <v>0</v>
      </c>
      <c r="O392" s="42"/>
      <c r="P392" s="14"/>
      <c r="Q392" s="34">
        <f>+SUM(START:END!Q392)</f>
        <v>0</v>
      </c>
      <c r="R392" s="42"/>
      <c r="S392" s="86">
        <f t="shared" si="134"/>
        <v>0</v>
      </c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spans="1:40" ht="15.75" hidden="1" customHeight="1">
      <c r="A393" t="str">
        <f t="shared" si="128"/>
        <v>Boutique[...]</v>
      </c>
      <c r="B393" s="12" t="s">
        <v>120</v>
      </c>
      <c r="C393" s="108" t="s">
        <v>21</v>
      </c>
      <c r="D393" s="89"/>
      <c r="E393" s="117"/>
      <c r="F393" s="31">
        <f>+SUM(START:END!F393)</f>
        <v>0</v>
      </c>
      <c r="G393" s="91"/>
      <c r="H393" s="117"/>
      <c r="I393" s="31">
        <f>+SUM(START:END!I393)</f>
        <v>0</v>
      </c>
      <c r="J393" s="24"/>
      <c r="K393" s="117"/>
      <c r="L393" s="34">
        <f>+SUM(START:END!L393)</f>
        <v>0</v>
      </c>
      <c r="M393" s="24"/>
      <c r="N393" s="94">
        <f t="shared" si="133"/>
        <v>0</v>
      </c>
      <c r="O393" s="24"/>
      <c r="P393" s="117"/>
      <c r="Q393" s="34">
        <f>+SUM(START:END!Q393)</f>
        <v>0</v>
      </c>
      <c r="R393" s="24"/>
      <c r="S393" s="95">
        <f t="shared" si="134"/>
        <v>0</v>
      </c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spans="1:40" ht="15.75" customHeight="1">
      <c r="B394" s="7"/>
      <c r="C394" s="99" t="s">
        <v>65</v>
      </c>
      <c r="D394" s="100" t="s">
        <v>40</v>
      </c>
      <c r="E394" s="101">
        <f>IFERROR(F394/F$359,0)</f>
        <v>0</v>
      </c>
      <c r="F394" s="102">
        <f>+SUM(F377:F393)</f>
        <v>0</v>
      </c>
      <c r="G394" s="103" t="s">
        <v>40</v>
      </c>
      <c r="H394" s="101">
        <f>IFERROR(I394/I$359,0)</f>
        <v>0</v>
      </c>
      <c r="I394" s="102">
        <f>+SUM(I377:I393)</f>
        <v>0</v>
      </c>
      <c r="J394" s="103" t="s">
        <v>40</v>
      </c>
      <c r="K394" s="101">
        <f>IFERROR(L394/L$359,0)</f>
        <v>0</v>
      </c>
      <c r="L394" s="102">
        <f>+SUM(L377:L393)</f>
        <v>0</v>
      </c>
      <c r="M394" s="154"/>
      <c r="N394" s="102">
        <f>+SUM(N377:N393)</f>
        <v>0</v>
      </c>
      <c r="O394" s="103" t="s">
        <v>40</v>
      </c>
      <c r="P394" s="101">
        <f>IFERROR(Q394/Q$359,0)</f>
        <v>0</v>
      </c>
      <c r="Q394" s="102">
        <f>+SUM(Q377:Q393)</f>
        <v>0</v>
      </c>
      <c r="R394" s="154"/>
      <c r="S394" s="120">
        <f>+SUM(S377:S393)</f>
        <v>0</v>
      </c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1:40" ht="15.75" customHeight="1">
      <c r="B395" s="7"/>
      <c r="C395" s="30"/>
      <c r="D395" s="14"/>
      <c r="E395" s="14"/>
      <c r="F395" s="41"/>
      <c r="G395" s="42"/>
      <c r="H395" s="14"/>
      <c r="I395" s="41"/>
      <c r="J395" s="42"/>
      <c r="K395" s="14"/>
      <c r="L395" s="41"/>
      <c r="M395" s="79"/>
      <c r="N395" s="78"/>
      <c r="O395" s="42"/>
      <c r="P395" s="14"/>
      <c r="Q395" s="41"/>
      <c r="R395" s="42"/>
      <c r="S395" s="256"/>
      <c r="T395" s="257"/>
      <c r="U395" s="257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spans="1:40" ht="15.75" customHeight="1">
      <c r="B396" s="7"/>
      <c r="C396" s="99" t="s">
        <v>66</v>
      </c>
      <c r="D396" s="100" t="s">
        <v>40</v>
      </c>
      <c r="E396" s="101">
        <f>IFERROR(F396/F$359,0)</f>
        <v>0</v>
      </c>
      <c r="F396" s="102">
        <f>F376+F394</f>
        <v>0</v>
      </c>
      <c r="G396" s="103" t="s">
        <v>40</v>
      </c>
      <c r="H396" s="101">
        <f>IFERROR(I396/I$359,0)</f>
        <v>0</v>
      </c>
      <c r="I396" s="102">
        <f>I376+I394</f>
        <v>0</v>
      </c>
      <c r="J396" s="103" t="s">
        <v>40</v>
      </c>
      <c r="K396" s="101">
        <f>IFERROR(L396/L$359,0)</f>
        <v>0</v>
      </c>
      <c r="L396" s="102">
        <f>L376+L394</f>
        <v>0</v>
      </c>
      <c r="M396" s="258"/>
      <c r="N396" s="102">
        <f>L396-I396</f>
        <v>0</v>
      </c>
      <c r="O396" s="103" t="s">
        <v>40</v>
      </c>
      <c r="P396" s="101">
        <f>IFERROR(Q396/Q$359,0)</f>
        <v>0</v>
      </c>
      <c r="Q396" s="102">
        <f>Q376+Q394</f>
        <v>0</v>
      </c>
      <c r="R396" s="106"/>
      <c r="S396" s="107">
        <f>L396-Q396</f>
        <v>0</v>
      </c>
      <c r="T396" s="257"/>
      <c r="U396" s="257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spans="1:40" ht="15.75" customHeight="1" thickBot="1">
      <c r="B397" s="7"/>
      <c r="C397" s="30"/>
      <c r="D397" s="14"/>
      <c r="E397" s="14"/>
      <c r="F397" s="60"/>
      <c r="G397" s="42"/>
      <c r="H397" s="14"/>
      <c r="I397" s="60"/>
      <c r="J397" s="42"/>
      <c r="K397" s="14"/>
      <c r="L397" s="60"/>
      <c r="M397" s="79"/>
      <c r="N397" s="78"/>
      <c r="O397" s="42"/>
      <c r="P397" s="14"/>
      <c r="Q397" s="60"/>
      <c r="R397" s="42"/>
      <c r="S397" s="256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spans="1:40" ht="15.75" customHeight="1" thickTop="1" thickBot="1">
      <c r="B398" s="7"/>
      <c r="C398" s="259" t="s">
        <v>73</v>
      </c>
      <c r="D398" s="260"/>
      <c r="E398" s="260"/>
      <c r="F398" s="261">
        <f>F361-F396</f>
        <v>0</v>
      </c>
      <c r="G398" s="262"/>
      <c r="H398" s="260"/>
      <c r="I398" s="261">
        <f>I361-I396</f>
        <v>0</v>
      </c>
      <c r="J398" s="263"/>
      <c r="K398" s="264"/>
      <c r="L398" s="261">
        <f>L361-L396</f>
        <v>0</v>
      </c>
      <c r="M398" s="262"/>
      <c r="N398" s="261">
        <f>L398-I398</f>
        <v>0</v>
      </c>
      <c r="O398" s="263"/>
      <c r="P398" s="264"/>
      <c r="Q398" s="261">
        <f>Q361-Q396</f>
        <v>0</v>
      </c>
      <c r="R398" s="263"/>
      <c r="S398" s="265">
        <f>L398-Q398</f>
        <v>0</v>
      </c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spans="1:40" ht="15.75" customHeight="1" thickTop="1">
      <c r="B399" s="7"/>
      <c r="C399" s="77"/>
      <c r="D399" s="82"/>
      <c r="E399" s="14"/>
      <c r="F399" s="118"/>
      <c r="G399" s="82"/>
      <c r="H399" s="14"/>
      <c r="I399" s="118"/>
      <c r="J399" s="77"/>
      <c r="K399" s="77"/>
      <c r="L399" s="118"/>
      <c r="M399" s="77"/>
      <c r="N399" s="118"/>
      <c r="O399" s="77"/>
      <c r="P399" s="77"/>
      <c r="Q399" s="118"/>
      <c r="R399" s="77"/>
      <c r="S399" s="118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1:40" ht="15.75" customHeight="1">
      <c r="B400" s="7"/>
      <c r="C400" s="14"/>
      <c r="D400" s="14"/>
      <c r="E400" s="14"/>
      <c r="F400" s="14"/>
      <c r="G400" s="14"/>
      <c r="H400" s="14"/>
      <c r="I400" s="14"/>
      <c r="J400" s="14"/>
      <c r="K400" s="14"/>
      <c r="L400" s="83"/>
      <c r="M400" s="14"/>
      <c r="N400" s="14"/>
      <c r="O400" s="14"/>
      <c r="P400" s="14"/>
      <c r="Q400" s="14"/>
      <c r="R400" s="14"/>
      <c r="S400" s="14"/>
      <c r="T400" s="11"/>
      <c r="U400" s="11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spans="1:61" ht="44.25" customHeight="1"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6" t="str">
        <f>C1</f>
        <v>Conso</v>
      </c>
      <c r="W401" s="6"/>
      <c r="X401" s="6"/>
      <c r="Y401" s="6"/>
      <c r="Z401" s="1"/>
      <c r="AA401" s="1"/>
      <c r="AB401" s="6"/>
      <c r="AC401" s="6"/>
      <c r="AD401" s="1"/>
      <c r="AE401" s="3" t="s">
        <v>122</v>
      </c>
      <c r="AF401" s="6"/>
      <c r="AG401" s="6"/>
      <c r="AH401" s="1"/>
      <c r="AI401" s="1"/>
      <c r="AJ401" s="266"/>
      <c r="AK401" s="2"/>
      <c r="AL401" s="1"/>
      <c r="AM401" s="6"/>
      <c r="AN401" s="6"/>
      <c r="AO401" s="5" t="str">
        <f>$S$1</f>
        <v xml:space="preserve">Réalisé  </v>
      </c>
      <c r="AP401" s="257"/>
      <c r="AQ401" s="257"/>
      <c r="AR401" s="257"/>
      <c r="AS401" s="257"/>
      <c r="AT401" s="257"/>
      <c r="AU401" s="257"/>
      <c r="AV401" s="257"/>
      <c r="AW401" s="257"/>
      <c r="AX401" s="257"/>
      <c r="AY401" s="257"/>
      <c r="AZ401" s="257"/>
      <c r="BA401" s="257"/>
      <c r="BB401" s="257"/>
      <c r="BC401" s="257"/>
      <c r="BD401" s="257"/>
      <c r="BE401" s="257"/>
      <c r="BF401" s="257"/>
      <c r="BG401" s="257"/>
      <c r="BH401" s="257"/>
      <c r="BI401" s="257"/>
    </row>
    <row r="402" spans="1:61" ht="15.75" customHeight="1" thickBot="1"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267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57"/>
      <c r="AQ402" s="257"/>
      <c r="AR402" s="257"/>
      <c r="AS402" s="257"/>
      <c r="AT402" s="257"/>
      <c r="AU402" s="257"/>
      <c r="AV402" s="257"/>
      <c r="AW402" s="257"/>
      <c r="AX402" s="257"/>
      <c r="AY402" s="257"/>
      <c r="AZ402" s="257"/>
      <c r="BA402" s="257"/>
      <c r="BB402" s="257"/>
      <c r="BC402" s="257"/>
      <c r="BD402" s="257"/>
      <c r="BE402" s="257"/>
      <c r="BF402" s="257"/>
      <c r="BG402" s="257"/>
      <c r="BH402" s="257"/>
      <c r="BI402" s="257"/>
    </row>
    <row r="403" spans="1:61" ht="15.75" customHeight="1" thickTop="1" thickBot="1">
      <c r="A403" t="str">
        <f>+U403&amp;V403</f>
        <v/>
      </c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268"/>
      <c r="W403" s="269"/>
      <c r="X403" s="535" t="s">
        <v>123</v>
      </c>
      <c r="Y403" s="533"/>
      <c r="Z403" s="536"/>
      <c r="AA403" s="532" t="s">
        <v>75</v>
      </c>
      <c r="AB403" s="533"/>
      <c r="AC403" s="536"/>
      <c r="AD403" s="532" t="s">
        <v>7</v>
      </c>
      <c r="AE403" s="533"/>
      <c r="AF403" s="536"/>
      <c r="AG403" s="532" t="s">
        <v>124</v>
      </c>
      <c r="AH403" s="533"/>
      <c r="AI403" s="536"/>
      <c r="AJ403" s="532" t="s">
        <v>125</v>
      </c>
      <c r="AK403" s="533"/>
      <c r="AL403" s="533"/>
      <c r="AM403" s="532" t="s">
        <v>126</v>
      </c>
      <c r="AN403" s="533"/>
      <c r="AO403" s="534"/>
      <c r="AP403" s="257"/>
      <c r="AQ403" s="257"/>
      <c r="AR403" s="257"/>
      <c r="AS403" s="257"/>
      <c r="AT403" s="257"/>
      <c r="AU403" s="257"/>
      <c r="AV403" s="257"/>
      <c r="AW403" s="257"/>
      <c r="AX403" s="257"/>
      <c r="AY403" s="257"/>
      <c r="AZ403" s="257"/>
      <c r="BA403" s="257"/>
      <c r="BB403" s="257"/>
      <c r="BC403" s="257"/>
      <c r="BD403" s="257"/>
      <c r="BE403" s="257"/>
      <c r="BF403" s="257"/>
      <c r="BG403" s="257"/>
      <c r="BH403" s="257"/>
      <c r="BI403" s="257"/>
    </row>
    <row r="404" spans="1:61" ht="15.75" customHeight="1">
      <c r="A404" t="str">
        <f t="shared" ref="A404:A483" si="135">+U404&amp;V404</f>
        <v/>
      </c>
      <c r="B404" s="7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88"/>
      <c r="W404" s="270" t="s">
        <v>127</v>
      </c>
      <c r="X404" s="270" t="s">
        <v>128</v>
      </c>
      <c r="Y404" s="270" t="s">
        <v>129</v>
      </c>
      <c r="Z404" s="271" t="s">
        <v>130</v>
      </c>
      <c r="AA404" s="270" t="s">
        <v>128</v>
      </c>
      <c r="AB404" s="270" t="s">
        <v>129</v>
      </c>
      <c r="AC404" s="271" t="s">
        <v>130</v>
      </c>
      <c r="AD404" s="272" t="s">
        <v>128</v>
      </c>
      <c r="AE404" s="270" t="s">
        <v>129</v>
      </c>
      <c r="AF404" s="270" t="s">
        <v>130</v>
      </c>
      <c r="AG404" s="272" t="s">
        <v>131</v>
      </c>
      <c r="AH404" s="270" t="s">
        <v>132</v>
      </c>
      <c r="AI404" s="270" t="s">
        <v>133</v>
      </c>
      <c r="AJ404" s="272" t="s">
        <v>128</v>
      </c>
      <c r="AK404" s="270" t="s">
        <v>129</v>
      </c>
      <c r="AL404" s="270" t="s">
        <v>130</v>
      </c>
      <c r="AM404" s="273" t="s">
        <v>131</v>
      </c>
      <c r="AN404" s="270" t="s">
        <v>132</v>
      </c>
      <c r="AO404" s="145" t="s">
        <v>133</v>
      </c>
      <c r="AP404" s="257"/>
      <c r="AQ404" s="257"/>
      <c r="AR404" s="257"/>
      <c r="AS404" s="257"/>
      <c r="AT404" s="257"/>
      <c r="AU404" s="257"/>
      <c r="AV404" s="257"/>
      <c r="AW404" s="257"/>
      <c r="AX404" s="257"/>
      <c r="AY404" s="257"/>
      <c r="AZ404" s="257"/>
      <c r="BA404" s="257"/>
      <c r="BB404" s="257"/>
      <c r="BC404" s="257"/>
      <c r="BD404" s="257"/>
      <c r="BE404" s="257"/>
      <c r="BF404" s="257"/>
      <c r="BG404" s="257"/>
      <c r="BH404" s="257"/>
      <c r="BI404" s="257"/>
    </row>
    <row r="405" spans="1:61" ht="15.75" customHeight="1">
      <c r="A405" t="str">
        <f t="shared" si="135"/>
        <v>Ventes nettes</v>
      </c>
      <c r="B405" s="7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257"/>
      <c r="U405" s="257"/>
      <c r="V405" s="109" t="s">
        <v>16</v>
      </c>
      <c r="W405" s="274"/>
      <c r="X405" s="274"/>
      <c r="Y405" s="274"/>
      <c r="Z405" s="275">
        <f>F5+F93+E193+E249+D313+D361</f>
        <v>7617777.2760217367</v>
      </c>
      <c r="AA405" s="274"/>
      <c r="AB405" s="274"/>
      <c r="AC405" s="275">
        <f>I5+I93+H193+H249+G313+G361</f>
        <v>7617777.2760217367</v>
      </c>
      <c r="AD405" s="276"/>
      <c r="AE405" s="277"/>
      <c r="AF405" s="277">
        <f>L5+L93+K193+K249+J313+J361</f>
        <v>16217056.989999996</v>
      </c>
      <c r="AG405" s="276"/>
      <c r="AH405" s="277"/>
      <c r="AI405" s="278"/>
      <c r="AJ405" s="276"/>
      <c r="AK405" s="277"/>
      <c r="AL405" s="277">
        <f>Q5+Q93+P193+P249+O313+O361</f>
        <v>12656715.300000003</v>
      </c>
      <c r="AM405" s="279"/>
      <c r="AN405" s="277"/>
      <c r="AO405" s="280"/>
      <c r="AP405" s="257"/>
      <c r="AQ405" s="257"/>
      <c r="AR405" s="257"/>
      <c r="AS405" s="257"/>
      <c r="AT405" s="257"/>
      <c r="AU405" s="257"/>
      <c r="AV405" s="257"/>
      <c r="AW405" s="257"/>
      <c r="AX405" s="257"/>
      <c r="AY405" s="257"/>
      <c r="AZ405" s="257"/>
      <c r="BA405" s="257"/>
      <c r="BB405" s="257"/>
      <c r="BC405" s="257"/>
      <c r="BD405" s="257"/>
      <c r="BE405" s="257"/>
      <c r="BF405" s="257"/>
      <c r="BG405" s="257"/>
      <c r="BH405" s="257"/>
      <c r="BI405" s="257"/>
    </row>
    <row r="406" spans="1:61" ht="15.75" customHeight="1">
      <c r="A406" t="str">
        <f t="shared" si="135"/>
        <v>Profit brut</v>
      </c>
      <c r="B406" s="7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257"/>
      <c r="U406" s="257"/>
      <c r="V406" s="281" t="s">
        <v>134</v>
      </c>
      <c r="W406" s="282"/>
      <c r="X406" s="282"/>
      <c r="Y406" s="282"/>
      <c r="Z406" s="283">
        <f>F27+F107+F193+F249+F313+F361</f>
        <v>1627861.7940464052</v>
      </c>
      <c r="AA406" s="282"/>
      <c r="AB406" s="282"/>
      <c r="AC406" s="283">
        <f>I27+I107+I193+I249+I313+I361</f>
        <v>1627861.7940464052</v>
      </c>
      <c r="AD406" s="284"/>
      <c r="AE406" s="285"/>
      <c r="AF406" s="285">
        <f>L27+L107+L193+L249+L313+L361</f>
        <v>1882405.73</v>
      </c>
      <c r="AG406" s="284"/>
      <c r="AH406" s="285">
        <f>AF406-AC406</f>
        <v>254543.93595359474</v>
      </c>
      <c r="AI406" s="286">
        <f>AH406/AC406</f>
        <v>0.15636704349505637</v>
      </c>
      <c r="AJ406" s="284"/>
      <c r="AK406" s="285"/>
      <c r="AL406" s="285">
        <f>Q27+Q107+Q193+Q249+Q313+Q361</f>
        <v>1371874.9100000006</v>
      </c>
      <c r="AM406" s="287"/>
      <c r="AN406" s="285">
        <f>AF406-AL406</f>
        <v>510530.81999999937</v>
      </c>
      <c r="AO406" s="288">
        <f>IF(AL406=0,0,AN406/AL406)</f>
        <v>0.372140941042503</v>
      </c>
      <c r="AP406" s="257"/>
      <c r="AQ406" s="257"/>
      <c r="AR406" s="257"/>
      <c r="AS406" s="257"/>
      <c r="AT406" s="257"/>
      <c r="AU406" s="257"/>
      <c r="AV406" s="257"/>
      <c r="AW406" s="257"/>
      <c r="AX406" s="257"/>
      <c r="AY406" s="257"/>
      <c r="AZ406" s="257"/>
      <c r="BA406" s="257"/>
      <c r="BB406" s="257"/>
      <c r="BC406" s="257"/>
      <c r="BD406" s="257"/>
      <c r="BE406" s="257"/>
      <c r="BF406" s="257"/>
      <c r="BG406" s="257"/>
      <c r="BH406" s="257"/>
      <c r="BI406" s="257"/>
    </row>
    <row r="407" spans="1:61" ht="15.75" customHeight="1">
      <c r="A407" t="str">
        <f t="shared" si="135"/>
        <v>DÉPENSES</v>
      </c>
      <c r="B407" s="7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257"/>
      <c r="U407" s="257"/>
      <c r="V407" s="289" t="s">
        <v>135</v>
      </c>
      <c r="W407" s="290"/>
      <c r="X407" s="290"/>
      <c r="Y407" s="290"/>
      <c r="Z407" s="291"/>
      <c r="AA407" s="290"/>
      <c r="AB407" s="290"/>
      <c r="AC407" s="291"/>
      <c r="AD407" s="292"/>
      <c r="AE407" s="290"/>
      <c r="AF407" s="293"/>
      <c r="AG407" s="292"/>
      <c r="AH407" s="293"/>
      <c r="AI407" s="294"/>
      <c r="AJ407" s="292"/>
      <c r="AK407" s="290"/>
      <c r="AL407" s="293"/>
      <c r="AM407" s="295"/>
      <c r="AN407" s="293"/>
      <c r="AO407" s="296"/>
      <c r="AP407" s="257"/>
      <c r="AQ407" s="257"/>
      <c r="AR407" s="257"/>
      <c r="AS407" s="257"/>
      <c r="AT407" s="257"/>
      <c r="AU407" s="257"/>
      <c r="AV407" s="257"/>
      <c r="AW407" s="257"/>
      <c r="AX407" s="257"/>
      <c r="AY407" s="257"/>
      <c r="AZ407" s="257"/>
      <c r="BA407" s="257"/>
      <c r="BB407" s="257"/>
      <c r="BC407" s="257"/>
      <c r="BD407" s="257"/>
      <c r="BE407" s="257"/>
      <c r="BF407" s="257"/>
      <c r="BG407" s="257"/>
      <c r="BH407" s="257"/>
      <c r="BI407" s="257"/>
    </row>
    <row r="408" spans="1:61" ht="15.75" customHeight="1">
      <c r="A408" t="str">
        <f t="shared" si="135"/>
        <v>Comm. vendeurs</v>
      </c>
      <c r="B408" s="7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257"/>
      <c r="U408" s="257"/>
      <c r="V408" s="108" t="s">
        <v>32</v>
      </c>
      <c r="W408" s="297" t="s">
        <v>136</v>
      </c>
      <c r="X408" s="290"/>
      <c r="Y408" s="298">
        <f t="shared" ref="Y408:Y417" si="136">Z408/(D$13+D$96)</f>
        <v>422.99378958652039</v>
      </c>
      <c r="Z408" s="291">
        <f>+SUM(START:END!Z408)</f>
        <v>124062.35212269696</v>
      </c>
      <c r="AA408" s="290"/>
      <c r="AB408" s="298">
        <f t="shared" ref="AB408:AB417" si="137">IF(AC408=0,0,AC408/(G$13+G$96))</f>
        <v>422.67288262379253</v>
      </c>
      <c r="AC408" s="291">
        <f>+SUM(START:END!AC408)</f>
        <v>124062.35212269696</v>
      </c>
      <c r="AD408" s="299"/>
      <c r="AE408" s="298">
        <f t="shared" ref="AE408:AE413" si="138">IF(AF408=0,0,AF408/(J$13+J$96))</f>
        <v>638.92150306748465</v>
      </c>
      <c r="AF408" s="291">
        <f>+SUM(START:END!AF408)</f>
        <v>208288.41</v>
      </c>
      <c r="AG408" s="292">
        <f t="shared" ref="AG408:AH417" si="139">AE408-AB408</f>
        <v>216.24862044369212</v>
      </c>
      <c r="AH408" s="293">
        <f t="shared" si="139"/>
        <v>84226.057877303043</v>
      </c>
      <c r="AI408" s="294">
        <f>IF(AC408=0,0,AH408/AC408)</f>
        <v>0.67890102384971673</v>
      </c>
      <c r="AJ408" s="299"/>
      <c r="AK408" s="293">
        <f t="shared" ref="AK408:AK417" si="140">AL408/(O$13+O$96)</f>
        <v>453.32499999999999</v>
      </c>
      <c r="AL408" s="291">
        <f t="shared" ref="AL408:AL417" si="141">+SUMIF($C:$C,$V408,Q:Q)</f>
        <v>122397.75</v>
      </c>
      <c r="AM408" s="295">
        <f t="shared" ref="AM408:AM417" si="142">AE408-Y408</f>
        <v>215.92771348096426</v>
      </c>
      <c r="AN408" s="293">
        <f t="shared" ref="AN408:AN430" si="143">AF408-AL408</f>
        <v>85890.66</v>
      </c>
      <c r="AO408" s="300">
        <f>IF(AL408=0,0,AN408/AL408)</f>
        <v>0.70173397795302617</v>
      </c>
      <c r="AP408" s="257"/>
      <c r="AQ408" s="257"/>
      <c r="AR408" s="7"/>
      <c r="AS408" s="257"/>
      <c r="AT408" s="257"/>
      <c r="AU408" s="257"/>
      <c r="AV408" s="257"/>
      <c r="AW408" s="257"/>
      <c r="AX408" s="257"/>
      <c r="AY408" s="257"/>
      <c r="AZ408" s="257"/>
      <c r="BA408" s="257"/>
      <c r="BB408" s="257"/>
      <c r="BC408" s="257"/>
      <c r="BD408" s="257"/>
      <c r="BE408" s="257"/>
      <c r="BF408" s="257"/>
      <c r="BG408" s="257"/>
      <c r="BH408" s="257"/>
      <c r="BI408" s="257"/>
    </row>
    <row r="409" spans="1:61" ht="15.75" customHeight="1">
      <c r="A409" t="str">
        <f t="shared" si="135"/>
        <v>Comm. F&amp;I</v>
      </c>
      <c r="B409" s="7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257"/>
      <c r="U409" s="257"/>
      <c r="V409" s="109" t="s">
        <v>33</v>
      </c>
      <c r="W409" s="301" t="s">
        <v>137</v>
      </c>
      <c r="X409" s="274"/>
      <c r="Y409" s="302">
        <f t="shared" si="136"/>
        <v>364.27657368859309</v>
      </c>
      <c r="Z409" s="275">
        <f>+SUM(START:END!Z409)</f>
        <v>106840.83234219658</v>
      </c>
      <c r="AA409" s="274"/>
      <c r="AB409" s="302">
        <f t="shared" si="137"/>
        <v>364.00021291986974</v>
      </c>
      <c r="AC409" s="275">
        <f>+SUM(START:END!AC409)</f>
        <v>106840.83234219658</v>
      </c>
      <c r="AD409" s="303"/>
      <c r="AE409" s="302">
        <f t="shared" si="138"/>
        <v>425.3770552147239</v>
      </c>
      <c r="AF409" s="275">
        <f>+SUM(START:END!AF409)</f>
        <v>138672.91999999998</v>
      </c>
      <c r="AG409" s="276">
        <f t="shared" si="139"/>
        <v>61.376842294854157</v>
      </c>
      <c r="AH409" s="277">
        <f t="shared" si="139"/>
        <v>31832.087657803408</v>
      </c>
      <c r="AI409" s="304">
        <f t="shared" ref="AI409:AI417" si="144">IF(AC409=0,0,AH409/AC409)</f>
        <v>0.29793934547280188</v>
      </c>
      <c r="AJ409" s="303"/>
      <c r="AK409" s="277">
        <f t="shared" si="140"/>
        <v>380.07274074074076</v>
      </c>
      <c r="AL409" s="275">
        <f t="shared" si="141"/>
        <v>102619.64</v>
      </c>
      <c r="AM409" s="279">
        <f t="shared" si="142"/>
        <v>61.100481526130807</v>
      </c>
      <c r="AN409" s="277">
        <f t="shared" si="143"/>
        <v>36053.279999999984</v>
      </c>
      <c r="AO409" s="305">
        <f t="shared" ref="AO409:AO417" si="145">IF(AL409=0,0,AN409/AL409)</f>
        <v>0.35132923873051963</v>
      </c>
      <c r="AP409" s="257"/>
      <c r="AQ409" s="257"/>
      <c r="AR409" s="14"/>
      <c r="AS409" s="257"/>
      <c r="AT409" s="257"/>
      <c r="AU409" s="257"/>
      <c r="AV409" s="257"/>
      <c r="AW409" s="257"/>
      <c r="AX409" s="257"/>
      <c r="AY409" s="257"/>
      <c r="AZ409" s="257"/>
      <c r="BA409" s="257"/>
      <c r="BB409" s="257"/>
      <c r="BC409" s="257"/>
      <c r="BD409" s="257"/>
      <c r="BE409" s="257"/>
      <c r="BF409" s="257"/>
      <c r="BG409" s="257"/>
      <c r="BH409" s="257"/>
      <c r="BI409" s="257"/>
    </row>
    <row r="410" spans="1:61" ht="15.75" customHeight="1">
      <c r="A410" t="str">
        <f t="shared" si="135"/>
        <v>Frais de livraison</v>
      </c>
      <c r="B410" s="7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257"/>
      <c r="U410" s="257"/>
      <c r="V410" s="108" t="s">
        <v>34</v>
      </c>
      <c r="W410" s="297" t="s">
        <v>138</v>
      </c>
      <c r="X410" s="290"/>
      <c r="Y410" s="298">
        <f t="shared" si="136"/>
        <v>159.50011255341073</v>
      </c>
      <c r="Z410" s="291">
        <f>+SUM(START:END!Z410)</f>
        <v>46780.732044680655</v>
      </c>
      <c r="AA410" s="290"/>
      <c r="AB410" s="298">
        <f t="shared" si="137"/>
        <v>159.37910676577422</v>
      </c>
      <c r="AC410" s="291">
        <f>+SUM(START:END!AC410)</f>
        <v>46780.732044680655</v>
      </c>
      <c r="AD410" s="299"/>
      <c r="AE410" s="298">
        <f t="shared" si="138"/>
        <v>144.35469325153375</v>
      </c>
      <c r="AF410" s="291">
        <f>+SUM(START:END!AF410)</f>
        <v>47059.630000000005</v>
      </c>
      <c r="AG410" s="292">
        <f t="shared" si="139"/>
        <v>-15.024413514240479</v>
      </c>
      <c r="AH410" s="293">
        <f t="shared" si="139"/>
        <v>278.89795531934942</v>
      </c>
      <c r="AI410" s="294">
        <f t="shared" si="144"/>
        <v>5.9618125482297224E-3</v>
      </c>
      <c r="AJ410" s="299"/>
      <c r="AK410" s="293">
        <f t="shared" si="140"/>
        <v>134.15851851851852</v>
      </c>
      <c r="AL410" s="291">
        <f t="shared" si="141"/>
        <v>36222.800000000003</v>
      </c>
      <c r="AM410" s="295">
        <f t="shared" si="142"/>
        <v>-15.145419301876984</v>
      </c>
      <c r="AN410" s="293">
        <f t="shared" si="143"/>
        <v>10836.830000000002</v>
      </c>
      <c r="AO410" s="300">
        <f t="shared" si="145"/>
        <v>0.29917151628256239</v>
      </c>
      <c r="AP410" s="257"/>
      <c r="AQ410" s="257"/>
      <c r="AR410" s="14"/>
      <c r="AS410" s="257"/>
      <c r="AT410" s="257"/>
      <c r="AU410" s="257"/>
      <c r="AV410" s="257"/>
      <c r="AW410" s="257"/>
      <c r="AX410" s="257"/>
      <c r="AY410" s="257"/>
      <c r="AZ410" s="257"/>
      <c r="BA410" s="257"/>
      <c r="BB410" s="257"/>
      <c r="BC410" s="257"/>
      <c r="BD410" s="257"/>
      <c r="BE410" s="257"/>
      <c r="BF410" s="257"/>
      <c r="BG410" s="257"/>
      <c r="BH410" s="257"/>
      <c r="BI410" s="257"/>
    </row>
    <row r="411" spans="1:61" ht="15.75" customHeight="1">
      <c r="A411" t="str">
        <f t="shared" si="135"/>
        <v>Service gratuit 1</v>
      </c>
      <c r="B411" s="7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257"/>
      <c r="U411" s="257"/>
      <c r="V411" s="108" t="s">
        <v>35</v>
      </c>
      <c r="W411" s="297" t="s">
        <v>139</v>
      </c>
      <c r="X411" s="290"/>
      <c r="Y411" s="298">
        <f t="shared" si="136"/>
        <v>41.535287306597944</v>
      </c>
      <c r="Z411" s="291">
        <f>+SUM(START:END!Z411)</f>
        <v>12182.130249206737</v>
      </c>
      <c r="AA411" s="290"/>
      <c r="AB411" s="298">
        <f t="shared" si="137"/>
        <v>41.50377629337806</v>
      </c>
      <c r="AC411" s="291">
        <f>+SUM(START:END!AC411)</f>
        <v>12182.130249206737</v>
      </c>
      <c r="AD411" s="299"/>
      <c r="AE411" s="298">
        <f t="shared" si="138"/>
        <v>13.301196319018407</v>
      </c>
      <c r="AF411" s="291">
        <f>+SUM(START:END!AF411)</f>
        <v>4336.1900000000005</v>
      </c>
      <c r="AG411" s="292">
        <f t="shared" si="139"/>
        <v>-28.202579974359651</v>
      </c>
      <c r="AH411" s="293">
        <f t="shared" si="139"/>
        <v>-7845.9402492067366</v>
      </c>
      <c r="AI411" s="294">
        <f t="shared" si="144"/>
        <v>-0.64405322293427625</v>
      </c>
      <c r="AJ411" s="299"/>
      <c r="AK411" s="293">
        <f t="shared" si="140"/>
        <v>47.820740740740739</v>
      </c>
      <c r="AL411" s="291">
        <f t="shared" si="141"/>
        <v>12911.6</v>
      </c>
      <c r="AM411" s="295">
        <f t="shared" si="142"/>
        <v>-28.234090987579535</v>
      </c>
      <c r="AN411" s="293">
        <f t="shared" si="143"/>
        <v>-8575.41</v>
      </c>
      <c r="AO411" s="306">
        <f t="shared" si="145"/>
        <v>-0.66416323306174285</v>
      </c>
      <c r="AP411" s="257"/>
      <c r="AQ411" s="257"/>
      <c r="AR411" s="14"/>
      <c r="AS411" s="257"/>
      <c r="AT411" s="257"/>
      <c r="AU411" s="257"/>
      <c r="AV411" s="257"/>
      <c r="AW411" s="257"/>
      <c r="AX411" s="257"/>
      <c r="AY411" s="257"/>
      <c r="AZ411" s="257"/>
      <c r="BA411" s="257"/>
      <c r="BB411" s="257"/>
      <c r="BC411" s="257"/>
      <c r="BD411" s="257"/>
      <c r="BE411" s="257"/>
      <c r="BF411" s="257"/>
      <c r="BG411" s="257"/>
      <c r="BH411" s="257"/>
      <c r="BI411" s="257"/>
    </row>
    <row r="412" spans="1:61" ht="15.75" customHeight="1">
      <c r="A412" t="str">
        <f t="shared" si="135"/>
        <v>Entretien stock</v>
      </c>
      <c r="B412" s="7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257"/>
      <c r="U412" s="257"/>
      <c r="V412" s="109" t="s">
        <v>36</v>
      </c>
      <c r="W412" s="301"/>
      <c r="X412" s="274"/>
      <c r="Y412" s="302">
        <f t="shared" si="136"/>
        <v>45.867546814478736</v>
      </c>
      <c r="Z412" s="275">
        <f>+SUM(START:END!Z412)</f>
        <v>13452.764281633052</v>
      </c>
      <c r="AA412" s="274"/>
      <c r="AB412" s="302">
        <f t="shared" si="137"/>
        <v>45.832749104681625</v>
      </c>
      <c r="AC412" s="275">
        <f>+SUM(START:END!AC412)</f>
        <v>13452.764281633052</v>
      </c>
      <c r="AD412" s="303"/>
      <c r="AE412" s="302">
        <f t="shared" si="138"/>
        <v>43.197147239263806</v>
      </c>
      <c r="AF412" s="275">
        <f>+SUM(START:END!AF412)</f>
        <v>14082.27</v>
      </c>
      <c r="AG412" s="276">
        <f t="shared" si="139"/>
        <v>-2.6356018654178186</v>
      </c>
      <c r="AH412" s="277">
        <f t="shared" si="139"/>
        <v>629.50571836694871</v>
      </c>
      <c r="AI412" s="304">
        <f t="shared" si="144"/>
        <v>4.679378194609473E-2</v>
      </c>
      <c r="AJ412" s="303"/>
      <c r="AK412" s="277">
        <f t="shared" si="140"/>
        <v>52.488703703703706</v>
      </c>
      <c r="AL412" s="275">
        <f t="shared" si="141"/>
        <v>14171.95</v>
      </c>
      <c r="AM412" s="279">
        <f t="shared" si="142"/>
        <v>-2.6703995752149297</v>
      </c>
      <c r="AN412" s="277">
        <f t="shared" si="143"/>
        <v>-89.680000000000291</v>
      </c>
      <c r="AO412" s="305">
        <f t="shared" si="145"/>
        <v>-6.3279929720328034E-3</v>
      </c>
      <c r="AP412" s="257"/>
      <c r="AQ412" s="257"/>
      <c r="AR412" s="14"/>
      <c r="AS412" s="257"/>
      <c r="AT412" s="257"/>
      <c r="AU412" s="257"/>
      <c r="AV412" s="257"/>
      <c r="AW412" s="257"/>
      <c r="AX412" s="257"/>
      <c r="AY412" s="257"/>
      <c r="AZ412" s="257"/>
      <c r="BA412" s="257"/>
      <c r="BB412" s="257"/>
      <c r="BC412" s="257"/>
      <c r="BD412" s="257"/>
      <c r="BE412" s="257"/>
      <c r="BF412" s="257"/>
      <c r="BG412" s="257"/>
      <c r="BH412" s="257"/>
      <c r="BI412" s="257"/>
    </row>
    <row r="413" spans="1:61" ht="15.75" customHeight="1">
      <c r="A413" t="str">
        <f t="shared" si="135"/>
        <v>Publicité 1</v>
      </c>
      <c r="B413" s="7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257"/>
      <c r="U413" s="257"/>
      <c r="V413" s="108" t="s">
        <v>37</v>
      </c>
      <c r="W413" s="297" t="s">
        <v>140</v>
      </c>
      <c r="X413" s="294"/>
      <c r="Y413" s="298">
        <f t="shared" si="136"/>
        <v>138.43109146623911</v>
      </c>
      <c r="Z413" s="291">
        <f>+SUM(START:END!Z413)</f>
        <v>40601.274148733071</v>
      </c>
      <c r="AA413" s="294"/>
      <c r="AB413" s="298">
        <f t="shared" si="137"/>
        <v>138.32606982714375</v>
      </c>
      <c r="AC413" s="291">
        <f>+SUM(START:END!AC413)</f>
        <v>40601.274148733071</v>
      </c>
      <c r="AD413" s="299"/>
      <c r="AE413" s="298">
        <f t="shared" si="138"/>
        <v>107.27150306748467</v>
      </c>
      <c r="AF413" s="291">
        <f>+SUM(START:END!AF413)</f>
        <v>34970.51</v>
      </c>
      <c r="AG413" s="292">
        <f t="shared" si="139"/>
        <v>-31.054566759659082</v>
      </c>
      <c r="AH413" s="293">
        <f t="shared" si="139"/>
        <v>-5630.7641487330693</v>
      </c>
      <c r="AI413" s="294">
        <f t="shared" si="144"/>
        <v>-0.1386844198067802</v>
      </c>
      <c r="AJ413" s="299"/>
      <c r="AK413" s="293">
        <f t="shared" si="140"/>
        <v>192.81481481481481</v>
      </c>
      <c r="AL413" s="291">
        <f t="shared" si="141"/>
        <v>52060</v>
      </c>
      <c r="AM413" s="295">
        <f t="shared" si="142"/>
        <v>-31.159588398754437</v>
      </c>
      <c r="AN413" s="293">
        <f t="shared" si="143"/>
        <v>-17089.489999999998</v>
      </c>
      <c r="AO413" s="300">
        <f t="shared" si="145"/>
        <v>-0.32826527084133689</v>
      </c>
      <c r="AP413" s="257"/>
      <c r="AQ413" s="257"/>
      <c r="AR413" s="14"/>
      <c r="AS413" s="257"/>
      <c r="AT413" s="257"/>
      <c r="AU413" s="257"/>
      <c r="AV413" s="257"/>
      <c r="AW413" s="257"/>
      <c r="AX413" s="257"/>
      <c r="AY413" s="257"/>
      <c r="AZ413" s="257"/>
      <c r="BA413" s="257"/>
      <c r="BB413" s="257"/>
      <c r="BC413" s="257"/>
      <c r="BD413" s="257"/>
      <c r="BE413" s="257"/>
      <c r="BF413" s="257"/>
      <c r="BG413" s="257"/>
      <c r="BH413" s="257"/>
      <c r="BI413" s="257"/>
    </row>
    <row r="414" spans="1:61" ht="15.75" customHeight="1">
      <c r="A414" t="str">
        <f t="shared" si="135"/>
        <v>Intérêt de gros</v>
      </c>
      <c r="B414" s="7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257"/>
      <c r="U414" s="257"/>
      <c r="V414" s="108" t="s">
        <v>38</v>
      </c>
      <c r="W414" s="297" t="s">
        <v>141</v>
      </c>
      <c r="X414" s="290"/>
      <c r="Y414" s="298">
        <f t="shared" si="136"/>
        <v>168.80753474709195</v>
      </c>
      <c r="Z414" s="291">
        <f>+SUM(START:END!Z414)</f>
        <v>49510.560987738689</v>
      </c>
      <c r="AA414" s="290"/>
      <c r="AB414" s="298">
        <f t="shared" si="137"/>
        <v>168.67946782366448</v>
      </c>
      <c r="AC414" s="291">
        <f>+SUM(START:END!AC414)</f>
        <v>49510.560987738689</v>
      </c>
      <c r="AD414" s="299"/>
      <c r="AE414" s="298">
        <f>IF(AF414=0,0,AF414/(J$13+J$13))</f>
        <v>88.530552884615389</v>
      </c>
      <c r="AF414" s="291">
        <f>+SUM(START:END!AF414)</f>
        <v>36828.71</v>
      </c>
      <c r="AG414" s="292">
        <f t="shared" si="139"/>
        <v>-80.148914939049092</v>
      </c>
      <c r="AH414" s="293">
        <f t="shared" si="139"/>
        <v>-12681.85098773869</v>
      </c>
      <c r="AI414" s="294">
        <f t="shared" si="144"/>
        <v>-0.25614436061185725</v>
      </c>
      <c r="AJ414" s="299"/>
      <c r="AK414" s="293">
        <f t="shared" si="140"/>
        <v>306.83166666666665</v>
      </c>
      <c r="AL414" s="291">
        <f t="shared" si="141"/>
        <v>82844.55</v>
      </c>
      <c r="AM414" s="295">
        <f t="shared" si="142"/>
        <v>-80.276981862476561</v>
      </c>
      <c r="AN414" s="293">
        <f t="shared" si="143"/>
        <v>-46015.840000000004</v>
      </c>
      <c r="AO414" s="300">
        <f t="shared" si="145"/>
        <v>-0.55544800472692535</v>
      </c>
      <c r="AP414" s="257"/>
      <c r="AQ414" s="257"/>
      <c r="AR414" s="14"/>
      <c r="AS414" s="257"/>
      <c r="AT414" s="257"/>
      <c r="AU414" s="257"/>
      <c r="AV414" s="257"/>
      <c r="AW414" s="257"/>
      <c r="AX414" s="257"/>
      <c r="AY414" s="257"/>
      <c r="AZ414" s="257"/>
      <c r="BA414" s="257"/>
      <c r="BB414" s="257"/>
      <c r="BC414" s="257"/>
      <c r="BD414" s="257"/>
      <c r="BE414" s="257"/>
      <c r="BF414" s="257"/>
      <c r="BG414" s="257"/>
      <c r="BH414" s="257"/>
      <c r="BI414" s="257"/>
    </row>
    <row r="415" spans="1:61" ht="15.75" hidden="1" customHeight="1">
      <c r="A415" t="str">
        <f t="shared" si="135"/>
        <v>[...]</v>
      </c>
      <c r="B415" s="7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257"/>
      <c r="U415" s="257"/>
      <c r="V415" s="108" t="s">
        <v>21</v>
      </c>
      <c r="W415" s="297"/>
      <c r="X415" s="294"/>
      <c r="Y415" s="298">
        <f t="shared" si="136"/>
        <v>0</v>
      </c>
      <c r="Z415" s="291">
        <f t="shared" ref="Z415:Z417" si="146">+SUMIF($C:$C,$V415,F:F)</f>
        <v>0</v>
      </c>
      <c r="AA415" s="290"/>
      <c r="AB415" s="298">
        <f t="shared" si="137"/>
        <v>0</v>
      </c>
      <c r="AC415" s="291">
        <f t="shared" ref="AC415:AC417" si="147">+SUMIF($C:$C,$V415,I:I)</f>
        <v>0</v>
      </c>
      <c r="AD415" s="299"/>
      <c r="AE415" s="298">
        <f t="shared" ref="AE415:AE417" si="148">IF(AF415=0,0,AF415/(J$13+J$13))</f>
        <v>0</v>
      </c>
      <c r="AF415" s="291">
        <f t="shared" ref="AF415:AF417" si="149">+SUMIF($C:$C,$V415,L:L)</f>
        <v>0</v>
      </c>
      <c r="AG415" s="292">
        <f t="shared" si="139"/>
        <v>0</v>
      </c>
      <c r="AH415" s="293">
        <f t="shared" si="139"/>
        <v>0</v>
      </c>
      <c r="AI415" s="294">
        <f t="shared" si="144"/>
        <v>0</v>
      </c>
      <c r="AJ415" s="299"/>
      <c r="AK415" s="293">
        <f t="shared" si="140"/>
        <v>0</v>
      </c>
      <c r="AL415" s="291">
        <f t="shared" si="141"/>
        <v>0</v>
      </c>
      <c r="AM415" s="295">
        <f t="shared" si="142"/>
        <v>0</v>
      </c>
      <c r="AN415" s="293">
        <f t="shared" si="143"/>
        <v>0</v>
      </c>
      <c r="AO415" s="300">
        <f t="shared" si="145"/>
        <v>0</v>
      </c>
      <c r="AP415" s="257"/>
      <c r="AQ415" s="257"/>
      <c r="AR415" s="14"/>
      <c r="AS415" s="257"/>
      <c r="AT415" s="257"/>
      <c r="AU415" s="257"/>
      <c r="AV415" s="257"/>
      <c r="AW415" s="257"/>
      <c r="AX415" s="257"/>
      <c r="AY415" s="257"/>
      <c r="AZ415" s="257"/>
      <c r="BA415" s="257"/>
      <c r="BB415" s="257"/>
      <c r="BC415" s="257"/>
      <c r="BD415" s="257"/>
      <c r="BE415" s="257"/>
      <c r="BF415" s="257"/>
      <c r="BG415" s="257"/>
      <c r="BH415" s="257"/>
      <c r="BI415" s="257"/>
    </row>
    <row r="416" spans="1:61" ht="15.75" hidden="1" customHeight="1">
      <c r="A416" t="str">
        <f t="shared" si="135"/>
        <v>[...]</v>
      </c>
      <c r="B416" s="7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257"/>
      <c r="U416" s="257"/>
      <c r="V416" s="108" t="s">
        <v>21</v>
      </c>
      <c r="W416" s="297"/>
      <c r="X416" s="294"/>
      <c r="Y416" s="298">
        <f t="shared" si="136"/>
        <v>0</v>
      </c>
      <c r="Z416" s="291">
        <f t="shared" si="146"/>
        <v>0</v>
      </c>
      <c r="AA416" s="290"/>
      <c r="AB416" s="298">
        <f t="shared" si="137"/>
        <v>0</v>
      </c>
      <c r="AC416" s="291">
        <f t="shared" si="147"/>
        <v>0</v>
      </c>
      <c r="AD416" s="299"/>
      <c r="AE416" s="298">
        <f t="shared" si="148"/>
        <v>0</v>
      </c>
      <c r="AF416" s="291">
        <f t="shared" si="149"/>
        <v>0</v>
      </c>
      <c r="AG416" s="292">
        <f t="shared" si="139"/>
        <v>0</v>
      </c>
      <c r="AH416" s="293">
        <f t="shared" si="139"/>
        <v>0</v>
      </c>
      <c r="AI416" s="294">
        <f t="shared" si="144"/>
        <v>0</v>
      </c>
      <c r="AJ416" s="299"/>
      <c r="AK416" s="293">
        <f t="shared" si="140"/>
        <v>0</v>
      </c>
      <c r="AL416" s="291">
        <f t="shared" si="141"/>
        <v>0</v>
      </c>
      <c r="AM416" s="295">
        <f t="shared" si="142"/>
        <v>0</v>
      </c>
      <c r="AN416" s="293">
        <f t="shared" si="143"/>
        <v>0</v>
      </c>
      <c r="AO416" s="300">
        <f t="shared" si="145"/>
        <v>0</v>
      </c>
      <c r="AP416" s="257"/>
      <c r="AQ416" s="257"/>
      <c r="AR416" s="14"/>
      <c r="AS416" s="257"/>
      <c r="AT416" s="257"/>
      <c r="AU416" s="257"/>
      <c r="AV416" s="257"/>
      <c r="AW416" s="257"/>
      <c r="AX416" s="257"/>
      <c r="AY416" s="257"/>
      <c r="AZ416" s="257"/>
      <c r="BA416" s="257"/>
      <c r="BB416" s="257"/>
      <c r="BC416" s="257"/>
      <c r="BD416" s="257"/>
      <c r="BE416" s="257"/>
      <c r="BF416" s="257"/>
      <c r="BG416" s="257"/>
      <c r="BH416" s="257"/>
      <c r="BI416" s="257"/>
    </row>
    <row r="417" spans="1:61" ht="15.75" hidden="1" customHeight="1">
      <c r="A417" t="str">
        <f t="shared" si="135"/>
        <v>[...]</v>
      </c>
      <c r="B417" s="7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257"/>
      <c r="U417" s="257"/>
      <c r="V417" s="108" t="s">
        <v>21</v>
      </c>
      <c r="W417" s="297" t="s">
        <v>141</v>
      </c>
      <c r="X417" s="290"/>
      <c r="Y417" s="298">
        <f t="shared" si="136"/>
        <v>0</v>
      </c>
      <c r="Z417" s="291">
        <f t="shared" si="146"/>
        <v>0</v>
      </c>
      <c r="AA417" s="290"/>
      <c r="AB417" s="298">
        <f t="shared" si="137"/>
        <v>0</v>
      </c>
      <c r="AC417" s="291">
        <f t="shared" si="147"/>
        <v>0</v>
      </c>
      <c r="AD417" s="299"/>
      <c r="AE417" s="298">
        <f t="shared" si="148"/>
        <v>0</v>
      </c>
      <c r="AF417" s="291">
        <f t="shared" si="149"/>
        <v>0</v>
      </c>
      <c r="AG417" s="292">
        <f t="shared" si="139"/>
        <v>0</v>
      </c>
      <c r="AH417" s="293">
        <f t="shared" si="139"/>
        <v>0</v>
      </c>
      <c r="AI417" s="294">
        <f t="shared" si="144"/>
        <v>0</v>
      </c>
      <c r="AJ417" s="299"/>
      <c r="AK417" s="293">
        <f t="shared" si="140"/>
        <v>0</v>
      </c>
      <c r="AL417" s="291">
        <f t="shared" si="141"/>
        <v>0</v>
      </c>
      <c r="AM417" s="295">
        <f t="shared" si="142"/>
        <v>0</v>
      </c>
      <c r="AN417" s="293">
        <f t="shared" si="143"/>
        <v>0</v>
      </c>
      <c r="AO417" s="300">
        <f t="shared" si="145"/>
        <v>0</v>
      </c>
      <c r="AP417" s="257"/>
      <c r="AQ417" s="257"/>
      <c r="AR417" s="14"/>
      <c r="AS417" s="257"/>
      <c r="AT417" s="257"/>
      <c r="AU417" s="257"/>
      <c r="AV417" s="257"/>
      <c r="AW417" s="257"/>
      <c r="AX417" s="257"/>
      <c r="AY417" s="257"/>
      <c r="AZ417" s="257"/>
      <c r="BA417" s="257"/>
      <c r="BB417" s="257"/>
      <c r="BC417" s="257"/>
      <c r="BD417" s="257"/>
      <c r="BE417" s="257"/>
      <c r="BF417" s="257"/>
      <c r="BG417" s="257"/>
      <c r="BH417" s="257"/>
      <c r="BI417" s="257"/>
    </row>
    <row r="418" spans="1:61" ht="15.75" customHeight="1">
      <c r="A418" t="str">
        <f t="shared" si="135"/>
        <v>TOTAL VARIABLES</v>
      </c>
      <c r="B418" s="7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257"/>
      <c r="U418" s="257"/>
      <c r="V418" s="307" t="s">
        <v>39</v>
      </c>
      <c r="W418" s="308"/>
      <c r="X418" s="309">
        <f>Z418/Z406</f>
        <v>0.24168553351137267</v>
      </c>
      <c r="Y418" s="308"/>
      <c r="Z418" s="310">
        <f>SUM(Z408:Z417)</f>
        <v>393430.6461768857</v>
      </c>
      <c r="AA418" s="309">
        <f>AC418/AC406</f>
        <v>0.24168553351137267</v>
      </c>
      <c r="AB418" s="308"/>
      <c r="AC418" s="310">
        <f>SUM(AC408:AC417)</f>
        <v>393430.6461768857</v>
      </c>
      <c r="AD418" s="311">
        <f>AF418/AF406</f>
        <v>0.25724456331738854</v>
      </c>
      <c r="AE418" s="308"/>
      <c r="AF418" s="310">
        <f>SUM(AF408:AF417)</f>
        <v>484238.64</v>
      </c>
      <c r="AG418" s="312"/>
      <c r="AH418" s="313">
        <f>AF418-AC418</f>
        <v>90807.993823114317</v>
      </c>
      <c r="AI418" s="309">
        <f>AH418/AC418</f>
        <v>0.23081067706730504</v>
      </c>
      <c r="AJ418" s="311">
        <f>IF($AL$406=0,0,AL418/$AL$406)</f>
        <v>0.30850355736879814</v>
      </c>
      <c r="AK418" s="308"/>
      <c r="AL418" s="310">
        <f>SUM(AL408:AL417)</f>
        <v>423228.29</v>
      </c>
      <c r="AM418" s="314"/>
      <c r="AN418" s="313">
        <f t="shared" si="143"/>
        <v>61010.350000000035</v>
      </c>
      <c r="AO418" s="288">
        <f>IF(AL418=0,0,AN418/AL418)</f>
        <v>0.14415470667142793</v>
      </c>
      <c r="AP418" s="257"/>
      <c r="AQ418" s="257"/>
      <c r="AR418" s="14"/>
      <c r="AS418" s="257"/>
      <c r="AT418" s="257"/>
      <c r="AU418" s="257"/>
      <c r="AV418" s="257"/>
      <c r="AW418" s="257"/>
      <c r="AX418" s="257"/>
      <c r="AY418" s="257"/>
      <c r="AZ418" s="257"/>
      <c r="BA418" s="257"/>
      <c r="BB418" s="257"/>
      <c r="BC418" s="257"/>
      <c r="BD418" s="257"/>
      <c r="BE418" s="257"/>
      <c r="BF418" s="257"/>
      <c r="BG418" s="257"/>
      <c r="BH418" s="257"/>
      <c r="BI418" s="257"/>
    </row>
    <row r="419" spans="1:61" ht="15.75" customHeight="1">
      <c r="A419" t="str">
        <f t="shared" si="135"/>
        <v>Salaires propriétaire</v>
      </c>
      <c r="B419" s="7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315"/>
      <c r="P419" s="162"/>
      <c r="Q419" s="11"/>
      <c r="R419" s="11"/>
      <c r="S419" s="11"/>
      <c r="T419" s="257"/>
      <c r="U419" s="257"/>
      <c r="V419" s="108" t="s">
        <v>142</v>
      </c>
      <c r="W419" s="297" t="s">
        <v>143</v>
      </c>
      <c r="X419" s="290"/>
      <c r="Y419" s="290"/>
      <c r="Z419" s="291">
        <f>+SUM(START:END!Z419)</f>
        <v>0</v>
      </c>
      <c r="AA419" s="299">
        <f>AC418/(AC406+AC480)</f>
        <v>0.20120175480491553</v>
      </c>
      <c r="AB419" s="290"/>
      <c r="AC419" s="291">
        <f>+SUM(START:END!AC419)</f>
        <v>0</v>
      </c>
      <c r="AD419" s="299">
        <f>AF418/(AF406+AF480)</f>
        <v>0.21464804691581887</v>
      </c>
      <c r="AE419" s="298"/>
      <c r="AF419" s="291">
        <f>+SUM(START:END!AF419)</f>
        <v>15854.91</v>
      </c>
      <c r="AG419" s="292"/>
      <c r="AH419" s="293">
        <f t="shared" ref="AH419:AH430" si="150">AF419-AC419</f>
        <v>15854.91</v>
      </c>
      <c r="AI419" s="294">
        <f>IF(AC419=0,0,AH419/AC419)</f>
        <v>0</v>
      </c>
      <c r="AJ419" s="299"/>
      <c r="AK419" s="290"/>
      <c r="AL419" s="291">
        <f>+SUM(START:END!AL419)</f>
        <v>27759.050000000003</v>
      </c>
      <c r="AM419" s="295"/>
      <c r="AN419" s="293">
        <f t="shared" si="143"/>
        <v>-11904.140000000003</v>
      </c>
      <c r="AO419" s="300">
        <f t="shared" ref="AO419:AO430" si="151">IF(AL419=0,0,AN419/AL419)</f>
        <v>-0.42883816268928521</v>
      </c>
      <c r="AP419" s="257"/>
      <c r="AQ419" s="257"/>
      <c r="AR419" s="257"/>
      <c r="AS419" s="257"/>
      <c r="AT419" s="257"/>
      <c r="AU419" s="257"/>
      <c r="AV419" s="257"/>
      <c r="AW419" s="257"/>
      <c r="AX419" s="257"/>
      <c r="AY419" s="257"/>
      <c r="AZ419" s="257"/>
      <c r="BA419" s="257"/>
      <c r="BB419" s="257"/>
      <c r="BC419" s="257"/>
      <c r="BD419" s="257"/>
      <c r="BE419" s="257"/>
      <c r="BF419" s="257"/>
      <c r="BG419" s="257"/>
      <c r="BH419" s="257"/>
      <c r="BI419" s="257"/>
    </row>
    <row r="420" spans="1:61" ht="15.75" customHeight="1">
      <c r="A420" t="str">
        <f t="shared" si="135"/>
        <v>Salaires cadres</v>
      </c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315"/>
      <c r="P420" s="162"/>
      <c r="Q420" s="11"/>
      <c r="R420" s="11"/>
      <c r="S420" s="11"/>
      <c r="T420" s="257"/>
      <c r="U420" s="257"/>
      <c r="V420" s="108" t="s">
        <v>42</v>
      </c>
      <c r="W420" s="297" t="s">
        <v>144</v>
      </c>
      <c r="X420" s="290"/>
      <c r="Y420" s="290"/>
      <c r="Z420" s="291">
        <f>+SUM(START:END!Z420)</f>
        <v>161455.86264170724</v>
      </c>
      <c r="AA420" s="290"/>
      <c r="AB420" s="290"/>
      <c r="AC420" s="291">
        <f>+SUM(START:END!AC420)</f>
        <v>161455.86264170724</v>
      </c>
      <c r="AD420" s="299"/>
      <c r="AE420" s="298"/>
      <c r="AF420" s="291">
        <f>+SUM(START:END!AF420)</f>
        <v>118766.15</v>
      </c>
      <c r="AG420" s="292"/>
      <c r="AH420" s="293">
        <f t="shared" si="150"/>
        <v>-42689.712641707243</v>
      </c>
      <c r="AI420" s="294">
        <f t="shared" ref="AI420:AI430" si="152">IF(AC420=0,0,AH420/AC420)</f>
        <v>-0.26440484689268662</v>
      </c>
      <c r="AJ420" s="299"/>
      <c r="AK420" s="290"/>
      <c r="AL420" s="291">
        <f>+SUM(START:END!AL420)</f>
        <v>146499.59000000003</v>
      </c>
      <c r="AM420" s="295"/>
      <c r="AN420" s="293">
        <f t="shared" si="143"/>
        <v>-27733.440000000031</v>
      </c>
      <c r="AO420" s="300">
        <f t="shared" si="151"/>
        <v>-0.18930728748114603</v>
      </c>
      <c r="AP420" s="257"/>
      <c r="AQ420" s="257"/>
      <c r="AR420" s="257"/>
      <c r="AS420" s="257"/>
      <c r="AT420" s="257"/>
      <c r="AU420" s="257"/>
      <c r="AV420" s="257"/>
      <c r="AW420" s="257"/>
      <c r="AX420" s="257"/>
      <c r="AY420" s="257"/>
      <c r="AZ420" s="257"/>
      <c r="BA420" s="257"/>
      <c r="BB420" s="257"/>
      <c r="BC420" s="257"/>
      <c r="BD420" s="257"/>
      <c r="BE420" s="257"/>
      <c r="BF420" s="257"/>
      <c r="BG420" s="257"/>
      <c r="BH420" s="257"/>
      <c r="BI420" s="257"/>
    </row>
    <row r="421" spans="1:61" ht="15.75" customHeight="1">
      <c r="A421" t="str">
        <f t="shared" si="135"/>
        <v>Salaires commis</v>
      </c>
      <c r="B421" s="7"/>
      <c r="C421" s="257"/>
      <c r="D421" s="257"/>
      <c r="E421" s="257"/>
      <c r="F421" s="257"/>
      <c r="G421" s="257"/>
      <c r="H421" s="257"/>
      <c r="I421" s="257"/>
      <c r="J421" s="257"/>
      <c r="K421" s="257"/>
      <c r="L421" s="257"/>
      <c r="M421" s="257"/>
      <c r="N421" s="257"/>
      <c r="O421" s="316"/>
      <c r="P421" s="162"/>
      <c r="Q421" s="257"/>
      <c r="R421" s="257"/>
      <c r="S421" s="257"/>
      <c r="T421" s="257"/>
      <c r="U421" s="257"/>
      <c r="V421" s="109" t="s">
        <v>43</v>
      </c>
      <c r="W421" s="301" t="s">
        <v>145</v>
      </c>
      <c r="X421" s="274"/>
      <c r="Y421" s="274"/>
      <c r="Z421" s="275">
        <f>+SUM(START:END!Z421)</f>
        <v>79305.904621609196</v>
      </c>
      <c r="AA421" s="274"/>
      <c r="AB421" s="274"/>
      <c r="AC421" s="275">
        <f>+SUM(START:END!AC421)</f>
        <v>79305.904621609196</v>
      </c>
      <c r="AD421" s="303"/>
      <c r="AE421" s="302"/>
      <c r="AF421" s="275">
        <f>+SUM(START:END!AF421)</f>
        <v>74510.149999999994</v>
      </c>
      <c r="AG421" s="276"/>
      <c r="AH421" s="277">
        <f t="shared" si="150"/>
        <v>-4795.7546216092014</v>
      </c>
      <c r="AI421" s="304">
        <f t="shared" si="152"/>
        <v>-6.0471595961121651E-2</v>
      </c>
      <c r="AJ421" s="303"/>
      <c r="AK421" s="274"/>
      <c r="AL421" s="275">
        <f>+SUM(START:END!AL421)</f>
        <v>74127.8</v>
      </c>
      <c r="AM421" s="279"/>
      <c r="AN421" s="277">
        <f t="shared" si="143"/>
        <v>382.34999999999127</v>
      </c>
      <c r="AO421" s="280">
        <f t="shared" si="151"/>
        <v>5.1579839142668641E-3</v>
      </c>
      <c r="AP421" s="257"/>
      <c r="AQ421" s="257"/>
      <c r="AR421" s="257"/>
      <c r="AS421" s="257"/>
      <c r="AT421" s="257"/>
      <c r="AU421" s="257"/>
      <c r="AV421" s="257"/>
      <c r="AW421" s="257"/>
      <c r="AX421" s="257"/>
      <c r="AY421" s="257"/>
      <c r="AZ421" s="257"/>
      <c r="BA421" s="257"/>
      <c r="BB421" s="257"/>
      <c r="BC421" s="257"/>
      <c r="BD421" s="257"/>
      <c r="BE421" s="257"/>
      <c r="BF421" s="257"/>
      <c r="BG421" s="257"/>
      <c r="BH421" s="257"/>
      <c r="BI421" s="257"/>
    </row>
    <row r="422" spans="1:61" ht="15.75" customHeight="1">
      <c r="A422" t="str">
        <f t="shared" si="135"/>
        <v>Salaires autres</v>
      </c>
      <c r="B422" s="7"/>
      <c r="C422" s="257"/>
      <c r="D422" s="257"/>
      <c r="E422" s="257"/>
      <c r="F422" s="257"/>
      <c r="G422" s="257"/>
      <c r="H422" s="257"/>
      <c r="I422" s="257"/>
      <c r="J422" s="257"/>
      <c r="K422" s="257"/>
      <c r="L422" s="257"/>
      <c r="M422" s="257"/>
      <c r="N422" s="257"/>
      <c r="O422" s="316"/>
      <c r="P422" s="162"/>
      <c r="Q422" s="257"/>
      <c r="R422" s="257"/>
      <c r="S422" s="257"/>
      <c r="T422" s="257"/>
      <c r="U422" s="257"/>
      <c r="V422" s="108" t="s">
        <v>44</v>
      </c>
      <c r="W422" s="297" t="s">
        <v>146</v>
      </c>
      <c r="X422" s="290"/>
      <c r="Y422" s="290"/>
      <c r="Z422" s="291">
        <f>+SUM(START:END!Z422)</f>
        <v>137237.0787222069</v>
      </c>
      <c r="AA422" s="290"/>
      <c r="AB422" s="290"/>
      <c r="AC422" s="291">
        <f>+SUM(START:END!AC422)</f>
        <v>137237.0787222069</v>
      </c>
      <c r="AD422" s="299"/>
      <c r="AE422" s="298"/>
      <c r="AF422" s="291">
        <f>+SUM(START:END!AF422)</f>
        <v>147910.51999999999</v>
      </c>
      <c r="AG422" s="292"/>
      <c r="AH422" s="293">
        <f t="shared" si="150"/>
        <v>10673.441277793085</v>
      </c>
      <c r="AI422" s="294">
        <f t="shared" si="152"/>
        <v>7.7773742906595195E-2</v>
      </c>
      <c r="AJ422" s="299"/>
      <c r="AK422" s="290"/>
      <c r="AL422" s="291">
        <f>+SUM(START:END!AL422)</f>
        <v>143652.59000000003</v>
      </c>
      <c r="AM422" s="295"/>
      <c r="AN422" s="293">
        <f t="shared" si="143"/>
        <v>4257.9299999999639</v>
      </c>
      <c r="AO422" s="300">
        <f t="shared" si="151"/>
        <v>2.9640468020799091E-2</v>
      </c>
      <c r="AP422" s="257"/>
      <c r="AQ422" s="257"/>
      <c r="AR422" s="257"/>
      <c r="AS422" s="257"/>
      <c r="AT422" s="257"/>
      <c r="AU422" s="257"/>
      <c r="AV422" s="257"/>
      <c r="AW422" s="257"/>
      <c r="AX422" s="257"/>
      <c r="AY422" s="257"/>
      <c r="AZ422" s="257"/>
      <c r="BA422" s="257"/>
      <c r="BB422" s="257"/>
      <c r="BC422" s="257"/>
      <c r="BD422" s="257"/>
      <c r="BE422" s="257"/>
      <c r="BF422" s="257"/>
      <c r="BG422" s="257"/>
      <c r="BH422" s="257"/>
      <c r="BI422" s="257"/>
    </row>
    <row r="423" spans="1:61" ht="15.75" customHeight="1">
      <c r="A423" t="str">
        <f t="shared" si="135"/>
        <v>Salaires spécialistes</v>
      </c>
      <c r="B423" s="7"/>
      <c r="C423" s="257"/>
      <c r="D423" s="257"/>
      <c r="E423" s="257"/>
      <c r="F423" s="257"/>
      <c r="G423" s="257"/>
      <c r="H423" s="257"/>
      <c r="I423" s="257"/>
      <c r="J423" s="257"/>
      <c r="K423" s="257"/>
      <c r="L423" s="257"/>
      <c r="M423" s="257"/>
      <c r="N423" s="257"/>
      <c r="O423" s="316"/>
      <c r="P423" s="162"/>
      <c r="Q423" s="257"/>
      <c r="R423" s="257"/>
      <c r="S423" s="257"/>
      <c r="T423" s="257"/>
      <c r="U423" s="257"/>
      <c r="V423" s="108" t="s">
        <v>45</v>
      </c>
      <c r="W423" s="297" t="s">
        <v>147</v>
      </c>
      <c r="X423" s="290"/>
      <c r="Y423" s="290"/>
      <c r="Z423" s="291">
        <f>+SUM(START:END!Z423)</f>
        <v>104129.45575172413</v>
      </c>
      <c r="AA423" s="290"/>
      <c r="AB423" s="290"/>
      <c r="AC423" s="291">
        <f>+SUM(START:END!AC423)</f>
        <v>104129.45575172413</v>
      </c>
      <c r="AD423" s="299"/>
      <c r="AE423" s="298"/>
      <c r="AF423" s="291">
        <f>+SUM(START:END!AF423)</f>
        <v>61234.55</v>
      </c>
      <c r="AG423" s="292"/>
      <c r="AH423" s="293">
        <f t="shared" si="150"/>
        <v>-42894.905751724131</v>
      </c>
      <c r="AI423" s="294">
        <f t="shared" si="152"/>
        <v>-0.41193824976861931</v>
      </c>
      <c r="AJ423" s="299"/>
      <c r="AK423" s="290"/>
      <c r="AL423" s="291">
        <f>+SUM(START:END!AL423)</f>
        <v>71316.510000000009</v>
      </c>
      <c r="AM423" s="295"/>
      <c r="AN423" s="293">
        <f t="shared" si="143"/>
        <v>-10081.960000000006</v>
      </c>
      <c r="AO423" s="300">
        <f t="shared" si="151"/>
        <v>-0.14136922852786829</v>
      </c>
      <c r="AP423" s="257"/>
      <c r="AQ423" s="257"/>
      <c r="AR423" s="257"/>
      <c r="AS423" s="257"/>
      <c r="AT423" s="257"/>
      <c r="AU423" s="257"/>
      <c r="AV423" s="257"/>
      <c r="AW423" s="257"/>
      <c r="AX423" s="257"/>
      <c r="AY423" s="257"/>
      <c r="AZ423" s="257"/>
      <c r="BA423" s="257"/>
      <c r="BB423" s="257"/>
      <c r="BC423" s="257"/>
      <c r="BD423" s="257"/>
      <c r="BE423" s="257"/>
      <c r="BF423" s="257"/>
      <c r="BG423" s="257"/>
      <c r="BH423" s="257"/>
      <c r="BI423" s="257"/>
    </row>
    <row r="424" spans="1:61" ht="15.75" hidden="1" customHeight="1">
      <c r="A424" t="str">
        <f t="shared" si="135"/>
        <v>[...]</v>
      </c>
      <c r="B424" s="7"/>
      <c r="C424" s="257"/>
      <c r="D424" s="257"/>
      <c r="E424" s="257"/>
      <c r="F424" s="257"/>
      <c r="G424" s="257"/>
      <c r="H424" s="257"/>
      <c r="I424" s="257"/>
      <c r="J424" s="257"/>
      <c r="K424" s="257"/>
      <c r="L424" s="257"/>
      <c r="M424" s="257"/>
      <c r="N424" s="257"/>
      <c r="O424" s="316"/>
      <c r="P424" s="162"/>
      <c r="Q424" s="257"/>
      <c r="R424" s="257"/>
      <c r="S424" s="257"/>
      <c r="T424" s="257"/>
      <c r="U424" s="257"/>
      <c r="V424" s="108" t="s">
        <v>21</v>
      </c>
      <c r="W424" s="297"/>
      <c r="X424" s="290"/>
      <c r="Y424" s="290"/>
      <c r="Z424" s="291">
        <f>+SUM(START:END!Z424)</f>
        <v>0</v>
      </c>
      <c r="AA424" s="290"/>
      <c r="AB424" s="290"/>
      <c r="AC424" s="291">
        <f>+SUM(START:END!AC424)</f>
        <v>0</v>
      </c>
      <c r="AD424" s="299"/>
      <c r="AE424" s="298"/>
      <c r="AF424" s="291">
        <f>+SUM(START:END!AF424)</f>
        <v>0</v>
      </c>
      <c r="AG424" s="292"/>
      <c r="AH424" s="293">
        <f t="shared" si="150"/>
        <v>0</v>
      </c>
      <c r="AI424" s="294">
        <f t="shared" si="152"/>
        <v>0</v>
      </c>
      <c r="AJ424" s="299"/>
      <c r="AK424" s="290"/>
      <c r="AL424" s="291">
        <f>+SUM(START:END!AL424)</f>
        <v>0</v>
      </c>
      <c r="AM424" s="295"/>
      <c r="AN424" s="293">
        <f t="shared" si="143"/>
        <v>0</v>
      </c>
      <c r="AO424" s="300">
        <f t="shared" si="151"/>
        <v>0</v>
      </c>
      <c r="AP424" s="257"/>
      <c r="AQ424" s="257"/>
      <c r="AR424" s="257"/>
      <c r="AS424" s="257"/>
      <c r="AT424" s="257"/>
      <c r="AU424" s="257"/>
      <c r="AV424" s="257"/>
      <c r="AW424" s="257"/>
      <c r="AX424" s="257"/>
      <c r="AY424" s="257"/>
      <c r="AZ424" s="257"/>
      <c r="BA424" s="257"/>
      <c r="BB424" s="257"/>
      <c r="BC424" s="257"/>
      <c r="BD424" s="257"/>
      <c r="BE424" s="257"/>
      <c r="BF424" s="257"/>
      <c r="BG424" s="257"/>
      <c r="BH424" s="257"/>
      <c r="BI424" s="257"/>
    </row>
    <row r="425" spans="1:61" ht="15.75" hidden="1" customHeight="1">
      <c r="A425" t="str">
        <f t="shared" si="135"/>
        <v>[...]</v>
      </c>
      <c r="B425" s="7"/>
      <c r="C425" s="257"/>
      <c r="D425" s="257"/>
      <c r="E425" s="257"/>
      <c r="F425" s="257"/>
      <c r="G425" s="257"/>
      <c r="H425" s="257"/>
      <c r="I425" s="257"/>
      <c r="J425" s="257"/>
      <c r="K425" s="257"/>
      <c r="L425" s="257"/>
      <c r="M425" s="257"/>
      <c r="N425" s="257"/>
      <c r="O425" s="316"/>
      <c r="P425" s="162"/>
      <c r="Q425" s="257"/>
      <c r="R425" s="257"/>
      <c r="S425" s="257"/>
      <c r="T425" s="257"/>
      <c r="U425" s="257"/>
      <c r="V425" s="108" t="s">
        <v>21</v>
      </c>
      <c r="W425" s="297"/>
      <c r="X425" s="290"/>
      <c r="Y425" s="290"/>
      <c r="Z425" s="291">
        <f>+SUM(START:END!Z425)</f>
        <v>0</v>
      </c>
      <c r="AA425" s="290"/>
      <c r="AB425" s="290"/>
      <c r="AC425" s="291">
        <f>+SUM(START:END!AC425)</f>
        <v>0</v>
      </c>
      <c r="AD425" s="299"/>
      <c r="AE425" s="298"/>
      <c r="AF425" s="291">
        <f>+SUM(START:END!AF425)</f>
        <v>0</v>
      </c>
      <c r="AG425" s="292"/>
      <c r="AH425" s="293">
        <f t="shared" si="150"/>
        <v>0</v>
      </c>
      <c r="AI425" s="294">
        <f t="shared" si="152"/>
        <v>0</v>
      </c>
      <c r="AJ425" s="299"/>
      <c r="AK425" s="290"/>
      <c r="AL425" s="291">
        <f>+SUM(START:END!AL425)</f>
        <v>0</v>
      </c>
      <c r="AM425" s="295"/>
      <c r="AN425" s="293">
        <f t="shared" si="143"/>
        <v>0</v>
      </c>
      <c r="AO425" s="300">
        <f t="shared" si="151"/>
        <v>0</v>
      </c>
      <c r="AP425" s="257"/>
      <c r="AQ425" s="257"/>
      <c r="AR425" s="257"/>
      <c r="AS425" s="257"/>
      <c r="AT425" s="257"/>
      <c r="AU425" s="257"/>
      <c r="AV425" s="257"/>
      <c r="AW425" s="257"/>
      <c r="AX425" s="257"/>
      <c r="AY425" s="257"/>
      <c r="AZ425" s="257"/>
      <c r="BA425" s="257"/>
      <c r="BB425" s="257"/>
      <c r="BC425" s="257"/>
      <c r="BD425" s="257"/>
      <c r="BE425" s="257"/>
      <c r="BF425" s="257"/>
      <c r="BG425" s="257"/>
      <c r="BH425" s="257"/>
      <c r="BI425" s="257"/>
    </row>
    <row r="426" spans="1:61" ht="15.75" hidden="1" customHeight="1">
      <c r="A426" t="str">
        <f t="shared" si="135"/>
        <v>[...]</v>
      </c>
      <c r="B426" s="7"/>
      <c r="C426" s="257"/>
      <c r="D426" s="257"/>
      <c r="E426" s="257"/>
      <c r="F426" s="257"/>
      <c r="G426" s="257"/>
      <c r="H426" s="257"/>
      <c r="I426" s="257"/>
      <c r="J426" s="257"/>
      <c r="K426" s="257"/>
      <c r="L426" s="257"/>
      <c r="M426" s="257"/>
      <c r="N426" s="257"/>
      <c r="O426" s="316"/>
      <c r="P426" s="162"/>
      <c r="Q426" s="257"/>
      <c r="R426" s="257"/>
      <c r="S426" s="257"/>
      <c r="T426" s="257"/>
      <c r="U426" s="257"/>
      <c r="V426" s="108" t="s">
        <v>21</v>
      </c>
      <c r="W426" s="297"/>
      <c r="X426" s="290"/>
      <c r="Y426" s="290"/>
      <c r="Z426" s="291">
        <f>+SUM(START:END!Z426)</f>
        <v>0</v>
      </c>
      <c r="AA426" s="290"/>
      <c r="AB426" s="290"/>
      <c r="AC426" s="291">
        <f>+SUM(START:END!AC426)</f>
        <v>0</v>
      </c>
      <c r="AD426" s="299"/>
      <c r="AE426" s="298"/>
      <c r="AF426" s="291">
        <f>+SUM(START:END!AF426)</f>
        <v>0</v>
      </c>
      <c r="AG426" s="292"/>
      <c r="AH426" s="293">
        <f t="shared" si="150"/>
        <v>0</v>
      </c>
      <c r="AI426" s="294">
        <f t="shared" si="152"/>
        <v>0</v>
      </c>
      <c r="AJ426" s="299"/>
      <c r="AK426" s="290"/>
      <c r="AL426" s="291">
        <f>+SUM(START:END!AL426)</f>
        <v>0</v>
      </c>
      <c r="AM426" s="295"/>
      <c r="AN426" s="293">
        <f t="shared" si="143"/>
        <v>0</v>
      </c>
      <c r="AO426" s="300">
        <f t="shared" si="151"/>
        <v>0</v>
      </c>
      <c r="AP426" s="257"/>
      <c r="AQ426" s="257"/>
      <c r="AR426" s="257"/>
      <c r="AS426" s="257"/>
      <c r="AT426" s="257"/>
      <c r="AU426" s="257"/>
      <c r="AV426" s="257"/>
      <c r="AW426" s="257"/>
      <c r="AX426" s="257"/>
      <c r="AY426" s="257"/>
      <c r="AZ426" s="257"/>
      <c r="BA426" s="257"/>
      <c r="BB426" s="257"/>
      <c r="BC426" s="257"/>
      <c r="BD426" s="257"/>
      <c r="BE426" s="257"/>
      <c r="BF426" s="257"/>
      <c r="BG426" s="257"/>
      <c r="BH426" s="257"/>
      <c r="BI426" s="257"/>
    </row>
    <row r="427" spans="1:61" ht="15.75" customHeight="1">
      <c r="A427" t="str">
        <f t="shared" si="135"/>
        <v>Salaires en absences</v>
      </c>
      <c r="B427" s="7"/>
      <c r="C427" s="257"/>
      <c r="D427" s="257"/>
      <c r="E427" s="257"/>
      <c r="F427" s="257"/>
      <c r="G427" s="257"/>
      <c r="H427" s="257"/>
      <c r="I427" s="257"/>
      <c r="J427" s="257"/>
      <c r="K427" s="257"/>
      <c r="L427" s="257"/>
      <c r="M427" s="257"/>
      <c r="N427" s="257"/>
      <c r="O427" s="316"/>
      <c r="P427" s="162"/>
      <c r="Q427" s="257"/>
      <c r="R427" s="257"/>
      <c r="S427" s="257"/>
      <c r="T427" s="257"/>
      <c r="U427" s="257"/>
      <c r="V427" s="109" t="s">
        <v>46</v>
      </c>
      <c r="W427" s="301" t="s">
        <v>148</v>
      </c>
      <c r="X427" s="274"/>
      <c r="Y427" s="274"/>
      <c r="Z427" s="275">
        <f>+SUM(START:END!Z427)</f>
        <v>113296.56554425693</v>
      </c>
      <c r="AA427" s="274"/>
      <c r="AB427" s="274"/>
      <c r="AC427" s="275">
        <f>+SUM(START:END!AC427)</f>
        <v>113296.56554425693</v>
      </c>
      <c r="AD427" s="303"/>
      <c r="AE427" s="302"/>
      <c r="AF427" s="275">
        <f>+SUM(START:END!AF427)</f>
        <v>116267.59</v>
      </c>
      <c r="AG427" s="276"/>
      <c r="AH427" s="277">
        <f t="shared" si="150"/>
        <v>2971.0244557430706</v>
      </c>
      <c r="AI427" s="304">
        <f t="shared" si="152"/>
        <v>2.6223429116944433E-2</v>
      </c>
      <c r="AJ427" s="303"/>
      <c r="AK427" s="274"/>
      <c r="AL427" s="275">
        <f>+SUM(START:END!AL427)</f>
        <v>116485</v>
      </c>
      <c r="AM427" s="279"/>
      <c r="AN427" s="277">
        <f t="shared" si="143"/>
        <v>-217.41000000000349</v>
      </c>
      <c r="AO427" s="305">
        <f t="shared" si="151"/>
        <v>-1.8664205691720263E-3</v>
      </c>
      <c r="AP427" s="257"/>
      <c r="AQ427" s="257"/>
      <c r="AR427" s="257"/>
      <c r="AS427" s="257"/>
      <c r="AT427" s="257"/>
      <c r="AU427" s="257"/>
      <c r="AV427" s="257"/>
      <c r="AW427" s="257"/>
      <c r="AX427" s="257"/>
      <c r="AY427" s="257"/>
      <c r="AZ427" s="257"/>
      <c r="BA427" s="257"/>
      <c r="BB427" s="257"/>
      <c r="BC427" s="257"/>
      <c r="BD427" s="257"/>
      <c r="BE427" s="257"/>
      <c r="BF427" s="257"/>
      <c r="BG427" s="257"/>
      <c r="BH427" s="257"/>
      <c r="BI427" s="257"/>
    </row>
    <row r="428" spans="1:61" ht="15.75" customHeight="1">
      <c r="A428" t="str">
        <f t="shared" si="135"/>
        <v>Déduction à la source</v>
      </c>
      <c r="B428" s="7"/>
      <c r="C428" s="257"/>
      <c r="D428" s="257"/>
      <c r="E428" s="257"/>
      <c r="F428" s="257"/>
      <c r="G428" s="257"/>
      <c r="H428" s="257"/>
      <c r="I428" s="257"/>
      <c r="J428" s="257"/>
      <c r="K428" s="257"/>
      <c r="L428" s="257"/>
      <c r="M428" s="257"/>
      <c r="N428" s="257"/>
      <c r="O428" s="316"/>
      <c r="P428" s="162"/>
      <c r="Q428" s="257"/>
      <c r="R428" s="257"/>
      <c r="S428" s="257"/>
      <c r="T428" s="257"/>
      <c r="U428" s="257"/>
      <c r="V428" s="108" t="s">
        <v>47</v>
      </c>
      <c r="W428" s="297" t="s">
        <v>149</v>
      </c>
      <c r="X428" s="290"/>
      <c r="Y428" s="290"/>
      <c r="Z428" s="291">
        <f>+SUM(START:END!Z428)</f>
        <v>113296.56554425693</v>
      </c>
      <c r="AA428" s="290"/>
      <c r="AB428" s="290"/>
      <c r="AC428" s="291">
        <f>+SUM(START:END!AC428)</f>
        <v>113296.56554425693</v>
      </c>
      <c r="AD428" s="299"/>
      <c r="AE428" s="298"/>
      <c r="AF428" s="291">
        <f>+SUM(START:END!AF428)</f>
        <v>97376.28</v>
      </c>
      <c r="AG428" s="292"/>
      <c r="AH428" s="293">
        <f t="shared" si="150"/>
        <v>-15920.285544256927</v>
      </c>
      <c r="AI428" s="294">
        <f t="shared" si="152"/>
        <v>-0.14051869505292286</v>
      </c>
      <c r="AJ428" s="299"/>
      <c r="AK428" s="290"/>
      <c r="AL428" s="291">
        <f>+SUM(START:END!AL428)</f>
        <v>91836.52</v>
      </c>
      <c r="AM428" s="295"/>
      <c r="AN428" s="293">
        <f t="shared" si="143"/>
        <v>5539.7599999999948</v>
      </c>
      <c r="AO428" s="300">
        <f t="shared" si="151"/>
        <v>6.0321972130477013E-2</v>
      </c>
      <c r="AP428" s="257"/>
      <c r="AQ428" s="257"/>
      <c r="AR428" s="257"/>
      <c r="AS428" s="257"/>
      <c r="AT428" s="257"/>
      <c r="AU428" s="257"/>
      <c r="AV428" s="257"/>
      <c r="AW428" s="257"/>
      <c r="AX428" s="257"/>
      <c r="AY428" s="257"/>
      <c r="AZ428" s="257"/>
      <c r="BA428" s="257"/>
      <c r="BB428" s="257"/>
      <c r="BC428" s="257"/>
      <c r="BD428" s="257"/>
      <c r="BE428" s="257"/>
      <c r="BF428" s="257"/>
      <c r="BG428" s="257"/>
      <c r="BH428" s="257"/>
      <c r="BI428" s="257"/>
    </row>
    <row r="429" spans="1:61" ht="15.75" customHeight="1">
      <c r="A429" t="str">
        <f t="shared" si="135"/>
        <v>Bénéfices marginaux</v>
      </c>
      <c r="B429" s="7"/>
      <c r="C429" s="257"/>
      <c r="D429" s="257"/>
      <c r="E429" s="257"/>
      <c r="F429" s="257"/>
      <c r="G429" s="257"/>
      <c r="H429" s="257"/>
      <c r="I429" s="257"/>
      <c r="J429" s="257"/>
      <c r="K429" s="257"/>
      <c r="L429" s="257"/>
      <c r="M429" s="257"/>
      <c r="N429" s="257"/>
      <c r="O429" s="316"/>
      <c r="P429" s="162"/>
      <c r="Q429" s="257"/>
      <c r="R429" s="257"/>
      <c r="S429" s="257"/>
      <c r="T429" s="257"/>
      <c r="U429" s="257"/>
      <c r="V429" s="108" t="s">
        <v>48</v>
      </c>
      <c r="W429" s="297" t="s">
        <v>150</v>
      </c>
      <c r="X429" s="290"/>
      <c r="Y429" s="290"/>
      <c r="Z429" s="291">
        <f>+SUM(START:END!Z429)</f>
        <v>81195.871973384128</v>
      </c>
      <c r="AA429" s="290"/>
      <c r="AB429" s="290"/>
      <c r="AC429" s="291">
        <f>+SUM(START:END!AC429)</f>
        <v>81195.871973384128</v>
      </c>
      <c r="AD429" s="299"/>
      <c r="AE429" s="298"/>
      <c r="AF429" s="291">
        <f>+SUM(START:END!AF429)</f>
        <v>76051.58</v>
      </c>
      <c r="AG429" s="292"/>
      <c r="AH429" s="293">
        <f t="shared" si="150"/>
        <v>-5144.2919733841263</v>
      </c>
      <c r="AI429" s="294">
        <f t="shared" si="152"/>
        <v>-6.3356570332423021E-2</v>
      </c>
      <c r="AJ429" s="299"/>
      <c r="AK429" s="290"/>
      <c r="AL429" s="291">
        <f>+SUM(START:END!AL429)</f>
        <v>75365.580000000016</v>
      </c>
      <c r="AM429" s="295"/>
      <c r="AN429" s="293">
        <f t="shared" si="143"/>
        <v>685.99999999998545</v>
      </c>
      <c r="AO429" s="300">
        <f t="shared" si="151"/>
        <v>9.1022984232322669E-3</v>
      </c>
      <c r="AP429" s="257"/>
      <c r="AQ429" s="257"/>
      <c r="AR429" s="257"/>
      <c r="AS429" s="257"/>
      <c r="AT429" s="257"/>
      <c r="AU429" s="257"/>
      <c r="AV429" s="257"/>
      <c r="AW429" s="257"/>
      <c r="AX429" s="257"/>
      <c r="AY429" s="257"/>
      <c r="AZ429" s="257"/>
      <c r="BA429" s="257"/>
      <c r="BB429" s="257"/>
      <c r="BC429" s="257"/>
      <c r="BD429" s="257"/>
      <c r="BE429" s="257"/>
      <c r="BF429" s="257"/>
      <c r="BG429" s="257"/>
      <c r="BH429" s="257"/>
      <c r="BI429" s="257"/>
    </row>
    <row r="430" spans="1:61" ht="15.75" customHeight="1">
      <c r="A430" t="str">
        <f t="shared" si="135"/>
        <v>Csst</v>
      </c>
      <c r="B430" s="7"/>
      <c r="C430" s="257"/>
      <c r="D430" s="257"/>
      <c r="E430" s="257"/>
      <c r="F430" s="257"/>
      <c r="G430" s="257"/>
      <c r="H430" s="257"/>
      <c r="I430" s="257"/>
      <c r="J430" s="257"/>
      <c r="K430" s="257"/>
      <c r="L430" s="257"/>
      <c r="M430" s="257"/>
      <c r="N430" s="257"/>
      <c r="O430" s="316"/>
      <c r="P430" s="162"/>
      <c r="Q430" s="257"/>
      <c r="R430" s="257"/>
      <c r="S430" s="257"/>
      <c r="T430" s="257"/>
      <c r="U430" s="257"/>
      <c r="V430" s="108" t="s">
        <v>49</v>
      </c>
      <c r="W430" s="297"/>
      <c r="X430" s="290"/>
      <c r="Y430" s="290"/>
      <c r="Z430" s="291">
        <f>+SUM(START:END!Z430)</f>
        <v>18882.760924042821</v>
      </c>
      <c r="AA430" s="290"/>
      <c r="AB430" s="290"/>
      <c r="AC430" s="291">
        <f>+SUM(START:END!AC430)</f>
        <v>18882.760924042821</v>
      </c>
      <c r="AD430" s="299"/>
      <c r="AE430" s="298"/>
      <c r="AF430" s="291">
        <f>+SUM(START:END!AF430)</f>
        <v>26428.619999999995</v>
      </c>
      <c r="AG430" s="292"/>
      <c r="AH430" s="293">
        <f t="shared" si="150"/>
        <v>7545.8590759571744</v>
      </c>
      <c r="AI430" s="317">
        <f t="shared" si="152"/>
        <v>0.39961630114954594</v>
      </c>
      <c r="AJ430" s="299"/>
      <c r="AK430" s="290"/>
      <c r="AL430" s="291">
        <f>+SUM(START:END!AL430)</f>
        <v>37290.229999999996</v>
      </c>
      <c r="AM430" s="295"/>
      <c r="AN430" s="293">
        <f t="shared" si="143"/>
        <v>-10861.61</v>
      </c>
      <c r="AO430" s="300">
        <f t="shared" si="151"/>
        <v>-0.29127227158427293</v>
      </c>
      <c r="AP430" s="257"/>
      <c r="AQ430" s="257"/>
      <c r="AR430" s="257"/>
      <c r="AS430" s="257"/>
      <c r="AT430" s="257"/>
      <c r="AU430" s="257"/>
      <c r="AV430" s="257"/>
      <c r="AW430" s="257"/>
      <c r="AX430" s="257"/>
      <c r="AY430" s="257"/>
      <c r="AZ430" s="257"/>
      <c r="BA430" s="257"/>
      <c r="BB430" s="257"/>
      <c r="BC430" s="257"/>
      <c r="BD430" s="257"/>
      <c r="BE430" s="257"/>
      <c r="BF430" s="257"/>
      <c r="BG430" s="257"/>
      <c r="BH430" s="257"/>
      <c r="BI430" s="257"/>
    </row>
    <row r="431" spans="1:61" ht="15.75" hidden="1" customHeight="1">
      <c r="A431" t="str">
        <f t="shared" si="135"/>
        <v>[...]</v>
      </c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257"/>
      <c r="U431" s="257"/>
      <c r="V431" s="30" t="s">
        <v>21</v>
      </c>
      <c r="W431" s="297"/>
      <c r="X431" s="290"/>
      <c r="Y431" s="298"/>
      <c r="Z431" s="291">
        <f>+SUM(START:END!Z431)</f>
        <v>0</v>
      </c>
      <c r="AA431" s="290"/>
      <c r="AB431" s="298"/>
      <c r="AC431" s="291">
        <f>+SUM(START:END!AC431)</f>
        <v>0</v>
      </c>
      <c r="AD431" s="299"/>
      <c r="AE431" s="298"/>
      <c r="AF431" s="291">
        <f>+SUM(START:END!AF431)</f>
        <v>0</v>
      </c>
      <c r="AG431" s="292"/>
      <c r="AH431" s="293"/>
      <c r="AI431" s="294"/>
      <c r="AJ431" s="299"/>
      <c r="AK431" s="293"/>
      <c r="AL431" s="291">
        <f>+SUM(START:END!AL431)</f>
        <v>0</v>
      </c>
      <c r="AM431" s="295"/>
      <c r="AN431" s="293"/>
      <c r="AO431" s="305"/>
      <c r="AP431" s="257"/>
      <c r="AQ431" s="257"/>
      <c r="AR431" s="257"/>
      <c r="AS431" s="257"/>
      <c r="AT431" s="257"/>
      <c r="AU431" s="257"/>
      <c r="AV431" s="257"/>
      <c r="AW431" s="257"/>
      <c r="AX431" s="257"/>
      <c r="AY431" s="257"/>
      <c r="AZ431" s="257"/>
      <c r="BA431" s="257"/>
      <c r="BB431" s="257"/>
      <c r="BC431" s="257"/>
      <c r="BD431" s="257"/>
      <c r="BE431" s="257"/>
      <c r="BF431" s="257"/>
      <c r="BG431" s="257"/>
      <c r="BH431" s="257"/>
      <c r="BI431" s="257"/>
    </row>
    <row r="432" spans="1:61" ht="15.75" customHeight="1">
      <c r="A432" t="str">
        <f t="shared" si="135"/>
        <v>TOTAL PERSONNEL</v>
      </c>
      <c r="B432" s="7"/>
      <c r="C432" s="257"/>
      <c r="D432" s="257"/>
      <c r="E432" s="257"/>
      <c r="F432" s="257"/>
      <c r="G432" s="257"/>
      <c r="H432" s="257"/>
      <c r="I432" s="257"/>
      <c r="J432" s="257"/>
      <c r="K432" s="257"/>
      <c r="L432" s="257"/>
      <c r="M432" s="257"/>
      <c r="R432" s="257"/>
      <c r="S432" s="257"/>
      <c r="T432" s="257"/>
      <c r="U432" s="257"/>
      <c r="V432" s="307" t="s">
        <v>50</v>
      </c>
      <c r="W432" s="308"/>
      <c r="X432" s="309">
        <f>Z432/Z406</f>
        <v>0.4968481161491845</v>
      </c>
      <c r="Y432" s="308"/>
      <c r="Z432" s="310">
        <f>SUM(Z419:Z431)</f>
        <v>808800.06572318822</v>
      </c>
      <c r="AA432" s="309">
        <f>AC432/AC406</f>
        <v>0.4968481161491845</v>
      </c>
      <c r="AB432" s="308"/>
      <c r="AC432" s="310">
        <f>SUM(AC419:AC431)</f>
        <v>808800.06572318822</v>
      </c>
      <c r="AD432" s="311">
        <f>AF432/AF406</f>
        <v>0.39013924484813378</v>
      </c>
      <c r="AE432" s="318"/>
      <c r="AF432" s="310">
        <f>SUM(AF419:AF431)</f>
        <v>734400.35</v>
      </c>
      <c r="AG432" s="319"/>
      <c r="AH432" s="313">
        <f t="shared" ref="AH432:AH450" si="153">AF432-AC432</f>
        <v>-74399.715723188245</v>
      </c>
      <c r="AI432" s="309">
        <f>AH432/AC432</f>
        <v>-9.1987771609122915E-2</v>
      </c>
      <c r="AJ432" s="311">
        <f>IF($AL$406=0,0,AL432/$AL$406)</f>
        <v>0.57172331404471832</v>
      </c>
      <c r="AK432" s="308"/>
      <c r="AL432" s="310">
        <f>SUM(AL419:AL431)</f>
        <v>784332.87000000011</v>
      </c>
      <c r="AM432" s="320"/>
      <c r="AN432" s="313">
        <f t="shared" ref="AN432:AN450" si="154">AF432-AL432</f>
        <v>-49932.520000000135</v>
      </c>
      <c r="AO432" s="288">
        <f>IF(AL432=0,0,AN432/AL432)</f>
        <v>-6.3662409048342097E-2</v>
      </c>
      <c r="AP432" s="257"/>
      <c r="AQ432" s="257"/>
      <c r="AR432" s="257"/>
      <c r="AS432" s="257"/>
      <c r="AT432" s="257"/>
      <c r="AU432" s="257"/>
      <c r="AV432" s="257"/>
      <c r="AW432" s="257"/>
      <c r="AX432" s="257"/>
      <c r="AY432" s="257"/>
      <c r="AZ432" s="257"/>
      <c r="BA432" s="257"/>
      <c r="BB432" s="257"/>
      <c r="BC432" s="257"/>
      <c r="BD432" s="257"/>
      <c r="BE432" s="257"/>
      <c r="BF432" s="257"/>
      <c r="BG432" s="257"/>
      <c r="BH432" s="257"/>
      <c r="BI432" s="257"/>
    </row>
    <row r="433" spans="1:62" ht="15.75" customHeight="1">
      <c r="A433" t="str">
        <f t="shared" si="135"/>
        <v>Publicité 2</v>
      </c>
      <c r="B433" s="7"/>
      <c r="C433" s="257"/>
      <c r="D433" s="257"/>
      <c r="E433" s="257"/>
      <c r="F433" s="257"/>
      <c r="G433" s="257"/>
      <c r="H433" s="257"/>
      <c r="I433" s="257"/>
      <c r="J433" s="257"/>
      <c r="K433" s="257"/>
      <c r="L433" s="257"/>
      <c r="M433" s="257"/>
      <c r="N433" s="257"/>
      <c r="O433" s="257"/>
      <c r="P433" s="257"/>
      <c r="Q433" s="321"/>
      <c r="S433" s="476"/>
      <c r="T433" s="257"/>
      <c r="U433" s="257"/>
      <c r="V433" s="221" t="s">
        <v>51</v>
      </c>
      <c r="W433" s="322" t="s">
        <v>140</v>
      </c>
      <c r="X433" s="323"/>
      <c r="Y433" s="323"/>
      <c r="Z433" s="324">
        <f>+SUM(START:END!Z433)</f>
        <v>32645.499999999996</v>
      </c>
      <c r="AA433" s="323">
        <f>AC432/(AC406+AC480)</f>
        <v>0.4136230720488217</v>
      </c>
      <c r="AB433" s="323"/>
      <c r="AC433" s="324">
        <f>+SUM(START:END!AC433)</f>
        <v>32645.499999999996</v>
      </c>
      <c r="AD433" s="323">
        <f>AF432/(AF406+AF480)</f>
        <v>0.32553701369596155</v>
      </c>
      <c r="AE433" s="326"/>
      <c r="AF433" s="324">
        <f>+SUM(START:END!AF433)</f>
        <v>30747.050000000003</v>
      </c>
      <c r="AG433" s="325"/>
      <c r="AH433" s="327">
        <f t="shared" si="153"/>
        <v>-1898.4499999999935</v>
      </c>
      <c r="AI433" s="328">
        <f>IF(AC433=0,0,AH433/AC433)</f>
        <v>-5.8153497419245949E-2</v>
      </c>
      <c r="AJ433" s="325"/>
      <c r="AK433" s="323"/>
      <c r="AL433" s="324">
        <f t="shared" ref="AL433:AL450" si="155">+SUMIF($C:$C,$V433,Q:Q)</f>
        <v>54462.46</v>
      </c>
      <c r="AM433" s="329"/>
      <c r="AN433" s="327">
        <f t="shared" si="154"/>
        <v>-23715.409999999996</v>
      </c>
      <c r="AO433" s="296">
        <f t="shared" ref="AO433:AO450" si="156">IF(AL433=0,0,AN433/AL433)</f>
        <v>-0.43544507537852672</v>
      </c>
      <c r="AP433" s="257"/>
      <c r="AQ433" s="257"/>
      <c r="AR433" s="257"/>
      <c r="AS433" s="257"/>
      <c r="AT433" s="257"/>
      <c r="AU433" s="257"/>
      <c r="AV433" s="257"/>
      <c r="AW433" s="257"/>
      <c r="AX433" s="257"/>
      <c r="AY433" s="257"/>
      <c r="AZ433" s="257"/>
      <c r="BA433" s="257"/>
      <c r="BB433" s="257"/>
      <c r="BC433" s="257"/>
      <c r="BD433" s="257"/>
      <c r="BE433" s="257"/>
      <c r="BF433" s="257"/>
      <c r="BG433" s="257"/>
      <c r="BH433" s="257"/>
      <c r="BI433" s="257"/>
    </row>
    <row r="434" spans="1:62" ht="15.75" customHeight="1">
      <c r="A434" t="str">
        <f t="shared" si="135"/>
        <v>Service gratuit 2</v>
      </c>
      <c r="B434" s="7"/>
      <c r="C434" s="257"/>
      <c r="D434" s="257"/>
      <c r="E434" s="257"/>
      <c r="F434" s="257"/>
      <c r="G434" s="257"/>
      <c r="H434" s="257"/>
      <c r="I434" s="257"/>
      <c r="J434" s="257"/>
      <c r="K434" s="257"/>
      <c r="L434" s="257"/>
      <c r="M434" s="257"/>
      <c r="N434" s="257"/>
      <c r="O434" s="257"/>
      <c r="Q434" s="321"/>
      <c r="S434" s="257"/>
      <c r="T434" s="257"/>
      <c r="U434" s="257"/>
      <c r="V434" s="108" t="s">
        <v>52</v>
      </c>
      <c r="W434" s="297" t="s">
        <v>151</v>
      </c>
      <c r="X434" s="290"/>
      <c r="Y434" s="290"/>
      <c r="Z434" s="291">
        <f>+SUM(START:END!Z434)</f>
        <v>14969.669258516988</v>
      </c>
      <c r="AA434" s="290"/>
      <c r="AB434" s="290"/>
      <c r="AC434" s="291">
        <f>+SUM(START:END!AC434)</f>
        <v>14969.669258516988</v>
      </c>
      <c r="AD434" s="299"/>
      <c r="AE434" s="298"/>
      <c r="AF434" s="291">
        <f>+SUM(START:END!AF434)</f>
        <v>12251.4</v>
      </c>
      <c r="AG434" s="292"/>
      <c r="AH434" s="293">
        <f t="shared" si="153"/>
        <v>-2718.269258516988</v>
      </c>
      <c r="AI434" s="294">
        <f t="shared" ref="AI434:AI450" si="157">IF(AC434=0,0,AH434/AC434)</f>
        <v>-0.18158512466602625</v>
      </c>
      <c r="AJ434" s="299"/>
      <c r="AK434" s="290"/>
      <c r="AL434" s="291">
        <f t="shared" si="155"/>
        <v>21406.400000000001</v>
      </c>
      <c r="AM434" s="295"/>
      <c r="AN434" s="293">
        <f t="shared" si="154"/>
        <v>-9155.0000000000018</v>
      </c>
      <c r="AO434" s="300">
        <f t="shared" si="156"/>
        <v>-0.42767583526422009</v>
      </c>
      <c r="AP434" s="257"/>
      <c r="AQ434" s="257"/>
      <c r="AR434" s="257"/>
      <c r="AS434" s="257"/>
      <c r="AT434" s="257"/>
      <c r="AU434" s="257"/>
      <c r="AV434" s="257"/>
      <c r="AW434" s="257"/>
      <c r="AX434" s="257"/>
      <c r="AY434" s="257"/>
      <c r="AZ434" s="257"/>
      <c r="BA434" s="257"/>
      <c r="BB434" s="257"/>
      <c r="BC434" s="257"/>
      <c r="BD434" s="257"/>
      <c r="BE434" s="257"/>
      <c r="BF434" s="257"/>
      <c r="BG434" s="257"/>
      <c r="BH434" s="257"/>
      <c r="BI434" s="257"/>
    </row>
    <row r="435" spans="1:62" ht="15.75" customHeight="1">
      <c r="A435" t="str">
        <f t="shared" si="135"/>
        <v>Frais véhicules de cie</v>
      </c>
      <c r="B435" s="7"/>
      <c r="C435" s="257"/>
      <c r="D435" s="257"/>
      <c r="E435" s="257"/>
      <c r="F435" s="257"/>
      <c r="G435" s="257"/>
      <c r="H435" s="257"/>
      <c r="I435" s="257"/>
      <c r="J435" s="257"/>
      <c r="K435" s="257"/>
      <c r="L435" s="257"/>
      <c r="M435" s="257"/>
      <c r="N435" s="257"/>
      <c r="O435" s="257"/>
      <c r="P435" s="257"/>
      <c r="Q435" s="321"/>
      <c r="S435" s="257"/>
      <c r="T435" s="257"/>
      <c r="U435" s="257"/>
      <c r="V435" s="109" t="s">
        <v>53</v>
      </c>
      <c r="W435" s="301" t="s">
        <v>152</v>
      </c>
      <c r="X435" s="274"/>
      <c r="Y435" s="274"/>
      <c r="Z435" s="275">
        <f>+SUM(START:END!Z435)</f>
        <v>79957.312500000015</v>
      </c>
      <c r="AA435" s="274"/>
      <c r="AB435" s="274"/>
      <c r="AC435" s="275">
        <f>+SUM(START:END!AC435)</f>
        <v>79957.312500000015</v>
      </c>
      <c r="AD435" s="303"/>
      <c r="AE435" s="302"/>
      <c r="AF435" s="275">
        <f>+SUM(START:END!AF435)</f>
        <v>73152.570000000007</v>
      </c>
      <c r="AG435" s="276"/>
      <c r="AH435" s="277">
        <f t="shared" si="153"/>
        <v>-6804.7425000000076</v>
      </c>
      <c r="AI435" s="304">
        <f t="shared" si="157"/>
        <v>-8.5104692582057537E-2</v>
      </c>
      <c r="AJ435" s="303"/>
      <c r="AK435" s="274"/>
      <c r="AL435" s="275">
        <f t="shared" si="155"/>
        <v>87289.36</v>
      </c>
      <c r="AM435" s="279"/>
      <c r="AN435" s="277">
        <f t="shared" si="154"/>
        <v>-14136.789999999994</v>
      </c>
      <c r="AO435" s="280">
        <f t="shared" si="156"/>
        <v>-0.16195318650520515</v>
      </c>
      <c r="AP435" s="257"/>
      <c r="AQ435" s="257"/>
      <c r="AR435" s="257"/>
      <c r="AS435" s="257"/>
      <c r="AT435" s="257"/>
      <c r="AU435" s="257"/>
      <c r="AV435" s="257"/>
      <c r="AW435" s="257"/>
      <c r="AX435" s="257"/>
      <c r="AY435" s="257"/>
      <c r="AZ435" s="257"/>
      <c r="BA435" s="257"/>
      <c r="BB435" s="257"/>
      <c r="BC435" s="257"/>
      <c r="BD435" s="257"/>
      <c r="BE435" s="257"/>
      <c r="BF435" s="257"/>
      <c r="BG435" s="257"/>
      <c r="BH435" s="257"/>
      <c r="BI435" s="257"/>
      <c r="BJ435" s="257"/>
    </row>
    <row r="436" spans="1:62" ht="15.75" customHeight="1">
      <c r="A436" t="str">
        <f t="shared" si="135"/>
        <v>Informatique</v>
      </c>
      <c r="B436" s="7"/>
      <c r="C436" s="257"/>
      <c r="D436" s="257"/>
      <c r="E436" s="257"/>
      <c r="F436" s="257"/>
      <c r="G436" s="257"/>
      <c r="H436" s="257"/>
      <c r="I436" s="257"/>
      <c r="J436" s="257"/>
      <c r="K436" s="257"/>
      <c r="L436" s="257"/>
      <c r="M436" s="257"/>
      <c r="N436" s="257"/>
      <c r="O436" s="257"/>
      <c r="P436" s="257"/>
      <c r="Q436" s="321"/>
      <c r="S436" s="257"/>
      <c r="T436" s="257"/>
      <c r="U436" s="257"/>
      <c r="V436" s="108" t="s">
        <v>54</v>
      </c>
      <c r="W436" s="297" t="s">
        <v>153</v>
      </c>
      <c r="X436" s="290"/>
      <c r="Y436" s="290"/>
      <c r="Z436" s="291">
        <f>+SUM(START:END!Z436)</f>
        <v>58449.340000000004</v>
      </c>
      <c r="AA436" s="290"/>
      <c r="AB436" s="290"/>
      <c r="AC436" s="291">
        <f>+SUM(START:END!AC436)</f>
        <v>58449.340000000004</v>
      </c>
      <c r="AD436" s="299"/>
      <c r="AE436" s="298"/>
      <c r="AF436" s="291">
        <f>+SUM(START:END!AF436)</f>
        <v>49484.92</v>
      </c>
      <c r="AG436" s="292"/>
      <c r="AH436" s="293">
        <f t="shared" si="153"/>
        <v>-8964.4200000000055</v>
      </c>
      <c r="AI436" s="294">
        <f t="shared" si="157"/>
        <v>-0.15337076517887122</v>
      </c>
      <c r="AJ436" s="299"/>
      <c r="AK436" s="290"/>
      <c r="AL436" s="291">
        <f t="shared" si="155"/>
        <v>75069.070000000007</v>
      </c>
      <c r="AM436" s="295"/>
      <c r="AN436" s="293">
        <f t="shared" si="154"/>
        <v>-25584.150000000009</v>
      </c>
      <c r="AO436" s="300">
        <f t="shared" si="156"/>
        <v>-0.3408081384250532</v>
      </c>
      <c r="AP436" s="257"/>
      <c r="AQ436" s="257"/>
      <c r="AR436" s="257"/>
      <c r="AS436" s="257"/>
      <c r="AT436" s="257"/>
      <c r="AU436" s="257"/>
      <c r="AV436" s="257"/>
      <c r="AW436" s="257"/>
      <c r="AX436" s="257"/>
      <c r="AY436" s="257"/>
      <c r="AZ436" s="257"/>
      <c r="BA436" s="257"/>
      <c r="BB436" s="257"/>
      <c r="BC436" s="257"/>
      <c r="BD436" s="257"/>
      <c r="BE436" s="257"/>
      <c r="BF436" s="257"/>
      <c r="BG436" s="257"/>
      <c r="BH436" s="257"/>
      <c r="BI436" s="257"/>
      <c r="BJ436" s="257"/>
    </row>
    <row r="437" spans="1:62" ht="15.75" customHeight="1">
      <c r="A437" t="str">
        <f t="shared" si="135"/>
        <v>Frais de déplacement</v>
      </c>
      <c r="B437" s="7"/>
      <c r="C437" s="257"/>
      <c r="D437" s="257"/>
      <c r="E437" s="257"/>
      <c r="F437" s="257"/>
      <c r="G437" s="257"/>
      <c r="H437" s="257"/>
      <c r="I437" s="257"/>
      <c r="J437" s="257"/>
      <c r="K437" s="257"/>
      <c r="L437" s="257"/>
      <c r="M437" s="257"/>
      <c r="N437" s="257"/>
      <c r="O437" s="257"/>
      <c r="P437" s="257"/>
      <c r="Q437" s="321"/>
      <c r="S437" s="257"/>
      <c r="T437" s="257"/>
      <c r="U437" s="257"/>
      <c r="V437" s="108" t="s">
        <v>55</v>
      </c>
      <c r="W437" s="297" t="s">
        <v>154</v>
      </c>
      <c r="X437" s="290"/>
      <c r="Y437" s="290"/>
      <c r="Z437" s="291">
        <f>+SUM(START:END!Z437)</f>
        <v>14967.157499999999</v>
      </c>
      <c r="AA437" s="290"/>
      <c r="AB437" s="290"/>
      <c r="AC437" s="291">
        <f>+SUM(START:END!AC437)</f>
        <v>14967.157499999999</v>
      </c>
      <c r="AD437" s="299"/>
      <c r="AE437" s="298"/>
      <c r="AF437" s="291">
        <f>+SUM(START:END!AF437)</f>
        <v>6242.73</v>
      </c>
      <c r="AG437" s="292"/>
      <c r="AH437" s="293">
        <f t="shared" si="153"/>
        <v>-8724.4274999999998</v>
      </c>
      <c r="AI437" s="294">
        <f t="shared" si="157"/>
        <v>-0.58290476999390162</v>
      </c>
      <c r="AJ437" s="299"/>
      <c r="AK437" s="290"/>
      <c r="AL437" s="291">
        <f t="shared" si="155"/>
        <v>18231</v>
      </c>
      <c r="AM437" s="295"/>
      <c r="AN437" s="293">
        <f t="shared" si="154"/>
        <v>-11988.27</v>
      </c>
      <c r="AO437" s="300">
        <f t="shared" si="156"/>
        <v>-0.65757610663156163</v>
      </c>
      <c r="AP437" s="257"/>
      <c r="AQ437" s="257"/>
      <c r="AR437" s="257"/>
      <c r="AS437" s="257"/>
      <c r="AT437" s="257"/>
      <c r="AU437" s="257"/>
      <c r="AV437" s="257"/>
      <c r="AW437" s="257"/>
      <c r="AX437" s="257"/>
      <c r="AY437" s="257"/>
      <c r="AZ437" s="257"/>
      <c r="BA437" s="257"/>
      <c r="BB437" s="257"/>
      <c r="BC437" s="257"/>
      <c r="BD437" s="257"/>
      <c r="BE437" s="257"/>
      <c r="BF437" s="257"/>
      <c r="BG437" s="257"/>
      <c r="BH437" s="257"/>
      <c r="BI437" s="257"/>
      <c r="BJ437" s="257"/>
    </row>
    <row r="438" spans="1:62" ht="15.75" customHeight="1">
      <c r="A438" t="str">
        <f t="shared" si="135"/>
        <v>Services extérieurs</v>
      </c>
      <c r="B438" s="7"/>
      <c r="C438" s="257"/>
      <c r="D438" s="257"/>
      <c r="E438" s="257"/>
      <c r="F438" s="257"/>
      <c r="G438" s="257"/>
      <c r="H438" s="257"/>
      <c r="I438" s="257"/>
      <c r="J438" s="257"/>
      <c r="K438" s="257"/>
      <c r="L438" s="257"/>
      <c r="M438" s="257"/>
      <c r="N438" s="257"/>
      <c r="O438" s="257"/>
      <c r="P438" s="257"/>
      <c r="Q438" s="321"/>
      <c r="S438" s="257"/>
      <c r="T438" s="257"/>
      <c r="U438" s="257"/>
      <c r="V438" s="108" t="s">
        <v>56</v>
      </c>
      <c r="W438" s="297" t="s">
        <v>155</v>
      </c>
      <c r="X438" s="290"/>
      <c r="Y438" s="290"/>
      <c r="Z438" s="291">
        <f>+SUM(START:END!Z438)</f>
        <v>72105.59139999999</v>
      </c>
      <c r="AA438" s="290"/>
      <c r="AB438" s="290"/>
      <c r="AC438" s="291">
        <f>+SUM(START:END!AC438)</f>
        <v>72105.59139999999</v>
      </c>
      <c r="AD438" s="299"/>
      <c r="AE438" s="298"/>
      <c r="AF438" s="291">
        <f>+SUM(START:END!AF438)</f>
        <v>46836.63</v>
      </c>
      <c r="AG438" s="292"/>
      <c r="AH438" s="293">
        <f t="shared" si="153"/>
        <v>-25268.961399999993</v>
      </c>
      <c r="AI438" s="294">
        <f t="shared" si="157"/>
        <v>-0.35044385476047835</v>
      </c>
      <c r="AJ438" s="299"/>
      <c r="AK438" s="290"/>
      <c r="AL438" s="291">
        <f t="shared" si="155"/>
        <v>84858.69</v>
      </c>
      <c r="AM438" s="295"/>
      <c r="AN438" s="293">
        <f t="shared" si="154"/>
        <v>-38022.060000000005</v>
      </c>
      <c r="AO438" s="300">
        <f t="shared" si="156"/>
        <v>-0.44806324490750449</v>
      </c>
      <c r="AP438" s="257"/>
      <c r="AQ438" s="257"/>
      <c r="AR438" s="257"/>
      <c r="AS438" s="257"/>
      <c r="AT438" s="257"/>
      <c r="AU438" s="257"/>
      <c r="AV438" s="257"/>
      <c r="AW438" s="257"/>
      <c r="AX438" s="257"/>
      <c r="AY438" s="257"/>
      <c r="AZ438" s="257"/>
      <c r="BA438" s="257"/>
      <c r="BB438" s="257"/>
      <c r="BC438" s="257"/>
      <c r="BD438" s="257"/>
      <c r="BE438" s="257"/>
      <c r="BF438" s="257"/>
      <c r="BG438" s="257"/>
      <c r="BH438" s="257"/>
      <c r="BI438" s="257"/>
      <c r="BJ438" s="257"/>
    </row>
    <row r="439" spans="1:62" ht="15.75" customHeight="1">
      <c r="B439" s="7"/>
      <c r="C439" s="257"/>
      <c r="D439" s="257"/>
      <c r="E439" s="257"/>
      <c r="F439" s="257"/>
      <c r="G439" s="257"/>
      <c r="H439" s="257"/>
      <c r="I439" s="257"/>
      <c r="J439" s="257"/>
      <c r="K439" s="257"/>
      <c r="L439" s="257"/>
      <c r="M439" s="257"/>
      <c r="N439" s="257"/>
      <c r="O439" s="257"/>
      <c r="P439" s="257"/>
      <c r="Q439" s="321"/>
      <c r="S439" s="257"/>
      <c r="T439" s="257"/>
      <c r="U439" s="257"/>
      <c r="V439" s="222" t="s">
        <v>99</v>
      </c>
      <c r="W439" s="330"/>
      <c r="X439" s="331"/>
      <c r="Y439" s="331"/>
      <c r="Z439" s="332">
        <f>+SUM(START:END!Z439)</f>
        <v>0</v>
      </c>
      <c r="AA439" s="331"/>
      <c r="AB439" s="331"/>
      <c r="AC439" s="332">
        <f>+SUM(START:END!AC439)</f>
        <v>0</v>
      </c>
      <c r="AD439" s="333"/>
      <c r="AE439" s="334"/>
      <c r="AF439" s="332">
        <f>+SUM(START:END!AF439)</f>
        <v>0</v>
      </c>
      <c r="AG439" s="335"/>
      <c r="AH439" s="336">
        <f t="shared" si="153"/>
        <v>0</v>
      </c>
      <c r="AI439" s="337">
        <f t="shared" si="157"/>
        <v>0</v>
      </c>
      <c r="AJ439" s="333"/>
      <c r="AK439" s="331"/>
      <c r="AL439" s="332">
        <f t="shared" si="155"/>
        <v>0</v>
      </c>
      <c r="AM439" s="338"/>
      <c r="AN439" s="336">
        <f t="shared" si="154"/>
        <v>0</v>
      </c>
      <c r="AO439" s="339">
        <f t="shared" si="156"/>
        <v>0</v>
      </c>
      <c r="AP439" s="257"/>
      <c r="AQ439" s="257"/>
      <c r="AR439" s="257"/>
      <c r="AS439" s="257"/>
      <c r="AT439" s="257"/>
      <c r="AU439" s="257"/>
      <c r="AV439" s="257"/>
      <c r="AW439" s="257"/>
      <c r="AX439" s="257"/>
      <c r="AY439" s="257"/>
      <c r="AZ439" s="257"/>
      <c r="BA439" s="257"/>
      <c r="BB439" s="257"/>
      <c r="BC439" s="257"/>
      <c r="BD439" s="257"/>
      <c r="BE439" s="257"/>
      <c r="BF439" s="257"/>
      <c r="BG439" s="257"/>
      <c r="BH439" s="257"/>
      <c r="BI439" s="257"/>
      <c r="BJ439" s="257"/>
    </row>
    <row r="440" spans="1:62" ht="15.75" customHeight="1">
      <c r="A440" t="str">
        <f t="shared" si="135"/>
        <v>Fournitures autres</v>
      </c>
      <c r="B440" s="7"/>
      <c r="C440" s="257"/>
      <c r="D440" s="257"/>
      <c r="E440" s="257"/>
      <c r="F440" s="257"/>
      <c r="G440" s="257"/>
      <c r="H440" s="257"/>
      <c r="I440" s="257"/>
      <c r="J440" s="257"/>
      <c r="K440" s="257"/>
      <c r="L440" s="257"/>
      <c r="M440" s="257"/>
      <c r="N440" s="257"/>
      <c r="O440" s="257"/>
      <c r="P440" s="340"/>
      <c r="Q440" s="321"/>
      <c r="R440" s="257"/>
      <c r="S440" s="257"/>
      <c r="T440" s="257"/>
      <c r="U440" s="257"/>
      <c r="V440" s="108" t="s">
        <v>57</v>
      </c>
      <c r="W440" s="297" t="s">
        <v>156</v>
      </c>
      <c r="X440" s="290"/>
      <c r="Y440" s="298"/>
      <c r="Z440" s="291">
        <f>+SUM(START:END!Z440)</f>
        <v>3300.0675994420603</v>
      </c>
      <c r="AA440" s="290"/>
      <c r="AB440" s="298"/>
      <c r="AC440" s="291">
        <f>+SUM(START:END!AC440)</f>
        <v>3300.0675994420603</v>
      </c>
      <c r="AD440" s="299"/>
      <c r="AE440" s="298"/>
      <c r="AF440" s="291">
        <f>+SUM(START:END!AF440)</f>
        <v>2757.5</v>
      </c>
      <c r="AG440" s="292"/>
      <c r="AH440" s="293">
        <f t="shared" si="153"/>
        <v>-542.56759944206033</v>
      </c>
      <c r="AI440" s="294">
        <f t="shared" si="157"/>
        <v>-0.16441105616557425</v>
      </c>
      <c r="AJ440" s="299"/>
      <c r="AK440" s="290"/>
      <c r="AL440" s="291">
        <f t="shared" si="155"/>
        <v>2989.8199999999997</v>
      </c>
      <c r="AM440" s="295"/>
      <c r="AN440" s="293">
        <f t="shared" si="154"/>
        <v>-232.31999999999971</v>
      </c>
      <c r="AO440" s="300">
        <f t="shared" si="156"/>
        <v>-7.7703674468697026E-2</v>
      </c>
      <c r="AP440" s="257"/>
      <c r="AQ440" s="257"/>
      <c r="AR440" s="257"/>
      <c r="AS440" s="257"/>
      <c r="AT440" s="257"/>
      <c r="AU440" s="257"/>
      <c r="AV440" s="257"/>
      <c r="AW440" s="257"/>
      <c r="AX440" s="257"/>
      <c r="AY440" s="257"/>
      <c r="AZ440" s="257"/>
      <c r="BA440" s="257"/>
      <c r="BB440" s="257"/>
      <c r="BC440" s="257"/>
      <c r="BD440" s="257"/>
      <c r="BE440" s="257"/>
      <c r="BF440" s="257"/>
      <c r="BG440" s="257"/>
      <c r="BH440" s="257"/>
      <c r="BI440" s="257"/>
      <c r="BJ440" s="257"/>
    </row>
    <row r="441" spans="1:62" ht="15.75" customHeight="1">
      <c r="A441" t="str">
        <f t="shared" si="135"/>
        <v>Uniformes</v>
      </c>
      <c r="B441" s="7"/>
      <c r="C441" s="257"/>
      <c r="D441" s="257"/>
      <c r="E441" s="257"/>
      <c r="F441" s="257"/>
      <c r="G441" s="257"/>
      <c r="H441" s="257"/>
      <c r="I441" s="257"/>
      <c r="J441" s="257"/>
      <c r="K441" s="257"/>
      <c r="L441" s="257"/>
      <c r="M441" s="257"/>
      <c r="N441" s="257"/>
      <c r="O441" s="257"/>
      <c r="Q441" s="321"/>
      <c r="S441" s="257"/>
      <c r="T441" s="257"/>
      <c r="U441" s="257"/>
      <c r="V441" s="108" t="s">
        <v>58</v>
      </c>
      <c r="W441" s="297" t="s">
        <v>157</v>
      </c>
      <c r="X441" s="290"/>
      <c r="Y441" s="290"/>
      <c r="Z441" s="291">
        <f>+SUM(START:END!Z441)</f>
        <v>4545</v>
      </c>
      <c r="AA441" s="290"/>
      <c r="AB441" s="290"/>
      <c r="AC441" s="291">
        <f>+SUM(START:END!AC441)</f>
        <v>4545</v>
      </c>
      <c r="AD441" s="299"/>
      <c r="AE441" s="298"/>
      <c r="AF441" s="291">
        <f>+SUM(START:END!AF441)</f>
        <v>1506.1999999999998</v>
      </c>
      <c r="AG441" s="292"/>
      <c r="AH441" s="293">
        <f t="shared" si="153"/>
        <v>-3038.8</v>
      </c>
      <c r="AI441" s="317">
        <f t="shared" si="157"/>
        <v>-0.66860286028602867</v>
      </c>
      <c r="AJ441" s="299"/>
      <c r="AK441" s="290"/>
      <c r="AL441" s="291">
        <f t="shared" si="155"/>
        <v>4545</v>
      </c>
      <c r="AM441" s="295"/>
      <c r="AN441" s="293">
        <f t="shared" si="154"/>
        <v>-3038.8</v>
      </c>
      <c r="AO441" s="300">
        <f t="shared" si="156"/>
        <v>-0.66860286028602867</v>
      </c>
      <c r="AP441" s="257"/>
      <c r="AQ441" s="257"/>
      <c r="AR441" s="257"/>
      <c r="AS441" s="257"/>
      <c r="AT441" s="257"/>
      <c r="AU441" s="257"/>
      <c r="AV441" s="257"/>
      <c r="AW441" s="257"/>
      <c r="AX441" s="257"/>
      <c r="AY441" s="257"/>
      <c r="AZ441" s="257"/>
      <c r="BA441" s="257"/>
      <c r="BB441" s="257"/>
      <c r="BC441" s="257"/>
      <c r="BD441" s="257"/>
      <c r="BE441" s="257"/>
      <c r="BF441" s="257"/>
      <c r="BG441" s="257"/>
      <c r="BH441" s="257"/>
      <c r="BI441" s="257"/>
      <c r="BJ441" s="257"/>
    </row>
    <row r="442" spans="1:62" ht="15.75" customHeight="1">
      <c r="A442" t="str">
        <f t="shared" si="135"/>
        <v>Papeterie</v>
      </c>
      <c r="B442" s="7"/>
      <c r="C442" s="257"/>
      <c r="D442" s="257"/>
      <c r="E442" s="257"/>
      <c r="F442" s="257"/>
      <c r="G442" s="257"/>
      <c r="H442" s="257"/>
      <c r="I442" s="257"/>
      <c r="J442" s="257"/>
      <c r="K442" s="257"/>
      <c r="L442" s="257"/>
      <c r="M442" s="257"/>
      <c r="N442" s="257"/>
      <c r="O442" s="257"/>
      <c r="P442" s="340"/>
      <c r="Q442" s="321"/>
      <c r="R442" s="257"/>
      <c r="S442" s="257"/>
      <c r="T442" s="257"/>
      <c r="U442" s="257"/>
      <c r="V442" s="108" t="s">
        <v>59</v>
      </c>
      <c r="W442" s="297" t="s">
        <v>158</v>
      </c>
      <c r="X442" s="290"/>
      <c r="Y442" s="290"/>
      <c r="Z442" s="291">
        <f>+SUM(START:END!Z442)</f>
        <v>6540</v>
      </c>
      <c r="AA442" s="290"/>
      <c r="AB442" s="290"/>
      <c r="AC442" s="291">
        <f>+SUM(START:END!AC442)</f>
        <v>6540</v>
      </c>
      <c r="AD442" s="299"/>
      <c r="AE442" s="298"/>
      <c r="AF442" s="291">
        <f>+SUM(START:END!AF442)</f>
        <v>6500.84</v>
      </c>
      <c r="AG442" s="292"/>
      <c r="AH442" s="293">
        <f t="shared" si="153"/>
        <v>-39.159999999999854</v>
      </c>
      <c r="AI442" s="294">
        <f t="shared" si="157"/>
        <v>-5.9877675840978367E-3</v>
      </c>
      <c r="AJ442" s="299"/>
      <c r="AK442" s="290"/>
      <c r="AL442" s="291">
        <f t="shared" si="155"/>
        <v>5550</v>
      </c>
      <c r="AM442" s="295"/>
      <c r="AN442" s="293">
        <f t="shared" si="154"/>
        <v>950.84000000000015</v>
      </c>
      <c r="AO442" s="300">
        <f t="shared" si="156"/>
        <v>0.17132252252252256</v>
      </c>
      <c r="AP442" s="257"/>
      <c r="AQ442" s="257"/>
      <c r="AR442" s="257"/>
      <c r="AS442" s="257"/>
      <c r="AT442" s="257"/>
      <c r="AU442" s="257"/>
      <c r="AV442" s="257"/>
      <c r="AW442" s="257"/>
      <c r="AX442" s="257"/>
      <c r="AY442" s="257"/>
      <c r="AZ442" s="257"/>
      <c r="BA442" s="257"/>
      <c r="BB442" s="257"/>
      <c r="BC442" s="257"/>
      <c r="BD442" s="257"/>
      <c r="BE442" s="257"/>
      <c r="BF442" s="257"/>
      <c r="BG442" s="257"/>
      <c r="BH442" s="257"/>
      <c r="BI442" s="257"/>
      <c r="BJ442" s="257"/>
    </row>
    <row r="443" spans="1:62" ht="15.75" customHeight="1">
      <c r="A443" t="str">
        <f t="shared" si="135"/>
        <v>Téléphone</v>
      </c>
      <c r="B443" s="7"/>
      <c r="C443" s="257"/>
      <c r="D443" s="257"/>
      <c r="E443" s="257"/>
      <c r="F443" s="257"/>
      <c r="G443" s="257"/>
      <c r="H443" s="257"/>
      <c r="I443" s="257"/>
      <c r="J443" s="257"/>
      <c r="K443" s="257"/>
      <c r="L443" s="257"/>
      <c r="M443" s="257"/>
      <c r="N443" s="257"/>
      <c r="O443" s="257"/>
      <c r="P443" s="257"/>
      <c r="Q443" s="321"/>
      <c r="S443" s="257"/>
      <c r="T443" s="257"/>
      <c r="U443" s="257"/>
      <c r="V443" s="108" t="s">
        <v>60</v>
      </c>
      <c r="W443" s="297" t="s">
        <v>159</v>
      </c>
      <c r="X443" s="290"/>
      <c r="Y443" s="290"/>
      <c r="Z443" s="291">
        <f>+SUM(START:END!Z443)</f>
        <v>5847.2999999999993</v>
      </c>
      <c r="AA443" s="290"/>
      <c r="AB443" s="290"/>
      <c r="AC443" s="291">
        <f>+SUM(START:END!AC443)</f>
        <v>5847.2999999999993</v>
      </c>
      <c r="AD443" s="299"/>
      <c r="AE443" s="298"/>
      <c r="AF443" s="291">
        <f>+SUM(START:END!AF443)</f>
        <v>2586.0100000000002</v>
      </c>
      <c r="AG443" s="292"/>
      <c r="AH443" s="293">
        <f t="shared" si="153"/>
        <v>-3261.2899999999991</v>
      </c>
      <c r="AI443" s="317">
        <f t="shared" si="157"/>
        <v>-0.55774288988079956</v>
      </c>
      <c r="AJ443" s="299"/>
      <c r="AK443" s="290"/>
      <c r="AL443" s="291">
        <f t="shared" si="155"/>
        <v>4870.1200000000008</v>
      </c>
      <c r="AM443" s="295"/>
      <c r="AN443" s="293">
        <f t="shared" si="154"/>
        <v>-2284.1100000000006</v>
      </c>
      <c r="AO443" s="300">
        <f t="shared" si="156"/>
        <v>-0.46900487051653761</v>
      </c>
      <c r="AP443" s="257"/>
      <c r="AQ443" s="257"/>
      <c r="AR443" s="257"/>
      <c r="AS443" s="257"/>
      <c r="AT443" s="257"/>
      <c r="AU443" s="257"/>
      <c r="AV443" s="257"/>
      <c r="AW443" s="257"/>
      <c r="AX443" s="257"/>
      <c r="AY443" s="257"/>
      <c r="AZ443" s="257"/>
      <c r="BA443" s="257"/>
      <c r="BB443" s="257"/>
      <c r="BC443" s="257"/>
      <c r="BD443" s="257"/>
      <c r="BE443" s="257"/>
      <c r="BF443" s="257"/>
      <c r="BG443" s="257"/>
      <c r="BH443" s="257"/>
      <c r="BI443" s="257"/>
      <c r="BJ443" s="257"/>
    </row>
    <row r="444" spans="1:62" ht="15.75" customHeight="1">
      <c r="A444" t="str">
        <f t="shared" si="135"/>
        <v>Frais postaux</v>
      </c>
      <c r="B444" s="7"/>
      <c r="C444" s="257"/>
      <c r="D444" s="257"/>
      <c r="E444" s="257"/>
      <c r="F444" s="257"/>
      <c r="G444" s="257"/>
      <c r="H444" s="257"/>
      <c r="I444" s="257"/>
      <c r="J444" s="257"/>
      <c r="K444" s="257"/>
      <c r="L444" s="257"/>
      <c r="M444" s="257"/>
      <c r="N444" s="257"/>
      <c r="O444" s="257"/>
      <c r="P444" s="257"/>
      <c r="Q444" s="321"/>
      <c r="S444" s="257"/>
      <c r="T444" s="257"/>
      <c r="U444" s="257"/>
      <c r="V444" s="108" t="s">
        <v>61</v>
      </c>
      <c r="W444" s="297" t="s">
        <v>160</v>
      </c>
      <c r="X444" s="290"/>
      <c r="Y444" s="290"/>
      <c r="Z444" s="291">
        <f>+SUM(START:END!Z444)</f>
        <v>2595</v>
      </c>
      <c r="AA444" s="290"/>
      <c r="AB444" s="290"/>
      <c r="AC444" s="291">
        <f>+SUM(START:END!AC444)</f>
        <v>2595</v>
      </c>
      <c r="AD444" s="299"/>
      <c r="AE444" s="298"/>
      <c r="AF444" s="291">
        <f>+SUM(START:END!AF444)</f>
        <v>1835.49</v>
      </c>
      <c r="AG444" s="292"/>
      <c r="AH444" s="293">
        <f t="shared" si="153"/>
        <v>-759.51</v>
      </c>
      <c r="AI444" s="294">
        <f t="shared" si="157"/>
        <v>-0.29268208092485548</v>
      </c>
      <c r="AJ444" s="299"/>
      <c r="AK444" s="290"/>
      <c r="AL444" s="291">
        <f t="shared" si="155"/>
        <v>1851.3600000000001</v>
      </c>
      <c r="AM444" s="295"/>
      <c r="AN444" s="293">
        <f t="shared" si="154"/>
        <v>-15.870000000000118</v>
      </c>
      <c r="AO444" s="300">
        <f t="shared" si="156"/>
        <v>-8.5720767435831582E-3</v>
      </c>
      <c r="AP444" s="257"/>
      <c r="AQ444" s="257"/>
      <c r="AR444" s="257"/>
      <c r="AS444" s="257"/>
      <c r="AT444" s="257"/>
      <c r="AU444" s="257"/>
      <c r="AV444" s="257"/>
      <c r="AW444" s="257"/>
      <c r="AX444" s="257"/>
      <c r="AY444" s="257"/>
      <c r="AZ444" s="257"/>
      <c r="BA444" s="257"/>
      <c r="BB444" s="257"/>
      <c r="BC444" s="257"/>
      <c r="BD444" s="257"/>
      <c r="BE444" s="257"/>
      <c r="BF444" s="257"/>
      <c r="BG444" s="257"/>
      <c r="BH444" s="257"/>
      <c r="BI444" s="257"/>
      <c r="BJ444" s="257"/>
    </row>
    <row r="445" spans="1:62" ht="15.75" customHeight="1">
      <c r="A445" t="str">
        <f t="shared" si="135"/>
        <v>Divers</v>
      </c>
      <c r="B445" s="7"/>
      <c r="C445" s="257"/>
      <c r="D445" s="257"/>
      <c r="E445" s="257"/>
      <c r="F445" s="257"/>
      <c r="G445" s="257"/>
      <c r="H445" s="257"/>
      <c r="I445" s="257"/>
      <c r="J445" s="257"/>
      <c r="K445" s="257"/>
      <c r="L445" s="257"/>
      <c r="M445" s="257"/>
      <c r="N445" s="257"/>
      <c r="O445" s="257"/>
      <c r="P445" s="257"/>
      <c r="Q445" s="321"/>
      <c r="R445" s="257"/>
      <c r="S445" s="257"/>
      <c r="T445" s="257"/>
      <c r="U445" s="257"/>
      <c r="V445" s="108" t="s">
        <v>62</v>
      </c>
      <c r="W445" s="297" t="s">
        <v>161</v>
      </c>
      <c r="X445" s="290"/>
      <c r="Y445" s="298"/>
      <c r="Z445" s="291">
        <f>+SUM(START:END!Z445)</f>
        <v>11673</v>
      </c>
      <c r="AA445" s="290"/>
      <c r="AB445" s="298"/>
      <c r="AC445" s="291">
        <f>+SUM(START:END!AC445)</f>
        <v>11673</v>
      </c>
      <c r="AD445" s="299"/>
      <c r="AE445" s="298"/>
      <c r="AF445" s="291">
        <f>+SUM(START:END!AF445)</f>
        <v>6161.43</v>
      </c>
      <c r="AG445" s="292"/>
      <c r="AH445" s="293">
        <f t="shared" si="153"/>
        <v>-5511.57</v>
      </c>
      <c r="AI445" s="317">
        <f t="shared" si="157"/>
        <v>-0.47216396813158568</v>
      </c>
      <c r="AJ445" s="299"/>
      <c r="AK445" s="290"/>
      <c r="AL445" s="291">
        <f t="shared" si="155"/>
        <v>15861.1</v>
      </c>
      <c r="AM445" s="295"/>
      <c r="AN445" s="293">
        <f t="shared" si="154"/>
        <v>-9699.67</v>
      </c>
      <c r="AO445" s="300">
        <f t="shared" si="156"/>
        <v>-0.611538291795651</v>
      </c>
      <c r="AP445" s="257"/>
      <c r="AQ445" s="257"/>
      <c r="AR445" s="257"/>
      <c r="AS445" s="257"/>
      <c r="AT445" s="257"/>
      <c r="AU445" s="257"/>
      <c r="AV445" s="257"/>
      <c r="AW445" s="257"/>
      <c r="AX445" s="257"/>
      <c r="AY445" s="257"/>
      <c r="AZ445" s="257"/>
      <c r="BA445" s="257"/>
      <c r="BB445" s="257"/>
      <c r="BC445" s="257"/>
      <c r="BD445" s="257"/>
      <c r="BE445" s="257"/>
      <c r="BF445" s="257"/>
      <c r="BG445" s="257"/>
      <c r="BH445" s="257"/>
      <c r="BI445" s="257"/>
      <c r="BJ445" s="257"/>
    </row>
    <row r="446" spans="1:62" ht="15.75" customHeight="1">
      <c r="A446" t="str">
        <f t="shared" si="135"/>
        <v>Formation</v>
      </c>
      <c r="B446" s="7"/>
      <c r="C446" s="257"/>
      <c r="D446" s="257"/>
      <c r="E446" s="257"/>
      <c r="F446" s="257"/>
      <c r="G446" s="257"/>
      <c r="H446" s="257"/>
      <c r="I446" s="257"/>
      <c r="J446" s="257"/>
      <c r="K446" s="257"/>
      <c r="L446" s="257"/>
      <c r="M446" s="257"/>
      <c r="N446" s="257"/>
      <c r="O446" s="257"/>
      <c r="P446" s="257"/>
      <c r="Q446" s="321"/>
      <c r="R446" s="257"/>
      <c r="S446" s="257"/>
      <c r="T446" s="257"/>
      <c r="U446" s="257"/>
      <c r="V446" s="108" t="s">
        <v>63</v>
      </c>
      <c r="W446" s="297" t="s">
        <v>162</v>
      </c>
      <c r="X446" s="290"/>
      <c r="Y446" s="298"/>
      <c r="Z446" s="291">
        <f>+SUM(START:END!Z446)</f>
        <v>9565.75</v>
      </c>
      <c r="AA446" s="290"/>
      <c r="AB446" s="298"/>
      <c r="AC446" s="291">
        <f>+SUM(START:END!AC446)</f>
        <v>9565.75</v>
      </c>
      <c r="AD446" s="299"/>
      <c r="AE446" s="298"/>
      <c r="AF446" s="291">
        <f>+SUM(START:END!AF446)</f>
        <v>10247.279999999999</v>
      </c>
      <c r="AG446" s="292"/>
      <c r="AH446" s="293">
        <f t="shared" si="153"/>
        <v>681.52999999999884</v>
      </c>
      <c r="AI446" s="294">
        <f t="shared" si="157"/>
        <v>7.1246896479627717E-2</v>
      </c>
      <c r="AJ446" s="299"/>
      <c r="AK446" s="290"/>
      <c r="AL446" s="291">
        <f t="shared" si="155"/>
        <v>23287.5</v>
      </c>
      <c r="AM446" s="295"/>
      <c r="AN446" s="293">
        <f t="shared" si="154"/>
        <v>-13040.220000000001</v>
      </c>
      <c r="AO446" s="300">
        <f t="shared" si="156"/>
        <v>-0.55996650563607087</v>
      </c>
      <c r="AP446" s="257"/>
      <c r="AQ446" s="257"/>
      <c r="AR446" s="257"/>
      <c r="AS446" s="257"/>
      <c r="AT446" s="257"/>
      <c r="AU446" s="257"/>
      <c r="AV446" s="257"/>
      <c r="AW446" s="257"/>
      <c r="AX446" s="257"/>
      <c r="AY446" s="257"/>
      <c r="AZ446" s="257"/>
      <c r="BA446" s="257"/>
      <c r="BB446" s="257"/>
      <c r="BC446" s="257"/>
      <c r="BD446" s="257"/>
      <c r="BE446" s="257"/>
      <c r="BF446" s="257"/>
      <c r="BG446" s="257"/>
      <c r="BH446" s="257"/>
      <c r="BI446" s="257"/>
      <c r="BJ446" s="257"/>
    </row>
    <row r="447" spans="1:62" ht="15.75" customHeight="1">
      <c r="A447" t="str">
        <f t="shared" si="135"/>
        <v>Frais bancaires</v>
      </c>
      <c r="B447" s="7"/>
      <c r="C447" s="257"/>
      <c r="D447" s="257"/>
      <c r="E447" s="257"/>
      <c r="F447" s="257"/>
      <c r="G447" s="257"/>
      <c r="H447" s="257"/>
      <c r="I447" s="257"/>
      <c r="J447" s="257"/>
      <c r="K447" s="257"/>
      <c r="L447" s="257"/>
      <c r="M447" s="257"/>
      <c r="N447" s="257"/>
      <c r="O447" s="257"/>
      <c r="P447" s="257"/>
      <c r="Q447" s="321"/>
      <c r="R447" s="257"/>
      <c r="S447" s="257"/>
      <c r="T447" s="257"/>
      <c r="U447" s="257"/>
      <c r="V447" s="108" t="s">
        <v>64</v>
      </c>
      <c r="W447" s="297" t="s">
        <v>163</v>
      </c>
      <c r="X447" s="290"/>
      <c r="Y447" s="298"/>
      <c r="Z447" s="291">
        <f>+SUM(START:END!Z447)</f>
        <v>20993.281399989464</v>
      </c>
      <c r="AA447" s="290"/>
      <c r="AB447" s="298"/>
      <c r="AC447" s="291">
        <f>+SUM(START:END!AC447)</f>
        <v>20993.281399989464</v>
      </c>
      <c r="AD447" s="299"/>
      <c r="AE447" s="298"/>
      <c r="AF447" s="291">
        <f>+SUM(START:END!AF447)</f>
        <v>19800.939999999999</v>
      </c>
      <c r="AG447" s="292"/>
      <c r="AH447" s="293">
        <f t="shared" si="153"/>
        <v>-1192.3413999894656</v>
      </c>
      <c r="AI447" s="294">
        <f t="shared" si="157"/>
        <v>-5.6796332944408771E-2</v>
      </c>
      <c r="AJ447" s="299"/>
      <c r="AK447" s="290"/>
      <c r="AL447" s="291">
        <f t="shared" si="155"/>
        <v>19501.21</v>
      </c>
      <c r="AM447" s="295"/>
      <c r="AN447" s="293">
        <f t="shared" si="154"/>
        <v>299.72999999999956</v>
      </c>
      <c r="AO447" s="300">
        <f t="shared" si="156"/>
        <v>1.5369815514011674E-2</v>
      </c>
      <c r="AP447" s="257"/>
      <c r="AQ447" s="257"/>
      <c r="AR447" s="257"/>
      <c r="AS447" s="257"/>
      <c r="AT447" s="257"/>
      <c r="AU447" s="257"/>
      <c r="AV447" s="257"/>
      <c r="AW447" s="257"/>
      <c r="AX447" s="257"/>
      <c r="AY447" s="257"/>
      <c r="AZ447" s="257"/>
      <c r="BA447" s="257"/>
      <c r="BB447" s="257"/>
      <c r="BC447" s="257"/>
      <c r="BD447" s="257"/>
      <c r="BE447" s="257"/>
      <c r="BF447" s="257"/>
      <c r="BG447" s="257"/>
      <c r="BH447" s="257"/>
      <c r="BI447" s="257"/>
      <c r="BJ447" s="257"/>
    </row>
    <row r="448" spans="1:62" ht="15.75" customHeight="1">
      <c r="A448" t="str">
        <f t="shared" si="135"/>
        <v>Mitsubishi</v>
      </c>
      <c r="B448" s="7"/>
      <c r="C448" s="257"/>
      <c r="D448" s="257"/>
      <c r="E448" s="257"/>
      <c r="F448" s="257"/>
      <c r="G448" s="257"/>
      <c r="H448" s="257"/>
      <c r="I448" s="257"/>
      <c r="J448" s="257"/>
      <c r="K448" s="257"/>
      <c r="L448" s="257"/>
      <c r="M448" s="257"/>
      <c r="N448" s="257"/>
      <c r="O448" s="257"/>
      <c r="P448" s="257"/>
      <c r="Q448" s="321"/>
      <c r="R448" s="257"/>
      <c r="S448" s="257"/>
      <c r="T448" s="257"/>
      <c r="U448" s="257"/>
      <c r="V448" s="108" t="s">
        <v>217</v>
      </c>
      <c r="W448" s="297"/>
      <c r="X448" s="290"/>
      <c r="Y448" s="298"/>
      <c r="Z448" s="291">
        <f>+SUM(START:END!Z448)</f>
        <v>0</v>
      </c>
      <c r="AA448" s="290"/>
      <c r="AB448" s="298"/>
      <c r="AC448" s="291">
        <f>+SUM(START:END!AC448)</f>
        <v>0</v>
      </c>
      <c r="AD448" s="299"/>
      <c r="AE448" s="298"/>
      <c r="AF448" s="291">
        <f>+SUM(START:END!AF448)</f>
        <v>0</v>
      </c>
      <c r="AG448" s="292"/>
      <c r="AH448" s="293">
        <f t="shared" si="153"/>
        <v>0</v>
      </c>
      <c r="AI448" s="294">
        <f t="shared" si="157"/>
        <v>0</v>
      </c>
      <c r="AJ448" s="299"/>
      <c r="AK448" s="290"/>
      <c r="AL448" s="291">
        <f t="shared" si="155"/>
        <v>0</v>
      </c>
      <c r="AM448" s="295"/>
      <c r="AN448" s="293">
        <f t="shared" si="154"/>
        <v>0</v>
      </c>
      <c r="AO448" s="300">
        <f t="shared" si="156"/>
        <v>0</v>
      </c>
      <c r="AP448" s="257"/>
      <c r="AQ448" s="257"/>
      <c r="AR448" s="257"/>
      <c r="AS448" s="257"/>
      <c r="AT448" s="257"/>
      <c r="AU448" s="257"/>
      <c r="AV448" s="257"/>
      <c r="AW448" s="257"/>
      <c r="AX448" s="257"/>
      <c r="AY448" s="257"/>
      <c r="AZ448" s="257"/>
      <c r="BA448" s="257"/>
      <c r="BB448" s="257"/>
      <c r="BC448" s="257"/>
      <c r="BD448" s="257"/>
      <c r="BE448" s="257"/>
      <c r="BF448" s="257"/>
      <c r="BG448" s="257"/>
      <c r="BH448" s="257"/>
      <c r="BI448" s="257"/>
      <c r="BJ448" s="257"/>
    </row>
    <row r="449" spans="1:62" ht="15.75" customHeight="1">
      <c r="A449" t="str">
        <f t="shared" si="135"/>
        <v>[...]</v>
      </c>
      <c r="B449" s="7"/>
      <c r="C449" s="257"/>
      <c r="D449" s="257"/>
      <c r="E449" s="257"/>
      <c r="F449" s="257"/>
      <c r="G449" s="257"/>
      <c r="H449" s="257"/>
      <c r="I449" s="257"/>
      <c r="J449" s="257"/>
      <c r="K449" s="257"/>
      <c r="L449" s="257"/>
      <c r="M449" s="257"/>
      <c r="N449" s="257"/>
      <c r="O449" s="257"/>
      <c r="P449" s="257"/>
      <c r="Q449" s="321"/>
      <c r="R449" s="257"/>
      <c r="S449" s="257"/>
      <c r="T449" s="257"/>
      <c r="U449" s="257"/>
      <c r="V449" s="108" t="s">
        <v>21</v>
      </c>
      <c r="W449" s="297"/>
      <c r="X449" s="290"/>
      <c r="Y449" s="298"/>
      <c r="Z449" s="291">
        <f>+SUM(START:END!Z449)</f>
        <v>0</v>
      </c>
      <c r="AA449" s="290"/>
      <c r="AB449" s="298"/>
      <c r="AC449" s="291">
        <f>+SUM(START:END!AC449)</f>
        <v>0</v>
      </c>
      <c r="AD449" s="299"/>
      <c r="AE449" s="298"/>
      <c r="AF449" s="291">
        <f>+SUM(START:END!AF449)</f>
        <v>0</v>
      </c>
      <c r="AG449" s="292"/>
      <c r="AH449" s="293">
        <f t="shared" si="153"/>
        <v>0</v>
      </c>
      <c r="AI449" s="294">
        <f t="shared" si="157"/>
        <v>0</v>
      </c>
      <c r="AJ449" s="299"/>
      <c r="AK449" s="290"/>
      <c r="AL449" s="291">
        <f t="shared" si="155"/>
        <v>0</v>
      </c>
      <c r="AM449" s="295"/>
      <c r="AN449" s="293">
        <f t="shared" si="154"/>
        <v>0</v>
      </c>
      <c r="AO449" s="300">
        <f t="shared" si="156"/>
        <v>0</v>
      </c>
      <c r="AP449" s="257"/>
      <c r="AQ449" s="257"/>
      <c r="AR449" s="257"/>
      <c r="AS449" s="257"/>
      <c r="AT449" s="257"/>
      <c r="AU449" s="257"/>
      <c r="AV449" s="257"/>
      <c r="AW449" s="257"/>
      <c r="AX449" s="257"/>
      <c r="AY449" s="257"/>
      <c r="AZ449" s="257"/>
      <c r="BA449" s="257"/>
      <c r="BB449" s="257"/>
      <c r="BC449" s="257"/>
      <c r="BD449" s="257"/>
      <c r="BE449" s="257"/>
      <c r="BF449" s="257"/>
      <c r="BG449" s="257"/>
      <c r="BH449" s="257"/>
      <c r="BI449" s="257"/>
      <c r="BJ449" s="257"/>
    </row>
    <row r="450" spans="1:62" ht="15.75" customHeight="1">
      <c r="A450" t="str">
        <f t="shared" si="135"/>
        <v>[...]</v>
      </c>
      <c r="B450" s="7"/>
      <c r="C450" s="257"/>
      <c r="D450" s="257"/>
      <c r="E450" s="257"/>
      <c r="F450" s="257"/>
      <c r="G450" s="257"/>
      <c r="H450" s="257"/>
      <c r="I450" s="257"/>
      <c r="J450" s="257"/>
      <c r="K450" s="257"/>
      <c r="L450" s="257"/>
      <c r="M450" s="257"/>
      <c r="N450" s="257"/>
      <c r="O450" s="257"/>
      <c r="P450" s="340"/>
      <c r="Q450" s="321"/>
      <c r="R450" s="257"/>
      <c r="S450" s="257"/>
      <c r="T450" s="257"/>
      <c r="U450" s="257"/>
      <c r="V450" s="108" t="s">
        <v>21</v>
      </c>
      <c r="W450" s="297"/>
      <c r="X450" s="290"/>
      <c r="Y450" s="298"/>
      <c r="Z450" s="291">
        <f>+SUM(START:END!Z450)</f>
        <v>0</v>
      </c>
      <c r="AA450" s="290"/>
      <c r="AB450" s="298"/>
      <c r="AC450" s="291">
        <f>+SUM(START:END!AC450)</f>
        <v>0</v>
      </c>
      <c r="AD450" s="299"/>
      <c r="AE450" s="298"/>
      <c r="AF450" s="291">
        <f>+SUM(START:END!AF450)</f>
        <v>0</v>
      </c>
      <c r="AG450" s="292"/>
      <c r="AH450" s="293">
        <f t="shared" si="153"/>
        <v>0</v>
      </c>
      <c r="AI450" s="294">
        <f t="shared" si="157"/>
        <v>0</v>
      </c>
      <c r="AJ450" s="299"/>
      <c r="AK450" s="290"/>
      <c r="AL450" s="291">
        <f t="shared" si="155"/>
        <v>0</v>
      </c>
      <c r="AM450" s="295"/>
      <c r="AN450" s="293">
        <f t="shared" si="154"/>
        <v>0</v>
      </c>
      <c r="AO450" s="300">
        <f t="shared" si="156"/>
        <v>0</v>
      </c>
      <c r="AP450" s="257"/>
      <c r="AQ450" s="257"/>
      <c r="AR450" s="257"/>
      <c r="AS450" s="257"/>
      <c r="AT450" s="257"/>
      <c r="AU450" s="257"/>
      <c r="AV450" s="257"/>
      <c r="AW450" s="257"/>
      <c r="AX450" s="257"/>
      <c r="AY450" s="257"/>
      <c r="AZ450" s="257"/>
      <c r="BA450" s="257"/>
      <c r="BB450" s="257"/>
      <c r="BC450" s="257"/>
      <c r="BD450" s="257"/>
      <c r="BE450" s="257"/>
      <c r="BF450" s="257"/>
      <c r="BG450" s="257"/>
      <c r="BH450" s="257"/>
      <c r="BI450" s="257"/>
      <c r="BJ450" s="257"/>
    </row>
    <row r="451" spans="1:62" ht="15.75" customHeight="1">
      <c r="A451" t="str">
        <f t="shared" si="135"/>
        <v>TOTAL SEMI-FIXES</v>
      </c>
      <c r="B451" s="7"/>
      <c r="C451" s="257"/>
      <c r="D451" s="257"/>
      <c r="E451" s="257"/>
      <c r="F451" s="257"/>
      <c r="G451" s="257"/>
      <c r="H451" s="257"/>
      <c r="I451" s="257"/>
      <c r="J451" s="257"/>
      <c r="K451" s="257"/>
      <c r="L451" s="257"/>
      <c r="M451" s="257"/>
      <c r="N451" s="257"/>
      <c r="O451" s="257"/>
      <c r="P451" s="257"/>
      <c r="Q451" s="321"/>
      <c r="R451" s="257"/>
      <c r="S451" s="257"/>
      <c r="T451" s="257"/>
      <c r="U451" s="257"/>
      <c r="V451" s="307" t="s">
        <v>65</v>
      </c>
      <c r="W451" s="341"/>
      <c r="X451" s="309">
        <f>Z451/+Z406</f>
        <v>0.20772891832382967</v>
      </c>
      <c r="Y451" s="308"/>
      <c r="Z451" s="310">
        <f>+SUM(Z433:Z450)</f>
        <v>338153.96965794853</v>
      </c>
      <c r="AA451" s="309">
        <f>AC451/+AC406</f>
        <v>0.20772891832382961</v>
      </c>
      <c r="AB451" s="308"/>
      <c r="AC451" s="310">
        <f>+SUM(START:END!AC451)</f>
        <v>338153.96965794847</v>
      </c>
      <c r="AD451" s="311">
        <f>AF451/AF406</f>
        <v>0.14349243932656325</v>
      </c>
      <c r="AE451" s="308"/>
      <c r="AF451" s="310">
        <f>+SUM(AF433:AF450)</f>
        <v>270110.99</v>
      </c>
      <c r="AG451" s="319"/>
      <c r="AH451" s="342">
        <f>+SUM(AH433:AH450)</f>
        <v>-68042.979657948512</v>
      </c>
      <c r="AI451" s="309">
        <f>AH451/AC451</f>
        <v>-0.20121892913685371</v>
      </c>
      <c r="AJ451" s="311">
        <f>IF($AL$406=0,0,AL451/$AL$406)</f>
        <v>0.30598496039263506</v>
      </c>
      <c r="AK451" s="309"/>
      <c r="AL451" s="310">
        <f>+SUM(AL433:AL450)</f>
        <v>419773.08999999997</v>
      </c>
      <c r="AM451" s="320"/>
      <c r="AN451" s="313">
        <f>+SUM(AN433:AN450)</f>
        <v>-149662.10000000003</v>
      </c>
      <c r="AO451" s="343">
        <f>IF(AL451=0,0,AN451/AL451)</f>
        <v>-0.35653095342533758</v>
      </c>
      <c r="AP451" s="257"/>
      <c r="AQ451" s="257"/>
      <c r="AR451" s="257"/>
      <c r="AS451" s="257"/>
      <c r="AT451" s="257"/>
      <c r="AU451" s="257"/>
      <c r="AV451" s="257"/>
      <c r="AW451" s="257"/>
      <c r="AX451" s="257"/>
      <c r="AY451" s="257"/>
      <c r="AZ451" s="257"/>
      <c r="BA451" s="257"/>
      <c r="BB451" s="257"/>
      <c r="BC451" s="257"/>
      <c r="BD451" s="257"/>
      <c r="BE451" s="257"/>
      <c r="BF451" s="257"/>
      <c r="BG451" s="257"/>
      <c r="BH451" s="257"/>
      <c r="BI451" s="257"/>
      <c r="BJ451" s="257"/>
    </row>
    <row r="452" spans="1:62" ht="15.75" customHeight="1">
      <c r="A452" t="str">
        <f t="shared" si="135"/>
        <v>Loyer</v>
      </c>
      <c r="B452" s="7"/>
      <c r="C452" s="257"/>
      <c r="D452" s="257"/>
      <c r="E452" s="257"/>
      <c r="F452" s="257"/>
      <c r="G452" s="257"/>
      <c r="H452" s="257"/>
      <c r="I452" s="257"/>
      <c r="J452" s="257"/>
      <c r="K452" s="257"/>
      <c r="L452" s="257"/>
      <c r="M452" s="257"/>
      <c r="N452" s="257"/>
      <c r="O452" s="257"/>
      <c r="P452" s="257"/>
      <c r="Q452" s="257"/>
      <c r="R452" s="257"/>
      <c r="S452" s="257"/>
      <c r="T452" s="257"/>
      <c r="U452" s="257"/>
      <c r="V452" s="108" t="s">
        <v>164</v>
      </c>
      <c r="W452" s="297" t="s">
        <v>165</v>
      </c>
      <c r="X452" s="290"/>
      <c r="Y452" s="298"/>
      <c r="Z452" s="291">
        <f>+SUM(START:END!Z452)</f>
        <v>78000</v>
      </c>
      <c r="AA452" s="290"/>
      <c r="AB452" s="298"/>
      <c r="AC452" s="291">
        <f>+SUM(START:END!AC452)</f>
        <v>78000</v>
      </c>
      <c r="AD452" s="299"/>
      <c r="AE452" s="298"/>
      <c r="AF452" s="291">
        <f>+SUM(START:END!AF452)</f>
        <v>78000</v>
      </c>
      <c r="AG452" s="292"/>
      <c r="AH452" s="293">
        <f t="shared" ref="AH452:AH460" si="158">AF452-AC452</f>
        <v>0</v>
      </c>
      <c r="AI452" s="294">
        <f>IF(AC452=0,0,AH452/AC452)</f>
        <v>0</v>
      </c>
      <c r="AJ452" s="299"/>
      <c r="AK452" s="290"/>
      <c r="AL452" s="291">
        <f>+SUM(START:END!AL452)</f>
        <v>99354.5</v>
      </c>
      <c r="AM452" s="295"/>
      <c r="AN452" s="293">
        <f t="shared" ref="AN452:AN460" si="159">AF452-AL452</f>
        <v>-21354.5</v>
      </c>
      <c r="AO452" s="300">
        <f t="shared" ref="AO452:AO460" si="160">IF(AL452=0,0,AN452/AL452)</f>
        <v>-0.21493238856820779</v>
      </c>
      <c r="AP452" s="257"/>
      <c r="AQ452" s="257"/>
      <c r="AR452" s="257"/>
      <c r="AS452" s="257"/>
      <c r="AT452" s="257"/>
      <c r="AU452" s="257"/>
      <c r="AV452" s="257"/>
      <c r="AW452" s="257"/>
      <c r="AX452" s="257"/>
      <c r="AY452" s="257"/>
      <c r="AZ452" s="257"/>
      <c r="BA452" s="257"/>
      <c r="BB452" s="257"/>
      <c r="BC452" s="257"/>
      <c r="BD452" s="257"/>
      <c r="BE452" s="257"/>
      <c r="BF452" s="257"/>
      <c r="BG452" s="257"/>
      <c r="BH452" s="257"/>
      <c r="BI452" s="257"/>
      <c r="BJ452" s="257"/>
    </row>
    <row r="453" spans="1:62" ht="15.75" customHeight="1">
      <c r="A453" t="str">
        <f t="shared" si="135"/>
        <v>Taxes foncières</v>
      </c>
      <c r="B453" s="7"/>
      <c r="C453" s="257"/>
      <c r="D453" s="257"/>
      <c r="E453" s="257"/>
      <c r="F453" s="257"/>
      <c r="G453" s="257"/>
      <c r="H453" s="257"/>
      <c r="I453" s="257"/>
      <c r="J453" s="257"/>
      <c r="K453" s="257"/>
      <c r="L453" s="257"/>
      <c r="M453" s="257"/>
      <c r="N453" s="257"/>
      <c r="O453" s="257"/>
      <c r="P453" s="257"/>
      <c r="Q453" s="257"/>
      <c r="R453" s="257"/>
      <c r="S453" s="257"/>
      <c r="T453" s="257"/>
      <c r="U453" s="257"/>
      <c r="V453" s="108" t="s">
        <v>166</v>
      </c>
      <c r="W453" s="297" t="s">
        <v>167</v>
      </c>
      <c r="X453" s="290"/>
      <c r="Y453" s="298"/>
      <c r="Z453" s="291">
        <f>+SUM(START:END!Z453)</f>
        <v>14430</v>
      </c>
      <c r="AA453" s="290"/>
      <c r="AB453" s="298"/>
      <c r="AC453" s="291">
        <f>+SUM(START:END!AC453)</f>
        <v>14430</v>
      </c>
      <c r="AD453" s="299"/>
      <c r="AE453" s="298"/>
      <c r="AF453" s="291">
        <f>+SUM(START:END!AF453)</f>
        <v>14430</v>
      </c>
      <c r="AG453" s="292"/>
      <c r="AH453" s="293">
        <f t="shared" si="158"/>
        <v>0</v>
      </c>
      <c r="AI453" s="294">
        <f t="shared" ref="AI453:AI460" si="161">IF(AC453=0,0,AH453/AC453)</f>
        <v>0</v>
      </c>
      <c r="AJ453" s="299"/>
      <c r="AK453" s="290"/>
      <c r="AL453" s="291">
        <f>+SUM(START:END!AL453)</f>
        <v>14100</v>
      </c>
      <c r="AM453" s="295"/>
      <c r="AN453" s="293">
        <f t="shared" si="159"/>
        <v>330</v>
      </c>
      <c r="AO453" s="300">
        <f t="shared" si="160"/>
        <v>2.3404255319148935E-2</v>
      </c>
      <c r="AP453" s="257"/>
      <c r="AQ453" s="257"/>
      <c r="AR453" s="257"/>
      <c r="AS453" s="257"/>
      <c r="AT453" s="257"/>
      <c r="AU453" s="257"/>
      <c r="AV453" s="257"/>
      <c r="AW453" s="257"/>
      <c r="AX453" s="257"/>
      <c r="AY453" s="257"/>
      <c r="AZ453" s="257"/>
      <c r="BA453" s="257"/>
      <c r="BB453" s="257"/>
      <c r="BC453" s="257"/>
      <c r="BD453" s="257"/>
      <c r="BE453" s="257"/>
      <c r="BF453" s="257"/>
      <c r="BG453" s="257"/>
      <c r="BH453" s="257"/>
      <c r="BI453" s="257"/>
      <c r="BJ453" s="257"/>
    </row>
    <row r="454" spans="1:62" ht="15.75" customHeight="1">
      <c r="A454" t="str">
        <f t="shared" si="135"/>
        <v>Taxes d`affaires</v>
      </c>
      <c r="B454" s="7"/>
      <c r="C454" s="257"/>
      <c r="D454" s="257"/>
      <c r="E454" s="257"/>
      <c r="F454" s="257"/>
      <c r="G454" s="257"/>
      <c r="H454" s="257"/>
      <c r="I454" s="257"/>
      <c r="J454" s="257"/>
      <c r="K454" s="257"/>
      <c r="L454" s="257"/>
      <c r="M454" s="257"/>
      <c r="N454" s="257"/>
      <c r="O454" s="257"/>
      <c r="P454" s="257"/>
      <c r="Q454" s="257"/>
      <c r="R454" s="257"/>
      <c r="S454" s="257"/>
      <c r="T454" s="257"/>
      <c r="U454" s="257"/>
      <c r="V454" s="109" t="s">
        <v>168</v>
      </c>
      <c r="W454" s="301" t="s">
        <v>169</v>
      </c>
      <c r="X454" s="274"/>
      <c r="Y454" s="302"/>
      <c r="Z454" s="275">
        <f>+SUM(START:END!Z454)</f>
        <v>9600</v>
      </c>
      <c r="AA454" s="274"/>
      <c r="AB454" s="302"/>
      <c r="AC454" s="275">
        <f>+SUM(START:END!AC454)</f>
        <v>9600</v>
      </c>
      <c r="AD454" s="303"/>
      <c r="AE454" s="302"/>
      <c r="AF454" s="275">
        <f>+SUM(START:END!AF454)</f>
        <v>9600</v>
      </c>
      <c r="AG454" s="276"/>
      <c r="AH454" s="277">
        <f t="shared" si="158"/>
        <v>0</v>
      </c>
      <c r="AI454" s="304">
        <f t="shared" si="161"/>
        <v>0</v>
      </c>
      <c r="AJ454" s="303"/>
      <c r="AK454" s="274"/>
      <c r="AL454" s="275">
        <f>+SUM(START:END!AL454)</f>
        <v>9450</v>
      </c>
      <c r="AM454" s="279"/>
      <c r="AN454" s="277">
        <f t="shared" si="159"/>
        <v>150</v>
      </c>
      <c r="AO454" s="280">
        <f t="shared" si="160"/>
        <v>1.5873015873015872E-2</v>
      </c>
      <c r="AP454" s="257"/>
      <c r="AQ454" s="257"/>
      <c r="AR454" s="257"/>
      <c r="AS454" s="257"/>
      <c r="AT454" s="257"/>
      <c r="AU454" s="257"/>
      <c r="AV454" s="257"/>
      <c r="AW454" s="257"/>
      <c r="AX454" s="257"/>
      <c r="AY454" s="257"/>
      <c r="AZ454" s="257"/>
      <c r="BA454" s="257"/>
      <c r="BB454" s="257"/>
      <c r="BC454" s="257"/>
      <c r="BD454" s="257"/>
      <c r="BE454" s="257"/>
      <c r="BF454" s="257"/>
      <c r="BG454" s="257"/>
      <c r="BH454" s="257"/>
      <c r="BI454" s="257"/>
      <c r="BJ454" s="257"/>
    </row>
    <row r="455" spans="1:62" ht="15.75" customHeight="1">
      <c r="A455" t="str">
        <f t="shared" si="135"/>
        <v>Taxe sur le capital</v>
      </c>
      <c r="B455" s="7"/>
      <c r="C455" s="257"/>
      <c r="D455" s="257"/>
      <c r="E455" s="257"/>
      <c r="F455" s="257"/>
      <c r="G455" s="257"/>
      <c r="H455" s="257"/>
      <c r="I455" s="257"/>
      <c r="J455" s="257"/>
      <c r="K455" s="257"/>
      <c r="L455" s="257"/>
      <c r="M455" s="257"/>
      <c r="N455" s="257"/>
      <c r="O455" s="257"/>
      <c r="P455" s="257"/>
      <c r="Q455" s="257"/>
      <c r="R455" s="257"/>
      <c r="S455" s="257"/>
      <c r="T455" s="257"/>
      <c r="U455" s="257"/>
      <c r="V455" s="108" t="s">
        <v>170</v>
      </c>
      <c r="W455" s="297"/>
      <c r="X455" s="290"/>
      <c r="Y455" s="298"/>
      <c r="Z455" s="291">
        <f>+SUM(START:END!Z455)</f>
        <v>0</v>
      </c>
      <c r="AA455" s="290"/>
      <c r="AB455" s="298"/>
      <c r="AC455" s="291">
        <f>+SUM(START:END!AC455)</f>
        <v>0</v>
      </c>
      <c r="AD455" s="299"/>
      <c r="AE455" s="298"/>
      <c r="AF455" s="291">
        <f>+SUM(START:END!AF455)</f>
        <v>0</v>
      </c>
      <c r="AG455" s="292"/>
      <c r="AH455" s="293">
        <f t="shared" si="158"/>
        <v>0</v>
      </c>
      <c r="AI455" s="294">
        <f t="shared" si="161"/>
        <v>0</v>
      </c>
      <c r="AJ455" s="299"/>
      <c r="AK455" s="290"/>
      <c r="AL455" s="291">
        <f>+SUM(START:END!AL455)</f>
        <v>0</v>
      </c>
      <c r="AM455" s="295"/>
      <c r="AN455" s="293">
        <f t="shared" si="159"/>
        <v>0</v>
      </c>
      <c r="AO455" s="300">
        <f t="shared" si="160"/>
        <v>0</v>
      </c>
      <c r="AP455" s="257"/>
      <c r="AQ455" s="257"/>
      <c r="AR455" s="257"/>
      <c r="AS455" s="257"/>
      <c r="AT455" s="257"/>
      <c r="AU455" s="257"/>
      <c r="AV455" s="257"/>
      <c r="AW455" s="257"/>
      <c r="AX455" s="257"/>
      <c r="AY455" s="257"/>
      <c r="AZ455" s="257"/>
      <c r="BA455" s="257"/>
      <c r="BB455" s="257"/>
      <c r="BC455" s="257"/>
      <c r="BD455" s="257"/>
      <c r="BE455" s="257"/>
      <c r="BF455" s="257"/>
      <c r="BG455" s="257"/>
      <c r="BH455" s="257"/>
      <c r="BI455" s="257"/>
      <c r="BJ455" s="257"/>
    </row>
    <row r="456" spans="1:62" ht="15.75" customHeight="1">
      <c r="A456" t="str">
        <f t="shared" si="135"/>
        <v>Assurances</v>
      </c>
      <c r="B456" s="7"/>
      <c r="C456" s="257"/>
      <c r="D456" s="257"/>
      <c r="E456" s="257"/>
      <c r="F456" s="257"/>
      <c r="G456" s="257"/>
      <c r="H456" s="257"/>
      <c r="I456" s="257"/>
      <c r="J456" s="257"/>
      <c r="K456" s="257"/>
      <c r="L456" s="257"/>
      <c r="M456" s="257"/>
      <c r="N456" s="257"/>
      <c r="O456" s="257"/>
      <c r="P456" s="257"/>
      <c r="Q456" s="257"/>
      <c r="R456" s="257"/>
      <c r="S456" s="257"/>
      <c r="T456" s="257"/>
      <c r="U456" s="257"/>
      <c r="V456" s="109" t="s">
        <v>171</v>
      </c>
      <c r="W456" s="301" t="s">
        <v>172</v>
      </c>
      <c r="X456" s="274"/>
      <c r="Y456" s="302"/>
      <c r="Z456" s="275">
        <f>+SUM(START:END!Z456)</f>
        <v>11124.250000000002</v>
      </c>
      <c r="AA456" s="274"/>
      <c r="AB456" s="302"/>
      <c r="AC456" s="275">
        <f>+SUM(START:END!AC456)</f>
        <v>11124.250000000002</v>
      </c>
      <c r="AD456" s="303"/>
      <c r="AE456" s="302"/>
      <c r="AF456" s="275">
        <f>+SUM(START:END!AF456)</f>
        <v>11124.33</v>
      </c>
      <c r="AG456" s="276"/>
      <c r="AH456" s="277">
        <f t="shared" si="158"/>
        <v>7.9999999998108251E-2</v>
      </c>
      <c r="AI456" s="304">
        <f t="shared" si="161"/>
        <v>7.191496055743824E-6</v>
      </c>
      <c r="AJ456" s="303"/>
      <c r="AK456" s="274"/>
      <c r="AL456" s="275">
        <f>+SUM(START:END!AL456)</f>
        <v>4500</v>
      </c>
      <c r="AM456" s="279"/>
      <c r="AN456" s="277">
        <f t="shared" si="159"/>
        <v>6624.33</v>
      </c>
      <c r="AO456" s="280">
        <f t="shared" si="160"/>
        <v>1.4720733333333333</v>
      </c>
      <c r="AP456" s="257"/>
      <c r="AQ456" s="257"/>
      <c r="AR456" s="257"/>
      <c r="AS456" s="257"/>
      <c r="AT456" s="257"/>
      <c r="AU456" s="257"/>
      <c r="AV456" s="257"/>
      <c r="AW456" s="257"/>
      <c r="AX456" s="257"/>
      <c r="AY456" s="257"/>
      <c r="AZ456" s="257"/>
      <c r="BA456" s="257"/>
      <c r="BB456" s="257"/>
      <c r="BC456" s="257"/>
      <c r="BD456" s="257"/>
      <c r="BE456" s="257"/>
      <c r="BF456" s="257"/>
      <c r="BG456" s="257"/>
      <c r="BH456" s="257"/>
      <c r="BI456" s="257"/>
      <c r="BJ456" s="257"/>
    </row>
    <row r="457" spans="1:62" ht="15.75" customHeight="1">
      <c r="A457" t="str">
        <f t="shared" si="135"/>
        <v>Chauffage, éclairage</v>
      </c>
      <c r="B457" s="7"/>
      <c r="C457" s="257"/>
      <c r="D457" s="257"/>
      <c r="E457" s="257"/>
      <c r="F457" s="257"/>
      <c r="G457" s="257"/>
      <c r="H457" s="257"/>
      <c r="I457" s="257"/>
      <c r="J457" s="257"/>
      <c r="K457" s="257"/>
      <c r="L457" s="257"/>
      <c r="M457" s="257"/>
      <c r="N457" s="257"/>
      <c r="O457" s="257"/>
      <c r="P457" s="257"/>
      <c r="Q457" s="257"/>
      <c r="R457" s="257"/>
      <c r="S457" s="257"/>
      <c r="T457" s="257"/>
      <c r="U457" s="257"/>
      <c r="V457" s="108" t="s">
        <v>173</v>
      </c>
      <c r="W457" s="297" t="s">
        <v>174</v>
      </c>
      <c r="X457" s="344"/>
      <c r="Y457" s="345"/>
      <c r="Z457" s="291">
        <f>+SUM(START:END!Z457)</f>
        <v>11430</v>
      </c>
      <c r="AA457" s="344"/>
      <c r="AB457" s="345"/>
      <c r="AC457" s="291">
        <f>+SUM(START:END!AC457)</f>
        <v>11430</v>
      </c>
      <c r="AD457" s="299"/>
      <c r="AE457" s="298"/>
      <c r="AF457" s="291">
        <f>+SUM(START:END!AF457)</f>
        <v>8795.7000000000007</v>
      </c>
      <c r="AG457" s="292"/>
      <c r="AH457" s="346">
        <f t="shared" si="158"/>
        <v>-2634.2999999999993</v>
      </c>
      <c r="AI457" s="294">
        <f t="shared" si="161"/>
        <v>-0.23047244094488181</v>
      </c>
      <c r="AJ457" s="299"/>
      <c r="AK457" s="290"/>
      <c r="AL457" s="291">
        <f>+SUM(START:END!AL457)</f>
        <v>11010.000000000002</v>
      </c>
      <c r="AM457" s="295"/>
      <c r="AN457" s="293">
        <f t="shared" si="159"/>
        <v>-2214.3000000000011</v>
      </c>
      <c r="AO457" s="300">
        <f t="shared" si="160"/>
        <v>-0.20111716621253412</v>
      </c>
      <c r="AP457" s="257"/>
      <c r="AQ457" s="257"/>
      <c r="AR457" s="257"/>
      <c r="AS457" s="257"/>
      <c r="AT457" s="257"/>
      <c r="AU457" s="257"/>
      <c r="AV457" s="257"/>
      <c r="AW457" s="257"/>
      <c r="AX457" s="257"/>
      <c r="AY457" s="257"/>
      <c r="AZ457" s="257"/>
      <c r="BA457" s="257"/>
      <c r="BB457" s="257"/>
      <c r="BC457" s="257"/>
      <c r="BD457" s="257"/>
      <c r="BE457" s="257"/>
      <c r="BF457" s="257"/>
      <c r="BG457" s="257"/>
      <c r="BH457" s="257"/>
      <c r="BI457" s="257"/>
      <c r="BJ457" s="257"/>
    </row>
    <row r="458" spans="1:62" ht="15.75" customHeight="1">
      <c r="A458" t="str">
        <f t="shared" si="135"/>
        <v>Honoraires</v>
      </c>
      <c r="B458" s="7"/>
      <c r="C458" s="257"/>
      <c r="D458" s="257"/>
      <c r="E458" s="257"/>
      <c r="F458" s="257"/>
      <c r="G458" s="257"/>
      <c r="H458" s="257"/>
      <c r="I458" s="257"/>
      <c r="J458" s="257"/>
      <c r="K458" s="257"/>
      <c r="L458" s="257"/>
      <c r="M458" s="257"/>
      <c r="N458" s="257"/>
      <c r="O458" s="257"/>
      <c r="P458" s="257"/>
      <c r="Q458" s="257"/>
      <c r="R458" s="257"/>
      <c r="S458" s="257"/>
      <c r="T458" s="257"/>
      <c r="U458" s="257"/>
      <c r="V458" s="108" t="s">
        <v>175</v>
      </c>
      <c r="W458" s="297" t="s">
        <v>176</v>
      </c>
      <c r="X458" s="290"/>
      <c r="Y458" s="298"/>
      <c r="Z458" s="291">
        <f>+SUM(START:END!Z458)</f>
        <v>18651.500000000004</v>
      </c>
      <c r="AA458" s="290"/>
      <c r="AB458" s="298"/>
      <c r="AC458" s="291">
        <f>+SUM(START:END!AC458)</f>
        <v>18651.500000000004</v>
      </c>
      <c r="AD458" s="299"/>
      <c r="AE458" s="298"/>
      <c r="AF458" s="291">
        <f>+SUM(START:END!AF458)</f>
        <v>19047.769999999997</v>
      </c>
      <c r="AG458" s="292"/>
      <c r="AH458" s="293">
        <f t="shared" si="158"/>
        <v>396.26999999999316</v>
      </c>
      <c r="AI458" s="294">
        <f t="shared" si="161"/>
        <v>2.1246012385062494E-2</v>
      </c>
      <c r="AJ458" s="299"/>
      <c r="AK458" s="290"/>
      <c r="AL458" s="291">
        <f>+SUM(START:END!AL458)</f>
        <v>24075</v>
      </c>
      <c r="AM458" s="295"/>
      <c r="AN458" s="293">
        <f t="shared" si="159"/>
        <v>-5027.2300000000032</v>
      </c>
      <c r="AO458" s="300">
        <f t="shared" si="160"/>
        <v>-0.20881536863966785</v>
      </c>
      <c r="AP458" s="257"/>
      <c r="AQ458" s="257"/>
      <c r="AR458" s="257"/>
      <c r="AS458" s="257"/>
      <c r="AT458" s="257"/>
      <c r="AU458" s="257"/>
      <c r="AV458" s="257"/>
      <c r="AW458" s="257"/>
      <c r="AX458" s="257"/>
      <c r="AY458" s="257"/>
      <c r="AZ458" s="257"/>
      <c r="BA458" s="257"/>
      <c r="BB458" s="257"/>
      <c r="BC458" s="257"/>
      <c r="BD458" s="257"/>
      <c r="BE458" s="257"/>
      <c r="BF458" s="257"/>
      <c r="BG458" s="257"/>
      <c r="BH458" s="257"/>
      <c r="BI458" s="257"/>
      <c r="BJ458" s="257"/>
    </row>
    <row r="459" spans="1:62" ht="15.75" customHeight="1">
      <c r="A459" t="str">
        <f t="shared" si="135"/>
        <v>Réparation équipement</v>
      </c>
      <c r="B459" s="7"/>
      <c r="C459" s="257"/>
      <c r="D459" s="257"/>
      <c r="E459" s="257"/>
      <c r="F459" s="257"/>
      <c r="G459" s="257"/>
      <c r="H459" s="257"/>
      <c r="I459" s="257"/>
      <c r="J459" s="257"/>
      <c r="K459" s="257"/>
      <c r="L459" s="257"/>
      <c r="M459" s="257"/>
      <c r="N459" s="257"/>
      <c r="O459" s="257"/>
      <c r="P459" s="257"/>
      <c r="Q459" s="257"/>
      <c r="R459" s="257"/>
      <c r="S459" s="257"/>
      <c r="T459" s="257"/>
      <c r="U459" s="257"/>
      <c r="V459" s="109" t="s">
        <v>177</v>
      </c>
      <c r="W459" s="301" t="s">
        <v>178</v>
      </c>
      <c r="X459" s="274"/>
      <c r="Y459" s="302"/>
      <c r="Z459" s="275">
        <f>+SUM(START:END!Z459)</f>
        <v>3000</v>
      </c>
      <c r="AA459" s="274"/>
      <c r="AB459" s="302"/>
      <c r="AC459" s="275">
        <f>+SUM(START:END!AC459)</f>
        <v>3000</v>
      </c>
      <c r="AD459" s="303"/>
      <c r="AE459" s="302"/>
      <c r="AF459" s="275">
        <f>+SUM(START:END!AF459)</f>
        <v>4701.71</v>
      </c>
      <c r="AG459" s="276"/>
      <c r="AH459" s="277">
        <f t="shared" si="158"/>
        <v>1701.71</v>
      </c>
      <c r="AI459" s="304">
        <f t="shared" si="161"/>
        <v>0.56723666666666672</v>
      </c>
      <c r="AJ459" s="303"/>
      <c r="AK459" s="274"/>
      <c r="AL459" s="275">
        <f>+SUM(START:END!AL459)</f>
        <v>2652</v>
      </c>
      <c r="AM459" s="279"/>
      <c r="AN459" s="277">
        <f t="shared" si="159"/>
        <v>2049.71</v>
      </c>
      <c r="AO459" s="280">
        <f t="shared" si="160"/>
        <v>0.77289215686274515</v>
      </c>
      <c r="AP459" s="257"/>
      <c r="AQ459" s="257"/>
      <c r="AR459" s="257"/>
      <c r="AS459" s="257"/>
      <c r="AT459" s="257"/>
      <c r="AU459" s="257"/>
      <c r="AV459" s="257"/>
      <c r="AW459" s="257"/>
      <c r="AX459" s="257"/>
      <c r="AY459" s="257"/>
      <c r="AZ459" s="257"/>
      <c r="BA459" s="257"/>
      <c r="BB459" s="257"/>
      <c r="BC459" s="257"/>
      <c r="BD459" s="257"/>
      <c r="BE459" s="257"/>
      <c r="BF459" s="257"/>
      <c r="BG459" s="257"/>
      <c r="BH459" s="257"/>
      <c r="BI459" s="257"/>
      <c r="BJ459" s="257"/>
    </row>
    <row r="460" spans="1:62" ht="15.75" customHeight="1">
      <c r="A460" t="str">
        <f t="shared" si="135"/>
        <v>Location équipement</v>
      </c>
      <c r="B460" s="7"/>
      <c r="C460" s="257"/>
      <c r="D460" s="257"/>
      <c r="E460" s="257"/>
      <c r="F460" s="257"/>
      <c r="G460" s="257"/>
      <c r="H460" s="257"/>
      <c r="I460" s="257"/>
      <c r="J460" s="257"/>
      <c r="K460" s="257"/>
      <c r="L460" s="257"/>
      <c r="M460" s="257"/>
      <c r="N460" s="257"/>
      <c r="O460" s="257"/>
      <c r="P460" s="257"/>
      <c r="Q460" s="257"/>
      <c r="R460" s="257"/>
      <c r="S460" s="257"/>
      <c r="T460" s="257"/>
      <c r="U460" s="347"/>
      <c r="V460" s="108" t="s">
        <v>179</v>
      </c>
      <c r="W460" s="297" t="s">
        <v>180</v>
      </c>
      <c r="X460" s="290"/>
      <c r="Y460" s="298"/>
      <c r="Z460" s="291">
        <f>+SUM(START:END!Z460)</f>
        <v>2700</v>
      </c>
      <c r="AA460" s="290"/>
      <c r="AB460" s="298"/>
      <c r="AC460" s="291">
        <f>+SUM(START:END!AC460)</f>
        <v>2700</v>
      </c>
      <c r="AD460" s="299"/>
      <c r="AE460" s="298"/>
      <c r="AF460" s="291">
        <f>+SUM(START:END!AF460)</f>
        <v>0</v>
      </c>
      <c r="AG460" s="292"/>
      <c r="AH460" s="293">
        <f t="shared" si="158"/>
        <v>-2700</v>
      </c>
      <c r="AI460" s="348">
        <f t="shared" si="161"/>
        <v>-1</v>
      </c>
      <c r="AJ460" s="290"/>
      <c r="AK460" s="290"/>
      <c r="AL460" s="291">
        <f>+SUM(START:END!AL460)</f>
        <v>2700</v>
      </c>
      <c r="AM460" s="295"/>
      <c r="AN460" s="293">
        <f t="shared" si="159"/>
        <v>-2700</v>
      </c>
      <c r="AO460" s="300">
        <f t="shared" si="160"/>
        <v>-1</v>
      </c>
      <c r="AP460" s="257"/>
      <c r="AQ460" s="257"/>
      <c r="AR460" s="257"/>
      <c r="AS460" s="257"/>
      <c r="AT460" s="257"/>
      <c r="AU460" s="257"/>
      <c r="AV460" s="257"/>
      <c r="AW460" s="257"/>
      <c r="AX460" s="257"/>
      <c r="AY460" s="257"/>
      <c r="AZ460" s="257"/>
      <c r="BA460" s="257"/>
      <c r="BB460" s="257"/>
      <c r="BC460" s="257"/>
      <c r="BD460" s="257"/>
      <c r="BE460" s="257"/>
      <c r="BF460" s="257"/>
      <c r="BG460" s="257"/>
      <c r="BH460" s="257"/>
      <c r="BI460" s="257"/>
      <c r="BJ460" s="257"/>
    </row>
    <row r="461" spans="1:62" ht="15.75" customHeight="1">
      <c r="A461" t="str">
        <f t="shared" si="135"/>
        <v>Dons</v>
      </c>
      <c r="B461" s="7"/>
      <c r="C461" s="257"/>
      <c r="D461" s="257"/>
      <c r="E461" s="257"/>
      <c r="F461" s="257"/>
      <c r="G461" s="257"/>
      <c r="H461" s="257"/>
      <c r="I461" s="257"/>
      <c r="J461" s="257"/>
      <c r="K461" s="257"/>
      <c r="L461" s="257"/>
      <c r="M461" s="257"/>
      <c r="N461" s="257"/>
      <c r="O461" s="257"/>
      <c r="P461" s="257"/>
      <c r="Q461" s="257"/>
      <c r="R461" s="257"/>
      <c r="S461" s="257"/>
      <c r="T461" s="257"/>
      <c r="U461" s="347"/>
      <c r="V461" s="108" t="s">
        <v>181</v>
      </c>
      <c r="W461" s="297" t="s">
        <v>182</v>
      </c>
      <c r="X461" s="290"/>
      <c r="Y461" s="298"/>
      <c r="Z461" s="291">
        <f>+SUM(START:END!Z461)</f>
        <v>0</v>
      </c>
      <c r="AA461" s="290"/>
      <c r="AB461" s="298"/>
      <c r="AC461" s="291">
        <f>+SUM(START:END!AC461)</f>
        <v>0</v>
      </c>
      <c r="AD461" s="299"/>
      <c r="AE461" s="298"/>
      <c r="AF461" s="291">
        <f>+SUM(START:END!AF461)</f>
        <v>0</v>
      </c>
      <c r="AG461" s="292"/>
      <c r="AH461" s="293">
        <v>0</v>
      </c>
      <c r="AI461" s="317">
        <v>0</v>
      </c>
      <c r="AJ461" s="290"/>
      <c r="AK461" s="290"/>
      <c r="AL461" s="291">
        <f>+SUM(START:END!AL461)</f>
        <v>0</v>
      </c>
      <c r="AM461" s="295"/>
      <c r="AN461" s="293">
        <v>0</v>
      </c>
      <c r="AO461" s="300">
        <v>0</v>
      </c>
      <c r="AP461" s="257"/>
      <c r="AQ461" s="257"/>
      <c r="AR461" s="257"/>
      <c r="AS461" s="257"/>
      <c r="AT461" s="257"/>
      <c r="AU461" s="257"/>
      <c r="AV461" s="257"/>
      <c r="AW461" s="257"/>
      <c r="AX461" s="257"/>
      <c r="AY461" s="257"/>
      <c r="AZ461" s="257"/>
      <c r="BA461" s="257"/>
      <c r="BB461" s="257"/>
      <c r="BC461" s="257"/>
      <c r="BD461" s="257"/>
      <c r="BE461" s="257"/>
      <c r="BF461" s="257"/>
      <c r="BG461" s="257"/>
      <c r="BH461" s="257"/>
      <c r="BI461" s="257"/>
      <c r="BJ461" s="257"/>
    </row>
    <row r="462" spans="1:62" ht="15.75" hidden="1" customHeight="1">
      <c r="A462" t="str">
        <f t="shared" si="135"/>
        <v>[...]</v>
      </c>
      <c r="B462" s="7"/>
      <c r="C462" s="257"/>
      <c r="D462" s="257"/>
      <c r="E462" s="257"/>
      <c r="F462" s="257"/>
      <c r="G462" s="257"/>
      <c r="H462" s="257"/>
      <c r="I462" s="257"/>
      <c r="J462" s="257"/>
      <c r="K462" s="257"/>
      <c r="L462" s="257"/>
      <c r="M462" s="257"/>
      <c r="N462" s="257"/>
      <c r="O462" s="257"/>
      <c r="P462" s="257"/>
      <c r="Q462" s="257"/>
      <c r="R462" s="257"/>
      <c r="S462" s="257"/>
      <c r="T462" s="257"/>
      <c r="U462" s="347"/>
      <c r="V462" s="108" t="s">
        <v>21</v>
      </c>
      <c r="W462" s="297"/>
      <c r="X462" s="290"/>
      <c r="Y462" s="298"/>
      <c r="Z462" s="291">
        <f>+SUM(START:END!Z462)</f>
        <v>0</v>
      </c>
      <c r="AA462" s="290"/>
      <c r="AB462" s="298"/>
      <c r="AC462" s="291">
        <f>+SUM(START:END!AC462)</f>
        <v>0</v>
      </c>
      <c r="AD462" s="299"/>
      <c r="AE462" s="298"/>
      <c r="AF462" s="291">
        <f>+SUM(START:END!AF462)</f>
        <v>0</v>
      </c>
      <c r="AG462" s="292"/>
      <c r="AH462" s="293">
        <v>0</v>
      </c>
      <c r="AI462" s="317">
        <v>1</v>
      </c>
      <c r="AJ462" s="290"/>
      <c r="AK462" s="290"/>
      <c r="AL462" s="291">
        <f>+SUM(START:END!AL462)</f>
        <v>0</v>
      </c>
      <c r="AM462" s="295"/>
      <c r="AN462" s="293">
        <v>0</v>
      </c>
      <c r="AO462" s="300">
        <v>1</v>
      </c>
      <c r="AP462" s="257"/>
      <c r="AQ462" s="257"/>
      <c r="AR462" s="257"/>
      <c r="AS462" s="257"/>
      <c r="AT462" s="257"/>
      <c r="AU462" s="257"/>
      <c r="AV462" s="257"/>
      <c r="AW462" s="257"/>
      <c r="AX462" s="257"/>
      <c r="AY462" s="257"/>
      <c r="AZ462" s="257"/>
      <c r="BA462" s="257"/>
      <c r="BB462" s="257"/>
      <c r="BC462" s="257"/>
      <c r="BD462" s="257"/>
      <c r="BE462" s="257"/>
      <c r="BF462" s="257"/>
      <c r="BG462" s="257"/>
      <c r="BH462" s="257"/>
      <c r="BI462" s="257"/>
      <c r="BJ462" s="257"/>
    </row>
    <row r="463" spans="1:62" ht="15.75" hidden="1" customHeight="1">
      <c r="A463" t="str">
        <f t="shared" si="135"/>
        <v>[...]</v>
      </c>
      <c r="B463" s="7"/>
      <c r="C463" s="257"/>
      <c r="D463" s="257"/>
      <c r="E463" s="257"/>
      <c r="F463" s="257"/>
      <c r="G463" s="257"/>
      <c r="H463" s="257"/>
      <c r="I463" s="257"/>
      <c r="J463" s="257"/>
      <c r="K463" s="257"/>
      <c r="L463" s="257"/>
      <c r="M463" s="257"/>
      <c r="N463" s="257"/>
      <c r="O463" s="257"/>
      <c r="P463" s="257"/>
      <c r="Q463" s="257"/>
      <c r="R463" s="257"/>
      <c r="S463" s="257"/>
      <c r="T463" s="257"/>
      <c r="U463" s="347"/>
      <c r="V463" s="108" t="s">
        <v>21</v>
      </c>
      <c r="W463" s="297"/>
      <c r="X463" s="290"/>
      <c r="Y463" s="298"/>
      <c r="Z463" s="291">
        <f>+SUM(START:END!Z463)</f>
        <v>0</v>
      </c>
      <c r="AA463" s="290"/>
      <c r="AB463" s="298"/>
      <c r="AC463" s="291">
        <f>+SUM(START:END!AC463)</f>
        <v>0</v>
      </c>
      <c r="AD463" s="299"/>
      <c r="AE463" s="298"/>
      <c r="AF463" s="291">
        <f>+SUM(START:END!AF463)</f>
        <v>0</v>
      </c>
      <c r="AG463" s="292"/>
      <c r="AH463" s="293">
        <v>0</v>
      </c>
      <c r="AI463" s="317">
        <v>2</v>
      </c>
      <c r="AJ463" s="290"/>
      <c r="AK463" s="290"/>
      <c r="AL463" s="291">
        <f>+SUM(START:END!AL463)</f>
        <v>0</v>
      </c>
      <c r="AM463" s="295"/>
      <c r="AN463" s="293">
        <v>0</v>
      </c>
      <c r="AO463" s="300">
        <v>2</v>
      </c>
      <c r="AP463" s="257"/>
      <c r="AQ463" s="257"/>
      <c r="AR463" s="257"/>
      <c r="AS463" s="257"/>
      <c r="AT463" s="257"/>
      <c r="AU463" s="257"/>
      <c r="AV463" s="257"/>
      <c r="AW463" s="257"/>
      <c r="AX463" s="257"/>
      <c r="AY463" s="257"/>
      <c r="AZ463" s="257"/>
      <c r="BA463" s="257"/>
      <c r="BB463" s="257"/>
      <c r="BC463" s="257"/>
      <c r="BD463" s="257"/>
      <c r="BE463" s="257"/>
      <c r="BF463" s="257"/>
      <c r="BG463" s="257"/>
      <c r="BH463" s="257"/>
      <c r="BI463" s="257"/>
      <c r="BJ463" s="257"/>
    </row>
    <row r="464" spans="1:62" ht="15.75" hidden="1" customHeight="1">
      <c r="A464" t="str">
        <f t="shared" si="135"/>
        <v>[...]</v>
      </c>
      <c r="B464" s="7"/>
      <c r="C464" s="257"/>
      <c r="D464" s="257"/>
      <c r="E464" s="257"/>
      <c r="F464" s="257"/>
      <c r="G464" s="257"/>
      <c r="H464" s="257"/>
      <c r="I464" s="257"/>
      <c r="J464" s="257"/>
      <c r="K464" s="257"/>
      <c r="L464" s="257"/>
      <c r="M464" s="257"/>
      <c r="N464" s="257"/>
      <c r="O464" s="257"/>
      <c r="P464" s="257"/>
      <c r="Q464" s="257"/>
      <c r="R464" s="257"/>
      <c r="S464" s="257"/>
      <c r="T464" s="257"/>
      <c r="U464" s="257"/>
      <c r="V464" s="108" t="s">
        <v>21</v>
      </c>
      <c r="W464" s="297"/>
      <c r="X464" s="290"/>
      <c r="Y464" s="298"/>
      <c r="Z464" s="291">
        <f>+SUM(START:END!Z464)</f>
        <v>0</v>
      </c>
      <c r="AA464" s="290"/>
      <c r="AB464" s="298"/>
      <c r="AC464" s="291">
        <f>+SUM(START:END!AC464)</f>
        <v>0</v>
      </c>
      <c r="AD464" s="299"/>
      <c r="AE464" s="298"/>
      <c r="AF464" s="291">
        <f>+SUM(START:END!AF464)</f>
        <v>0</v>
      </c>
      <c r="AG464" s="292"/>
      <c r="AH464" s="293">
        <v>0</v>
      </c>
      <c r="AI464" s="317">
        <v>3</v>
      </c>
      <c r="AJ464" s="290"/>
      <c r="AK464" s="290"/>
      <c r="AL464" s="291">
        <f>+SUM(START:END!AL464)</f>
        <v>0</v>
      </c>
      <c r="AM464" s="295"/>
      <c r="AN464" s="293">
        <v>0</v>
      </c>
      <c r="AO464" s="300">
        <v>3</v>
      </c>
      <c r="AP464" s="257"/>
      <c r="AQ464" s="257"/>
      <c r="AR464" s="257"/>
      <c r="AS464" s="257"/>
      <c r="AT464" s="257"/>
      <c r="AU464" s="257"/>
      <c r="AV464" s="257"/>
      <c r="AW464" s="257"/>
      <c r="AX464" s="257"/>
      <c r="AY464" s="257"/>
      <c r="AZ464" s="257"/>
      <c r="BA464" s="257"/>
      <c r="BB464" s="257"/>
      <c r="BC464" s="257"/>
      <c r="BD464" s="257"/>
      <c r="BE464" s="257"/>
      <c r="BF464" s="257"/>
      <c r="BG464" s="257"/>
      <c r="BH464" s="257"/>
      <c r="BI464" s="257"/>
      <c r="BJ464" s="257"/>
    </row>
    <row r="465" spans="1:62" ht="15.75" customHeight="1">
      <c r="A465" t="str">
        <f t="shared" si="135"/>
        <v>TOTAL DÉPENSES FIXES</v>
      </c>
      <c r="B465" s="7"/>
      <c r="C465" s="257"/>
      <c r="D465" s="257"/>
      <c r="E465" s="257"/>
      <c r="F465" s="257"/>
      <c r="G465" s="257"/>
      <c r="H465" s="257"/>
      <c r="I465" s="257"/>
      <c r="J465" s="257"/>
      <c r="K465" s="257"/>
      <c r="L465" s="257"/>
      <c r="M465" s="257"/>
      <c r="N465" s="257"/>
      <c r="O465" s="257"/>
      <c r="P465" s="257"/>
      <c r="Q465" s="257"/>
      <c r="R465" s="257"/>
      <c r="S465" s="257"/>
      <c r="T465" s="257"/>
      <c r="U465" s="257"/>
      <c r="V465" s="307" t="s">
        <v>183</v>
      </c>
      <c r="W465" s="308"/>
      <c r="X465" s="309">
        <f>Z465/+Z406</f>
        <v>9.1491642929826214E-2</v>
      </c>
      <c r="Y465" s="308"/>
      <c r="Z465" s="310">
        <f>SUM(Z452:Z464)</f>
        <v>148935.75</v>
      </c>
      <c r="AA465" s="309">
        <f>AC465/+AC406</f>
        <v>9.1491642929826214E-2</v>
      </c>
      <c r="AB465" s="308"/>
      <c r="AC465" s="310">
        <f>SUM(AC452:AC464)</f>
        <v>148935.75</v>
      </c>
      <c r="AD465" s="311">
        <f>AF465/AF406</f>
        <v>7.7400694057598293E-2</v>
      </c>
      <c r="AE465" s="308"/>
      <c r="AF465" s="310">
        <f>SUM(AF452:AF464)</f>
        <v>145699.50999999998</v>
      </c>
      <c r="AG465" s="319"/>
      <c r="AH465" s="349">
        <f>SUM(AH452:AH464)</f>
        <v>-3236.240000000008</v>
      </c>
      <c r="AI465" s="309">
        <f>IF(AC465=0,0,AH465/AC465)</f>
        <v>-2.1729101307107312E-2</v>
      </c>
      <c r="AJ465" s="311">
        <f>IF($AL$406=0,0,AL465/$AL$406)</f>
        <v>0.12234460939299482</v>
      </c>
      <c r="AK465" s="309"/>
      <c r="AL465" s="310">
        <f>SUM(AL452:AL464)</f>
        <v>167841.5</v>
      </c>
      <c r="AM465" s="320"/>
      <c r="AN465" s="313">
        <f>SUM(AN452:AN464)</f>
        <v>-22141.990000000005</v>
      </c>
      <c r="AO465" s="343">
        <f>IF(AL465=0,0,AN465/AL465)</f>
        <v>-0.13192202166925346</v>
      </c>
      <c r="AP465" s="257"/>
      <c r="AQ465" s="257"/>
      <c r="AR465" s="257"/>
      <c r="AS465" s="257"/>
      <c r="AT465" s="257"/>
      <c r="AU465" s="257"/>
      <c r="AV465" s="257"/>
      <c r="AW465" s="257"/>
      <c r="AX465" s="257"/>
      <c r="AY465" s="257"/>
      <c r="AZ465" s="257"/>
      <c r="BA465" s="257"/>
      <c r="BB465" s="257"/>
      <c r="BC465" s="257"/>
      <c r="BD465" s="257"/>
      <c r="BE465" s="257"/>
      <c r="BF465" s="257"/>
      <c r="BG465" s="257"/>
      <c r="BH465" s="257"/>
      <c r="BI465" s="257"/>
      <c r="BJ465" s="257"/>
    </row>
    <row r="466" spans="1:62" ht="15.75" customHeight="1">
      <c r="A466" t="str">
        <f t="shared" si="135"/>
        <v/>
      </c>
      <c r="B466" s="7"/>
      <c r="C466" s="257"/>
      <c r="D466" s="257"/>
      <c r="E466" s="257"/>
      <c r="F466" s="257"/>
      <c r="G466" s="257"/>
      <c r="H466" s="257"/>
      <c r="I466" s="257"/>
      <c r="J466" s="257"/>
      <c r="K466" s="257"/>
      <c r="L466" s="257"/>
      <c r="M466" s="257"/>
      <c r="N466" s="257"/>
      <c r="O466" s="257"/>
      <c r="P466" s="257"/>
      <c r="Q466" s="257"/>
      <c r="R466" s="257"/>
      <c r="S466" s="257"/>
      <c r="T466" s="257"/>
      <c r="U466" s="257"/>
      <c r="V466" s="108"/>
      <c r="W466" s="290"/>
      <c r="X466" s="290"/>
      <c r="Y466" s="290"/>
      <c r="Z466" s="350"/>
      <c r="AA466" s="290"/>
      <c r="AB466" s="290"/>
      <c r="AC466" s="350"/>
      <c r="AD466" s="299"/>
      <c r="AE466" s="290"/>
      <c r="AF466" s="350"/>
      <c r="AG466" s="299"/>
      <c r="AH466" s="293">
        <f t="shared" ref="AH466:AH480" si="162">AF466-AC466</f>
        <v>0</v>
      </c>
      <c r="AI466" s="294"/>
      <c r="AJ466" s="299"/>
      <c r="AK466" s="290"/>
      <c r="AL466" s="350"/>
      <c r="AM466" s="351"/>
      <c r="AN466" s="293">
        <f t="shared" ref="AN466:AN482" si="163">AF466-AL466</f>
        <v>0</v>
      </c>
      <c r="AO466" s="352">
        <f>IF(AL466=0,0,AN466/AL466)</f>
        <v>0</v>
      </c>
      <c r="AP466" s="257"/>
      <c r="AQ466" s="257"/>
      <c r="AR466" s="257"/>
      <c r="AS466" s="257"/>
      <c r="AT466" s="257"/>
      <c r="AU466" s="257"/>
      <c r="AV466" s="257"/>
      <c r="AW466" s="257"/>
      <c r="AX466" s="257"/>
      <c r="AY466" s="257"/>
      <c r="AZ466" s="257"/>
      <c r="BA466" s="257"/>
      <c r="BB466" s="257"/>
      <c r="BC466" s="257"/>
      <c r="BD466" s="257"/>
      <c r="BE466" s="257"/>
      <c r="BF466" s="257"/>
      <c r="BG466" s="257"/>
      <c r="BH466" s="257"/>
      <c r="BI466" s="257"/>
      <c r="BJ466" s="257"/>
    </row>
    <row r="467" spans="1:62" ht="15.75" customHeight="1">
      <c r="A467" t="str">
        <f t="shared" si="135"/>
        <v>TOTAL DES DÉPENSES</v>
      </c>
      <c r="B467" s="7"/>
      <c r="C467" s="257"/>
      <c r="D467" s="257"/>
      <c r="E467" s="257"/>
      <c r="F467" s="257"/>
      <c r="G467" s="257"/>
      <c r="H467" s="257"/>
      <c r="I467" s="257"/>
      <c r="J467" s="257"/>
      <c r="K467" s="257"/>
      <c r="L467" s="257"/>
      <c r="M467" s="257"/>
      <c r="N467" s="257"/>
      <c r="O467" s="257"/>
      <c r="P467" s="257"/>
      <c r="Q467" s="257"/>
      <c r="R467" s="257"/>
      <c r="S467" s="257"/>
      <c r="T467" s="257"/>
      <c r="U467" s="257"/>
      <c r="V467" s="307" t="s">
        <v>66</v>
      </c>
      <c r="W467" s="308"/>
      <c r="X467" s="309">
        <f>Z467/+Z406</f>
        <v>1.037754210914213</v>
      </c>
      <c r="Y467" s="308"/>
      <c r="Z467" s="310">
        <f>Z418+Z432+Z451+Z465</f>
        <v>1689320.4315580225</v>
      </c>
      <c r="AA467" s="309">
        <f>AC467/+AC406</f>
        <v>1.037754210914213</v>
      </c>
      <c r="AB467" s="308"/>
      <c r="AC467" s="310">
        <f>AC418+AC432+AC451+AC465</f>
        <v>1689320.4315580225</v>
      </c>
      <c r="AD467" s="311">
        <f>AF467/AF406</f>
        <v>0.86827694154968382</v>
      </c>
      <c r="AE467" s="308"/>
      <c r="AF467" s="310">
        <f>AF418+AF432+AF451+AF465</f>
        <v>1634449.49</v>
      </c>
      <c r="AG467" s="319"/>
      <c r="AH467" s="313">
        <f t="shared" si="162"/>
        <v>-54870.941558022518</v>
      </c>
      <c r="AI467" s="309">
        <f>AH467/AC467</f>
        <v>-3.2481073769655575E-2</v>
      </c>
      <c r="AJ467" s="311">
        <f>IF($AL$406=0,0,AL467/$AL$406)</f>
        <v>1.3085564411991464</v>
      </c>
      <c r="AK467" s="309"/>
      <c r="AL467" s="310">
        <f>AL418+AL432+AL451+AL465</f>
        <v>1795175.75</v>
      </c>
      <c r="AM467" s="320"/>
      <c r="AN467" s="313">
        <f t="shared" si="163"/>
        <v>-160726.26</v>
      </c>
      <c r="AO467" s="288">
        <f>IF(AL467=0,0,AN467/AL467)</f>
        <v>-8.9532325734680854E-2</v>
      </c>
      <c r="AP467" s="257"/>
      <c r="AQ467" s="257"/>
      <c r="AR467" s="257"/>
      <c r="AS467" s="257"/>
      <c r="AT467" s="257"/>
      <c r="AU467" s="257"/>
      <c r="AV467" s="257"/>
      <c r="AW467" s="257"/>
      <c r="AX467" s="257"/>
      <c r="AY467" s="257"/>
      <c r="AZ467" s="257"/>
      <c r="BA467" s="257"/>
      <c r="BB467" s="257"/>
      <c r="BC467" s="257"/>
      <c r="BD467" s="257"/>
      <c r="BE467" s="257"/>
      <c r="BF467" s="257"/>
      <c r="BG467" s="257"/>
      <c r="BH467" s="257"/>
      <c r="BI467" s="257"/>
      <c r="BJ467" s="257"/>
    </row>
    <row r="468" spans="1:62" ht="15.75" customHeight="1">
      <c r="A468" t="str">
        <f t="shared" si="135"/>
        <v>Revenus autres</v>
      </c>
      <c r="B468" s="7"/>
      <c r="C468" s="257"/>
      <c r="D468" s="257"/>
      <c r="E468" s="257"/>
      <c r="F468" s="257"/>
      <c r="G468" s="257"/>
      <c r="H468" s="257"/>
      <c r="I468" s="257"/>
      <c r="J468" s="257"/>
      <c r="K468" s="257"/>
      <c r="L468" s="257"/>
      <c r="M468" s="257"/>
      <c r="N468" s="257"/>
      <c r="O468" s="257"/>
      <c r="P468" s="257"/>
      <c r="Q468" s="257"/>
      <c r="R468" s="257"/>
      <c r="S468" s="257"/>
      <c r="T468" s="257"/>
      <c r="U468" s="257"/>
      <c r="V468" s="108" t="s">
        <v>184</v>
      </c>
      <c r="W468" s="345"/>
      <c r="X468" s="345"/>
      <c r="Y468" s="290"/>
      <c r="Z468" s="324">
        <f>+SUM(START:END!Z468)</f>
        <v>0</v>
      </c>
      <c r="AA468" s="353"/>
      <c r="AB468" s="354"/>
      <c r="AC468" s="324">
        <f>+SUM(START:END!AC468)</f>
        <v>0</v>
      </c>
      <c r="AD468" s="355"/>
      <c r="AE468" s="354"/>
      <c r="AF468" s="291">
        <f>+SUM(START:END!AF468)</f>
        <v>19957.47</v>
      </c>
      <c r="AG468" s="356"/>
      <c r="AH468" s="293">
        <f t="shared" si="162"/>
        <v>19957.47</v>
      </c>
      <c r="AI468" s="348" t="e">
        <f t="shared" ref="AI468:AI478" si="164">IF(AH468=0,0,AH468/AC468)</f>
        <v>#DIV/0!</v>
      </c>
      <c r="AJ468" s="355"/>
      <c r="AK468" s="353"/>
      <c r="AL468" s="357">
        <f>+SUM(START:END!AL468)</f>
        <v>-5823.0000000000009</v>
      </c>
      <c r="AM468" s="358"/>
      <c r="AN468" s="293">
        <f t="shared" si="163"/>
        <v>25780.47</v>
      </c>
      <c r="AO468" s="300">
        <f>IF(AL468=0,0,AN468/AL468)</f>
        <v>-4.4273518804739824</v>
      </c>
      <c r="AP468" s="257"/>
      <c r="AQ468" s="257"/>
      <c r="AR468" s="257"/>
      <c r="AS468" s="257"/>
      <c r="AT468" s="257"/>
      <c r="AU468" s="257"/>
      <c r="AV468" s="257"/>
      <c r="AW468" s="257"/>
      <c r="AX468" s="257"/>
      <c r="AY468" s="257"/>
      <c r="AZ468" s="257"/>
      <c r="BA468" s="257"/>
      <c r="BB468" s="257"/>
      <c r="BC468" s="257"/>
      <c r="BD468" s="257"/>
      <c r="BE468" s="257"/>
      <c r="BF468" s="257"/>
      <c r="BG468" s="257"/>
      <c r="BH468" s="257"/>
      <c r="BI468" s="257"/>
      <c r="BJ468" s="257"/>
    </row>
    <row r="469" spans="1:62" ht="30" customHeight="1">
      <c r="A469" t="str">
        <f t="shared" si="135"/>
        <v>Holdbacks</v>
      </c>
      <c r="B469" s="7"/>
      <c r="C469" s="257"/>
      <c r="D469" s="257"/>
      <c r="E469" s="257"/>
      <c r="F469" s="257"/>
      <c r="G469" s="257"/>
      <c r="H469" s="257"/>
      <c r="I469" s="257"/>
      <c r="J469" s="257"/>
      <c r="K469" s="257"/>
      <c r="L469" s="257"/>
      <c r="M469" s="257"/>
      <c r="N469" s="257"/>
      <c r="O469" s="257"/>
      <c r="P469" s="257"/>
      <c r="Q469" s="257"/>
      <c r="R469" s="257"/>
      <c r="S469" s="257"/>
      <c r="T469" s="257"/>
      <c r="U469" s="257"/>
      <c r="V469" s="108" t="s">
        <v>70</v>
      </c>
      <c r="W469" s="290"/>
      <c r="X469" s="290"/>
      <c r="Y469" s="290"/>
      <c r="Z469" s="291">
        <f>+SUM(START:END!Z469)</f>
        <v>199600.65726581027</v>
      </c>
      <c r="AA469" s="344"/>
      <c r="AB469" s="345"/>
      <c r="AC469" s="291">
        <f>+SUM(START:END!AC469)</f>
        <v>199600.65726581027</v>
      </c>
      <c r="AD469" s="359"/>
      <c r="AE469" s="345"/>
      <c r="AF469" s="291">
        <f>+SUM(START:END!AF469)</f>
        <v>214826.84999999998</v>
      </c>
      <c r="AG469" s="360"/>
      <c r="AH469" s="293">
        <f t="shared" si="162"/>
        <v>15226.19273418971</v>
      </c>
      <c r="AI469" s="317">
        <f>IF(AC469=0,0,AH469/AC469)</f>
        <v>7.6283279538067003E-2</v>
      </c>
      <c r="AJ469" s="359"/>
      <c r="AK469" s="344"/>
      <c r="AL469" s="361">
        <f>+SUM(START:END!AL469)</f>
        <v>290968.5</v>
      </c>
      <c r="AM469" s="362"/>
      <c r="AN469" s="293">
        <f t="shared" si="163"/>
        <v>-76141.650000000023</v>
      </c>
      <c r="AO469" s="300">
        <f>IF(AL469=0,0,AN469/AL469)</f>
        <v>-0.26168348120157342</v>
      </c>
      <c r="AP469" s="257"/>
      <c r="AQ469" s="257"/>
      <c r="AR469" s="257"/>
      <c r="AS469" s="257"/>
      <c r="AT469" s="257"/>
      <c r="AU469" s="257"/>
      <c r="AV469" s="257"/>
      <c r="AW469" s="257"/>
      <c r="AX469" s="257"/>
      <c r="AY469" s="257"/>
      <c r="AZ469" s="257"/>
      <c r="BA469" s="257"/>
      <c r="BB469" s="257"/>
      <c r="BC469" s="257"/>
      <c r="BD469" s="257"/>
      <c r="BE469" s="257"/>
      <c r="BF469" s="257"/>
      <c r="BG469" s="257"/>
      <c r="BH469" s="257"/>
      <c r="BI469" s="257"/>
      <c r="BJ469" s="257"/>
    </row>
    <row r="470" spans="1:62" ht="15.75" customHeight="1">
      <c r="A470" t="str">
        <f t="shared" si="135"/>
        <v>Variable Margin Program</v>
      </c>
      <c r="B470" s="7"/>
      <c r="C470" s="257"/>
      <c r="D470" s="257"/>
      <c r="E470" s="257"/>
      <c r="F470" s="257"/>
      <c r="G470" s="257"/>
      <c r="H470" s="257"/>
      <c r="I470" s="257"/>
      <c r="J470" s="257"/>
      <c r="K470" s="257"/>
      <c r="L470" s="257"/>
      <c r="M470" s="257"/>
      <c r="N470" s="257"/>
      <c r="O470" s="257"/>
      <c r="P470" s="257"/>
      <c r="Q470" s="257"/>
      <c r="R470" s="257"/>
      <c r="S470" s="257"/>
      <c r="T470" s="257"/>
      <c r="U470" s="257"/>
      <c r="V470" s="108" t="s">
        <v>67</v>
      </c>
      <c r="W470" s="290"/>
      <c r="X470" s="290"/>
      <c r="Y470" s="290"/>
      <c r="Z470" s="291">
        <f>+SUM(START:END!Z470)</f>
        <v>21122.592653052747</v>
      </c>
      <c r="AA470" s="344"/>
      <c r="AB470" s="345"/>
      <c r="AC470" s="291">
        <f>+SUM(START:END!AC470)</f>
        <v>21122.592653052747</v>
      </c>
      <c r="AD470" s="359"/>
      <c r="AE470" s="345"/>
      <c r="AF470" s="291">
        <f>+SUM(START:END!AF470)</f>
        <v>20000</v>
      </c>
      <c r="AG470" s="360"/>
      <c r="AH470" s="293">
        <f t="shared" si="162"/>
        <v>-1122.5926530527468</v>
      </c>
      <c r="AI470" s="317">
        <f t="shared" si="164"/>
        <v>-5.3146537051194036E-2</v>
      </c>
      <c r="AJ470" s="359"/>
      <c r="AK470" s="344"/>
      <c r="AL470" s="361">
        <f>+SUM(START:END!AL470)</f>
        <v>110917.39</v>
      </c>
      <c r="AM470" s="362"/>
      <c r="AN470" s="293">
        <f t="shared" si="163"/>
        <v>-90917.39</v>
      </c>
      <c r="AO470" s="300">
        <f t="shared" ref="AO470:AO479" si="165">IF(AL470=0,0,AN470/AL470)</f>
        <v>-0.81968562368804387</v>
      </c>
      <c r="AP470" s="257"/>
      <c r="AQ470" s="257"/>
      <c r="AR470" s="257"/>
      <c r="AS470" s="257"/>
      <c r="AT470" s="257"/>
      <c r="AU470" s="257"/>
      <c r="AV470" s="257"/>
      <c r="AW470" s="257"/>
      <c r="AX470" s="257"/>
      <c r="AY470" s="257"/>
      <c r="AZ470" s="257"/>
      <c r="BA470" s="257"/>
      <c r="BB470" s="257"/>
      <c r="BC470" s="257"/>
      <c r="BD470" s="257"/>
      <c r="BE470" s="257"/>
      <c r="BF470" s="257"/>
      <c r="BG470" s="257"/>
      <c r="BH470" s="257"/>
      <c r="BI470" s="257"/>
      <c r="BJ470" s="257"/>
    </row>
    <row r="471" spans="1:62" ht="15.75" customHeight="1">
      <c r="A471" t="str">
        <f t="shared" si="135"/>
        <v>Floorplan assistance 1%</v>
      </c>
      <c r="B471" s="7"/>
      <c r="C471" s="257"/>
      <c r="D471" s="257"/>
      <c r="E471" s="257"/>
      <c r="F471" s="257"/>
      <c r="G471" s="257"/>
      <c r="H471" s="257"/>
      <c r="I471" s="257"/>
      <c r="J471" s="257"/>
      <c r="K471" s="257"/>
      <c r="L471" s="257"/>
      <c r="M471" s="257"/>
      <c r="N471" s="257"/>
      <c r="O471" s="257"/>
      <c r="P471" s="257"/>
      <c r="Q471" s="257"/>
      <c r="R471" s="257"/>
      <c r="S471" s="257"/>
      <c r="T471" s="257"/>
      <c r="U471" s="257"/>
      <c r="V471" s="108" t="s">
        <v>68</v>
      </c>
      <c r="W471" s="290"/>
      <c r="X471" s="290"/>
      <c r="Y471" s="290"/>
      <c r="Z471" s="291">
        <f>+SUM(START:END!Z471)</f>
        <v>0</v>
      </c>
      <c r="AA471" s="344"/>
      <c r="AB471" s="345"/>
      <c r="AC471" s="291">
        <f>+SUM(START:END!AC471)</f>
        <v>0</v>
      </c>
      <c r="AD471" s="359"/>
      <c r="AE471" s="345"/>
      <c r="AF471" s="291">
        <f>+SUM(START:END!AF471)</f>
        <v>0</v>
      </c>
      <c r="AG471" s="360"/>
      <c r="AH471" s="293">
        <f t="shared" si="162"/>
        <v>0</v>
      </c>
      <c r="AI471" s="317">
        <f t="shared" si="164"/>
        <v>0</v>
      </c>
      <c r="AJ471" s="359"/>
      <c r="AK471" s="344"/>
      <c r="AL471" s="361">
        <f>+SUM(START:END!AL471)</f>
        <v>0</v>
      </c>
      <c r="AM471" s="362"/>
      <c r="AN471" s="293">
        <f t="shared" si="163"/>
        <v>0</v>
      </c>
      <c r="AO471" s="300">
        <f t="shared" si="165"/>
        <v>0</v>
      </c>
      <c r="AP471" s="257"/>
      <c r="AQ471" s="257"/>
      <c r="AR471" s="257"/>
      <c r="AS471" s="257"/>
      <c r="AT471" s="257"/>
      <c r="AU471" s="257"/>
      <c r="AV471" s="257"/>
      <c r="AW471" s="257"/>
      <c r="AX471" s="257"/>
      <c r="AY471" s="257"/>
      <c r="AZ471" s="257"/>
      <c r="BA471" s="257"/>
      <c r="BB471" s="257"/>
      <c r="BC471" s="257"/>
      <c r="BD471" s="257"/>
      <c r="BE471" s="257"/>
      <c r="BF471" s="257"/>
      <c r="BG471" s="257"/>
      <c r="BH471" s="257"/>
      <c r="BI471" s="257"/>
      <c r="BJ471" s="257"/>
    </row>
    <row r="472" spans="1:62" ht="15.75" customHeight="1">
      <c r="A472" t="str">
        <f t="shared" si="135"/>
        <v>Programme neuf 3</v>
      </c>
      <c r="B472" s="7"/>
      <c r="C472" s="257"/>
      <c r="D472" s="257"/>
      <c r="E472" s="257"/>
      <c r="F472" s="257"/>
      <c r="G472" s="257"/>
      <c r="H472" s="257"/>
      <c r="I472" s="257"/>
      <c r="J472" s="257"/>
      <c r="K472" s="257"/>
      <c r="L472" s="257"/>
      <c r="M472" s="257"/>
      <c r="N472" s="257"/>
      <c r="O472" s="257"/>
      <c r="P472" s="257"/>
      <c r="Q472" s="257"/>
      <c r="R472" s="257"/>
      <c r="S472" s="257"/>
      <c r="T472" s="257"/>
      <c r="U472" s="257"/>
      <c r="V472" s="108" t="s">
        <v>69</v>
      </c>
      <c r="W472" s="290"/>
      <c r="X472" s="290"/>
      <c r="Y472" s="290"/>
      <c r="Z472" s="291">
        <f>+SUM(START:END!Z472)</f>
        <v>0</v>
      </c>
      <c r="AA472" s="344"/>
      <c r="AB472" s="345"/>
      <c r="AC472" s="291">
        <f>+SUM(START:END!AC472)</f>
        <v>0</v>
      </c>
      <c r="AD472" s="359"/>
      <c r="AE472" s="345"/>
      <c r="AF472" s="291">
        <f>+SUM(START:END!AF472)</f>
        <v>0</v>
      </c>
      <c r="AG472" s="360"/>
      <c r="AH472" s="293">
        <f t="shared" si="162"/>
        <v>0</v>
      </c>
      <c r="AI472" s="317">
        <f t="shared" si="164"/>
        <v>0</v>
      </c>
      <c r="AJ472" s="359"/>
      <c r="AK472" s="344"/>
      <c r="AL472" s="361">
        <f>+SUM(START:END!AL472)</f>
        <v>0</v>
      </c>
      <c r="AM472" s="362"/>
      <c r="AN472" s="293">
        <f t="shared" si="163"/>
        <v>0</v>
      </c>
      <c r="AO472" s="300">
        <f t="shared" si="165"/>
        <v>0</v>
      </c>
      <c r="AP472" s="257"/>
      <c r="AQ472" s="257"/>
      <c r="AR472" s="257"/>
      <c r="AS472" s="257"/>
      <c r="AT472" s="257"/>
      <c r="AU472" s="257"/>
      <c r="AV472" s="257"/>
      <c r="AW472" s="257"/>
      <c r="AX472" s="257"/>
      <c r="AY472" s="257"/>
      <c r="AZ472" s="257"/>
      <c r="BA472" s="257"/>
      <c r="BB472" s="257"/>
      <c r="BC472" s="257"/>
      <c r="BD472" s="257"/>
      <c r="BE472" s="257"/>
      <c r="BF472" s="257"/>
      <c r="BG472" s="257"/>
      <c r="BH472" s="257"/>
      <c r="BI472" s="257"/>
      <c r="BJ472" s="257"/>
    </row>
    <row r="473" spans="1:62" ht="15.75" customHeight="1">
      <c r="A473" t="str">
        <f t="shared" si="135"/>
        <v>Remarketing Bonus</v>
      </c>
      <c r="B473" s="7"/>
      <c r="C473" s="257"/>
      <c r="D473" s="257"/>
      <c r="E473" s="257"/>
      <c r="F473" s="257"/>
      <c r="G473" s="257"/>
      <c r="H473" s="257"/>
      <c r="I473" s="257"/>
      <c r="J473" s="257"/>
      <c r="K473" s="257"/>
      <c r="L473" s="257"/>
      <c r="M473" s="257"/>
      <c r="N473" s="257"/>
      <c r="O473" s="257"/>
      <c r="P473" s="257"/>
      <c r="Q473" s="257"/>
      <c r="R473" s="257"/>
      <c r="S473" s="257"/>
      <c r="T473" s="257"/>
      <c r="U473" s="257"/>
      <c r="V473" s="108" t="s">
        <v>81</v>
      </c>
      <c r="W473" s="290"/>
      <c r="X473" s="290"/>
      <c r="Y473" s="290"/>
      <c r="Z473" s="291">
        <f>+SUM(START:END!Z473)</f>
        <v>8500</v>
      </c>
      <c r="AA473" s="344"/>
      <c r="AB473" s="345"/>
      <c r="AC473" s="291">
        <f>+SUM(START:END!AC473)</f>
        <v>8500</v>
      </c>
      <c r="AD473" s="359"/>
      <c r="AE473" s="345"/>
      <c r="AF473" s="291">
        <f>+SUM(START:END!AF473)</f>
        <v>8500</v>
      </c>
      <c r="AG473" s="360"/>
      <c r="AH473" s="293">
        <f t="shared" si="162"/>
        <v>0</v>
      </c>
      <c r="AI473" s="317">
        <f t="shared" si="164"/>
        <v>0</v>
      </c>
      <c r="AJ473" s="359"/>
      <c r="AK473" s="344"/>
      <c r="AL473" s="361">
        <f>+SUM(START:END!AL473)</f>
        <v>0</v>
      </c>
      <c r="AM473" s="362"/>
      <c r="AN473" s="293">
        <f t="shared" si="163"/>
        <v>8500</v>
      </c>
      <c r="AO473" s="300">
        <f t="shared" si="165"/>
        <v>0</v>
      </c>
      <c r="AP473" s="257"/>
      <c r="AQ473" s="257"/>
      <c r="AR473" s="257"/>
      <c r="AS473" s="257"/>
      <c r="AT473" s="257"/>
      <c r="AU473" s="257"/>
      <c r="AV473" s="257"/>
      <c r="AW473" s="257"/>
      <c r="AX473" s="257"/>
      <c r="AY473" s="257"/>
      <c r="AZ473" s="257"/>
      <c r="BA473" s="257"/>
      <c r="BB473" s="257"/>
      <c r="BC473" s="257"/>
      <c r="BD473" s="257"/>
      <c r="BE473" s="257"/>
      <c r="BF473" s="257"/>
      <c r="BG473" s="257"/>
      <c r="BH473" s="257"/>
      <c r="BI473" s="257"/>
      <c r="BJ473" s="257"/>
    </row>
    <row r="474" spans="1:62" ht="15.75" customHeight="1">
      <c r="A474" t="str">
        <f t="shared" si="135"/>
        <v>Programme used 2</v>
      </c>
      <c r="B474" s="7"/>
      <c r="C474" s="257"/>
      <c r="D474" s="257"/>
      <c r="E474" s="257"/>
      <c r="F474" s="257"/>
      <c r="G474" s="257"/>
      <c r="H474" s="257"/>
      <c r="I474" s="257"/>
      <c r="J474" s="257"/>
      <c r="K474" s="257"/>
      <c r="L474" s="257"/>
      <c r="M474" s="257"/>
      <c r="N474" s="257"/>
      <c r="O474" s="257"/>
      <c r="P474" s="257"/>
      <c r="Q474" s="257"/>
      <c r="R474" s="257"/>
      <c r="S474" s="257"/>
      <c r="T474" s="257"/>
      <c r="U474" s="257"/>
      <c r="V474" s="108" t="s">
        <v>82</v>
      </c>
      <c r="W474" s="290"/>
      <c r="X474" s="290"/>
      <c r="Y474" s="290"/>
      <c r="Z474" s="291">
        <f>+SUM(START:END!Z474)</f>
        <v>0</v>
      </c>
      <c r="AA474" s="344"/>
      <c r="AB474" s="345"/>
      <c r="AC474" s="291">
        <f>+SUM(START:END!AC474)</f>
        <v>0</v>
      </c>
      <c r="AD474" s="359"/>
      <c r="AE474" s="345"/>
      <c r="AF474" s="291">
        <f>+SUM(START:END!AF474)</f>
        <v>0</v>
      </c>
      <c r="AG474" s="360"/>
      <c r="AH474" s="293">
        <f t="shared" si="162"/>
        <v>0</v>
      </c>
      <c r="AI474" s="317">
        <f t="shared" si="164"/>
        <v>0</v>
      </c>
      <c r="AJ474" s="359"/>
      <c r="AK474" s="344"/>
      <c r="AL474" s="361">
        <f>+SUM(START:END!AL474)</f>
        <v>0</v>
      </c>
      <c r="AM474" s="362"/>
      <c r="AN474" s="293">
        <f t="shared" si="163"/>
        <v>0</v>
      </c>
      <c r="AO474" s="300">
        <f t="shared" si="165"/>
        <v>0</v>
      </c>
      <c r="AP474" s="257"/>
      <c r="AQ474" s="257"/>
      <c r="AR474" s="257"/>
      <c r="AS474" s="257"/>
      <c r="AT474" s="257"/>
      <c r="AU474" s="257"/>
      <c r="AV474" s="257"/>
      <c r="AW474" s="257"/>
      <c r="AX474" s="257"/>
      <c r="AY474" s="257"/>
      <c r="AZ474" s="257"/>
      <c r="BA474" s="257"/>
      <c r="BB474" s="257"/>
      <c r="BC474" s="257"/>
      <c r="BD474" s="257"/>
      <c r="BE474" s="257"/>
      <c r="BF474" s="257"/>
      <c r="BG474" s="257"/>
      <c r="BH474" s="257"/>
      <c r="BI474" s="257"/>
      <c r="BJ474" s="257"/>
    </row>
    <row r="475" spans="1:62" ht="15.75" customHeight="1">
      <c r="A475" t="str">
        <f t="shared" si="135"/>
        <v>Programme used 3</v>
      </c>
      <c r="B475" s="7"/>
      <c r="C475" s="257"/>
      <c r="D475" s="257"/>
      <c r="E475" s="257"/>
      <c r="F475" s="257"/>
      <c r="G475" s="257"/>
      <c r="H475" s="257"/>
      <c r="I475" s="257"/>
      <c r="J475" s="257"/>
      <c r="K475" s="257"/>
      <c r="L475" s="257"/>
      <c r="M475" s="257"/>
      <c r="N475" s="257"/>
      <c r="O475" s="257"/>
      <c r="P475" s="257"/>
      <c r="Q475" s="257"/>
      <c r="R475" s="257"/>
      <c r="S475" s="257"/>
      <c r="T475" s="257"/>
      <c r="U475" s="257"/>
      <c r="V475" s="108" t="s">
        <v>83</v>
      </c>
      <c r="W475" s="290"/>
      <c r="X475" s="290"/>
      <c r="Y475" s="290"/>
      <c r="Z475" s="291">
        <f>+SUM(START:END!Z475)</f>
        <v>0</v>
      </c>
      <c r="AA475" s="344"/>
      <c r="AB475" s="345"/>
      <c r="AC475" s="291">
        <f>+SUM(START:END!AC475)</f>
        <v>0</v>
      </c>
      <c r="AD475" s="359"/>
      <c r="AE475" s="345"/>
      <c r="AF475" s="291">
        <f>+SUM(START:END!AF475)</f>
        <v>0</v>
      </c>
      <c r="AG475" s="360"/>
      <c r="AH475" s="293">
        <f t="shared" si="162"/>
        <v>0</v>
      </c>
      <c r="AI475" s="317">
        <f t="shared" si="164"/>
        <v>0</v>
      </c>
      <c r="AJ475" s="359"/>
      <c r="AK475" s="344"/>
      <c r="AL475" s="361">
        <f>+SUM(START:END!AL475)</f>
        <v>0</v>
      </c>
      <c r="AM475" s="362"/>
      <c r="AN475" s="293">
        <f t="shared" si="163"/>
        <v>0</v>
      </c>
      <c r="AO475" s="300">
        <f t="shared" si="165"/>
        <v>0</v>
      </c>
      <c r="AP475" s="257"/>
      <c r="AQ475" s="257"/>
      <c r="AR475" s="257"/>
      <c r="AS475" s="257"/>
      <c r="AT475" s="257"/>
      <c r="AU475" s="257"/>
      <c r="AV475" s="257"/>
      <c r="AW475" s="257"/>
      <c r="AX475" s="257"/>
      <c r="AY475" s="257"/>
      <c r="AZ475" s="257"/>
      <c r="BA475" s="257"/>
      <c r="BB475" s="257"/>
      <c r="BC475" s="257"/>
      <c r="BD475" s="257"/>
      <c r="BE475" s="257"/>
      <c r="BF475" s="257"/>
      <c r="BG475" s="257"/>
      <c r="BH475" s="257"/>
      <c r="BI475" s="257"/>
      <c r="BJ475" s="257"/>
    </row>
    <row r="476" spans="1:62" ht="15.75" customHeight="1">
      <c r="A476" t="str">
        <f t="shared" si="135"/>
        <v>Facility Fund</v>
      </c>
      <c r="B476" s="7"/>
      <c r="C476" s="257"/>
      <c r="D476" s="257"/>
      <c r="E476" s="257"/>
      <c r="F476" s="257"/>
      <c r="G476" s="257"/>
      <c r="H476" s="257"/>
      <c r="I476" s="257"/>
      <c r="J476" s="257"/>
      <c r="K476" s="257"/>
      <c r="L476" s="257"/>
      <c r="M476" s="257"/>
      <c r="N476" s="257"/>
      <c r="O476" s="257"/>
      <c r="P476" s="257"/>
      <c r="Q476" s="257"/>
      <c r="R476" s="257"/>
      <c r="S476" s="257"/>
      <c r="T476" s="257"/>
      <c r="U476" s="257"/>
      <c r="V476" s="108" t="s">
        <v>198</v>
      </c>
      <c r="W476" s="290"/>
      <c r="X476" s="290"/>
      <c r="Y476" s="290"/>
      <c r="Z476" s="291">
        <f>+SUM(START:END!Z476)</f>
        <v>0</v>
      </c>
      <c r="AA476" s="344"/>
      <c r="AB476" s="345"/>
      <c r="AC476" s="291">
        <f>+SUM(START:END!AC476)</f>
        <v>0</v>
      </c>
      <c r="AD476" s="359"/>
      <c r="AE476" s="345"/>
      <c r="AF476" s="291">
        <f>+SUM(START:END!AF476)</f>
        <v>0</v>
      </c>
      <c r="AG476" s="360"/>
      <c r="AH476" s="293">
        <f t="shared" si="162"/>
        <v>0</v>
      </c>
      <c r="AI476" s="317">
        <f t="shared" si="164"/>
        <v>0</v>
      </c>
      <c r="AJ476" s="359"/>
      <c r="AK476" s="344"/>
      <c r="AL476" s="361">
        <f>+SUM(START:END!AL476)</f>
        <v>0</v>
      </c>
      <c r="AM476" s="362"/>
      <c r="AN476" s="293">
        <f t="shared" si="163"/>
        <v>0</v>
      </c>
      <c r="AO476" s="300">
        <f t="shared" si="165"/>
        <v>0</v>
      </c>
      <c r="AP476" s="257"/>
      <c r="AQ476" s="257"/>
      <c r="AR476" s="257"/>
      <c r="AS476" s="257"/>
      <c r="AT476" s="257"/>
      <c r="AU476" s="257"/>
      <c r="AV476" s="257"/>
      <c r="AW476" s="257"/>
      <c r="AX476" s="257"/>
      <c r="AY476" s="257"/>
      <c r="AZ476" s="257"/>
      <c r="BA476" s="257"/>
      <c r="BB476" s="257"/>
      <c r="BC476" s="257"/>
      <c r="BD476" s="257"/>
      <c r="BE476" s="257"/>
      <c r="BF476" s="257"/>
      <c r="BG476" s="257"/>
      <c r="BH476" s="257"/>
      <c r="BI476" s="257"/>
      <c r="BJ476" s="257"/>
    </row>
    <row r="477" spans="1:62" ht="15.75" hidden="1" customHeight="1">
      <c r="A477" t="str">
        <f t="shared" si="135"/>
        <v>[...]</v>
      </c>
      <c r="B477" s="7"/>
      <c r="C477" s="257"/>
      <c r="D477" s="257"/>
      <c r="E477" s="257"/>
      <c r="F477" s="257"/>
      <c r="G477" s="257"/>
      <c r="H477" s="257"/>
      <c r="I477" s="257"/>
      <c r="J477" s="257"/>
      <c r="K477" s="257"/>
      <c r="L477" s="257"/>
      <c r="M477" s="257"/>
      <c r="N477" s="257"/>
      <c r="O477" s="257"/>
      <c r="P477" s="257"/>
      <c r="Q477" s="257"/>
      <c r="R477" s="257"/>
      <c r="S477" s="257"/>
      <c r="T477" s="257"/>
      <c r="U477" s="257"/>
      <c r="V477" s="108" t="s">
        <v>21</v>
      </c>
      <c r="W477" s="290"/>
      <c r="X477" s="290"/>
      <c r="Y477" s="290"/>
      <c r="Z477" s="291">
        <f>+SUM(START:END!Z477)</f>
        <v>0</v>
      </c>
      <c r="AA477" s="344"/>
      <c r="AB477" s="345"/>
      <c r="AC477" s="291">
        <f>+SUM(START:END!AC477)</f>
        <v>0</v>
      </c>
      <c r="AD477" s="359"/>
      <c r="AE477" s="345"/>
      <c r="AF477" s="291">
        <f>+SUM(START:END!AF477)</f>
        <v>0</v>
      </c>
      <c r="AG477" s="360"/>
      <c r="AH477" s="293">
        <f t="shared" si="162"/>
        <v>0</v>
      </c>
      <c r="AI477" s="317">
        <f t="shared" si="164"/>
        <v>0</v>
      </c>
      <c r="AJ477" s="359"/>
      <c r="AK477" s="344"/>
      <c r="AL477" s="361">
        <f>+SUM(START:END!AL477)</f>
        <v>0</v>
      </c>
      <c r="AM477" s="362"/>
      <c r="AN477" s="293">
        <f t="shared" si="163"/>
        <v>0</v>
      </c>
      <c r="AO477" s="300">
        <f t="shared" si="165"/>
        <v>0</v>
      </c>
      <c r="AP477" s="257"/>
      <c r="AQ477" s="257"/>
      <c r="AR477" s="257"/>
      <c r="AS477" s="257"/>
      <c r="AT477" s="257"/>
      <c r="AU477" s="257"/>
      <c r="AV477" s="257"/>
      <c r="AW477" s="257"/>
      <c r="AX477" s="257"/>
      <c r="AY477" s="257"/>
      <c r="AZ477" s="257"/>
      <c r="BA477" s="257"/>
      <c r="BB477" s="257"/>
      <c r="BC477" s="257"/>
      <c r="BD477" s="257"/>
      <c r="BE477" s="257"/>
      <c r="BF477" s="257"/>
      <c r="BG477" s="257"/>
      <c r="BH477" s="257"/>
      <c r="BI477" s="257"/>
      <c r="BJ477" s="257"/>
    </row>
    <row r="478" spans="1:62" ht="15.75" hidden="1" customHeight="1">
      <c r="A478" t="str">
        <f t="shared" si="135"/>
        <v>[...]</v>
      </c>
      <c r="B478" s="7"/>
      <c r="C478" s="257"/>
      <c r="D478" s="257"/>
      <c r="E478" s="257"/>
      <c r="F478" s="257"/>
      <c r="G478" s="257"/>
      <c r="H478" s="257"/>
      <c r="I478" s="257"/>
      <c r="J478" s="257"/>
      <c r="K478" s="257"/>
      <c r="L478" s="257"/>
      <c r="M478" s="257"/>
      <c r="N478" s="257"/>
      <c r="O478" s="257"/>
      <c r="P478" s="257"/>
      <c r="Q478" s="257"/>
      <c r="R478" s="257"/>
      <c r="S478" s="257"/>
      <c r="T478" s="257"/>
      <c r="U478" s="257"/>
      <c r="V478" s="108" t="s">
        <v>21</v>
      </c>
      <c r="W478" s="290"/>
      <c r="X478" s="290"/>
      <c r="Y478" s="290"/>
      <c r="Z478" s="291">
        <f>+SUM(START:END!Z478)</f>
        <v>0</v>
      </c>
      <c r="AA478" s="344"/>
      <c r="AB478" s="345"/>
      <c r="AC478" s="291">
        <f>+SUM(START:END!AC478)</f>
        <v>0</v>
      </c>
      <c r="AD478" s="359"/>
      <c r="AE478" s="345"/>
      <c r="AF478" s="291">
        <f>+SUM(START:END!AF478)</f>
        <v>0</v>
      </c>
      <c r="AG478" s="360"/>
      <c r="AH478" s="293">
        <f t="shared" si="162"/>
        <v>0</v>
      </c>
      <c r="AI478" s="317">
        <f t="shared" si="164"/>
        <v>0</v>
      </c>
      <c r="AJ478" s="359"/>
      <c r="AK478" s="344"/>
      <c r="AL478" s="361">
        <f>+SUM(START:END!AL478)</f>
        <v>0</v>
      </c>
      <c r="AM478" s="362"/>
      <c r="AN478" s="293">
        <f t="shared" si="163"/>
        <v>0</v>
      </c>
      <c r="AO478" s="300">
        <f t="shared" si="165"/>
        <v>0</v>
      </c>
      <c r="AP478" s="257"/>
      <c r="AQ478" s="257"/>
      <c r="AR478" s="257"/>
      <c r="AS478" s="257"/>
      <c r="AT478" s="257"/>
      <c r="AU478" s="257"/>
      <c r="AV478" s="257"/>
      <c r="AW478" s="257"/>
      <c r="AX478" s="257"/>
      <c r="AY478" s="257"/>
      <c r="AZ478" s="257"/>
      <c r="BA478" s="257"/>
      <c r="BB478" s="257"/>
      <c r="BC478" s="257"/>
      <c r="BD478" s="257"/>
      <c r="BE478" s="257"/>
      <c r="BF478" s="257"/>
      <c r="BG478" s="257"/>
      <c r="BH478" s="257"/>
      <c r="BI478" s="257"/>
      <c r="BJ478" s="257"/>
    </row>
    <row r="479" spans="1:62" ht="15.75" customHeight="1">
      <c r="A479" t="str">
        <f t="shared" si="135"/>
        <v>Frais administration</v>
      </c>
      <c r="B479" s="7"/>
      <c r="C479" s="257"/>
      <c r="D479" s="257"/>
      <c r="E479" s="257"/>
      <c r="F479" s="257"/>
      <c r="G479" s="257"/>
      <c r="H479" s="257"/>
      <c r="I479" s="257"/>
      <c r="J479" s="257"/>
      <c r="K479" s="257"/>
      <c r="L479" s="257"/>
      <c r="M479" s="257"/>
      <c r="N479" s="257"/>
      <c r="O479" s="257"/>
      <c r="P479" s="257"/>
      <c r="Q479" s="257"/>
      <c r="R479" s="257"/>
      <c r="S479" s="257"/>
      <c r="T479" s="257"/>
      <c r="U479" s="257"/>
      <c r="V479" s="109" t="s">
        <v>71</v>
      </c>
      <c r="W479" s="290"/>
      <c r="X479" s="290"/>
      <c r="Y479" s="290"/>
      <c r="Z479" s="291">
        <f>+SUM(START:END!Z479)</f>
        <v>98318.608246187796</v>
      </c>
      <c r="AA479" s="344"/>
      <c r="AB479" s="345"/>
      <c r="AC479" s="291">
        <f>+SUM(START:END!AC479)</f>
        <v>98318.608246187796</v>
      </c>
      <c r="AD479" s="359"/>
      <c r="AE479" s="345"/>
      <c r="AF479" s="291">
        <f>+SUM(START:END!AF479)</f>
        <v>110275.68999999999</v>
      </c>
      <c r="AG479" s="360"/>
      <c r="AH479" s="293">
        <f t="shared" si="162"/>
        <v>11957.081753812192</v>
      </c>
      <c r="AI479" s="317">
        <f>IF(AH479=0,0,AH479/AC479)</f>
        <v>0.12161565310070198</v>
      </c>
      <c r="AJ479" s="359"/>
      <c r="AK479" s="344"/>
      <c r="AL479" s="361">
        <f>+SUM(START:END!AL479)</f>
        <v>96423</v>
      </c>
      <c r="AM479" s="362"/>
      <c r="AN479" s="293">
        <f t="shared" si="163"/>
        <v>13852.689999999988</v>
      </c>
      <c r="AO479" s="300">
        <f t="shared" si="165"/>
        <v>0.1436658266181304</v>
      </c>
      <c r="AP479" s="257"/>
      <c r="AQ479" s="257"/>
      <c r="AR479" s="257"/>
      <c r="AS479" s="257"/>
      <c r="AT479" s="257"/>
      <c r="AU479" s="257"/>
      <c r="AV479" s="257"/>
      <c r="AW479" s="257"/>
      <c r="AX479" s="257"/>
      <c r="AY479" s="257"/>
      <c r="AZ479" s="257"/>
      <c r="BA479" s="257"/>
      <c r="BB479" s="257"/>
      <c r="BC479" s="257"/>
      <c r="BD479" s="257"/>
      <c r="BE479" s="257"/>
      <c r="BF479" s="257"/>
      <c r="BG479" s="257"/>
      <c r="BH479" s="257"/>
      <c r="BI479" s="257"/>
      <c r="BJ479" s="257"/>
    </row>
    <row r="480" spans="1:62" ht="15.75" customHeight="1">
      <c r="A480" t="str">
        <f t="shared" si="135"/>
        <v>TOTAL AUTRES REVENUS</v>
      </c>
      <c r="B480" s="7"/>
      <c r="C480" s="257"/>
      <c r="D480" s="257"/>
      <c r="E480" s="257"/>
      <c r="F480" s="257"/>
      <c r="G480" s="257"/>
      <c r="H480" s="257"/>
      <c r="I480" s="257"/>
      <c r="J480" s="257"/>
      <c r="K480" s="257"/>
      <c r="L480" s="257"/>
      <c r="M480" s="257"/>
      <c r="N480" s="257"/>
      <c r="O480" s="257"/>
      <c r="P480" s="257"/>
      <c r="Q480" s="257"/>
      <c r="R480" s="257"/>
      <c r="S480" s="257"/>
      <c r="T480" s="257"/>
      <c r="U480" s="257"/>
      <c r="V480" s="307" t="s">
        <v>185</v>
      </c>
      <c r="W480" s="308"/>
      <c r="X480" s="309">
        <f>Z480/+Z406</f>
        <v>0.20120986889855932</v>
      </c>
      <c r="Y480" s="341"/>
      <c r="Z480" s="310">
        <f>SUM(Z468:Z479)</f>
        <v>327541.8581650508</v>
      </c>
      <c r="AA480" s="309">
        <f>AC480/+AC406</f>
        <v>0.20120986889855932</v>
      </c>
      <c r="AB480" s="341"/>
      <c r="AC480" s="310">
        <f>SUM(AC468:AC479)</f>
        <v>327541.8581650508</v>
      </c>
      <c r="AD480" s="309">
        <f>AF480/+AF406</f>
        <v>0.19844819001905606</v>
      </c>
      <c r="AE480" s="341"/>
      <c r="AF480" s="310">
        <f>SUM(AF468:AF479)</f>
        <v>373560.00999999995</v>
      </c>
      <c r="AG480" s="319"/>
      <c r="AH480" s="313">
        <f t="shared" si="162"/>
        <v>46018.151834949153</v>
      </c>
      <c r="AI480" s="309">
        <f>AH480/AC480</f>
        <v>0.14049548382228527</v>
      </c>
      <c r="AJ480" s="363"/>
      <c r="AK480" s="364"/>
      <c r="AL480" s="310">
        <f>SUM(AL468:AL479)</f>
        <v>492485.89</v>
      </c>
      <c r="AM480" s="365"/>
      <c r="AN480" s="313">
        <f t="shared" si="163"/>
        <v>-118925.88000000006</v>
      </c>
      <c r="AO480" s="343">
        <f>IF(AL480=0,0,AN480/AL480)</f>
        <v>-0.24148078638354503</v>
      </c>
      <c r="AP480" s="257"/>
      <c r="AQ480" s="366"/>
      <c r="AR480" s="321"/>
      <c r="AS480" s="257"/>
      <c r="AT480" s="257"/>
      <c r="AU480" s="257"/>
      <c r="AV480" s="257"/>
      <c r="AW480" s="257"/>
      <c r="AX480" s="257"/>
      <c r="AY480" s="257"/>
      <c r="AZ480" s="257"/>
      <c r="BA480" s="257"/>
      <c r="BB480" s="257"/>
      <c r="BC480" s="257"/>
      <c r="BD480" s="257"/>
      <c r="BE480" s="257"/>
      <c r="BF480" s="257"/>
      <c r="BG480" s="257"/>
      <c r="BH480" s="257"/>
      <c r="BI480" s="257"/>
      <c r="BJ480" s="257"/>
    </row>
    <row r="481" spans="1:62" ht="15.75" customHeight="1" thickBot="1">
      <c r="A481" t="str">
        <f t="shared" si="135"/>
        <v/>
      </c>
      <c r="B481" s="7"/>
      <c r="C481" s="257"/>
      <c r="D481" s="257"/>
      <c r="E481" s="257"/>
      <c r="F481" s="257"/>
      <c r="G481" s="257"/>
      <c r="H481" s="257"/>
      <c r="I481" s="257"/>
      <c r="J481" s="257"/>
      <c r="K481" s="257"/>
      <c r="L481" s="257"/>
      <c r="M481" s="257"/>
      <c r="N481" s="257"/>
      <c r="O481" s="257"/>
      <c r="P481" s="257"/>
      <c r="Q481" s="257"/>
      <c r="R481" s="257"/>
      <c r="S481" s="257"/>
      <c r="T481" s="257"/>
      <c r="U481" s="257"/>
      <c r="V481" s="367"/>
      <c r="W481" s="368"/>
      <c r="X481" s="368"/>
      <c r="Y481" s="369"/>
      <c r="Z481" s="370">
        <f>+SUM(START:END!Z480)</f>
        <v>327541.8581650508</v>
      </c>
      <c r="AA481" s="368"/>
      <c r="AB481" s="371"/>
      <c r="AC481" s="370"/>
      <c r="AD481" s="368"/>
      <c r="AE481" s="371"/>
      <c r="AF481" s="372"/>
      <c r="AG481" s="373"/>
      <c r="AH481" s="374"/>
      <c r="AI481" s="375"/>
      <c r="AJ481" s="376"/>
      <c r="AK481" s="377"/>
      <c r="AL481" s="372"/>
      <c r="AM481" s="378"/>
      <c r="AN481" s="374">
        <f t="shared" si="163"/>
        <v>0</v>
      </c>
      <c r="AO481" s="379">
        <f t="shared" ref="AO481" si="166">IF(AL481=0,0,AN481/AL481)</f>
        <v>0</v>
      </c>
      <c r="AP481" s="257"/>
      <c r="AQ481" s="257"/>
      <c r="AR481" s="257"/>
      <c r="AS481" s="257"/>
      <c r="AT481" s="257"/>
      <c r="AU481" s="257"/>
      <c r="AV481" s="257"/>
      <c r="AW481" s="257"/>
      <c r="AX481" s="257"/>
      <c r="AY481" s="257"/>
      <c r="AZ481" s="257"/>
      <c r="BA481" s="257"/>
      <c r="BB481" s="257"/>
      <c r="BC481" s="257"/>
      <c r="BD481" s="257"/>
      <c r="BE481" s="257"/>
      <c r="BF481" s="257"/>
      <c r="BG481" s="257"/>
      <c r="BH481" s="257"/>
      <c r="BI481" s="257"/>
      <c r="BJ481" s="257"/>
    </row>
    <row r="482" spans="1:62" ht="15.75" customHeight="1" thickTop="1" thickBot="1">
      <c r="A482" t="str">
        <f t="shared" si="135"/>
        <v>BAIIA OPÉRATIONNEL</v>
      </c>
      <c r="B482" s="7"/>
      <c r="C482" s="257"/>
      <c r="D482" s="257"/>
      <c r="E482" s="257"/>
      <c r="F482" s="257"/>
      <c r="G482" s="257"/>
      <c r="H482" s="257"/>
      <c r="I482" s="257"/>
      <c r="J482" s="257"/>
      <c r="K482" s="257"/>
      <c r="L482" s="257"/>
      <c r="M482" s="257"/>
      <c r="N482" s="257"/>
      <c r="O482" s="257"/>
      <c r="P482" s="257"/>
      <c r="Q482" s="257"/>
      <c r="R482" s="257"/>
      <c r="S482" s="257"/>
      <c r="T482" s="257"/>
      <c r="U482" s="257"/>
      <c r="V482" s="380" t="s">
        <v>186</v>
      </c>
      <c r="W482" s="381"/>
      <c r="X482" s="382" t="s">
        <v>187</v>
      </c>
      <c r="Y482" s="383">
        <f>Z482/Z405</f>
        <v>3.4929246552137486E-2</v>
      </c>
      <c r="Z482" s="384">
        <f>Z406-Z467+Z480</f>
        <v>266083.22065343353</v>
      </c>
      <c r="AA482" s="382" t="s">
        <v>187</v>
      </c>
      <c r="AB482" s="383">
        <f>AC482/AC405</f>
        <v>3.4929246552137486E-2</v>
      </c>
      <c r="AC482" s="384">
        <f>AC406-AC467+AC480</f>
        <v>266083.22065343353</v>
      </c>
      <c r="AD482" s="382" t="s">
        <v>187</v>
      </c>
      <c r="AE482" s="383">
        <f>AF482/AF405</f>
        <v>3.8324848360787575E-2</v>
      </c>
      <c r="AF482" s="385">
        <f>AF406-AF467+AF480</f>
        <v>621516.25</v>
      </c>
      <c r="AG482" s="386"/>
      <c r="AH482" s="386">
        <f>AF482-AC482</f>
        <v>355433.02934656647</v>
      </c>
      <c r="AI482" s="387">
        <f>AH482/AC482</f>
        <v>1.3357964792883681</v>
      </c>
      <c r="AJ482" s="388" t="s">
        <v>187</v>
      </c>
      <c r="AK482" s="383">
        <f>IF($AL$405=0,0,AL482/$AL$405)</f>
        <v>5.4662721219620554E-3</v>
      </c>
      <c r="AL482" s="385">
        <f>AL406-AL467+AL480</f>
        <v>69185.050000000629</v>
      </c>
      <c r="AM482" s="389"/>
      <c r="AN482" s="385">
        <f t="shared" si="163"/>
        <v>552331.19999999937</v>
      </c>
      <c r="AO482" s="390">
        <f>IF(AL482=0,0,AN482/AL482)</f>
        <v>7.9833894750382397</v>
      </c>
      <c r="AP482" s="257"/>
      <c r="AQ482" s="257"/>
      <c r="AR482" s="257"/>
      <c r="AS482" s="257"/>
      <c r="AT482" s="257"/>
      <c r="AU482" s="257"/>
      <c r="AV482" s="257"/>
      <c r="AW482" s="257"/>
      <c r="AX482" s="257"/>
      <c r="AY482" s="257"/>
      <c r="AZ482" s="257"/>
      <c r="BA482" s="257"/>
      <c r="BB482" s="257"/>
      <c r="BC482" s="257"/>
      <c r="BD482" s="257"/>
      <c r="BE482" s="257"/>
      <c r="BF482" s="257"/>
      <c r="BG482" s="257"/>
      <c r="BH482" s="257"/>
      <c r="BI482" s="257"/>
      <c r="BJ482" s="257"/>
    </row>
    <row r="483" spans="1:62" ht="15.75" customHeight="1" thickTop="1">
      <c r="A483" t="str">
        <f t="shared" si="135"/>
        <v/>
      </c>
      <c r="B483" s="7"/>
      <c r="C483" s="257"/>
      <c r="D483" s="257"/>
      <c r="E483" s="257"/>
      <c r="F483" s="257"/>
      <c r="G483" s="257"/>
      <c r="H483" s="257"/>
      <c r="I483" s="257"/>
      <c r="J483" s="257"/>
      <c r="K483" s="257"/>
      <c r="L483" s="257"/>
      <c r="M483" s="257"/>
      <c r="N483" s="257"/>
      <c r="O483" s="257"/>
      <c r="P483" s="257"/>
      <c r="Q483" s="257"/>
      <c r="R483" s="257"/>
      <c r="S483" s="257"/>
      <c r="T483" s="257"/>
      <c r="U483" s="257"/>
      <c r="V483" s="6"/>
      <c r="W483" s="6"/>
      <c r="X483" s="6"/>
      <c r="Y483" s="6"/>
      <c r="Z483" s="83">
        <f>+SUM(START:END!Z482)</f>
        <v>266083.22065343312</v>
      </c>
      <c r="AA483" s="14"/>
      <c r="AB483" s="14"/>
      <c r="AC483" s="83"/>
      <c r="AD483" s="14"/>
      <c r="AE483" s="14"/>
      <c r="AF483" s="391"/>
      <c r="AG483" s="14"/>
      <c r="AH483" s="14"/>
      <c r="AI483" s="14"/>
      <c r="AJ483" s="14"/>
      <c r="AK483" s="14"/>
      <c r="AL483" s="83"/>
      <c r="AM483" s="14"/>
      <c r="AN483" s="14"/>
      <c r="AO483" s="14"/>
      <c r="AP483" s="257"/>
      <c r="AQ483" s="257"/>
      <c r="AR483" s="257"/>
      <c r="AS483" s="257"/>
      <c r="AT483" s="257"/>
      <c r="AU483" s="257"/>
      <c r="AV483" s="257"/>
      <c r="AW483" s="257"/>
      <c r="AX483" s="257"/>
      <c r="AY483" s="257"/>
      <c r="AZ483" s="257"/>
      <c r="BA483" s="257"/>
      <c r="BB483" s="257"/>
      <c r="BC483" s="257"/>
      <c r="BD483" s="257"/>
      <c r="BE483" s="257"/>
      <c r="BF483" s="257"/>
      <c r="BG483" s="257"/>
      <c r="BH483" s="257"/>
      <c r="BI483" s="257"/>
      <c r="BJ483" s="257"/>
    </row>
    <row r="484" spans="1:62" ht="35.25" customHeight="1">
      <c r="A484" t="str">
        <f t="shared" ref="A484:A498" si="167">+U484&amp;V484</f>
        <v>Conso</v>
      </c>
      <c r="B484" s="7"/>
      <c r="C484" s="257"/>
      <c r="D484" s="257"/>
      <c r="E484" s="257"/>
      <c r="F484" s="257"/>
      <c r="G484" s="257"/>
      <c r="H484" s="257"/>
      <c r="I484" s="257"/>
      <c r="J484" s="257"/>
      <c r="K484" s="257"/>
      <c r="L484" s="257"/>
      <c r="M484" s="257"/>
      <c r="N484" s="257"/>
      <c r="O484" s="257"/>
      <c r="P484" s="257"/>
      <c r="Q484" s="257"/>
      <c r="R484" s="257"/>
      <c r="S484" s="257"/>
      <c r="T484" s="257"/>
      <c r="U484" s="257"/>
      <c r="V484" s="6" t="str">
        <f>C1</f>
        <v>Conso</v>
      </c>
      <c r="W484" s="6"/>
      <c r="X484" s="6"/>
      <c r="Y484" s="6"/>
      <c r="Z484" s="1"/>
      <c r="AA484" s="1"/>
      <c r="AB484" s="6"/>
      <c r="AC484" s="6"/>
      <c r="AD484" s="1"/>
      <c r="AE484" s="3" t="s">
        <v>188</v>
      </c>
      <c r="AF484" s="6"/>
      <c r="AG484" s="6"/>
      <c r="AH484" s="1"/>
      <c r="AI484" s="1"/>
      <c r="AJ484" s="266"/>
      <c r="AK484" s="2"/>
      <c r="AL484" s="1"/>
      <c r="AM484" s="6"/>
      <c r="AN484" s="6"/>
      <c r="AO484" s="5" t="str">
        <f>$S$1</f>
        <v xml:space="preserve">Réalisé  </v>
      </c>
      <c r="AP484" s="257"/>
      <c r="AQ484" s="257"/>
      <c r="AR484" s="257"/>
      <c r="AS484" s="257"/>
      <c r="AT484" s="257"/>
      <c r="AU484" s="257"/>
      <c r="AV484" s="257"/>
      <c r="AW484" s="257"/>
      <c r="AX484" s="257"/>
      <c r="AY484" s="257"/>
      <c r="AZ484" s="257"/>
      <c r="BA484" s="257"/>
      <c r="BB484" s="257"/>
      <c r="BC484" s="257"/>
      <c r="BD484" s="257"/>
      <c r="BE484" s="257"/>
      <c r="BF484" s="257"/>
      <c r="BG484" s="257"/>
      <c r="BH484" s="257"/>
      <c r="BI484" s="257"/>
      <c r="BJ484" s="257"/>
    </row>
    <row r="485" spans="1:62" ht="15.75" customHeight="1">
      <c r="A485" t="str">
        <f t="shared" si="167"/>
        <v/>
      </c>
      <c r="B485" s="7"/>
      <c r="C485" s="257"/>
      <c r="D485" s="257"/>
      <c r="E485" s="257"/>
      <c r="F485" s="257"/>
      <c r="G485" s="257"/>
      <c r="H485" s="257"/>
      <c r="I485" s="257"/>
      <c r="J485" s="257"/>
      <c r="K485" s="257"/>
      <c r="L485" s="257"/>
      <c r="M485" s="257"/>
      <c r="N485" s="257"/>
      <c r="O485" s="257"/>
      <c r="P485" s="257"/>
      <c r="Q485" s="257"/>
      <c r="R485" s="257"/>
      <c r="S485" s="257"/>
      <c r="T485" s="257"/>
      <c r="U485" s="257"/>
      <c r="V485" s="6"/>
      <c r="W485" s="6"/>
      <c r="X485" s="6"/>
      <c r="Y485" s="6"/>
      <c r="Z485" s="83"/>
      <c r="AA485" s="14"/>
      <c r="AB485" s="14"/>
      <c r="AC485" s="83"/>
      <c r="AD485" s="14"/>
      <c r="AE485" s="14"/>
      <c r="AF485" s="391"/>
      <c r="AG485" s="14"/>
      <c r="AH485" s="14"/>
      <c r="AI485" s="14"/>
      <c r="AJ485" s="14"/>
      <c r="AK485" s="14"/>
      <c r="AL485" s="83"/>
      <c r="AM485" s="14"/>
      <c r="AN485" s="14"/>
      <c r="AO485" s="14"/>
      <c r="AP485" s="257"/>
      <c r="AQ485" s="257"/>
      <c r="AR485" s="257"/>
      <c r="AS485" s="257"/>
      <c r="AT485" s="257"/>
      <c r="AU485" s="257"/>
      <c r="AV485" s="257"/>
      <c r="AW485" s="257"/>
      <c r="AX485" s="257"/>
      <c r="AY485" s="257"/>
      <c r="AZ485" s="257"/>
      <c r="BA485" s="257"/>
      <c r="BB485" s="257"/>
      <c r="BC485" s="257"/>
      <c r="BD485" s="257"/>
      <c r="BE485" s="257"/>
      <c r="BF485" s="257"/>
      <c r="BG485" s="257"/>
      <c r="BH485" s="257"/>
      <c r="BI485" s="257"/>
      <c r="BJ485" s="257"/>
    </row>
    <row r="486" spans="1:62" ht="15.75" customHeight="1">
      <c r="A486" t="str">
        <f t="shared" si="167"/>
        <v/>
      </c>
      <c r="B486" s="7"/>
      <c r="C486" s="257"/>
      <c r="D486" s="257"/>
      <c r="E486" s="257"/>
      <c r="F486" s="257"/>
      <c r="G486" s="257"/>
      <c r="H486" s="257"/>
      <c r="I486" s="257"/>
      <c r="J486" s="257"/>
      <c r="K486" s="257"/>
      <c r="L486" s="257"/>
      <c r="M486" s="257"/>
      <c r="N486" s="257"/>
      <c r="O486" s="257"/>
      <c r="P486" s="257"/>
      <c r="Q486" s="257"/>
      <c r="R486" s="257"/>
      <c r="S486" s="257"/>
      <c r="T486" s="257"/>
      <c r="U486" s="257"/>
      <c r="V486" s="6"/>
      <c r="W486" s="6"/>
      <c r="X486" s="6"/>
      <c r="Y486" s="6"/>
      <c r="Z486" s="83"/>
      <c r="AA486" s="14"/>
      <c r="AB486" s="14"/>
      <c r="AC486" s="83"/>
      <c r="AD486" s="14"/>
      <c r="AE486" s="14"/>
      <c r="AF486" s="391"/>
      <c r="AG486" s="14"/>
      <c r="AH486" s="14"/>
      <c r="AI486" s="14"/>
      <c r="AJ486" s="14"/>
      <c r="AK486" s="14"/>
      <c r="AL486" s="83"/>
      <c r="AM486" s="14"/>
      <c r="AN486" s="14"/>
      <c r="AO486" s="14"/>
      <c r="AP486" s="257"/>
      <c r="AQ486" s="257"/>
      <c r="AR486" s="257"/>
      <c r="AS486" s="257"/>
      <c r="AT486" s="257"/>
      <c r="AU486" s="257"/>
      <c r="AV486" s="257"/>
      <c r="AW486" s="257"/>
      <c r="AX486" s="257"/>
      <c r="AY486" s="257"/>
      <c r="AZ486" s="257"/>
      <c r="BA486" s="257"/>
      <c r="BB486" s="257"/>
      <c r="BC486" s="257"/>
      <c r="BD486" s="257"/>
      <c r="BE486" s="257"/>
      <c r="BF486" s="257"/>
      <c r="BG486" s="257"/>
      <c r="BH486" s="257"/>
      <c r="BI486" s="257"/>
      <c r="BJ486" s="257"/>
    </row>
    <row r="487" spans="1:62" ht="15.75" customHeight="1" thickBot="1">
      <c r="A487" t="str">
        <f t="shared" si="167"/>
        <v/>
      </c>
      <c r="B487" s="7"/>
      <c r="C487" s="257"/>
      <c r="D487" s="257"/>
      <c r="E487" s="257"/>
      <c r="F487" s="257"/>
      <c r="G487" s="257"/>
      <c r="H487" s="257"/>
      <c r="I487" s="257"/>
      <c r="J487" s="257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6"/>
      <c r="W487" s="6"/>
      <c r="X487" s="6"/>
      <c r="Y487" s="6"/>
      <c r="Z487" s="83"/>
      <c r="AA487" s="14"/>
      <c r="AB487" s="14"/>
      <c r="AC487" s="83"/>
      <c r="AD487" s="14"/>
      <c r="AE487" s="14"/>
      <c r="AF487" s="391"/>
      <c r="AG487" s="14"/>
      <c r="AH487" s="14"/>
      <c r="AI487" s="14"/>
      <c r="AJ487" s="14"/>
      <c r="AK487" s="14"/>
      <c r="AL487" s="83"/>
      <c r="AM487" s="14"/>
      <c r="AN487" s="14"/>
      <c r="AO487" s="14"/>
      <c r="AP487" s="257"/>
      <c r="AQ487" s="257"/>
      <c r="AR487" s="257"/>
      <c r="AS487" s="257"/>
      <c r="AT487" s="257"/>
      <c r="AU487" s="257"/>
      <c r="AV487" s="257"/>
      <c r="AW487" s="257"/>
      <c r="AX487" s="257"/>
      <c r="AY487" s="257"/>
      <c r="AZ487" s="257"/>
      <c r="BA487" s="257"/>
      <c r="BB487" s="257"/>
      <c r="BC487" s="257"/>
      <c r="BD487" s="257"/>
      <c r="BE487" s="257"/>
      <c r="BF487" s="257"/>
      <c r="BG487" s="257"/>
      <c r="BH487" s="257"/>
      <c r="BI487" s="257"/>
      <c r="BJ487" s="257"/>
    </row>
    <row r="488" spans="1:62" ht="15.75" customHeight="1" thickTop="1" thickBot="1">
      <c r="A488" t="str">
        <f t="shared" si="167"/>
        <v>BAIIA OPÉRATIONNEL</v>
      </c>
      <c r="B488" s="7"/>
      <c r="C488" s="257"/>
      <c r="D488" s="257"/>
      <c r="E488" s="257"/>
      <c r="F488" s="257"/>
      <c r="G488" s="257"/>
      <c r="H488" s="257"/>
      <c r="I488" s="257"/>
      <c r="J488" s="257"/>
      <c r="K488" s="257"/>
      <c r="L488" s="257"/>
      <c r="M488" s="257"/>
      <c r="N488" s="257"/>
      <c r="O488" s="257"/>
      <c r="P488" s="257"/>
      <c r="Q488" s="257"/>
      <c r="R488" s="257"/>
      <c r="S488" s="257"/>
      <c r="T488" s="257"/>
      <c r="U488" s="257"/>
      <c r="V488" s="392" t="s">
        <v>186</v>
      </c>
      <c r="W488" s="393"/>
      <c r="X488" s="394" t="s">
        <v>187</v>
      </c>
      <c r="Y488" s="395">
        <f>Z488/Z405</f>
        <v>3.4929246552137486E-2</v>
      </c>
      <c r="Z488" s="396">
        <f>Z482</f>
        <v>266083.22065343353</v>
      </c>
      <c r="AA488" s="394" t="s">
        <v>187</v>
      </c>
      <c r="AB488" s="395">
        <f>AC488/AC405</f>
        <v>3.4929246552137486E-2</v>
      </c>
      <c r="AC488" s="396">
        <f>AC482</f>
        <v>266083.22065343353</v>
      </c>
      <c r="AD488" s="394" t="s">
        <v>187</v>
      </c>
      <c r="AE488" s="395">
        <f>AF488/AF405</f>
        <v>3.8324848360787575E-2</v>
      </c>
      <c r="AF488" s="396">
        <f>AF482</f>
        <v>621516.25</v>
      </c>
      <c r="AG488" s="397"/>
      <c r="AH488" s="386">
        <f>AF488-AC488</f>
        <v>355433.02934656647</v>
      </c>
      <c r="AI488" s="387">
        <f>AH488/AC488</f>
        <v>1.3357964792883681</v>
      </c>
      <c r="AJ488" s="394" t="s">
        <v>187</v>
      </c>
      <c r="AK488" s="395">
        <f>IF($AL$405=0,0,AL488/$AL$405)</f>
        <v>5.4662721219620554E-3</v>
      </c>
      <c r="AL488" s="398">
        <f>AL482</f>
        <v>69185.050000000629</v>
      </c>
      <c r="AM488" s="399"/>
      <c r="AN488" s="400">
        <f>AF488-AL488</f>
        <v>552331.19999999937</v>
      </c>
      <c r="AO488" s="401">
        <f>IF(AL488=0,0,AN488/AL488)</f>
        <v>7.9833894750382397</v>
      </c>
      <c r="AP488" s="257"/>
      <c r="AQ488" s="257"/>
      <c r="AR488" s="257"/>
      <c r="AS488" s="257"/>
      <c r="AT488" s="257"/>
      <c r="AU488" s="257"/>
      <c r="AV488" s="257"/>
      <c r="AW488" s="257"/>
      <c r="AX488" s="257"/>
      <c r="AY488" s="257"/>
      <c r="AZ488" s="257"/>
      <c r="BA488" s="257"/>
      <c r="BB488" s="257"/>
      <c r="BC488" s="257"/>
      <c r="BD488" s="257"/>
      <c r="BE488" s="257"/>
      <c r="BF488" s="257"/>
      <c r="BG488" s="257"/>
      <c r="BH488" s="257"/>
      <c r="BI488" s="257"/>
      <c r="BJ488" s="257"/>
    </row>
    <row r="489" spans="1:62" ht="15.75" customHeight="1" thickTop="1">
      <c r="A489" t="str">
        <f t="shared" si="167"/>
        <v/>
      </c>
      <c r="B489" s="7"/>
      <c r="C489" s="257"/>
      <c r="D489" s="257"/>
      <c r="E489" s="257"/>
      <c r="F489" s="321"/>
      <c r="G489" s="257"/>
      <c r="H489" s="257"/>
      <c r="I489" s="321"/>
      <c r="J489" s="257"/>
      <c r="K489" s="257"/>
      <c r="L489" s="257"/>
      <c r="M489" s="321"/>
      <c r="N489" s="257"/>
      <c r="O489" s="257"/>
      <c r="P489" s="257"/>
      <c r="Q489" s="321"/>
      <c r="R489" s="321"/>
      <c r="S489" s="321"/>
      <c r="T489" s="347"/>
      <c r="U489" s="347"/>
      <c r="V489" s="402"/>
      <c r="W489" s="257"/>
      <c r="X489" s="257"/>
      <c r="Y489" s="257"/>
      <c r="Z489" s="403"/>
      <c r="AA489" s="257"/>
      <c r="AB489" s="257"/>
      <c r="AC489" s="404"/>
      <c r="AD489" s="257"/>
      <c r="AE489" s="257"/>
      <c r="AF489" s="404">
        <f>+SUM(START:END!AF489)</f>
        <v>0</v>
      </c>
      <c r="AG489" s="257"/>
      <c r="AH489" s="257"/>
      <c r="AI489" s="404"/>
      <c r="AJ489" s="257"/>
      <c r="AK489" s="257"/>
      <c r="AL489" s="405"/>
      <c r="AM489" s="406"/>
      <c r="AN489" s="257"/>
      <c r="AO489" s="407"/>
      <c r="AP489" s="257"/>
      <c r="AQ489" s="257"/>
      <c r="AR489" s="257"/>
      <c r="AS489" s="257"/>
      <c r="AT489" s="257"/>
      <c r="AU489" s="257"/>
      <c r="AV489" s="257"/>
      <c r="AW489" s="257"/>
      <c r="AX489" s="257"/>
      <c r="AY489" s="257"/>
      <c r="AZ489" s="257"/>
      <c r="BA489" s="257"/>
      <c r="BB489" s="257"/>
      <c r="BC489" s="257"/>
      <c r="BD489" s="257"/>
      <c r="BE489" s="257"/>
      <c r="BF489" s="257"/>
      <c r="BG489" s="257"/>
      <c r="BH489" s="257"/>
      <c r="BI489" s="257"/>
      <c r="BJ489" s="257"/>
    </row>
    <row r="490" spans="1:62" ht="15.75" customHeight="1">
      <c r="A490" t="str">
        <f t="shared" si="167"/>
        <v>Amortissement</v>
      </c>
      <c r="B490" s="7"/>
      <c r="C490" s="257"/>
      <c r="D490" s="257"/>
      <c r="E490" s="257"/>
      <c r="F490" s="257"/>
      <c r="G490" s="257"/>
      <c r="H490" s="257"/>
      <c r="I490" s="257"/>
      <c r="J490" s="257"/>
      <c r="K490" s="257"/>
      <c r="L490" s="257"/>
      <c r="M490" s="257"/>
      <c r="N490" s="257"/>
      <c r="O490" s="257"/>
      <c r="P490" s="257"/>
      <c r="Q490" s="257"/>
      <c r="R490" s="257"/>
      <c r="S490" s="257"/>
      <c r="T490" s="257"/>
      <c r="U490" s="257"/>
      <c r="V490" s="108" t="s">
        <v>189</v>
      </c>
      <c r="W490" s="297"/>
      <c r="X490" s="290"/>
      <c r="Y490" s="298"/>
      <c r="Z490" s="291">
        <f>+SUM(START:END!Z490)</f>
        <v>27501</v>
      </c>
      <c r="AA490" s="290"/>
      <c r="AB490" s="298"/>
      <c r="AC490" s="291">
        <f>+SUM(START:END!AC490)</f>
        <v>27501</v>
      </c>
      <c r="AD490" s="290"/>
      <c r="AE490" s="298"/>
      <c r="AF490" s="291">
        <f>+SUM(START:END!AF490)</f>
        <v>12943.5</v>
      </c>
      <c r="AG490" s="290"/>
      <c r="AH490" s="293">
        <f t="shared" ref="AH490:AH496" si="168">AF490-AC490</f>
        <v>-14557.5</v>
      </c>
      <c r="AI490" s="317">
        <f>IF(AC490=0,0,AH490/AC490)</f>
        <v>-0.529344387476819</v>
      </c>
      <c r="AJ490" s="290"/>
      <c r="AK490" s="290"/>
      <c r="AL490" s="291">
        <f>+SUM(START:END!AL490)</f>
        <v>27786</v>
      </c>
      <c r="AM490" s="295"/>
      <c r="AN490" s="293">
        <f t="shared" ref="AN490:AN496" si="169">AF490-AL490</f>
        <v>-14842.5</v>
      </c>
      <c r="AO490" s="300">
        <f>IF(AL490=0,0,AN490/AL490)</f>
        <v>-0.53417188512200386</v>
      </c>
      <c r="AP490" s="257"/>
      <c r="AQ490" s="257"/>
      <c r="AR490" s="257"/>
      <c r="AS490" s="257"/>
      <c r="AT490" s="257"/>
      <c r="AU490" s="257"/>
      <c r="AV490" s="257"/>
      <c r="AW490" s="257"/>
      <c r="AX490" s="257"/>
      <c r="AY490" s="257"/>
      <c r="AZ490" s="257"/>
      <c r="BA490" s="257"/>
      <c r="BB490" s="257"/>
      <c r="BC490" s="257"/>
      <c r="BD490" s="257"/>
      <c r="BE490" s="257"/>
      <c r="BF490" s="257"/>
      <c r="BG490" s="257"/>
      <c r="BH490" s="257"/>
      <c r="BI490" s="257"/>
      <c r="BJ490" s="257"/>
    </row>
    <row r="491" spans="1:62" ht="15.75" customHeight="1">
      <c r="A491" t="str">
        <f t="shared" si="167"/>
        <v>Intérêts sur marge</v>
      </c>
      <c r="B491" s="7"/>
      <c r="C491" s="257"/>
      <c r="D491" s="257"/>
      <c r="E491" s="257"/>
      <c r="F491" s="321"/>
      <c r="G491" s="257"/>
      <c r="H491" s="257"/>
      <c r="I491" s="321"/>
      <c r="J491" s="257"/>
      <c r="K491" s="257"/>
      <c r="L491" s="257"/>
      <c r="M491" s="321"/>
      <c r="N491" s="257"/>
      <c r="O491" s="257"/>
      <c r="P491" s="257"/>
      <c r="Q491" s="321"/>
      <c r="R491" s="321"/>
      <c r="S491" s="321"/>
      <c r="T491" s="257"/>
      <c r="U491" s="257"/>
      <c r="V491" s="108" t="s">
        <v>190</v>
      </c>
      <c r="W491" s="11"/>
      <c r="X491" s="11"/>
      <c r="Y491" s="11"/>
      <c r="Z491" s="291">
        <f>+SUM(START:END!Z491)</f>
        <v>1368.75</v>
      </c>
      <c r="AA491" s="11"/>
      <c r="AB491" s="11"/>
      <c r="AC491" s="291">
        <f>+SUM(START:END!AC491)</f>
        <v>1368.75</v>
      </c>
      <c r="AD491" s="11"/>
      <c r="AE491" s="14"/>
      <c r="AF491" s="291">
        <f>+SUM(START:END!AF491)</f>
        <v>1035.6099999999999</v>
      </c>
      <c r="AG491" s="11"/>
      <c r="AH491" s="293">
        <f t="shared" si="168"/>
        <v>-333.1400000000001</v>
      </c>
      <c r="AI491" s="317">
        <f t="shared" ref="AI491:AI496" si="170">IF(AC491=0,0,AH491/AC491)</f>
        <v>-0.24338995433789962</v>
      </c>
      <c r="AJ491" s="11"/>
      <c r="AK491" s="11"/>
      <c r="AL491" s="291">
        <f>+SUM(START:END!AL491)</f>
        <v>0</v>
      </c>
      <c r="AM491" s="408"/>
      <c r="AN491" s="293">
        <f t="shared" si="169"/>
        <v>1035.6099999999999</v>
      </c>
      <c r="AO491" s="300">
        <f t="shared" ref="AO491:AO496" si="171">IF(AL491=0,0,AN491/AL491)</f>
        <v>0</v>
      </c>
      <c r="AP491" s="257"/>
      <c r="AQ491" s="257"/>
      <c r="AR491" s="257"/>
      <c r="AS491" s="257"/>
      <c r="AT491" s="257"/>
      <c r="AU491" s="257"/>
      <c r="AV491" s="257"/>
      <c r="AW491" s="257"/>
      <c r="AX491" s="257"/>
      <c r="AY491" s="257"/>
      <c r="AZ491" s="257"/>
      <c r="BA491" s="257"/>
      <c r="BB491" s="257"/>
      <c r="BC491" s="257"/>
      <c r="BD491" s="257"/>
      <c r="BE491" s="257"/>
      <c r="BF491" s="257"/>
      <c r="BG491" s="257"/>
      <c r="BH491" s="257"/>
      <c r="BI491" s="257"/>
      <c r="BJ491" s="257"/>
    </row>
    <row r="492" spans="1:62" ht="15.75" customHeight="1">
      <c r="A492" t="str">
        <f t="shared" si="167"/>
        <v>Intérêts sur prêt</v>
      </c>
      <c r="B492" s="7"/>
      <c r="C492" s="257"/>
      <c r="D492" s="257"/>
      <c r="E492" s="257"/>
      <c r="F492" s="321"/>
      <c r="G492" s="257"/>
      <c r="H492" s="257"/>
      <c r="I492" s="321"/>
      <c r="J492" s="257"/>
      <c r="K492" s="257"/>
      <c r="L492" s="257"/>
      <c r="M492" s="321"/>
      <c r="N492" s="257"/>
      <c r="O492" s="257"/>
      <c r="P492" s="257"/>
      <c r="Q492" s="321"/>
      <c r="R492" s="321"/>
      <c r="S492" s="321"/>
      <c r="T492" s="257"/>
      <c r="U492" s="257"/>
      <c r="V492" s="108" t="s">
        <v>191</v>
      </c>
      <c r="W492" s="14"/>
      <c r="X492" s="14"/>
      <c r="Y492" s="14"/>
      <c r="Z492" s="291">
        <f>+SUM(START:END!Z492)</f>
        <v>1698.2251901454651</v>
      </c>
      <c r="AA492" s="11"/>
      <c r="AB492" s="11"/>
      <c r="AC492" s="291">
        <f>+SUM(START:END!AC492)</f>
        <v>1698.2251901454651</v>
      </c>
      <c r="AD492" s="11"/>
      <c r="AE492" s="14"/>
      <c r="AF492" s="291">
        <f>+SUM(START:END!AF492)</f>
        <v>1711.7699999999998</v>
      </c>
      <c r="AG492" s="11"/>
      <c r="AH492" s="293">
        <f t="shared" si="168"/>
        <v>13.544809854534606</v>
      </c>
      <c r="AI492" s="317">
        <f t="shared" si="170"/>
        <v>7.9758620547693056E-3</v>
      </c>
      <c r="AJ492" s="11"/>
      <c r="AK492" s="11"/>
      <c r="AL492" s="291">
        <f>+SUM(START:END!AL492)</f>
        <v>20173.739999999998</v>
      </c>
      <c r="AM492" s="408"/>
      <c r="AN492" s="293">
        <f t="shared" si="169"/>
        <v>-18461.969999999998</v>
      </c>
      <c r="AO492" s="300">
        <f t="shared" si="171"/>
        <v>-0.91514860407638843</v>
      </c>
      <c r="AP492" s="257"/>
      <c r="AQ492" s="257"/>
      <c r="AR492" s="257"/>
      <c r="AS492" s="257"/>
      <c r="AT492" s="257"/>
      <c r="AU492" s="257"/>
      <c r="AV492" s="257"/>
      <c r="AW492" s="257"/>
      <c r="AX492" s="257"/>
      <c r="AY492" s="257"/>
      <c r="AZ492" s="257"/>
      <c r="BA492" s="257"/>
      <c r="BB492" s="257"/>
      <c r="BC492" s="257"/>
      <c r="BD492" s="257"/>
      <c r="BE492" s="257"/>
      <c r="BF492" s="257"/>
      <c r="BG492" s="257"/>
      <c r="BH492" s="257"/>
      <c r="BI492" s="257"/>
      <c r="BJ492" s="257"/>
    </row>
    <row r="493" spans="1:62" ht="15.75" customHeight="1">
      <c r="A493" t="str">
        <f t="shared" si="167"/>
        <v>Intérêts sur avance</v>
      </c>
      <c r="B493" s="7"/>
      <c r="C493" s="257"/>
      <c r="D493" s="257"/>
      <c r="E493" s="257"/>
      <c r="F493" s="321"/>
      <c r="G493" s="257"/>
      <c r="H493" s="257"/>
      <c r="I493" s="321"/>
      <c r="J493" s="257"/>
      <c r="K493" s="257"/>
      <c r="L493" s="257"/>
      <c r="M493" s="321"/>
      <c r="N493" s="257"/>
      <c r="O493" s="257"/>
      <c r="P493" s="257"/>
      <c r="Q493" s="321"/>
      <c r="R493" s="321"/>
      <c r="S493" s="321"/>
      <c r="T493" s="257"/>
      <c r="U493" s="257"/>
      <c r="V493" s="108" t="s">
        <v>192</v>
      </c>
      <c r="W493" s="14"/>
      <c r="X493" s="14"/>
      <c r="Y493" s="14"/>
      <c r="Z493" s="291">
        <f>+SUM(START:END!Z493)</f>
        <v>0</v>
      </c>
      <c r="AA493" s="11"/>
      <c r="AB493" s="11"/>
      <c r="AC493" s="291">
        <f>+SUM(START:END!AC493)</f>
        <v>0</v>
      </c>
      <c r="AD493" s="11"/>
      <c r="AE493" s="14"/>
      <c r="AF493" s="291">
        <f>+SUM(START:END!AF493)</f>
        <v>0</v>
      </c>
      <c r="AG493" s="11"/>
      <c r="AH493" s="293">
        <f t="shared" si="168"/>
        <v>0</v>
      </c>
      <c r="AI493" s="317">
        <f t="shared" si="170"/>
        <v>0</v>
      </c>
      <c r="AJ493" s="11"/>
      <c r="AK493" s="11"/>
      <c r="AL493" s="291">
        <f>+SUM(START:END!AL493)</f>
        <v>0</v>
      </c>
      <c r="AM493" s="408"/>
      <c r="AN493" s="293">
        <f t="shared" si="169"/>
        <v>0</v>
      </c>
      <c r="AO493" s="300">
        <f t="shared" si="171"/>
        <v>0</v>
      </c>
      <c r="AP493" s="257"/>
      <c r="AQ493" s="257"/>
      <c r="AR493" s="257"/>
      <c r="AS493" s="257"/>
      <c r="AT493" s="257"/>
      <c r="AU493" s="257"/>
      <c r="AV493" s="257"/>
      <c r="AW493" s="257"/>
      <c r="AX493" s="257"/>
      <c r="AY493" s="257"/>
      <c r="AZ493" s="257"/>
      <c r="BA493" s="257"/>
      <c r="BB493" s="257"/>
      <c r="BC493" s="257"/>
      <c r="BD493" s="257"/>
      <c r="BE493" s="257"/>
      <c r="BF493" s="257"/>
      <c r="BG493" s="257"/>
      <c r="BH493" s="257"/>
      <c r="BI493" s="257"/>
      <c r="BJ493" s="257"/>
    </row>
    <row r="494" spans="1:62" ht="15.75" customHeight="1" thickBot="1">
      <c r="A494" t="str">
        <f t="shared" si="167"/>
        <v>Intérêts sur hypothèque</v>
      </c>
      <c r="B494" s="7"/>
      <c r="C494" s="257"/>
      <c r="D494" s="257"/>
      <c r="E494" s="257"/>
      <c r="F494" s="321"/>
      <c r="G494" s="257"/>
      <c r="H494" s="257"/>
      <c r="I494" s="321"/>
      <c r="J494" s="257"/>
      <c r="K494" s="257"/>
      <c r="L494" s="257"/>
      <c r="M494" s="321"/>
      <c r="N494" s="257"/>
      <c r="O494" s="257"/>
      <c r="P494" s="257"/>
      <c r="Q494" s="321"/>
      <c r="R494" s="321"/>
      <c r="S494" s="321"/>
      <c r="T494" s="257"/>
      <c r="U494" s="257"/>
      <c r="V494" s="108" t="s">
        <v>193</v>
      </c>
      <c r="W494" s="14"/>
      <c r="X494" s="14"/>
      <c r="Y494" s="14"/>
      <c r="Z494" s="291">
        <f>+SUM(START:END!Z494)</f>
        <v>0</v>
      </c>
      <c r="AA494" s="11"/>
      <c r="AB494" s="11"/>
      <c r="AC494" s="291">
        <f>+SUM(START:END!AC494)</f>
        <v>0</v>
      </c>
      <c r="AD494" s="11"/>
      <c r="AE494" s="14"/>
      <c r="AF494" s="291">
        <f>+SUM(START:END!AF494)</f>
        <v>0</v>
      </c>
      <c r="AG494" s="11"/>
      <c r="AH494" s="293">
        <f t="shared" si="168"/>
        <v>0</v>
      </c>
      <c r="AI494" s="317">
        <f t="shared" si="170"/>
        <v>0</v>
      </c>
      <c r="AJ494" s="11"/>
      <c r="AK494" s="11"/>
      <c r="AL494" s="291">
        <f>+SUM(START:END!AL494)</f>
        <v>0</v>
      </c>
      <c r="AM494" s="408"/>
      <c r="AN494" s="293">
        <f t="shared" si="169"/>
        <v>0</v>
      </c>
      <c r="AO494" s="300">
        <f t="shared" si="171"/>
        <v>0</v>
      </c>
      <c r="AP494" s="257"/>
      <c r="AQ494" s="257"/>
      <c r="AR494" s="257"/>
      <c r="AS494" s="257"/>
      <c r="AT494" s="257"/>
      <c r="AU494" s="257"/>
      <c r="AV494" s="257"/>
      <c r="AW494" s="257"/>
      <c r="AX494" s="257"/>
      <c r="AY494" s="257"/>
      <c r="AZ494" s="257"/>
      <c r="BA494" s="257"/>
      <c r="BB494" s="257"/>
      <c r="BC494" s="257"/>
      <c r="BD494" s="257"/>
      <c r="BE494" s="257"/>
      <c r="BF494" s="257"/>
      <c r="BG494" s="257"/>
      <c r="BH494" s="257"/>
      <c r="BI494" s="257"/>
      <c r="BJ494" s="257"/>
    </row>
    <row r="495" spans="1:62" ht="15.75" hidden="1" customHeight="1">
      <c r="A495" t="str">
        <f t="shared" si="167"/>
        <v>[...]</v>
      </c>
      <c r="B495" s="7"/>
      <c r="C495" s="257"/>
      <c r="D495" s="257"/>
      <c r="E495" s="257"/>
      <c r="F495" s="321"/>
      <c r="G495" s="257"/>
      <c r="H495" s="257"/>
      <c r="I495" s="321"/>
      <c r="J495" s="257"/>
      <c r="K495" s="257"/>
      <c r="L495" s="257"/>
      <c r="M495" s="321"/>
      <c r="N495" s="257"/>
      <c r="O495" s="257"/>
      <c r="P495" s="257"/>
      <c r="Q495" s="321"/>
      <c r="R495" s="321"/>
      <c r="S495" s="321"/>
      <c r="T495" s="257"/>
      <c r="U495" s="257"/>
      <c r="V495" s="108" t="s">
        <v>21</v>
      </c>
      <c r="W495" s="14"/>
      <c r="X495" s="14"/>
      <c r="Y495" s="14"/>
      <c r="Z495" s="291">
        <f>+SUM(START:END!Z495)</f>
        <v>0</v>
      </c>
      <c r="AA495" s="11"/>
      <c r="AB495" s="11"/>
      <c r="AC495" s="291">
        <f>+SUM(START:END!AC495)</f>
        <v>0</v>
      </c>
      <c r="AD495" s="11"/>
      <c r="AE495" s="14"/>
      <c r="AF495" s="291">
        <f>+SUM(START:END!AF495)</f>
        <v>0</v>
      </c>
      <c r="AG495" s="11"/>
      <c r="AH495" s="293">
        <f t="shared" si="168"/>
        <v>0</v>
      </c>
      <c r="AI495" s="317">
        <f t="shared" si="170"/>
        <v>0</v>
      </c>
      <c r="AJ495" s="11"/>
      <c r="AK495" s="11"/>
      <c r="AL495" s="291">
        <f>+SUM(START:END!AL495)</f>
        <v>0</v>
      </c>
      <c r="AM495" s="408"/>
      <c r="AN495" s="293">
        <f t="shared" si="169"/>
        <v>0</v>
      </c>
      <c r="AO495" s="300">
        <f t="shared" si="171"/>
        <v>0</v>
      </c>
      <c r="AP495" s="257"/>
      <c r="AQ495" s="257"/>
      <c r="AR495" s="257"/>
      <c r="AS495" s="257"/>
      <c r="AT495" s="257"/>
      <c r="AU495" s="257"/>
      <c r="AV495" s="257"/>
      <c r="AW495" s="257"/>
      <c r="AX495" s="257"/>
      <c r="AY495" s="257"/>
      <c r="AZ495" s="257"/>
      <c r="BA495" s="257"/>
      <c r="BB495" s="257"/>
      <c r="BC495" s="257"/>
      <c r="BD495" s="257"/>
      <c r="BE495" s="257"/>
      <c r="BF495" s="257"/>
      <c r="BG495" s="257"/>
      <c r="BH495" s="257"/>
      <c r="BI495" s="257"/>
      <c r="BJ495" s="257"/>
    </row>
    <row r="496" spans="1:62" ht="15.75" hidden="1" customHeight="1" thickBot="1">
      <c r="A496" t="str">
        <f t="shared" si="167"/>
        <v>[...]</v>
      </c>
      <c r="B496" s="7"/>
      <c r="C496" s="257"/>
      <c r="D496" s="257"/>
      <c r="E496" s="257"/>
      <c r="F496" s="321"/>
      <c r="G496" s="257"/>
      <c r="H496" s="257"/>
      <c r="I496" s="321"/>
      <c r="J496" s="257"/>
      <c r="K496" s="257"/>
      <c r="L496" s="257"/>
      <c r="M496" s="321"/>
      <c r="N496" s="257"/>
      <c r="O496" s="257"/>
      <c r="P496" s="257"/>
      <c r="Q496" s="321"/>
      <c r="R496" s="321"/>
      <c r="S496" s="321"/>
      <c r="T496" s="257"/>
      <c r="U496" s="257"/>
      <c r="V496" s="108" t="s">
        <v>21</v>
      </c>
      <c r="W496" s="14"/>
      <c r="X496" s="257"/>
      <c r="Y496" s="14"/>
      <c r="Z496" s="291">
        <f>+SUM(START:END!Z496)</f>
        <v>0</v>
      </c>
      <c r="AA496" s="11"/>
      <c r="AB496" s="11"/>
      <c r="AC496" s="291">
        <f>+SUM(START:END!AC496)</f>
        <v>0</v>
      </c>
      <c r="AD496" s="11"/>
      <c r="AE496" s="14"/>
      <c r="AF496" s="291">
        <f>+SUM(START:END!AF496)</f>
        <v>0</v>
      </c>
      <c r="AG496" s="11"/>
      <c r="AH496" s="293">
        <f t="shared" si="168"/>
        <v>0</v>
      </c>
      <c r="AI496" s="317">
        <f t="shared" si="170"/>
        <v>0</v>
      </c>
      <c r="AJ496" s="11"/>
      <c r="AK496" s="11"/>
      <c r="AL496" s="291">
        <f>+SUM(START:END!AL496)</f>
        <v>0</v>
      </c>
      <c r="AM496" s="408"/>
      <c r="AN496" s="293">
        <f t="shared" si="169"/>
        <v>0</v>
      </c>
      <c r="AO496" s="300">
        <f t="shared" si="171"/>
        <v>0</v>
      </c>
      <c r="AP496" s="257"/>
      <c r="AQ496" s="257"/>
      <c r="AR496" s="257"/>
      <c r="AS496" s="257"/>
      <c r="AT496" s="257"/>
      <c r="AU496" s="257"/>
      <c r="AV496" s="257"/>
      <c r="AW496" s="257"/>
      <c r="AX496" s="257"/>
      <c r="AY496" s="257"/>
      <c r="AZ496" s="257"/>
      <c r="BA496" s="257"/>
      <c r="BB496" s="257"/>
      <c r="BC496" s="257"/>
      <c r="BD496" s="257"/>
      <c r="BE496" s="257"/>
      <c r="BF496" s="257"/>
      <c r="BG496" s="257"/>
      <c r="BH496" s="257"/>
      <c r="BI496" s="257"/>
      <c r="BJ496" s="257"/>
    </row>
    <row r="497" spans="1:62" ht="15.75" customHeight="1" thickTop="1" thickBot="1">
      <c r="A497" t="str">
        <f t="shared" si="167"/>
        <v>Profit Net</v>
      </c>
      <c r="B497" s="7"/>
      <c r="C497" s="257"/>
      <c r="D497" s="257"/>
      <c r="E497" s="257"/>
      <c r="F497" s="321"/>
      <c r="G497" s="257"/>
      <c r="H497" s="257"/>
      <c r="I497" s="321"/>
      <c r="J497" s="257"/>
      <c r="K497" s="257"/>
      <c r="L497" s="257"/>
      <c r="M497" s="321"/>
      <c r="N497" s="257"/>
      <c r="O497" s="257"/>
      <c r="P497" s="257"/>
      <c r="Q497" s="321"/>
      <c r="R497" s="321"/>
      <c r="S497" s="321"/>
      <c r="T497" s="257"/>
      <c r="U497" s="257"/>
      <c r="V497" s="380" t="s">
        <v>194</v>
      </c>
      <c r="W497" s="381"/>
      <c r="X497" s="382" t="s">
        <v>187</v>
      </c>
      <c r="Y497" s="383">
        <f>Z497/Z405</f>
        <v>3.0916530758205912E-2</v>
      </c>
      <c r="Z497" s="384">
        <f>Z488-Z490-Z491-Z492-Z496-Z493-Z494</f>
        <v>235515.24546328807</v>
      </c>
      <c r="AA497" s="382" t="s">
        <v>187</v>
      </c>
      <c r="AB497" s="383">
        <f>AC497/AC405</f>
        <v>3.0916530758205912E-2</v>
      </c>
      <c r="AC497" s="384">
        <f>AC488-AC490-AC491-AC492-AC496-AC493-AC494</f>
        <v>235515.24546328807</v>
      </c>
      <c r="AD497" s="382" t="s">
        <v>187</v>
      </c>
      <c r="AE497" s="383">
        <f>AF497/AF405</f>
        <v>3.7357294259591806E-2</v>
      </c>
      <c r="AF497" s="385">
        <f>AF488-AF490-AF491-AF492-AF496-AF493-AF494</f>
        <v>605825.37</v>
      </c>
      <c r="AG497" s="386"/>
      <c r="AH497" s="386">
        <f>AH488-AH490-AH491-AH492-AH496-AH493-AH494</f>
        <v>370310.12453671196</v>
      </c>
      <c r="AI497" s="387">
        <f>AH497/AC497</f>
        <v>1.5723403544779677</v>
      </c>
      <c r="AJ497" s="388" t="s">
        <v>187</v>
      </c>
      <c r="AK497" s="383">
        <f>IF($AL$405=0,0,AL497/$AL$405)</f>
        <v>1.6769998768954395E-3</v>
      </c>
      <c r="AL497" s="385">
        <f>AL488-AL490-AL491-AL492-AL496-AL493-AL494</f>
        <v>21225.310000000631</v>
      </c>
      <c r="AM497" s="389"/>
      <c r="AN497" s="385">
        <f>AN488-AN490-AN491-AN492-AN496-AN493-AN494</f>
        <v>584600.05999999936</v>
      </c>
      <c r="AO497" s="409">
        <f>IF(AL497=0,0,AN497/AL497)</f>
        <v>27.542592310782833</v>
      </c>
      <c r="AP497" s="257"/>
      <c r="AQ497" s="257"/>
      <c r="AR497" s="257"/>
      <c r="AS497" s="257"/>
      <c r="AT497" s="257"/>
      <c r="AU497" s="257"/>
      <c r="AV497" s="257"/>
      <c r="AW497" s="257"/>
      <c r="AX497" s="257"/>
      <c r="AY497" s="257"/>
      <c r="AZ497" s="257"/>
      <c r="BA497" s="257"/>
      <c r="BB497" s="257"/>
      <c r="BC497" s="257"/>
      <c r="BD497" s="257"/>
      <c r="BE497" s="257"/>
      <c r="BF497" s="257"/>
      <c r="BG497" s="257"/>
      <c r="BH497" s="257"/>
      <c r="BI497" s="257"/>
      <c r="BJ497" s="257"/>
    </row>
    <row r="498" spans="1:62" ht="15.75" customHeight="1" thickTop="1">
      <c r="A498" t="str">
        <f t="shared" si="167"/>
        <v/>
      </c>
      <c r="B498" s="7"/>
      <c r="C498" s="257"/>
      <c r="D498" s="257"/>
      <c r="E498" s="257"/>
      <c r="F498" s="321"/>
      <c r="G498" s="257"/>
      <c r="H498" s="257"/>
      <c r="I498" s="321"/>
      <c r="J498" s="257"/>
      <c r="K498" s="257"/>
      <c r="L498" s="257"/>
      <c r="M498" s="321"/>
      <c r="N498" s="257"/>
      <c r="O498" s="257"/>
      <c r="P498" s="257"/>
      <c r="Q498" s="321"/>
      <c r="R498" s="321"/>
      <c r="S498" s="321"/>
      <c r="T498" s="257"/>
      <c r="U498" s="257"/>
      <c r="V498" s="257"/>
      <c r="W498" s="257"/>
      <c r="X498" s="257"/>
      <c r="Y498" s="257"/>
      <c r="Z498" s="257"/>
      <c r="AA498" s="257"/>
      <c r="AB498" s="257"/>
      <c r="AC498" s="257"/>
      <c r="AD498" s="257"/>
      <c r="AE498" s="410"/>
      <c r="AF498" s="411"/>
      <c r="AG498" s="257"/>
      <c r="AH498" s="257"/>
      <c r="AI498" s="257"/>
      <c r="AJ498" s="257"/>
      <c r="AK498" s="257"/>
      <c r="AL498" s="257"/>
      <c r="AM498" s="257"/>
      <c r="AN498" s="257"/>
      <c r="AO498" s="257"/>
      <c r="AP498" s="257"/>
      <c r="AQ498" s="257"/>
      <c r="AR498" s="257"/>
      <c r="AS498" s="257"/>
      <c r="AT498" s="257"/>
      <c r="AU498" s="257"/>
      <c r="AV498" s="257"/>
      <c r="AW498" s="257"/>
      <c r="AX498" s="257"/>
      <c r="AY498" s="257"/>
      <c r="AZ498" s="257"/>
      <c r="BA498" s="257"/>
      <c r="BB498" s="257"/>
      <c r="BC498" s="257"/>
      <c r="BD498" s="257"/>
      <c r="BE498" s="257"/>
      <c r="BF498" s="257"/>
      <c r="BG498" s="257"/>
      <c r="BH498" s="257"/>
      <c r="BI498" s="257"/>
      <c r="BJ498" s="257"/>
    </row>
    <row r="499" spans="1:62" ht="15.75" customHeight="1">
      <c r="B499" s="7"/>
      <c r="C499" s="257"/>
      <c r="D499" s="257"/>
      <c r="E499" s="257"/>
      <c r="F499" s="321"/>
      <c r="G499" s="257"/>
      <c r="H499" s="257"/>
      <c r="I499" s="321"/>
      <c r="J499" s="257"/>
      <c r="K499" s="257"/>
      <c r="L499" s="257"/>
      <c r="M499" s="321"/>
      <c r="N499" s="257"/>
      <c r="O499" s="257"/>
      <c r="P499" s="257"/>
      <c r="Q499" s="321"/>
      <c r="R499" s="321"/>
      <c r="S499" s="321"/>
      <c r="T499" s="257"/>
      <c r="U499" s="257"/>
      <c r="V499" s="257"/>
      <c r="W499" s="257"/>
      <c r="X499" s="257"/>
      <c r="Y499" s="257"/>
      <c r="Z499" s="321"/>
      <c r="AA499" s="257"/>
      <c r="AB499" s="257"/>
      <c r="AC499" s="257"/>
      <c r="AD499" s="257"/>
      <c r="AE499" s="257"/>
      <c r="AF499" s="362"/>
      <c r="AG499" s="257"/>
      <c r="AH499" s="257"/>
      <c r="AI499" s="257"/>
      <c r="AJ499" s="257"/>
      <c r="AK499" s="257"/>
      <c r="AL499" s="257"/>
      <c r="AM499" s="257"/>
      <c r="AN499" s="257"/>
      <c r="AO499" s="257"/>
      <c r="AP499" s="257"/>
      <c r="AQ499" s="257"/>
      <c r="AR499" s="257"/>
      <c r="AS499" s="257"/>
      <c r="AT499" s="257"/>
      <c r="AU499" s="257"/>
      <c r="AV499" s="257"/>
      <c r="AW499" s="257"/>
      <c r="AX499" s="257"/>
      <c r="AY499" s="257"/>
      <c r="AZ499" s="257"/>
      <c r="BA499" s="257"/>
      <c r="BB499" s="257"/>
      <c r="BC499" s="257"/>
      <c r="BD499" s="257"/>
      <c r="BE499" s="257"/>
      <c r="BF499" s="257"/>
      <c r="BG499" s="257"/>
      <c r="BH499" s="257"/>
      <c r="BI499" s="257"/>
      <c r="BJ499" s="257"/>
    </row>
    <row r="500" spans="1:62" ht="15.75" customHeight="1">
      <c r="B500" s="7"/>
      <c r="C500" s="257"/>
      <c r="D500" s="257"/>
      <c r="E500" s="257"/>
      <c r="F500" s="321"/>
      <c r="G500" s="257"/>
      <c r="H500" s="257"/>
      <c r="I500" s="321"/>
      <c r="J500" s="257"/>
      <c r="K500" s="257"/>
      <c r="L500" s="257"/>
      <c r="M500" s="321"/>
      <c r="N500" s="257"/>
      <c r="O500" s="257"/>
      <c r="P500" s="257"/>
      <c r="Q500" s="321"/>
      <c r="R500" s="321"/>
      <c r="S500" s="321"/>
      <c r="T500" s="347"/>
      <c r="U500" s="347"/>
      <c r="V500" s="257"/>
      <c r="W500" s="257"/>
      <c r="X500" s="257"/>
      <c r="Y500" s="257"/>
      <c r="Z500" s="321"/>
      <c r="AA500" s="257"/>
      <c r="AB500" s="257"/>
      <c r="AC500" s="257"/>
      <c r="AD500" s="257"/>
      <c r="AE500" s="257"/>
      <c r="AF500" s="257"/>
      <c r="AG500" s="257"/>
      <c r="AH500" s="257"/>
      <c r="AI500" s="257"/>
      <c r="AJ500" s="257"/>
      <c r="AK500" s="257"/>
      <c r="AL500" s="257"/>
      <c r="AM500" s="257"/>
      <c r="AN500" s="257"/>
      <c r="AO500" s="257"/>
      <c r="AP500" s="257"/>
      <c r="AQ500" s="257"/>
      <c r="AR500" s="257"/>
      <c r="AS500" s="257"/>
      <c r="AT500" s="257"/>
      <c r="AU500" s="257"/>
      <c r="AV500" s="257"/>
      <c r="AW500" s="257"/>
      <c r="AX500" s="257"/>
      <c r="AY500" s="257"/>
      <c r="AZ500" s="257"/>
      <c r="BA500" s="257"/>
      <c r="BB500" s="257"/>
      <c r="BC500" s="257"/>
      <c r="BD500" s="257"/>
      <c r="BE500" s="257"/>
      <c r="BF500" s="257"/>
      <c r="BG500" s="257"/>
      <c r="BH500" s="257"/>
      <c r="BI500" s="257"/>
      <c r="BJ500" s="257"/>
    </row>
    <row r="501" spans="1:62" ht="15.75" customHeight="1">
      <c r="B501" s="7"/>
      <c r="C501" s="257"/>
      <c r="D501" s="257"/>
      <c r="E501" s="257"/>
      <c r="F501" s="321"/>
      <c r="G501" s="257"/>
      <c r="H501" s="257"/>
      <c r="I501" s="321"/>
      <c r="J501" s="257"/>
      <c r="K501" s="257"/>
      <c r="L501" s="257"/>
      <c r="M501" s="321"/>
      <c r="N501" s="257"/>
      <c r="O501" s="257"/>
      <c r="P501" s="257"/>
      <c r="Q501" s="321"/>
      <c r="R501" s="321"/>
      <c r="S501" s="321"/>
      <c r="T501" s="347"/>
      <c r="U501" s="347"/>
      <c r="V501" s="257"/>
      <c r="W501" s="257"/>
      <c r="X501" s="257"/>
      <c r="Y501" s="257"/>
      <c r="Z501" s="321"/>
      <c r="AA501" s="257"/>
      <c r="AB501" s="257"/>
      <c r="AC501" s="257"/>
      <c r="AD501" s="257"/>
      <c r="AE501" s="257"/>
      <c r="AF501" s="412"/>
      <c r="AG501" s="257"/>
      <c r="AH501" s="257"/>
      <c r="AI501" s="257"/>
      <c r="AJ501" s="257"/>
      <c r="AK501" s="257"/>
      <c r="AL501" s="257"/>
      <c r="AM501" s="257"/>
      <c r="AN501" s="257"/>
      <c r="AO501" s="257"/>
      <c r="AP501" s="257"/>
      <c r="AQ501" s="257"/>
      <c r="AR501" s="257"/>
      <c r="AS501" s="257"/>
      <c r="AT501" s="257"/>
      <c r="AU501" s="257"/>
      <c r="AV501" s="257"/>
      <c r="AW501" s="257"/>
      <c r="AX501" s="257"/>
      <c r="AY501" s="257"/>
      <c r="AZ501" s="257"/>
      <c r="BA501" s="257"/>
      <c r="BB501" s="257"/>
      <c r="BC501" s="257"/>
      <c r="BD501" s="257"/>
      <c r="BE501" s="257"/>
      <c r="BF501" s="257"/>
      <c r="BG501" s="257"/>
      <c r="BH501" s="257"/>
      <c r="BI501" s="257"/>
      <c r="BJ501" s="257"/>
    </row>
    <row r="502" spans="1:62" ht="15.75" customHeight="1">
      <c r="B502" s="7"/>
      <c r="C502" s="257"/>
      <c r="D502" s="257"/>
      <c r="E502" s="257"/>
      <c r="F502" s="321"/>
      <c r="G502" s="257"/>
      <c r="H502" s="257"/>
      <c r="I502" s="321"/>
      <c r="J502" s="257"/>
      <c r="K502" s="257"/>
      <c r="L502" s="257"/>
      <c r="M502" s="321"/>
      <c r="N502" s="257"/>
      <c r="O502" s="257"/>
      <c r="P502" s="257"/>
      <c r="Q502" s="321"/>
      <c r="R502" s="321"/>
      <c r="S502" s="321"/>
      <c r="T502" s="347"/>
      <c r="U502" s="347"/>
      <c r="V502" s="257"/>
      <c r="W502" s="257"/>
      <c r="X502" s="257"/>
      <c r="Y502" s="257"/>
      <c r="Z502" s="257"/>
      <c r="AA502" s="257"/>
      <c r="AB502" s="257"/>
      <c r="AC502" s="257"/>
      <c r="AD502" s="257"/>
      <c r="AE502" s="257"/>
      <c r="AF502" s="321"/>
      <c r="AG502" s="257"/>
      <c r="AH502" s="257"/>
      <c r="AI502" s="257"/>
      <c r="AJ502" s="257"/>
      <c r="AK502" s="257"/>
      <c r="AL502" s="257"/>
      <c r="AM502" s="257"/>
      <c r="AN502" s="257"/>
      <c r="AO502" s="257"/>
      <c r="AP502" s="257"/>
      <c r="AQ502" s="257"/>
      <c r="AR502" s="257"/>
      <c r="AS502" s="257"/>
      <c r="AT502" s="257"/>
      <c r="AU502" s="257"/>
      <c r="AV502" s="257"/>
      <c r="AW502" s="257"/>
      <c r="AX502" s="257"/>
      <c r="AY502" s="257"/>
      <c r="AZ502" s="257"/>
      <c r="BA502" s="257"/>
      <c r="BB502" s="257"/>
      <c r="BC502" s="257"/>
      <c r="BD502" s="257"/>
      <c r="BE502" s="257"/>
      <c r="BF502" s="257"/>
      <c r="BG502" s="257"/>
      <c r="BH502" s="257"/>
      <c r="BI502" s="257"/>
      <c r="BJ502" s="257"/>
    </row>
    <row r="503" spans="1:62" ht="15.75" customHeight="1">
      <c r="B503" s="7"/>
      <c r="C503" s="257"/>
      <c r="D503" s="257"/>
      <c r="E503" s="257"/>
      <c r="F503" s="321"/>
      <c r="G503" s="257"/>
      <c r="H503" s="257"/>
      <c r="I503" s="321"/>
      <c r="J503" s="257"/>
      <c r="K503" s="257"/>
      <c r="L503" s="257"/>
      <c r="M503" s="321"/>
      <c r="N503" s="257"/>
      <c r="O503" s="257"/>
      <c r="P503" s="257"/>
      <c r="Q503" s="321"/>
      <c r="R503" s="321"/>
      <c r="S503" s="321"/>
      <c r="T503" s="347"/>
      <c r="U503" s="347"/>
      <c r="V503" s="257"/>
      <c r="W503" s="257"/>
      <c r="X503" s="257"/>
      <c r="Y503" s="257"/>
      <c r="Z503" s="257"/>
      <c r="AA503" s="257"/>
      <c r="AB503" s="257"/>
      <c r="AC503" s="257"/>
      <c r="AD503" s="257"/>
      <c r="AE503" s="257"/>
      <c r="AF503" s="321"/>
      <c r="AG503" s="257"/>
      <c r="AH503" s="257"/>
      <c r="AI503" s="257"/>
      <c r="AJ503" s="257"/>
      <c r="AK503" s="257"/>
      <c r="AL503" s="257"/>
      <c r="AM503" s="257"/>
      <c r="AN503" s="257"/>
      <c r="AO503" s="257"/>
      <c r="AP503" s="257"/>
      <c r="AQ503" s="257"/>
      <c r="AR503" s="257"/>
      <c r="AS503" s="257"/>
      <c r="AT503" s="257"/>
      <c r="AU503" s="257"/>
      <c r="AV503" s="257"/>
      <c r="AW503" s="257"/>
      <c r="AX503" s="257"/>
      <c r="AY503" s="257"/>
      <c r="AZ503" s="257"/>
      <c r="BA503" s="257"/>
      <c r="BB503" s="257"/>
      <c r="BC503" s="257"/>
      <c r="BD503" s="257"/>
      <c r="BE503" s="257"/>
      <c r="BF503" s="257"/>
      <c r="BG503" s="257"/>
      <c r="BH503" s="257"/>
      <c r="BI503" s="257"/>
      <c r="BJ503" s="257"/>
    </row>
    <row r="504" spans="1:62" ht="15.75" customHeight="1">
      <c r="B504" s="7"/>
      <c r="C504" s="257"/>
      <c r="D504" s="257"/>
      <c r="E504" s="257"/>
      <c r="F504" s="321"/>
      <c r="G504" s="257"/>
      <c r="H504" s="257"/>
      <c r="I504" s="321"/>
      <c r="J504" s="257"/>
      <c r="K504" s="257"/>
      <c r="L504" s="257"/>
      <c r="M504" s="321"/>
      <c r="N504" s="257"/>
      <c r="O504" s="257"/>
      <c r="P504" s="257"/>
      <c r="Q504" s="321"/>
      <c r="R504" s="321"/>
      <c r="S504" s="321"/>
      <c r="T504" s="347"/>
      <c r="U504" s="347"/>
      <c r="V504" s="257"/>
      <c r="W504" s="257"/>
      <c r="X504" s="257"/>
      <c r="Y504" s="257"/>
      <c r="Z504" s="257"/>
      <c r="AA504" s="257"/>
      <c r="AB504" s="257"/>
      <c r="AC504" s="257"/>
      <c r="AD504" s="257"/>
      <c r="AE504" s="257"/>
      <c r="AF504" s="257"/>
      <c r="AG504" s="257"/>
      <c r="AH504" s="257"/>
      <c r="AI504" s="257"/>
      <c r="AJ504" s="257"/>
      <c r="AK504" s="257"/>
      <c r="AL504" s="257"/>
      <c r="AM504" s="257"/>
      <c r="AN504" s="257"/>
      <c r="AO504" s="257"/>
      <c r="AP504" s="257"/>
      <c r="AQ504" s="257"/>
      <c r="AR504" s="257"/>
      <c r="AS504" s="257"/>
      <c r="AT504" s="257"/>
      <c r="AU504" s="257"/>
      <c r="AV504" s="257"/>
      <c r="AW504" s="257"/>
      <c r="AX504" s="257"/>
      <c r="AY504" s="257"/>
      <c r="AZ504" s="257"/>
      <c r="BA504" s="257"/>
      <c r="BB504" s="257"/>
      <c r="BC504" s="257"/>
      <c r="BD504" s="257"/>
      <c r="BE504" s="257"/>
      <c r="BF504" s="257"/>
      <c r="BG504" s="257"/>
      <c r="BH504" s="257"/>
      <c r="BI504" s="257"/>
      <c r="BJ504" s="257"/>
    </row>
    <row r="505" spans="1:62" ht="15.75" customHeight="1">
      <c r="B505" s="7"/>
      <c r="C505" s="257"/>
      <c r="D505" s="257"/>
      <c r="E505" s="257"/>
      <c r="F505" s="321"/>
      <c r="G505" s="257"/>
      <c r="H505" s="257"/>
      <c r="I505" s="321"/>
      <c r="J505" s="257"/>
      <c r="K505" s="257"/>
      <c r="L505" s="257"/>
      <c r="M505" s="321"/>
      <c r="N505" s="257"/>
      <c r="O505" s="257"/>
      <c r="P505" s="257"/>
      <c r="Q505" s="321"/>
      <c r="R505" s="321"/>
      <c r="S505" s="321"/>
      <c r="T505" s="347"/>
      <c r="U505" s="347"/>
      <c r="V505" s="257"/>
      <c r="W505" s="257"/>
      <c r="X505" s="257"/>
      <c r="Y505" s="257"/>
      <c r="Z505" s="257"/>
      <c r="AA505" s="257"/>
      <c r="AB505" s="257"/>
      <c r="AC505" s="257"/>
      <c r="AD505" s="257"/>
      <c r="AE505" s="257"/>
      <c r="AF505" s="321"/>
      <c r="AG505" s="257"/>
      <c r="AH505" s="257"/>
      <c r="AI505" s="257"/>
      <c r="AJ505" s="257"/>
      <c r="AK505" s="257"/>
      <c r="AL505" s="321"/>
      <c r="AM505" s="257"/>
      <c r="AN505" s="257"/>
      <c r="AO505" s="257"/>
      <c r="AP505" s="257"/>
      <c r="AQ505" s="257"/>
      <c r="AR505" s="257"/>
      <c r="AS505" s="257"/>
      <c r="AT505" s="257"/>
      <c r="AU505" s="257"/>
      <c r="AV505" s="257"/>
      <c r="AW505" s="257"/>
      <c r="AX505" s="257"/>
      <c r="AY505" s="257"/>
      <c r="AZ505" s="257"/>
      <c r="BA505" s="257"/>
      <c r="BB505" s="257"/>
      <c r="BC505" s="257"/>
      <c r="BD505" s="257"/>
      <c r="BE505" s="257"/>
      <c r="BF505" s="257"/>
      <c r="BG505" s="257"/>
      <c r="BH505" s="257"/>
      <c r="BI505" s="257"/>
      <c r="BJ505" s="257"/>
    </row>
    <row r="506" spans="1:62" ht="15.75" customHeight="1">
      <c r="B506" s="7"/>
      <c r="C506" s="257"/>
      <c r="D506" s="257"/>
      <c r="E506" s="257"/>
      <c r="F506" s="321"/>
      <c r="G506" s="257"/>
      <c r="H506" s="257"/>
      <c r="I506" s="321"/>
      <c r="J506" s="257"/>
      <c r="K506" s="257"/>
      <c r="L506" s="257"/>
      <c r="M506" s="321"/>
      <c r="N506" s="257"/>
      <c r="O506" s="257"/>
      <c r="P506" s="257"/>
      <c r="Q506" s="321"/>
      <c r="R506" s="321"/>
      <c r="S506" s="321"/>
      <c r="T506" s="347"/>
      <c r="U506" s="347"/>
      <c r="V506" s="257"/>
      <c r="W506" s="257"/>
      <c r="X506" s="257"/>
      <c r="Y506" s="257"/>
      <c r="Z506" s="257"/>
      <c r="AA506" s="257"/>
      <c r="AB506" s="257"/>
      <c r="AC506" s="257"/>
      <c r="AD506" s="257"/>
      <c r="AE506" s="257"/>
      <c r="AF506" s="257"/>
      <c r="AG506" s="257"/>
      <c r="AH506" s="257"/>
      <c r="AI506" s="257"/>
      <c r="AJ506" s="257"/>
      <c r="AK506" s="257"/>
      <c r="AL506" s="257"/>
      <c r="AM506" s="257"/>
      <c r="AN506" s="257"/>
      <c r="AO506" s="257"/>
      <c r="AP506" s="257"/>
      <c r="AQ506" s="257"/>
      <c r="AR506" s="257"/>
      <c r="AS506" s="257"/>
      <c r="AT506" s="257"/>
      <c r="AU506" s="257"/>
      <c r="AV506" s="257"/>
      <c r="AW506" s="257"/>
      <c r="AX506" s="257"/>
      <c r="AY506" s="257"/>
      <c r="AZ506" s="257"/>
      <c r="BA506" s="257"/>
      <c r="BB506" s="257"/>
      <c r="BC506" s="257"/>
      <c r="BD506" s="257"/>
      <c r="BE506" s="257"/>
      <c r="BF506" s="257"/>
      <c r="BG506" s="257"/>
      <c r="BH506" s="257"/>
      <c r="BI506" s="257"/>
      <c r="BJ506" s="257"/>
    </row>
    <row r="507" spans="1:62" ht="15.75" customHeight="1">
      <c r="B507" s="7"/>
      <c r="C507" s="257"/>
      <c r="D507" s="257"/>
      <c r="E507" s="257"/>
      <c r="F507" s="321"/>
      <c r="G507" s="257"/>
      <c r="H507" s="257"/>
      <c r="I507" s="321"/>
      <c r="J507" s="257"/>
      <c r="K507" s="257"/>
      <c r="L507" s="257"/>
      <c r="M507" s="321"/>
      <c r="N507" s="257"/>
      <c r="O507" s="257"/>
      <c r="P507" s="257"/>
      <c r="Q507" s="321"/>
      <c r="R507" s="321"/>
      <c r="S507" s="321"/>
      <c r="T507" s="347"/>
      <c r="U507" s="347"/>
      <c r="V507" s="257"/>
      <c r="W507" s="347"/>
      <c r="X507" s="347"/>
      <c r="Y507" s="257"/>
      <c r="Z507" s="257"/>
      <c r="AA507" s="257"/>
      <c r="AB507" s="257"/>
      <c r="AC507" s="257"/>
      <c r="AD507" s="257"/>
      <c r="AE507" s="257"/>
      <c r="AF507" s="257"/>
      <c r="AG507" s="257"/>
      <c r="AH507" s="257"/>
      <c r="AI507" s="257"/>
      <c r="AJ507" s="257"/>
      <c r="AK507" s="257"/>
      <c r="AL507" s="257"/>
      <c r="AM507" s="257"/>
      <c r="AN507" s="257"/>
      <c r="AO507" s="257"/>
      <c r="AP507" s="257"/>
      <c r="AQ507" s="257"/>
      <c r="AR507" s="257"/>
      <c r="AS507" s="257"/>
      <c r="AT507" s="257"/>
      <c r="AU507" s="257"/>
      <c r="AV507" s="257"/>
      <c r="AW507" s="257"/>
      <c r="AX507" s="257"/>
      <c r="AY507" s="257"/>
      <c r="AZ507" s="257"/>
      <c r="BA507" s="257"/>
      <c r="BB507" s="257"/>
      <c r="BC507" s="257"/>
      <c r="BD507" s="257"/>
      <c r="BE507" s="257"/>
      <c r="BF507" s="257"/>
      <c r="BG507" s="257"/>
      <c r="BH507" s="257"/>
      <c r="BI507" s="257"/>
      <c r="BJ507" s="257"/>
    </row>
    <row r="508" spans="1:62" ht="15.75" customHeight="1">
      <c r="B508" s="7"/>
      <c r="C508" s="257"/>
      <c r="D508" s="257"/>
      <c r="E508" s="257"/>
      <c r="F508" s="321"/>
      <c r="G508" s="257"/>
      <c r="H508" s="257"/>
      <c r="I508" s="321"/>
      <c r="J508" s="257"/>
      <c r="K508" s="257"/>
      <c r="L508" s="257"/>
      <c r="M508" s="321"/>
      <c r="N508" s="257"/>
      <c r="O508" s="257"/>
      <c r="P508" s="257"/>
      <c r="Q508" s="321"/>
      <c r="R508" s="321"/>
      <c r="S508" s="321"/>
      <c r="T508" s="347"/>
      <c r="U508" s="347"/>
      <c r="V508" s="257"/>
      <c r="W508" s="347"/>
      <c r="X508" s="347"/>
      <c r="Y508" s="257"/>
      <c r="Z508" s="257"/>
      <c r="AA508" s="257"/>
      <c r="AB508" s="257"/>
      <c r="AC508" s="257"/>
      <c r="AD508" s="257"/>
      <c r="AE508" s="257"/>
      <c r="AF508" s="257"/>
      <c r="AG508" s="257"/>
      <c r="AH508" s="257"/>
      <c r="AI508" s="257"/>
      <c r="AJ508" s="257"/>
      <c r="AK508" s="257"/>
      <c r="AL508" s="257"/>
      <c r="AM508" s="257"/>
      <c r="AN508" s="257"/>
      <c r="AO508" s="257"/>
      <c r="AP508" s="257"/>
      <c r="AQ508" s="257"/>
      <c r="AR508" s="257"/>
      <c r="AS508" s="257"/>
      <c r="AT508" s="257"/>
      <c r="AU508" s="257"/>
      <c r="AV508" s="257"/>
      <c r="AW508" s="257"/>
      <c r="AX508" s="257"/>
      <c r="AY508" s="257"/>
      <c r="AZ508" s="257"/>
      <c r="BA508" s="257"/>
      <c r="BB508" s="257"/>
      <c r="BC508" s="257"/>
      <c r="BD508" s="257"/>
      <c r="BE508" s="257"/>
      <c r="BF508" s="257"/>
      <c r="BG508" s="257"/>
      <c r="BH508" s="257"/>
      <c r="BI508" s="257"/>
      <c r="BJ508" s="257"/>
    </row>
    <row r="509" spans="1:62" ht="15.75" customHeight="1">
      <c r="B509" s="7"/>
      <c r="C509" s="257"/>
      <c r="D509" s="257"/>
      <c r="E509" s="257"/>
      <c r="F509" s="321"/>
      <c r="G509" s="257"/>
      <c r="H509" s="257"/>
      <c r="I509" s="321"/>
      <c r="J509" s="257"/>
      <c r="K509" s="257"/>
      <c r="L509" s="257"/>
      <c r="M509" s="321"/>
      <c r="N509" s="257"/>
      <c r="O509" s="257"/>
      <c r="P509" s="257"/>
      <c r="Q509" s="321"/>
      <c r="R509" s="321"/>
      <c r="S509" s="321"/>
      <c r="T509" s="347"/>
      <c r="U509" s="347"/>
      <c r="V509" s="257"/>
      <c r="W509" s="347"/>
      <c r="X509" s="347"/>
      <c r="Y509" s="257"/>
      <c r="Z509" s="257"/>
      <c r="AA509" s="257"/>
      <c r="AB509" s="257"/>
      <c r="AC509" s="257"/>
      <c r="AD509" s="257"/>
      <c r="AE509" s="257"/>
      <c r="AF509" s="257"/>
      <c r="AG509" s="257"/>
      <c r="AH509" s="257"/>
      <c r="AI509" s="257"/>
      <c r="AJ509" s="257"/>
      <c r="AK509" s="257"/>
      <c r="AL509" s="257"/>
      <c r="AM509" s="257"/>
      <c r="AN509" s="257"/>
      <c r="AO509" s="257"/>
      <c r="AP509" s="257"/>
      <c r="AQ509" s="257"/>
      <c r="AR509" s="257"/>
      <c r="AS509" s="257"/>
      <c r="AT509" s="257"/>
      <c r="AU509" s="257"/>
      <c r="AV509" s="257"/>
      <c r="AW509" s="257"/>
      <c r="AX509" s="257"/>
      <c r="AY509" s="257"/>
      <c r="AZ509" s="257"/>
      <c r="BA509" s="257"/>
      <c r="BB509" s="257"/>
      <c r="BC509" s="257"/>
      <c r="BD509" s="257"/>
      <c r="BE509" s="257"/>
      <c r="BF509" s="257"/>
      <c r="BG509" s="257"/>
      <c r="BH509" s="257"/>
      <c r="BI509" s="257"/>
      <c r="BJ509" s="257"/>
    </row>
    <row r="510" spans="1:62" ht="15.75" customHeight="1">
      <c r="B510" s="7"/>
      <c r="C510" s="257"/>
      <c r="D510" s="257"/>
      <c r="E510" s="257"/>
      <c r="F510" s="321"/>
      <c r="G510" s="257"/>
      <c r="H510" s="257"/>
      <c r="I510" s="321"/>
      <c r="J510" s="257"/>
      <c r="K510" s="257"/>
      <c r="L510" s="257"/>
      <c r="M510" s="321"/>
      <c r="N510" s="257"/>
      <c r="O510" s="257"/>
      <c r="P510" s="257"/>
      <c r="Q510" s="321"/>
      <c r="R510" s="321"/>
      <c r="S510" s="321"/>
      <c r="T510" s="347"/>
      <c r="U510" s="347"/>
      <c r="V510" s="257"/>
      <c r="W510" s="347"/>
      <c r="X510" s="347"/>
      <c r="Y510" s="257"/>
      <c r="Z510" s="257"/>
      <c r="AA510" s="257"/>
      <c r="AB510" s="257"/>
      <c r="AC510" s="257"/>
      <c r="AD510" s="257"/>
      <c r="AE510" s="257"/>
      <c r="AF510" s="257"/>
      <c r="AG510" s="257"/>
      <c r="AH510" s="257"/>
      <c r="AI510" s="257"/>
      <c r="AJ510" s="257"/>
      <c r="AK510" s="257"/>
      <c r="AL510" s="257"/>
      <c r="AM510" s="257"/>
      <c r="AN510" s="257"/>
      <c r="AO510" s="257"/>
      <c r="AP510" s="257"/>
      <c r="AQ510" s="257"/>
      <c r="AR510" s="257"/>
      <c r="AS510" s="257"/>
      <c r="AT510" s="257"/>
      <c r="AU510" s="257"/>
      <c r="AV510" s="257"/>
      <c r="AW510" s="257"/>
      <c r="AX510" s="257"/>
      <c r="AY510" s="257"/>
      <c r="AZ510" s="257"/>
      <c r="BA510" s="257"/>
      <c r="BB510" s="257"/>
      <c r="BC510" s="257"/>
      <c r="BD510" s="257"/>
      <c r="BE510" s="257"/>
      <c r="BF510" s="257"/>
      <c r="BG510" s="257"/>
      <c r="BH510" s="257"/>
      <c r="BI510" s="257"/>
      <c r="BJ510" s="257"/>
    </row>
    <row r="511" spans="1:62" ht="15.75" customHeight="1">
      <c r="B511" s="7"/>
      <c r="C511" s="257"/>
      <c r="D511" s="257"/>
      <c r="E511" s="257"/>
      <c r="F511" s="321"/>
      <c r="G511" s="257"/>
      <c r="H511" s="257"/>
      <c r="I511" s="321"/>
      <c r="J511" s="257"/>
      <c r="K511" s="257"/>
      <c r="L511" s="257"/>
      <c r="M511" s="321"/>
      <c r="N511" s="257"/>
      <c r="O511" s="257"/>
      <c r="P511" s="257"/>
      <c r="Q511" s="321"/>
      <c r="R511" s="321"/>
      <c r="S511" s="321"/>
      <c r="T511" s="347"/>
      <c r="U511" s="347"/>
      <c r="V511" s="257"/>
      <c r="W511" s="347"/>
      <c r="X511" s="347"/>
      <c r="Y511" s="257"/>
      <c r="Z511" s="257"/>
      <c r="AA511" s="257"/>
      <c r="AB511" s="257"/>
      <c r="AC511" s="257"/>
      <c r="AD511" s="257"/>
      <c r="AE511" s="257"/>
      <c r="AF511" s="257"/>
      <c r="AG511" s="257"/>
      <c r="AH511" s="257"/>
      <c r="AI511" s="257"/>
      <c r="AJ511" s="257"/>
      <c r="AK511" s="257"/>
      <c r="AL511" s="257"/>
      <c r="AM511" s="257"/>
      <c r="AN511" s="257"/>
      <c r="AO511" s="257"/>
      <c r="AP511" s="257"/>
      <c r="AQ511" s="257"/>
      <c r="AR511" s="257"/>
      <c r="AS511" s="257"/>
      <c r="AT511" s="257"/>
      <c r="AU511" s="257"/>
      <c r="AV511" s="257"/>
      <c r="AW511" s="257"/>
      <c r="AX511" s="257"/>
      <c r="AY511" s="257"/>
      <c r="AZ511" s="257"/>
      <c r="BA511" s="257"/>
      <c r="BB511" s="257"/>
      <c r="BC511" s="257"/>
      <c r="BD511" s="257"/>
      <c r="BE511" s="257"/>
      <c r="BF511" s="257"/>
      <c r="BG511" s="257"/>
      <c r="BH511" s="257"/>
      <c r="BI511" s="257"/>
      <c r="BJ511" s="257"/>
    </row>
    <row r="512" spans="1:62" ht="15.75" customHeight="1">
      <c r="B512" s="7"/>
      <c r="C512" s="257"/>
      <c r="D512" s="257"/>
      <c r="E512" s="257"/>
      <c r="F512" s="321"/>
      <c r="G512" s="257"/>
      <c r="H512" s="257"/>
      <c r="I512" s="321"/>
      <c r="J512" s="257"/>
      <c r="K512" s="257"/>
      <c r="L512" s="257"/>
      <c r="M512" s="321"/>
      <c r="N512" s="257"/>
      <c r="O512" s="257"/>
      <c r="P512" s="257"/>
      <c r="Q512" s="321"/>
      <c r="R512" s="321"/>
      <c r="S512" s="321"/>
      <c r="T512" s="347"/>
      <c r="U512" s="347"/>
      <c r="V512" s="347"/>
      <c r="W512" s="347"/>
      <c r="X512" s="347"/>
      <c r="Y512" s="257"/>
      <c r="Z512" s="257"/>
      <c r="AA512" s="257"/>
      <c r="AB512" s="257"/>
      <c r="AC512" s="257"/>
      <c r="AD512" s="257"/>
      <c r="AE512" s="257"/>
      <c r="AF512" s="257"/>
      <c r="AG512" s="257"/>
      <c r="AH512" s="257"/>
      <c r="AI512" s="257"/>
      <c r="AJ512" s="257"/>
      <c r="AK512" s="257"/>
      <c r="AL512" s="257"/>
      <c r="AM512" s="257"/>
      <c r="AN512" s="257"/>
      <c r="AO512" s="257"/>
      <c r="AP512" s="257"/>
      <c r="AQ512" s="257"/>
      <c r="AR512" s="257"/>
      <c r="AS512" s="257"/>
      <c r="AT512" s="257"/>
      <c r="AU512" s="257"/>
      <c r="AV512" s="257"/>
      <c r="AW512" s="257"/>
      <c r="AX512" s="257"/>
      <c r="AY512" s="257"/>
      <c r="AZ512" s="257"/>
      <c r="BA512" s="257"/>
      <c r="BB512" s="257"/>
      <c r="BC512" s="257"/>
      <c r="BD512" s="257"/>
      <c r="BE512" s="257"/>
      <c r="BF512" s="257"/>
      <c r="BG512" s="257"/>
      <c r="BH512" s="257"/>
      <c r="BI512" s="257"/>
      <c r="BJ512" s="257"/>
    </row>
    <row r="513" spans="2:62" ht="15.75" customHeight="1">
      <c r="B513" s="7"/>
      <c r="C513" s="413"/>
      <c r="D513" s="347"/>
      <c r="E513" s="347"/>
      <c r="F513" s="414"/>
      <c r="G513" s="347"/>
      <c r="H513" s="347"/>
      <c r="I513" s="414"/>
      <c r="J513" s="347"/>
      <c r="K513" s="347"/>
      <c r="L513" s="347"/>
      <c r="M513" s="414"/>
      <c r="N513" s="347"/>
      <c r="O513" s="347"/>
      <c r="P513" s="347"/>
      <c r="Q513" s="414"/>
      <c r="R513" s="414"/>
      <c r="S513" s="414"/>
      <c r="T513" s="347"/>
      <c r="U513" s="347"/>
      <c r="V513" s="347"/>
      <c r="W513" s="347"/>
      <c r="X513" s="347"/>
      <c r="Y513" s="257"/>
      <c r="Z513" s="257"/>
      <c r="AA513" s="257"/>
      <c r="AB513" s="257"/>
      <c r="AC513" s="257"/>
      <c r="AD513" s="257"/>
      <c r="AE513" s="257"/>
      <c r="AF513" s="257"/>
      <c r="AG513" s="257"/>
      <c r="AH513" s="257"/>
      <c r="AI513" s="257"/>
      <c r="AJ513" s="257"/>
      <c r="AK513" s="257"/>
      <c r="AL513" s="257"/>
      <c r="AM513" s="257"/>
      <c r="AN513" s="257"/>
      <c r="AO513" s="257"/>
      <c r="AP513" s="257"/>
      <c r="AQ513" s="257"/>
      <c r="AR513" s="257"/>
      <c r="AS513" s="257"/>
      <c r="AT513" s="257"/>
      <c r="AU513" s="257"/>
      <c r="AV513" s="257"/>
      <c r="AW513" s="257"/>
      <c r="AX513" s="257"/>
      <c r="AY513" s="257"/>
      <c r="AZ513" s="257"/>
      <c r="BA513" s="257"/>
      <c r="BB513" s="257"/>
      <c r="BC513" s="257"/>
      <c r="BD513" s="257"/>
      <c r="BE513" s="257"/>
      <c r="BF513" s="257"/>
      <c r="BG513" s="257"/>
      <c r="BH513" s="257"/>
      <c r="BI513" s="257"/>
      <c r="BJ513" s="257"/>
    </row>
    <row r="514" spans="2:62" ht="15.75" customHeight="1">
      <c r="B514" s="7"/>
      <c r="C514" s="415"/>
      <c r="D514" s="347"/>
      <c r="E514" s="347"/>
      <c r="F514" s="414"/>
      <c r="G514" s="347"/>
      <c r="H514" s="347"/>
      <c r="I514" s="414"/>
      <c r="J514" s="347"/>
      <c r="K514" s="347"/>
      <c r="L514" s="347"/>
      <c r="M514" s="414"/>
      <c r="N514" s="347"/>
      <c r="O514" s="347"/>
      <c r="P514" s="347"/>
      <c r="Q514" s="414"/>
      <c r="R514" s="414"/>
      <c r="S514" s="414"/>
      <c r="T514" s="347"/>
      <c r="U514" s="347"/>
      <c r="V514" s="347"/>
      <c r="W514" s="347"/>
      <c r="X514" s="347"/>
      <c r="Y514" s="257"/>
      <c r="Z514" s="257"/>
      <c r="AA514" s="257"/>
      <c r="AB514" s="257"/>
      <c r="AC514" s="257"/>
      <c r="AD514" s="257"/>
      <c r="AE514" s="257"/>
      <c r="AF514" s="257"/>
      <c r="AG514" s="257"/>
      <c r="AH514" s="257"/>
      <c r="AI514" s="257"/>
      <c r="AJ514" s="257"/>
      <c r="AK514" s="257"/>
      <c r="AL514" s="257"/>
      <c r="AM514" s="257"/>
      <c r="AN514" s="257"/>
      <c r="AO514" s="257"/>
      <c r="AP514" s="257"/>
      <c r="AQ514" s="257"/>
      <c r="AR514" s="257"/>
      <c r="AS514" s="257"/>
      <c r="AT514" s="257"/>
      <c r="AU514" s="257"/>
      <c r="AV514" s="257"/>
      <c r="AW514" s="257"/>
      <c r="AX514" s="257"/>
      <c r="AY514" s="257"/>
      <c r="AZ514" s="257"/>
      <c r="BA514" s="257"/>
      <c r="BB514" s="257"/>
      <c r="BC514" s="257"/>
      <c r="BD514" s="257"/>
      <c r="BE514" s="257"/>
      <c r="BF514" s="257"/>
      <c r="BG514" s="257"/>
      <c r="BH514" s="257"/>
      <c r="BI514" s="257"/>
      <c r="BJ514" s="257"/>
    </row>
    <row r="515" spans="2:62" ht="15.75" customHeight="1">
      <c r="B515" s="7"/>
      <c r="C515" s="347"/>
      <c r="D515" s="347"/>
      <c r="E515" s="347"/>
      <c r="F515" s="414"/>
      <c r="G515" s="347"/>
      <c r="H515" s="347"/>
      <c r="I515" s="414"/>
      <c r="J515" s="347"/>
      <c r="K515" s="347"/>
      <c r="L515" s="347"/>
      <c r="M515" s="414"/>
      <c r="N515" s="347"/>
      <c r="O515" s="347"/>
      <c r="P515" s="347"/>
      <c r="Q515" s="414"/>
      <c r="R515" s="414"/>
      <c r="S515" s="414"/>
      <c r="T515" s="347"/>
      <c r="U515" s="347"/>
      <c r="V515" s="347"/>
      <c r="W515" s="347"/>
      <c r="X515" s="347"/>
      <c r="Y515" s="257"/>
      <c r="Z515" s="257"/>
      <c r="AA515" s="257"/>
      <c r="AB515" s="257"/>
      <c r="AC515" s="257"/>
      <c r="AD515" s="257"/>
      <c r="AE515" s="257"/>
      <c r="AF515" s="257"/>
      <c r="AG515" s="257"/>
      <c r="AH515" s="257"/>
      <c r="AI515" s="257"/>
      <c r="AJ515" s="257"/>
      <c r="AK515" s="257"/>
      <c r="AL515" s="257"/>
      <c r="AM515" s="257"/>
      <c r="AN515" s="257"/>
      <c r="AO515" s="257"/>
      <c r="AP515" s="257"/>
      <c r="AQ515" s="257"/>
      <c r="AR515" s="257"/>
      <c r="AS515" s="257"/>
      <c r="AT515" s="257"/>
      <c r="AU515" s="257"/>
      <c r="AV515" s="257"/>
      <c r="AW515" s="257"/>
      <c r="AX515" s="257"/>
      <c r="AY515" s="257"/>
      <c r="AZ515" s="257"/>
      <c r="BA515" s="257"/>
      <c r="BB515" s="257"/>
      <c r="BC515" s="257"/>
      <c r="BD515" s="257"/>
      <c r="BE515" s="257"/>
      <c r="BF515" s="257"/>
      <c r="BG515" s="257"/>
      <c r="BH515" s="257"/>
      <c r="BI515" s="257"/>
      <c r="BJ515" s="257"/>
    </row>
    <row r="516" spans="2:62" ht="15.75" customHeight="1">
      <c r="B516" s="7"/>
      <c r="C516" s="347"/>
      <c r="D516" s="347"/>
      <c r="E516" s="347"/>
      <c r="F516" s="347"/>
      <c r="G516" s="347"/>
      <c r="H516" s="347"/>
      <c r="I516" s="347"/>
      <c r="J516" s="413"/>
      <c r="K516" s="413"/>
      <c r="L516" s="413"/>
      <c r="M516" s="414"/>
      <c r="N516" s="347"/>
      <c r="O516" s="347"/>
      <c r="P516" s="347"/>
      <c r="Q516" s="347"/>
      <c r="R516" s="347"/>
      <c r="S516" s="414"/>
      <c r="T516" s="347"/>
      <c r="U516" s="347"/>
      <c r="V516" s="347"/>
      <c r="W516" s="347"/>
      <c r="X516" s="347"/>
      <c r="Y516" s="257"/>
      <c r="Z516" s="257"/>
      <c r="AA516" s="257"/>
      <c r="AB516" s="257"/>
      <c r="AC516" s="257"/>
      <c r="AD516" s="257"/>
      <c r="AE516" s="257"/>
      <c r="AF516" s="257"/>
      <c r="AG516" s="257"/>
      <c r="AH516" s="257"/>
      <c r="AI516" s="257"/>
      <c r="AJ516" s="257"/>
      <c r="AK516" s="257"/>
      <c r="AL516" s="257"/>
      <c r="AM516" s="257"/>
      <c r="AN516" s="257"/>
      <c r="AO516" s="257"/>
      <c r="AP516" s="257"/>
      <c r="AQ516" s="257"/>
      <c r="AR516" s="257"/>
      <c r="AS516" s="257"/>
      <c r="AT516" s="257"/>
      <c r="AU516" s="257"/>
      <c r="AV516" s="257"/>
      <c r="AW516" s="257"/>
      <c r="AX516" s="257"/>
      <c r="AY516" s="257"/>
      <c r="AZ516" s="257"/>
      <c r="BA516" s="257"/>
      <c r="BB516" s="257"/>
      <c r="BC516" s="257"/>
      <c r="BD516" s="257"/>
      <c r="BE516" s="257"/>
      <c r="BF516" s="257"/>
      <c r="BG516" s="257"/>
      <c r="BH516" s="257"/>
      <c r="BI516" s="257"/>
      <c r="BJ516" s="257"/>
    </row>
    <row r="517" spans="2:62" ht="15.75" customHeight="1">
      <c r="B517" s="7"/>
      <c r="C517" s="347"/>
      <c r="D517" s="347"/>
      <c r="E517" s="347"/>
      <c r="F517" s="347"/>
      <c r="G517" s="347"/>
      <c r="H517" s="347"/>
      <c r="I517" s="347"/>
      <c r="J517" s="347"/>
      <c r="K517" s="347"/>
      <c r="L517" s="347"/>
      <c r="M517" s="414"/>
      <c r="N517" s="347"/>
      <c r="O517" s="347"/>
      <c r="P517" s="347"/>
      <c r="Q517" s="347"/>
      <c r="R517" s="347"/>
      <c r="S517" s="414"/>
      <c r="T517" s="347"/>
      <c r="U517" s="347"/>
      <c r="V517" s="347"/>
      <c r="W517" s="347"/>
      <c r="X517" s="347"/>
      <c r="Y517" s="257"/>
      <c r="Z517" s="257"/>
      <c r="AA517" s="257"/>
      <c r="AB517" s="257"/>
      <c r="AC517" s="257"/>
      <c r="AD517" s="257"/>
      <c r="AE517" s="257"/>
      <c r="AF517" s="257"/>
      <c r="AG517" s="257"/>
      <c r="AH517" s="257"/>
      <c r="AI517" s="257"/>
      <c r="AJ517" s="257"/>
      <c r="AK517" s="257"/>
      <c r="AL517" s="257"/>
      <c r="AM517" s="257"/>
      <c r="AN517" s="257"/>
      <c r="AO517" s="257"/>
      <c r="AP517" s="257"/>
      <c r="AQ517" s="257"/>
      <c r="AR517" s="257"/>
      <c r="AS517" s="257"/>
      <c r="AT517" s="257"/>
      <c r="AU517" s="257"/>
      <c r="AV517" s="257"/>
      <c r="AW517" s="257"/>
      <c r="AX517" s="257"/>
      <c r="AY517" s="257"/>
      <c r="AZ517" s="257"/>
      <c r="BA517" s="257"/>
      <c r="BB517" s="257"/>
      <c r="BC517" s="257"/>
      <c r="BD517" s="257"/>
      <c r="BE517" s="257"/>
      <c r="BF517" s="257"/>
      <c r="BG517" s="257"/>
      <c r="BH517" s="257"/>
      <c r="BI517" s="257"/>
      <c r="BJ517" s="257"/>
    </row>
    <row r="518" spans="2:62" ht="15.75" customHeight="1">
      <c r="B518" s="7"/>
      <c r="C518" s="347"/>
      <c r="D518" s="347"/>
      <c r="E518" s="347"/>
      <c r="F518" s="347"/>
      <c r="G518" s="347"/>
      <c r="H518" s="347"/>
      <c r="I518" s="347"/>
      <c r="J518" s="347"/>
      <c r="K518" s="347"/>
      <c r="L518" s="347"/>
      <c r="M518" s="414"/>
      <c r="N518" s="347"/>
      <c r="O518" s="347"/>
      <c r="P518" s="347"/>
      <c r="Q518" s="347"/>
      <c r="R518" s="347"/>
      <c r="S518" s="414"/>
      <c r="T518" s="347"/>
      <c r="U518" s="347"/>
      <c r="V518" s="347"/>
      <c r="W518" s="347"/>
      <c r="X518" s="347"/>
      <c r="Y518" s="257"/>
      <c r="Z518" s="257"/>
      <c r="AA518" s="257"/>
      <c r="AB518" s="257"/>
      <c r="AC518" s="257"/>
      <c r="AD518" s="257"/>
      <c r="AE518" s="257"/>
      <c r="AF518" s="257"/>
      <c r="AG518" s="257"/>
      <c r="AH518" s="257"/>
      <c r="AI518" s="257"/>
      <c r="AJ518" s="257"/>
      <c r="AK518" s="257"/>
      <c r="AL518" s="257"/>
      <c r="AM518" s="257"/>
      <c r="AN518" s="257"/>
      <c r="AO518" s="257"/>
      <c r="AP518" s="257"/>
      <c r="AQ518" s="257"/>
      <c r="AR518" s="257"/>
      <c r="AS518" s="257"/>
      <c r="AT518" s="257"/>
      <c r="AU518" s="257"/>
      <c r="AV518" s="257"/>
      <c r="AW518" s="257"/>
      <c r="AX518" s="257"/>
      <c r="AY518" s="257"/>
      <c r="AZ518" s="257"/>
      <c r="BA518" s="257"/>
      <c r="BB518" s="257"/>
      <c r="BC518" s="257"/>
      <c r="BD518" s="257"/>
      <c r="BE518" s="257"/>
      <c r="BF518" s="257"/>
      <c r="BG518" s="257"/>
      <c r="BH518" s="257"/>
      <c r="BI518" s="257"/>
      <c r="BJ518" s="257"/>
    </row>
    <row r="519" spans="2:62" ht="15.75" customHeight="1">
      <c r="B519" s="7"/>
      <c r="C519" s="347"/>
      <c r="D519" s="347"/>
      <c r="E519" s="347"/>
      <c r="F519" s="347"/>
      <c r="G519" s="347"/>
      <c r="H519" s="347"/>
      <c r="I519" s="347"/>
      <c r="J519" s="347"/>
      <c r="K519" s="347"/>
      <c r="L519" s="347"/>
      <c r="M519" s="414"/>
      <c r="N519" s="347"/>
      <c r="O519" s="347"/>
      <c r="P519" s="347"/>
      <c r="Q519" s="347"/>
      <c r="R519" s="347"/>
      <c r="S519" s="414"/>
      <c r="T519" s="347"/>
      <c r="U519" s="347"/>
      <c r="V519" s="347"/>
      <c r="W519" s="347"/>
      <c r="X519" s="347"/>
      <c r="Y519" s="257"/>
      <c r="Z519" s="257"/>
      <c r="AA519" s="257"/>
      <c r="AB519" s="257"/>
      <c r="AC519" s="257"/>
      <c r="AD519" s="257"/>
      <c r="AE519" s="257"/>
      <c r="AF519" s="257"/>
      <c r="AG519" s="257"/>
      <c r="AH519" s="257"/>
      <c r="AI519" s="257"/>
      <c r="AJ519" s="257"/>
      <c r="AK519" s="257"/>
      <c r="AL519" s="257"/>
      <c r="AM519" s="257"/>
      <c r="AN519" s="257"/>
      <c r="AO519" s="257"/>
      <c r="AP519" s="257"/>
      <c r="AQ519" s="257"/>
      <c r="AR519" s="257"/>
      <c r="AS519" s="257"/>
      <c r="AT519" s="257"/>
      <c r="AU519" s="257"/>
      <c r="AV519" s="257"/>
      <c r="AW519" s="257"/>
      <c r="AX519" s="257"/>
      <c r="AY519" s="257"/>
      <c r="AZ519" s="257"/>
      <c r="BA519" s="257"/>
      <c r="BB519" s="257"/>
      <c r="BC519" s="257"/>
      <c r="BD519" s="257"/>
      <c r="BE519" s="257"/>
      <c r="BF519" s="257"/>
      <c r="BG519" s="257"/>
      <c r="BH519" s="257"/>
      <c r="BI519" s="257"/>
      <c r="BJ519" s="257"/>
    </row>
    <row r="520" spans="2:62" ht="15.75" customHeight="1">
      <c r="B520" s="7"/>
      <c r="C520" s="347"/>
      <c r="D520" s="347"/>
      <c r="E520" s="347"/>
      <c r="F520" s="347"/>
      <c r="G520" s="347"/>
      <c r="H520" s="347"/>
      <c r="I520" s="347"/>
      <c r="J520" s="347"/>
      <c r="K520" s="347"/>
      <c r="L520" s="347"/>
      <c r="M520" s="414"/>
      <c r="N520" s="347"/>
      <c r="O520" s="347"/>
      <c r="P520" s="347"/>
      <c r="Q520" s="347"/>
      <c r="R520" s="347"/>
      <c r="S520" s="347"/>
      <c r="T520" s="347"/>
      <c r="U520" s="347"/>
      <c r="V520" s="347"/>
      <c r="W520" s="347"/>
      <c r="X520" s="347"/>
      <c r="Y520" s="257"/>
      <c r="Z520" s="257"/>
      <c r="AA520" s="257"/>
      <c r="AB520" s="257"/>
      <c r="AC520" s="257"/>
      <c r="AD520" s="257"/>
      <c r="AE520" s="257"/>
      <c r="AF520" s="257"/>
      <c r="AG520" s="257"/>
      <c r="AH520" s="257"/>
      <c r="AI520" s="257"/>
      <c r="AJ520" s="257"/>
      <c r="AK520" s="257"/>
      <c r="AL520" s="257"/>
      <c r="AM520" s="257"/>
      <c r="AN520" s="257"/>
      <c r="AO520" s="257"/>
      <c r="AP520" s="257"/>
      <c r="AQ520" s="257"/>
      <c r="AR520" s="257"/>
      <c r="AS520" s="257"/>
      <c r="AT520" s="257"/>
      <c r="AU520" s="257"/>
      <c r="AV520" s="257"/>
      <c r="AW520" s="257"/>
      <c r="AX520" s="257"/>
      <c r="AY520" s="257"/>
      <c r="AZ520" s="257"/>
      <c r="BA520" s="257"/>
      <c r="BB520" s="257"/>
      <c r="BC520" s="257"/>
      <c r="BD520" s="257"/>
      <c r="BE520" s="257"/>
      <c r="BF520" s="257"/>
      <c r="BG520" s="257"/>
      <c r="BH520" s="257"/>
      <c r="BI520" s="257"/>
      <c r="BJ520" s="257"/>
    </row>
    <row r="521" spans="2:62" ht="15.75" customHeight="1">
      <c r="B521" s="7"/>
      <c r="C521" s="347"/>
      <c r="D521" s="347"/>
      <c r="E521" s="347"/>
      <c r="F521" s="347"/>
      <c r="G521" s="347"/>
      <c r="H521" s="347"/>
      <c r="I521" s="347"/>
      <c r="J521" s="413"/>
      <c r="K521" s="413"/>
      <c r="L521" s="413"/>
      <c r="M521" s="416"/>
      <c r="N521" s="413"/>
      <c r="O521" s="413"/>
      <c r="P521" s="413"/>
      <c r="Q521" s="347"/>
      <c r="R521" s="347"/>
      <c r="S521" s="413"/>
      <c r="T521" s="347"/>
      <c r="U521" s="347"/>
      <c r="V521" s="347"/>
      <c r="W521" s="347"/>
      <c r="X521" s="347"/>
      <c r="Y521" s="257"/>
      <c r="Z521" s="257"/>
      <c r="AA521" s="257"/>
      <c r="AB521" s="257"/>
      <c r="AC521" s="257"/>
      <c r="AD521" s="257"/>
      <c r="AE521" s="257"/>
      <c r="AF521" s="257"/>
      <c r="AG521" s="257"/>
      <c r="AH521" s="257"/>
      <c r="AI521" s="257"/>
      <c r="AJ521" s="257"/>
      <c r="AK521" s="257"/>
      <c r="AL521" s="257"/>
      <c r="AM521" s="257"/>
      <c r="AN521" s="257"/>
      <c r="AO521" s="257"/>
      <c r="AP521" s="257"/>
      <c r="AQ521" s="257"/>
      <c r="AR521" s="257"/>
      <c r="AS521" s="257"/>
      <c r="AT521" s="257"/>
      <c r="AU521" s="257"/>
      <c r="AV521" s="257"/>
      <c r="AW521" s="257"/>
      <c r="AX521" s="257"/>
      <c r="AY521" s="257"/>
      <c r="AZ521" s="257"/>
      <c r="BA521" s="257"/>
      <c r="BB521" s="257"/>
      <c r="BC521" s="257"/>
      <c r="BD521" s="257"/>
      <c r="BE521" s="257"/>
      <c r="BF521" s="257"/>
      <c r="BG521" s="257"/>
      <c r="BH521" s="257"/>
      <c r="BI521" s="257"/>
      <c r="BJ521" s="257"/>
    </row>
    <row r="522" spans="2:62" ht="15.75" customHeight="1">
      <c r="B522" s="7"/>
      <c r="C522" s="347"/>
      <c r="D522" s="347"/>
      <c r="E522" s="347"/>
      <c r="F522" s="347"/>
      <c r="G522" s="347"/>
      <c r="H522" s="347"/>
      <c r="I522" s="347"/>
      <c r="J522" s="347"/>
      <c r="K522" s="347"/>
      <c r="L522" s="347"/>
      <c r="M522" s="347"/>
      <c r="N522" s="347"/>
      <c r="O522" s="347"/>
      <c r="P522" s="347"/>
      <c r="Q522" s="347"/>
      <c r="R522" s="347"/>
      <c r="S522" s="347"/>
      <c r="T522" s="347"/>
      <c r="U522" s="347"/>
      <c r="V522" s="347"/>
      <c r="W522" s="347"/>
      <c r="X522" s="347"/>
      <c r="Y522" s="257"/>
      <c r="Z522" s="257"/>
      <c r="AA522" s="257"/>
      <c r="AB522" s="257"/>
      <c r="AC522" s="257"/>
      <c r="AD522" s="257"/>
      <c r="AE522" s="257"/>
      <c r="AF522" s="257"/>
      <c r="AG522" s="257"/>
      <c r="AH522" s="257"/>
      <c r="AI522" s="257"/>
      <c r="AJ522" s="257"/>
      <c r="AK522" s="257"/>
      <c r="AL522" s="257"/>
      <c r="AM522" s="257"/>
      <c r="AN522" s="257"/>
      <c r="AO522" s="257"/>
      <c r="AP522" s="257"/>
      <c r="AQ522" s="257"/>
      <c r="AR522" s="257"/>
      <c r="AS522" s="257"/>
      <c r="AT522" s="257"/>
      <c r="AU522" s="257"/>
      <c r="AV522" s="257"/>
      <c r="AW522" s="257"/>
      <c r="AX522" s="257"/>
      <c r="AY522" s="257"/>
      <c r="AZ522" s="257"/>
      <c r="BA522" s="257"/>
      <c r="BB522" s="257"/>
      <c r="BC522" s="257"/>
      <c r="BD522" s="257"/>
      <c r="BE522" s="257"/>
      <c r="BF522" s="257"/>
      <c r="BG522" s="257"/>
      <c r="BH522" s="257"/>
      <c r="BI522" s="257"/>
      <c r="BJ522" s="257"/>
    </row>
    <row r="523" spans="2:62" ht="15.75" customHeight="1">
      <c r="B523" s="7"/>
      <c r="C523" s="347"/>
      <c r="D523" s="347"/>
      <c r="E523" s="347"/>
      <c r="F523" s="347"/>
      <c r="G523" s="347"/>
      <c r="H523" s="347"/>
      <c r="I523" s="347"/>
      <c r="J523" s="347"/>
      <c r="K523" s="347"/>
      <c r="L523" s="347"/>
      <c r="M523" s="347"/>
      <c r="N523" s="347"/>
      <c r="O523" s="347"/>
      <c r="P523" s="347"/>
      <c r="Q523" s="347"/>
      <c r="R523" s="347"/>
      <c r="S523" s="347"/>
      <c r="T523" s="347"/>
      <c r="U523" s="347"/>
      <c r="V523" s="347"/>
      <c r="W523" s="347"/>
      <c r="X523" s="347"/>
      <c r="Y523" s="257"/>
      <c r="Z523" s="257"/>
      <c r="AA523" s="257"/>
      <c r="AB523" s="257"/>
      <c r="AC523" s="257"/>
      <c r="AD523" s="257"/>
      <c r="AE523" s="257"/>
      <c r="AF523" s="257"/>
      <c r="AG523" s="257"/>
      <c r="AH523" s="257"/>
      <c r="AI523" s="257"/>
      <c r="AJ523" s="257"/>
      <c r="AK523" s="257"/>
      <c r="AL523" s="257"/>
      <c r="AM523" s="257"/>
      <c r="AN523" s="257"/>
      <c r="AO523" s="257"/>
      <c r="AP523" s="257"/>
      <c r="AQ523" s="257"/>
      <c r="AR523" s="257"/>
      <c r="AS523" s="257"/>
      <c r="AT523" s="257"/>
      <c r="AU523" s="257"/>
      <c r="AV523" s="257"/>
      <c r="AW523" s="257"/>
      <c r="AX523" s="257"/>
      <c r="AY523" s="257"/>
      <c r="AZ523" s="257"/>
      <c r="BA523" s="257"/>
      <c r="BB523" s="257"/>
      <c r="BC523" s="257"/>
      <c r="BD523" s="257"/>
      <c r="BE523" s="257"/>
      <c r="BF523" s="257"/>
      <c r="BG523" s="257"/>
      <c r="BH523" s="257"/>
      <c r="BI523" s="257"/>
      <c r="BJ523" s="257"/>
    </row>
    <row r="524" spans="2:62" ht="15.75" customHeight="1">
      <c r="B524" s="7"/>
      <c r="C524" s="347"/>
      <c r="D524" s="347"/>
      <c r="E524" s="347"/>
      <c r="F524" s="347"/>
      <c r="G524" s="347"/>
      <c r="H524" s="347"/>
      <c r="I524" s="347"/>
      <c r="J524" s="347"/>
      <c r="K524" s="347"/>
      <c r="L524" s="347"/>
      <c r="M524" s="347"/>
      <c r="N524" s="347"/>
      <c r="O524" s="347"/>
      <c r="P524" s="347"/>
      <c r="Q524" s="347"/>
      <c r="R524" s="347"/>
      <c r="S524" s="347"/>
      <c r="T524" s="347"/>
      <c r="U524" s="347"/>
      <c r="V524" s="347"/>
      <c r="W524" s="347"/>
      <c r="X524" s="347"/>
      <c r="Y524" s="257"/>
      <c r="Z524" s="257"/>
      <c r="AA524" s="257"/>
      <c r="AB524" s="257"/>
      <c r="AC524" s="257"/>
      <c r="AD524" s="257"/>
      <c r="AE524" s="257"/>
      <c r="AF524" s="257"/>
      <c r="AG524" s="257"/>
      <c r="AH524" s="257"/>
      <c r="AI524" s="257"/>
      <c r="AJ524" s="257"/>
      <c r="AK524" s="257"/>
      <c r="AL524" s="257"/>
      <c r="AM524" s="257"/>
      <c r="AN524" s="257"/>
      <c r="AO524" s="257"/>
      <c r="AP524" s="257"/>
      <c r="AQ524" s="257"/>
      <c r="AR524" s="257"/>
      <c r="AS524" s="257"/>
      <c r="AT524" s="257"/>
      <c r="AU524" s="257"/>
      <c r="AV524" s="257"/>
      <c r="AW524" s="257"/>
      <c r="AX524" s="257"/>
      <c r="AY524" s="257"/>
      <c r="AZ524" s="257"/>
      <c r="BA524" s="257"/>
      <c r="BB524" s="257"/>
      <c r="BC524" s="257"/>
      <c r="BD524" s="257"/>
      <c r="BE524" s="257"/>
      <c r="BF524" s="257"/>
      <c r="BG524" s="257"/>
      <c r="BH524" s="257"/>
      <c r="BI524" s="257"/>
      <c r="BJ524" s="257"/>
    </row>
    <row r="525" spans="2:62" ht="15.75" customHeight="1">
      <c r="B525" s="7"/>
      <c r="C525" s="417"/>
      <c r="D525" s="418"/>
      <c r="E525" s="418"/>
      <c r="F525" s="418"/>
      <c r="G525" s="418"/>
      <c r="H525" s="418"/>
      <c r="I525" s="418"/>
      <c r="J525" s="418"/>
      <c r="K525" s="418"/>
      <c r="L525" s="418"/>
      <c r="M525" s="418"/>
      <c r="N525" s="418"/>
      <c r="O525" s="418"/>
      <c r="P525" s="418"/>
      <c r="Q525" s="418"/>
      <c r="R525" s="418"/>
      <c r="S525" s="418"/>
      <c r="T525" s="347"/>
      <c r="U525" s="347"/>
      <c r="V525" s="347"/>
      <c r="W525" s="347"/>
      <c r="X525" s="347"/>
      <c r="Y525" s="257"/>
      <c r="Z525" s="257"/>
      <c r="AA525" s="257"/>
      <c r="AB525" s="257"/>
      <c r="AC525" s="257"/>
      <c r="AD525" s="257"/>
      <c r="AE525" s="257"/>
      <c r="AF525" s="257"/>
      <c r="AG525" s="257"/>
      <c r="AH525" s="257"/>
      <c r="AI525" s="257"/>
      <c r="AJ525" s="257"/>
      <c r="AK525" s="257"/>
      <c r="AL525" s="257"/>
      <c r="AM525" s="257"/>
      <c r="AN525" s="257"/>
      <c r="AO525" s="257"/>
      <c r="AP525" s="257"/>
      <c r="AQ525" s="257"/>
      <c r="AR525" s="257"/>
      <c r="AS525" s="257"/>
      <c r="AT525" s="257"/>
      <c r="AU525" s="257"/>
      <c r="AV525" s="257"/>
      <c r="AW525" s="257"/>
      <c r="AX525" s="257"/>
      <c r="AY525" s="257"/>
      <c r="AZ525" s="257"/>
      <c r="BA525" s="257"/>
      <c r="BB525" s="257"/>
      <c r="BC525" s="257"/>
      <c r="BD525" s="257"/>
      <c r="BE525" s="257"/>
      <c r="BF525" s="257"/>
      <c r="BG525" s="257"/>
      <c r="BH525" s="257"/>
      <c r="BI525" s="257"/>
      <c r="BJ525" s="257"/>
    </row>
    <row r="526" spans="2:62" ht="15.75" customHeight="1">
      <c r="B526" s="7"/>
      <c r="C526" s="347"/>
      <c r="D526" s="347"/>
      <c r="E526" s="347"/>
      <c r="F526" s="347"/>
      <c r="G526" s="347"/>
      <c r="H526" s="347"/>
      <c r="I526" s="347"/>
      <c r="J526" s="347"/>
      <c r="K526" s="347"/>
      <c r="L526" s="347"/>
      <c r="M526" s="347"/>
      <c r="N526" s="347"/>
      <c r="O526" s="347"/>
      <c r="P526" s="347"/>
      <c r="Q526" s="419"/>
      <c r="R526" s="347"/>
      <c r="S526" s="347"/>
      <c r="T526" s="347"/>
      <c r="U526" s="347"/>
      <c r="V526" s="347"/>
      <c r="W526" s="347"/>
      <c r="X526" s="347"/>
      <c r="Y526" s="257"/>
      <c r="Z526" s="257"/>
      <c r="AA526" s="257"/>
      <c r="AB526" s="257"/>
      <c r="AC526" s="257"/>
      <c r="AD526" s="257"/>
      <c r="AE526" s="257"/>
      <c r="AF526" s="257"/>
      <c r="AG526" s="257"/>
      <c r="AH526" s="257"/>
      <c r="AI526" s="257"/>
      <c r="AJ526" s="257"/>
      <c r="AK526" s="257"/>
      <c r="AL526" s="257"/>
      <c r="AM526" s="257"/>
      <c r="AN526" s="257"/>
      <c r="AO526" s="257"/>
      <c r="AP526" s="257"/>
      <c r="AQ526" s="257"/>
      <c r="AR526" s="257"/>
      <c r="AS526" s="257"/>
      <c r="AT526" s="257"/>
      <c r="AU526" s="257"/>
      <c r="AV526" s="257"/>
      <c r="AW526" s="257"/>
      <c r="AX526" s="257"/>
      <c r="AY526" s="257"/>
      <c r="AZ526" s="257"/>
      <c r="BA526" s="257"/>
      <c r="BB526" s="257"/>
      <c r="BC526" s="257"/>
      <c r="BD526" s="257"/>
      <c r="BE526" s="257"/>
      <c r="BF526" s="257"/>
      <c r="BG526" s="257"/>
      <c r="BH526" s="257"/>
      <c r="BI526" s="257"/>
      <c r="BJ526" s="257"/>
    </row>
    <row r="527" spans="2:62" ht="15.75" customHeight="1">
      <c r="B527" s="7"/>
      <c r="C527" s="347"/>
      <c r="D527" s="347"/>
      <c r="E527" s="347"/>
      <c r="F527" s="347"/>
      <c r="G527" s="347"/>
      <c r="H527" s="347"/>
      <c r="I527" s="347"/>
      <c r="J527" s="347"/>
      <c r="K527" s="347"/>
      <c r="L527" s="420"/>
      <c r="M527" s="421"/>
      <c r="N527" s="421"/>
      <c r="O527" s="347"/>
      <c r="P527" s="420"/>
      <c r="Q527" s="421"/>
      <c r="R527" s="421"/>
      <c r="S527" s="420"/>
      <c r="T527" s="347"/>
      <c r="U527" s="347"/>
      <c r="V527" s="347"/>
      <c r="W527" s="347"/>
      <c r="X527" s="347"/>
      <c r="Y527" s="257"/>
      <c r="Z527" s="257"/>
      <c r="AA527" s="257"/>
      <c r="AB527" s="257"/>
      <c r="AC527" s="257"/>
      <c r="AD527" s="257"/>
      <c r="AE527" s="257"/>
      <c r="AF527" s="257"/>
      <c r="AG527" s="257"/>
      <c r="AH527" s="257"/>
      <c r="AI527" s="257"/>
      <c r="AJ527" s="257"/>
      <c r="AK527" s="257"/>
      <c r="AL527" s="257"/>
      <c r="AM527" s="257"/>
      <c r="AN527" s="257"/>
      <c r="AO527" s="257"/>
      <c r="AP527" s="257"/>
      <c r="AQ527" s="257"/>
      <c r="AR527" s="257"/>
      <c r="AS527" s="257"/>
      <c r="AT527" s="257"/>
      <c r="AU527" s="257"/>
      <c r="AV527" s="257"/>
      <c r="AW527" s="257"/>
      <c r="AX527" s="257"/>
      <c r="AY527" s="257"/>
      <c r="AZ527" s="257"/>
      <c r="BA527" s="257"/>
      <c r="BB527" s="257"/>
      <c r="BC527" s="257"/>
      <c r="BD527" s="257"/>
      <c r="BE527" s="257"/>
      <c r="BF527" s="257"/>
      <c r="BG527" s="257"/>
      <c r="BH527" s="257"/>
      <c r="BI527" s="257"/>
      <c r="BJ527" s="257"/>
    </row>
    <row r="528" spans="2:62" ht="15.75" customHeight="1">
      <c r="B528" s="7"/>
      <c r="C528" s="347"/>
      <c r="D528" s="347"/>
      <c r="E528" s="420"/>
      <c r="F528" s="422"/>
      <c r="G528" s="347"/>
      <c r="H528" s="420"/>
      <c r="I528" s="422"/>
      <c r="J528" s="421"/>
      <c r="K528" s="413"/>
      <c r="L528" s="420"/>
      <c r="M528" s="421"/>
      <c r="N528" s="421"/>
      <c r="O528" s="413"/>
      <c r="P528" s="420"/>
      <c r="Q528" s="421"/>
      <c r="R528" s="421"/>
      <c r="S528" s="420"/>
      <c r="T528" s="347"/>
      <c r="U528" s="347"/>
      <c r="V528" s="347"/>
      <c r="W528" s="347"/>
      <c r="X528" s="347"/>
      <c r="Y528" s="257"/>
      <c r="Z528" s="257"/>
      <c r="AA528" s="257"/>
      <c r="AB528" s="257"/>
      <c r="AC528" s="257"/>
      <c r="AD528" s="257"/>
      <c r="AE528" s="257"/>
      <c r="AF528" s="257"/>
      <c r="AG528" s="257"/>
      <c r="AH528" s="257"/>
      <c r="AI528" s="257"/>
      <c r="AJ528" s="257"/>
      <c r="AK528" s="257"/>
      <c r="AL528" s="257"/>
      <c r="AM528" s="257"/>
      <c r="AN528" s="257"/>
      <c r="AO528" s="257"/>
      <c r="AP528" s="257"/>
      <c r="AQ528" s="257"/>
      <c r="AR528" s="257"/>
      <c r="AS528" s="257"/>
      <c r="AT528" s="257"/>
      <c r="AU528" s="257"/>
      <c r="AV528" s="257"/>
      <c r="AW528" s="257"/>
      <c r="AX528" s="257"/>
      <c r="AY528" s="257"/>
      <c r="AZ528" s="257"/>
      <c r="BA528" s="257"/>
      <c r="BB528" s="257"/>
      <c r="BC528" s="257"/>
      <c r="BD528" s="257"/>
      <c r="BE528" s="257"/>
      <c r="BF528" s="257"/>
      <c r="BG528" s="257"/>
      <c r="BH528" s="257"/>
      <c r="BI528" s="257"/>
      <c r="BJ528" s="257"/>
    </row>
    <row r="529" spans="2:62" ht="15.75" customHeight="1">
      <c r="B529" s="7"/>
      <c r="C529" s="347"/>
      <c r="D529" s="423"/>
      <c r="E529" s="422"/>
      <c r="F529" s="422"/>
      <c r="G529" s="423"/>
      <c r="H529" s="422"/>
      <c r="I529" s="422"/>
      <c r="J529" s="422"/>
      <c r="K529" s="422"/>
      <c r="L529" s="422"/>
      <c r="M529" s="422"/>
      <c r="N529" s="422"/>
      <c r="O529" s="422"/>
      <c r="P529" s="422"/>
      <c r="Q529" s="422"/>
      <c r="R529" s="422"/>
      <c r="S529" s="422"/>
      <c r="T529" s="347"/>
      <c r="U529" s="347"/>
      <c r="V529" s="347"/>
      <c r="W529" s="347"/>
      <c r="X529" s="347"/>
      <c r="Y529" s="257"/>
      <c r="Z529" s="257"/>
      <c r="AA529" s="257"/>
      <c r="AB529" s="257"/>
      <c r="AC529" s="257"/>
      <c r="AD529" s="257"/>
      <c r="AE529" s="257"/>
      <c r="AF529" s="257"/>
      <c r="AG529" s="257"/>
      <c r="AH529" s="257"/>
      <c r="AI529" s="257"/>
      <c r="AJ529" s="257"/>
      <c r="AK529" s="257"/>
      <c r="AL529" s="257"/>
      <c r="AM529" s="257"/>
      <c r="AN529" s="257"/>
      <c r="AO529" s="257"/>
      <c r="AP529" s="257"/>
      <c r="AQ529" s="257"/>
      <c r="AR529" s="257"/>
      <c r="AS529" s="257"/>
      <c r="AT529" s="257"/>
      <c r="AU529" s="257"/>
      <c r="AV529" s="257"/>
      <c r="AW529" s="257"/>
      <c r="AX529" s="257"/>
      <c r="AY529" s="257"/>
      <c r="AZ529" s="257"/>
      <c r="BA529" s="257"/>
      <c r="BB529" s="257"/>
      <c r="BC529" s="257"/>
      <c r="BD529" s="257"/>
      <c r="BE529" s="257"/>
      <c r="BF529" s="257"/>
      <c r="BG529" s="257"/>
      <c r="BH529" s="257"/>
      <c r="BI529" s="257"/>
      <c r="BJ529" s="257"/>
    </row>
    <row r="530" spans="2:62" ht="15.75" customHeight="1">
      <c r="B530" s="7"/>
      <c r="C530" s="413"/>
      <c r="D530" s="347"/>
      <c r="E530" s="347"/>
      <c r="F530" s="347"/>
      <c r="G530" s="347"/>
      <c r="H530" s="347"/>
      <c r="I530" s="347"/>
      <c r="J530" s="347"/>
      <c r="K530" s="347"/>
      <c r="L530" s="347"/>
      <c r="M530" s="347"/>
      <c r="N530" s="347"/>
      <c r="O530" s="347"/>
      <c r="P530" s="347"/>
      <c r="Q530" s="347"/>
      <c r="R530" s="347"/>
      <c r="S530" s="347"/>
      <c r="T530" s="347"/>
      <c r="U530" s="347"/>
      <c r="V530" s="347"/>
      <c r="W530" s="347"/>
      <c r="X530" s="347"/>
      <c r="Y530" s="257"/>
      <c r="Z530" s="257"/>
      <c r="AA530" s="257"/>
      <c r="AB530" s="257"/>
      <c r="AC530" s="257"/>
      <c r="AD530" s="257"/>
      <c r="AE530" s="257"/>
      <c r="AF530" s="257"/>
      <c r="AG530" s="257"/>
      <c r="AH530" s="257"/>
      <c r="AI530" s="257"/>
      <c r="AJ530" s="257"/>
      <c r="AK530" s="257"/>
      <c r="AL530" s="257"/>
      <c r="AM530" s="257"/>
      <c r="AN530" s="257"/>
      <c r="AO530" s="257"/>
      <c r="AP530" s="257"/>
      <c r="AQ530" s="257"/>
      <c r="AR530" s="257"/>
      <c r="AS530" s="257"/>
      <c r="AT530" s="257"/>
      <c r="AU530" s="257"/>
      <c r="AV530" s="257"/>
      <c r="AW530" s="257"/>
      <c r="AX530" s="257"/>
      <c r="AY530" s="257"/>
      <c r="AZ530" s="257"/>
      <c r="BA530" s="257"/>
      <c r="BB530" s="257"/>
      <c r="BC530" s="257"/>
      <c r="BD530" s="257"/>
      <c r="BE530" s="257"/>
      <c r="BF530" s="257"/>
      <c r="BG530" s="257"/>
      <c r="BH530" s="257"/>
      <c r="BI530" s="257"/>
      <c r="BJ530" s="257"/>
    </row>
    <row r="531" spans="2:62" ht="15.75" customHeight="1">
      <c r="B531" s="7"/>
      <c r="C531" s="347"/>
      <c r="D531" s="347"/>
      <c r="E531" s="347"/>
      <c r="F531" s="347"/>
      <c r="G531" s="347"/>
      <c r="H531" s="347"/>
      <c r="I531" s="347"/>
      <c r="J531" s="347"/>
      <c r="K531" s="347"/>
      <c r="L531" s="347"/>
      <c r="M531" s="347"/>
      <c r="N531" s="347"/>
      <c r="O531" s="347"/>
      <c r="P531" s="347"/>
      <c r="Q531" s="347"/>
      <c r="R531" s="347"/>
      <c r="S531" s="347"/>
      <c r="T531" s="347"/>
      <c r="U531" s="347"/>
      <c r="V531" s="347"/>
      <c r="W531" s="347"/>
      <c r="X531" s="347"/>
      <c r="Y531" s="257"/>
      <c r="Z531" s="257"/>
      <c r="AA531" s="257"/>
      <c r="AB531" s="257"/>
      <c r="AC531" s="257"/>
      <c r="AD531" s="257"/>
      <c r="AE531" s="257"/>
      <c r="AF531" s="257"/>
      <c r="AG531" s="257"/>
      <c r="AH531" s="257"/>
      <c r="AI531" s="257"/>
      <c r="AJ531" s="257"/>
      <c r="AK531" s="257"/>
      <c r="AL531" s="257"/>
      <c r="AM531" s="257"/>
      <c r="AN531" s="257"/>
      <c r="AO531" s="257"/>
      <c r="AP531" s="257"/>
      <c r="AQ531" s="257"/>
      <c r="AR531" s="257"/>
      <c r="AS531" s="257"/>
      <c r="AT531" s="257"/>
      <c r="AU531" s="257"/>
      <c r="AV531" s="257"/>
      <c r="AW531" s="257"/>
      <c r="AX531" s="257"/>
      <c r="AY531" s="257"/>
      <c r="AZ531" s="257"/>
      <c r="BA531" s="257"/>
      <c r="BB531" s="257"/>
      <c r="BC531" s="257"/>
      <c r="BD531" s="257"/>
      <c r="BE531" s="257"/>
      <c r="BF531" s="257"/>
      <c r="BG531" s="257"/>
      <c r="BH531" s="257"/>
      <c r="BI531" s="257"/>
      <c r="BJ531" s="257"/>
    </row>
    <row r="532" spans="2:62" ht="15.75" customHeight="1">
      <c r="B532" s="7"/>
      <c r="C532" s="347"/>
      <c r="D532" s="347"/>
      <c r="E532" s="414"/>
      <c r="F532" s="424"/>
      <c r="G532" s="347"/>
      <c r="H532" s="414"/>
      <c r="I532" s="424"/>
      <c r="J532" s="424"/>
      <c r="K532" s="414"/>
      <c r="L532" s="424"/>
      <c r="M532" s="414"/>
      <c r="N532" s="424"/>
      <c r="O532" s="414"/>
      <c r="P532" s="424"/>
      <c r="Q532" s="414"/>
      <c r="R532" s="414"/>
      <c r="S532" s="414"/>
      <c r="T532" s="347"/>
      <c r="U532" s="347"/>
      <c r="V532" s="347"/>
      <c r="W532" s="347"/>
      <c r="X532" s="347"/>
      <c r="Y532" s="257"/>
      <c r="Z532" s="257"/>
      <c r="AA532" s="257"/>
      <c r="AB532" s="257"/>
      <c r="AC532" s="257"/>
      <c r="AD532" s="257"/>
      <c r="AE532" s="257"/>
      <c r="AF532" s="257"/>
      <c r="AG532" s="257"/>
      <c r="AH532" s="257"/>
      <c r="AI532" s="257"/>
      <c r="AJ532" s="257"/>
      <c r="AK532" s="257"/>
      <c r="AL532" s="257"/>
      <c r="AM532" s="257"/>
      <c r="AN532" s="257"/>
      <c r="AO532" s="257"/>
      <c r="AP532" s="257"/>
      <c r="AQ532" s="257"/>
      <c r="AR532" s="257"/>
      <c r="AS532" s="257"/>
      <c r="AT532" s="257"/>
      <c r="AU532" s="257"/>
      <c r="AV532" s="257"/>
      <c r="AW532" s="257"/>
      <c r="AX532" s="257"/>
      <c r="AY532" s="257"/>
      <c r="AZ532" s="257"/>
      <c r="BA532" s="257"/>
      <c r="BB532" s="257"/>
      <c r="BC532" s="257"/>
      <c r="BD532" s="257"/>
      <c r="BE532" s="257"/>
      <c r="BF532" s="257"/>
      <c r="BG532" s="257"/>
      <c r="BH532" s="257"/>
      <c r="BI532" s="257"/>
      <c r="BJ532" s="257"/>
    </row>
    <row r="533" spans="2:62" ht="15.75" customHeight="1">
      <c r="B533" s="7"/>
      <c r="C533" s="347"/>
      <c r="D533" s="347"/>
      <c r="E533" s="414"/>
      <c r="F533" s="424"/>
      <c r="G533" s="347"/>
      <c r="H533" s="414"/>
      <c r="I533" s="424"/>
      <c r="J533" s="424"/>
      <c r="K533" s="414"/>
      <c r="L533" s="424"/>
      <c r="M533" s="414"/>
      <c r="N533" s="424"/>
      <c r="O533" s="414"/>
      <c r="P533" s="424"/>
      <c r="Q533" s="414"/>
      <c r="R533" s="414"/>
      <c r="S533" s="414"/>
      <c r="T533" s="347"/>
      <c r="U533" s="347"/>
      <c r="V533" s="347"/>
      <c r="W533" s="347"/>
      <c r="X533" s="347"/>
      <c r="Y533" s="257"/>
      <c r="Z533" s="257"/>
      <c r="AA533" s="257"/>
      <c r="AB533" s="257"/>
      <c r="AC533" s="257"/>
      <c r="AD533" s="257"/>
      <c r="AE533" s="257"/>
      <c r="AF533" s="257"/>
      <c r="AG533" s="257"/>
      <c r="AH533" s="257"/>
      <c r="AI533" s="257"/>
      <c r="AJ533" s="257"/>
      <c r="AK533" s="257"/>
      <c r="AL533" s="257"/>
      <c r="AM533" s="257"/>
      <c r="AN533" s="257"/>
      <c r="AO533" s="257"/>
      <c r="AP533" s="257"/>
      <c r="AQ533" s="257"/>
      <c r="AR533" s="257"/>
      <c r="AS533" s="257"/>
      <c r="AT533" s="257"/>
      <c r="AU533" s="257"/>
      <c r="AV533" s="257"/>
      <c r="AW533" s="257"/>
      <c r="AX533" s="257"/>
      <c r="AY533" s="257"/>
      <c r="AZ533" s="257"/>
      <c r="BA533" s="257"/>
      <c r="BB533" s="257"/>
      <c r="BC533" s="257"/>
      <c r="BD533" s="257"/>
      <c r="BE533" s="257"/>
      <c r="BF533" s="257"/>
      <c r="BG533" s="257"/>
      <c r="BH533" s="257"/>
      <c r="BI533" s="257"/>
      <c r="BJ533" s="257"/>
    </row>
    <row r="534" spans="2:62" ht="15.75" customHeight="1">
      <c r="B534" s="7"/>
      <c r="C534" s="347"/>
      <c r="D534" s="347"/>
      <c r="E534" s="414"/>
      <c r="F534" s="424"/>
      <c r="G534" s="347"/>
      <c r="H534" s="414"/>
      <c r="I534" s="424"/>
      <c r="J534" s="424"/>
      <c r="K534" s="414"/>
      <c r="L534" s="424"/>
      <c r="M534" s="414"/>
      <c r="N534" s="424"/>
      <c r="O534" s="414"/>
      <c r="P534" s="424"/>
      <c r="Q534" s="414"/>
      <c r="R534" s="414"/>
      <c r="S534" s="414"/>
      <c r="T534" s="347"/>
      <c r="U534" s="347"/>
      <c r="V534" s="347"/>
      <c r="W534" s="347"/>
      <c r="X534" s="347"/>
      <c r="Y534" s="257"/>
      <c r="Z534" s="257"/>
      <c r="AA534" s="257"/>
      <c r="AB534" s="257"/>
      <c r="AC534" s="257"/>
      <c r="AD534" s="257"/>
      <c r="AE534" s="257"/>
      <c r="AF534" s="257"/>
      <c r="AG534" s="257"/>
      <c r="AH534" s="257"/>
      <c r="AI534" s="257"/>
      <c r="AJ534" s="257"/>
      <c r="AK534" s="257"/>
      <c r="AL534" s="257"/>
      <c r="AM534" s="257"/>
      <c r="AN534" s="257"/>
      <c r="AO534" s="257"/>
      <c r="AP534" s="257"/>
      <c r="AQ534" s="257"/>
      <c r="AR534" s="257"/>
      <c r="AS534" s="257"/>
      <c r="AT534" s="257"/>
      <c r="AU534" s="257"/>
      <c r="AV534" s="257"/>
      <c r="AW534" s="257"/>
      <c r="AX534" s="257"/>
      <c r="AY534" s="257"/>
      <c r="AZ534" s="257"/>
      <c r="BA534" s="257"/>
      <c r="BB534" s="257"/>
      <c r="BC534" s="257"/>
      <c r="BD534" s="257"/>
      <c r="BE534" s="257"/>
      <c r="BF534" s="257"/>
      <c r="BG534" s="257"/>
      <c r="BH534" s="257"/>
      <c r="BI534" s="257"/>
      <c r="BJ534" s="257"/>
    </row>
    <row r="535" spans="2:62" ht="15.75" customHeight="1">
      <c r="B535" s="7"/>
      <c r="C535" s="347"/>
      <c r="D535" s="347"/>
      <c r="E535" s="414"/>
      <c r="F535" s="424"/>
      <c r="G535" s="347"/>
      <c r="H535" s="414"/>
      <c r="I535" s="424"/>
      <c r="J535" s="424"/>
      <c r="K535" s="414"/>
      <c r="L535" s="424"/>
      <c r="M535" s="414"/>
      <c r="N535" s="424"/>
      <c r="O535" s="414"/>
      <c r="P535" s="424"/>
      <c r="Q535" s="414"/>
      <c r="R535" s="414"/>
      <c r="S535" s="414"/>
      <c r="T535" s="347"/>
      <c r="U535" s="347"/>
      <c r="V535" s="347"/>
      <c r="W535" s="347"/>
      <c r="X535" s="347"/>
      <c r="Y535" s="257"/>
      <c r="Z535" s="257"/>
      <c r="AA535" s="257"/>
      <c r="AB535" s="257"/>
      <c r="AC535" s="257"/>
      <c r="AD535" s="257"/>
      <c r="AE535" s="257"/>
      <c r="AF535" s="257"/>
      <c r="AG535" s="257"/>
      <c r="AH535" s="257"/>
      <c r="AI535" s="257"/>
      <c r="AJ535" s="257"/>
      <c r="AK535" s="257"/>
      <c r="AL535" s="257"/>
      <c r="AM535" s="257"/>
      <c r="AN535" s="257"/>
      <c r="AO535" s="257"/>
      <c r="AP535" s="257"/>
      <c r="AQ535" s="257"/>
      <c r="AR535" s="257"/>
      <c r="AS535" s="257"/>
      <c r="AT535" s="257"/>
      <c r="AU535" s="257"/>
      <c r="AV535" s="257"/>
      <c r="AW535" s="257"/>
      <c r="AX535" s="257"/>
      <c r="AY535" s="257"/>
      <c r="AZ535" s="257"/>
      <c r="BA535" s="257"/>
      <c r="BB535" s="257"/>
      <c r="BC535" s="257"/>
      <c r="BD535" s="257"/>
      <c r="BE535" s="257"/>
      <c r="BF535" s="257"/>
      <c r="BG535" s="257"/>
      <c r="BH535" s="257"/>
      <c r="BI535" s="257"/>
      <c r="BJ535" s="257"/>
    </row>
    <row r="536" spans="2:62" ht="15.75" customHeight="1">
      <c r="B536" s="7"/>
      <c r="C536" s="347"/>
      <c r="D536" s="347"/>
      <c r="E536" s="414"/>
      <c r="F536" s="424"/>
      <c r="G536" s="347"/>
      <c r="H536" s="414"/>
      <c r="I536" s="424"/>
      <c r="J536" s="424"/>
      <c r="K536" s="414"/>
      <c r="L536" s="424"/>
      <c r="M536" s="414"/>
      <c r="N536" s="424"/>
      <c r="O536" s="414"/>
      <c r="P536" s="424"/>
      <c r="Q536" s="414"/>
      <c r="R536" s="414"/>
      <c r="S536" s="347"/>
      <c r="T536" s="347"/>
      <c r="U536" s="347"/>
      <c r="V536" s="347"/>
      <c r="W536" s="347"/>
      <c r="X536" s="347"/>
      <c r="Y536" s="257"/>
      <c r="Z536" s="257"/>
      <c r="AA536" s="257"/>
      <c r="AB536" s="257"/>
      <c r="AC536" s="257"/>
      <c r="AD536" s="257"/>
      <c r="AE536" s="257"/>
      <c r="AF536" s="257"/>
      <c r="AG536" s="257"/>
      <c r="AH536" s="257"/>
      <c r="AI536" s="257"/>
      <c r="AJ536" s="257"/>
      <c r="AK536" s="257"/>
      <c r="AL536" s="257"/>
      <c r="AM536" s="257"/>
      <c r="AN536" s="257"/>
      <c r="AO536" s="257"/>
      <c r="AP536" s="257"/>
      <c r="AQ536" s="257"/>
      <c r="AR536" s="257"/>
      <c r="AS536" s="257"/>
      <c r="AT536" s="257"/>
      <c r="AU536" s="257"/>
      <c r="AV536" s="257"/>
      <c r="AW536" s="257"/>
      <c r="AX536" s="257"/>
      <c r="AY536" s="257"/>
      <c r="AZ536" s="257"/>
      <c r="BA536" s="257"/>
      <c r="BB536" s="257"/>
      <c r="BC536" s="257"/>
      <c r="BD536" s="257"/>
      <c r="BE536" s="257"/>
      <c r="BF536" s="257"/>
      <c r="BG536" s="257"/>
      <c r="BH536" s="257"/>
      <c r="BI536" s="257"/>
      <c r="BJ536" s="257"/>
    </row>
    <row r="537" spans="2:62" ht="15.75" customHeight="1">
      <c r="B537" s="7"/>
      <c r="C537" s="347"/>
      <c r="D537" s="347"/>
      <c r="E537" s="414"/>
      <c r="F537" s="424"/>
      <c r="G537" s="347"/>
      <c r="H537" s="414"/>
      <c r="I537" s="424"/>
      <c r="J537" s="424"/>
      <c r="K537" s="414"/>
      <c r="L537" s="424"/>
      <c r="M537" s="414"/>
      <c r="N537" s="424"/>
      <c r="O537" s="414"/>
      <c r="P537" s="424"/>
      <c r="Q537" s="414"/>
      <c r="R537" s="414"/>
      <c r="S537" s="414"/>
      <c r="T537" s="347"/>
      <c r="U537" s="347"/>
      <c r="V537" s="347"/>
      <c r="W537" s="347"/>
      <c r="X537" s="347"/>
      <c r="Y537" s="257"/>
      <c r="Z537" s="257"/>
      <c r="AA537" s="257"/>
      <c r="AB537" s="257"/>
      <c r="AC537" s="257"/>
      <c r="AD537" s="257"/>
      <c r="AE537" s="257"/>
      <c r="AF537" s="257"/>
      <c r="AG537" s="257"/>
      <c r="AH537" s="257"/>
      <c r="AI537" s="257"/>
      <c r="AJ537" s="257"/>
      <c r="AK537" s="257"/>
      <c r="AL537" s="257"/>
      <c r="AM537" s="257"/>
      <c r="AN537" s="257"/>
      <c r="AO537" s="257"/>
      <c r="AP537" s="257"/>
      <c r="AQ537" s="257"/>
      <c r="AR537" s="257"/>
      <c r="AS537" s="257"/>
      <c r="AT537" s="257"/>
      <c r="AU537" s="257"/>
      <c r="AV537" s="257"/>
      <c r="AW537" s="257"/>
      <c r="AX537" s="257"/>
      <c r="AY537" s="257"/>
      <c r="AZ537" s="257"/>
      <c r="BA537" s="257"/>
      <c r="BB537" s="257"/>
      <c r="BC537" s="257"/>
      <c r="BD537" s="257"/>
      <c r="BE537" s="257"/>
      <c r="BF537" s="257"/>
      <c r="BG537" s="257"/>
      <c r="BH537" s="257"/>
      <c r="BI537" s="257"/>
      <c r="BJ537" s="257"/>
    </row>
    <row r="538" spans="2:62" ht="15.75" customHeight="1">
      <c r="B538" s="7"/>
      <c r="C538" s="347"/>
      <c r="D538" s="347"/>
      <c r="E538" s="414"/>
      <c r="F538" s="425"/>
      <c r="G538" s="347"/>
      <c r="H538" s="414"/>
      <c r="I538" s="425"/>
      <c r="J538" s="424"/>
      <c r="K538" s="414"/>
      <c r="L538" s="424"/>
      <c r="M538" s="414"/>
      <c r="N538" s="424"/>
      <c r="O538" s="414"/>
      <c r="P538" s="347"/>
      <c r="Q538" s="347"/>
      <c r="R538" s="414"/>
      <c r="S538" s="414"/>
      <c r="T538" s="347"/>
      <c r="U538" s="347"/>
      <c r="V538" s="347"/>
      <c r="W538" s="347"/>
      <c r="X538" s="347"/>
      <c r="Y538" s="257"/>
      <c r="Z538" s="257"/>
      <c r="AA538" s="257"/>
      <c r="AB538" s="257"/>
      <c r="AC538" s="257"/>
      <c r="AD538" s="257"/>
      <c r="AE538" s="257"/>
      <c r="AF538" s="257"/>
      <c r="AG538" s="257"/>
      <c r="AH538" s="257"/>
      <c r="AI538" s="257"/>
      <c r="AJ538" s="257"/>
      <c r="AK538" s="257"/>
      <c r="AL538" s="257"/>
      <c r="AM538" s="257"/>
      <c r="AN538" s="257"/>
      <c r="AO538" s="257"/>
      <c r="AP538" s="257"/>
      <c r="AQ538" s="257"/>
      <c r="AR538" s="257"/>
      <c r="AS538" s="257"/>
      <c r="AT538" s="257"/>
      <c r="AU538" s="257"/>
      <c r="AV538" s="257"/>
      <c r="AW538" s="257"/>
      <c r="AX538" s="257"/>
      <c r="AY538" s="257"/>
      <c r="AZ538" s="257"/>
      <c r="BA538" s="257"/>
      <c r="BB538" s="257"/>
      <c r="BC538" s="257"/>
      <c r="BD538" s="257"/>
      <c r="BE538" s="257"/>
      <c r="BF538" s="257"/>
      <c r="BG538" s="257"/>
      <c r="BH538" s="257"/>
      <c r="BI538" s="257"/>
      <c r="BJ538" s="257"/>
    </row>
    <row r="539" spans="2:62" ht="15.75" customHeight="1">
      <c r="B539" s="7"/>
      <c r="C539" s="413"/>
      <c r="D539" s="413"/>
      <c r="E539" s="416"/>
      <c r="F539" s="426"/>
      <c r="G539" s="413"/>
      <c r="H539" s="416"/>
      <c r="I539" s="426"/>
      <c r="J539" s="426"/>
      <c r="K539" s="416"/>
      <c r="L539" s="426"/>
      <c r="M539" s="416"/>
      <c r="N539" s="426"/>
      <c r="O539" s="416"/>
      <c r="P539" s="426"/>
      <c r="Q539" s="416"/>
      <c r="R539" s="416"/>
      <c r="S539" s="413"/>
      <c r="T539" s="347"/>
      <c r="U539" s="347"/>
      <c r="V539" s="347"/>
      <c r="W539" s="347"/>
      <c r="X539" s="347"/>
      <c r="Y539" s="257"/>
      <c r="Z539" s="257"/>
      <c r="AA539" s="257"/>
      <c r="AB539" s="257"/>
      <c r="AC539" s="257"/>
      <c r="AD539" s="257"/>
      <c r="AE539" s="257"/>
      <c r="AF539" s="257"/>
      <c r="AG539" s="257"/>
      <c r="AH539" s="257"/>
      <c r="AI539" s="257"/>
      <c r="AJ539" s="257"/>
      <c r="AK539" s="257"/>
      <c r="AL539" s="257"/>
      <c r="AM539" s="257"/>
      <c r="AN539" s="257"/>
      <c r="AO539" s="257"/>
      <c r="AP539" s="257"/>
      <c r="AQ539" s="257"/>
      <c r="AR539" s="257"/>
      <c r="AS539" s="257"/>
      <c r="AT539" s="257"/>
      <c r="AU539" s="257"/>
      <c r="AV539" s="257"/>
      <c r="AW539" s="257"/>
      <c r="AX539" s="257"/>
      <c r="AY539" s="257"/>
      <c r="AZ539" s="257"/>
      <c r="BA539" s="257"/>
      <c r="BB539" s="257"/>
      <c r="BC539" s="257"/>
      <c r="BD539" s="257"/>
      <c r="BE539" s="257"/>
      <c r="BF539" s="257"/>
      <c r="BG539" s="257"/>
      <c r="BH539" s="257"/>
      <c r="BI539" s="257"/>
      <c r="BJ539" s="257"/>
    </row>
    <row r="540" spans="2:62" ht="15.75" customHeight="1">
      <c r="B540" s="7"/>
      <c r="C540" s="347"/>
      <c r="D540" s="347"/>
      <c r="E540" s="414"/>
      <c r="F540" s="347"/>
      <c r="G540" s="347"/>
      <c r="H540" s="414"/>
      <c r="I540" s="347"/>
      <c r="J540" s="424"/>
      <c r="K540" s="414"/>
      <c r="L540" s="424"/>
      <c r="M540" s="414"/>
      <c r="N540" s="424"/>
      <c r="O540" s="414"/>
      <c r="P540" s="413"/>
      <c r="Q540" s="426"/>
      <c r="R540" s="426"/>
      <c r="S540" s="347"/>
      <c r="T540" s="347"/>
      <c r="U540" s="347"/>
      <c r="V540" s="347"/>
      <c r="W540" s="347"/>
      <c r="X540" s="347"/>
      <c r="Y540" s="257"/>
      <c r="Z540" s="257"/>
      <c r="AA540" s="257"/>
      <c r="AB540" s="257"/>
      <c r="AC540" s="257"/>
      <c r="AD540" s="257"/>
      <c r="AE540" s="257"/>
      <c r="AF540" s="257"/>
      <c r="AG540" s="257"/>
      <c r="AH540" s="257"/>
      <c r="AI540" s="257"/>
      <c r="AJ540" s="257"/>
      <c r="AK540" s="257"/>
      <c r="AL540" s="257"/>
      <c r="AM540" s="257"/>
      <c r="AN540" s="257"/>
      <c r="AO540" s="257"/>
      <c r="AP540" s="257"/>
      <c r="AQ540" s="257"/>
      <c r="AR540" s="257"/>
      <c r="AS540" s="257"/>
      <c r="AT540" s="257"/>
      <c r="AU540" s="257"/>
      <c r="AV540" s="257"/>
      <c r="AW540" s="257"/>
      <c r="AX540" s="257"/>
      <c r="AY540" s="257"/>
      <c r="AZ540" s="257"/>
      <c r="BA540" s="257"/>
      <c r="BB540" s="257"/>
      <c r="BC540" s="257"/>
      <c r="BD540" s="257"/>
      <c r="BE540" s="257"/>
      <c r="BF540" s="257"/>
      <c r="BG540" s="257"/>
      <c r="BH540" s="257"/>
      <c r="BI540" s="257"/>
      <c r="BJ540" s="257"/>
    </row>
    <row r="541" spans="2:62" ht="15.75" customHeight="1">
      <c r="B541" s="7"/>
      <c r="C541" s="347"/>
      <c r="D541" s="347"/>
      <c r="E541" s="414"/>
      <c r="F541" s="347"/>
      <c r="G541" s="347"/>
      <c r="H541" s="414"/>
      <c r="I541" s="347"/>
      <c r="J541" s="424"/>
      <c r="K541" s="414"/>
      <c r="L541" s="424"/>
      <c r="M541" s="414"/>
      <c r="N541" s="424"/>
      <c r="O541" s="414"/>
      <c r="P541" s="347"/>
      <c r="Q541" s="347"/>
      <c r="R541" s="414"/>
      <c r="S541" s="347"/>
      <c r="T541" s="347"/>
      <c r="U541" s="347"/>
      <c r="V541" s="347"/>
      <c r="W541" s="347"/>
      <c r="X541" s="347"/>
      <c r="Y541" s="257"/>
      <c r="Z541" s="257"/>
      <c r="AA541" s="257"/>
      <c r="AB541" s="257"/>
      <c r="AC541" s="257"/>
      <c r="AD541" s="257"/>
      <c r="AE541" s="257"/>
      <c r="AF541" s="257"/>
      <c r="AG541" s="257"/>
      <c r="AH541" s="257"/>
      <c r="AI541" s="257"/>
      <c r="AJ541" s="257"/>
      <c r="AK541" s="257"/>
      <c r="AL541" s="257"/>
      <c r="AM541" s="257"/>
      <c r="AN541" s="257"/>
      <c r="AO541" s="257"/>
      <c r="AP541" s="257"/>
      <c r="AQ541" s="257"/>
      <c r="AR541" s="257"/>
      <c r="AS541" s="257"/>
      <c r="AT541" s="257"/>
      <c r="AU541" s="257"/>
      <c r="AV541" s="257"/>
      <c r="AW541" s="257"/>
      <c r="AX541" s="257"/>
      <c r="AY541" s="257"/>
      <c r="AZ541" s="257"/>
      <c r="BA541" s="257"/>
      <c r="BB541" s="257"/>
      <c r="BC541" s="257"/>
      <c r="BD541" s="257"/>
      <c r="BE541" s="257"/>
      <c r="BF541" s="257"/>
      <c r="BG541" s="257"/>
      <c r="BH541" s="257"/>
      <c r="BI541" s="257"/>
      <c r="BJ541" s="257"/>
    </row>
    <row r="542" spans="2:62" ht="15.75" customHeight="1">
      <c r="B542" s="7"/>
      <c r="C542" s="413"/>
      <c r="D542" s="347"/>
      <c r="E542" s="414"/>
      <c r="F542" s="347"/>
      <c r="G542" s="347"/>
      <c r="H542" s="414"/>
      <c r="I542" s="347"/>
      <c r="J542" s="424"/>
      <c r="K542" s="414"/>
      <c r="L542" s="424"/>
      <c r="M542" s="414"/>
      <c r="N542" s="424"/>
      <c r="O542" s="414"/>
      <c r="P542" s="347"/>
      <c r="Q542" s="347"/>
      <c r="R542" s="414"/>
      <c r="S542" s="347"/>
      <c r="T542" s="347"/>
      <c r="U542" s="347"/>
      <c r="V542" s="347"/>
      <c r="W542" s="347"/>
      <c r="X542" s="347"/>
      <c r="Y542" s="257"/>
      <c r="Z542" s="257"/>
      <c r="AA542" s="257"/>
      <c r="AB542" s="257"/>
      <c r="AC542" s="257"/>
      <c r="AD542" s="257"/>
      <c r="AE542" s="257"/>
      <c r="AF542" s="257"/>
      <c r="AG542" s="257"/>
      <c r="AH542" s="257"/>
      <c r="AI542" s="257"/>
      <c r="AJ542" s="257"/>
      <c r="AK542" s="257"/>
      <c r="AL542" s="257"/>
      <c r="AM542" s="257"/>
      <c r="AN542" s="257"/>
      <c r="AO542" s="257"/>
      <c r="AP542" s="257"/>
      <c r="AQ542" s="257"/>
      <c r="AR542" s="257"/>
      <c r="AS542" s="257"/>
      <c r="AT542" s="257"/>
      <c r="AU542" s="257"/>
      <c r="AV542" s="257"/>
      <c r="AW542" s="257"/>
      <c r="AX542" s="257"/>
      <c r="AY542" s="257"/>
      <c r="AZ542" s="257"/>
      <c r="BA542" s="257"/>
      <c r="BB542" s="257"/>
      <c r="BC542" s="257"/>
      <c r="BD542" s="257"/>
      <c r="BE542" s="257"/>
      <c r="BF542" s="257"/>
      <c r="BG542" s="257"/>
      <c r="BH542" s="257"/>
      <c r="BI542" s="257"/>
      <c r="BJ542" s="257"/>
    </row>
    <row r="543" spans="2:62" ht="15.75" customHeight="1">
      <c r="B543" s="7"/>
      <c r="C543" s="347"/>
      <c r="D543" s="347"/>
      <c r="E543" s="347"/>
      <c r="F543" s="347"/>
      <c r="G543" s="347"/>
      <c r="H543" s="347"/>
      <c r="I543" s="347"/>
      <c r="J543" s="347"/>
      <c r="K543" s="347"/>
      <c r="L543" s="347"/>
      <c r="M543" s="347"/>
      <c r="N543" s="347"/>
      <c r="O543" s="347"/>
      <c r="P543" s="347"/>
      <c r="Q543" s="347"/>
      <c r="R543" s="347"/>
      <c r="S543" s="347"/>
      <c r="T543" s="347"/>
      <c r="U543" s="347"/>
      <c r="V543" s="347"/>
      <c r="W543" s="347"/>
      <c r="X543" s="347"/>
      <c r="Y543" s="257"/>
      <c r="Z543" s="257"/>
      <c r="AA543" s="257"/>
      <c r="AB543" s="257"/>
      <c r="AC543" s="257"/>
      <c r="AD543" s="257"/>
      <c r="AE543" s="257"/>
      <c r="AF543" s="257"/>
      <c r="AG543" s="257"/>
      <c r="AH543" s="257"/>
      <c r="AI543" s="257"/>
      <c r="AJ543" s="257"/>
      <c r="AK543" s="257"/>
      <c r="AL543" s="257"/>
      <c r="AM543" s="257"/>
      <c r="AN543" s="257"/>
      <c r="AO543" s="257"/>
      <c r="AP543" s="257"/>
      <c r="AQ543" s="257"/>
      <c r="AR543" s="257"/>
      <c r="AS543" s="257"/>
      <c r="AT543" s="257"/>
      <c r="AU543" s="257"/>
      <c r="AV543" s="257"/>
      <c r="AW543" s="257"/>
      <c r="AX543" s="257"/>
      <c r="AY543" s="257"/>
      <c r="AZ543" s="257"/>
      <c r="BA543" s="257"/>
      <c r="BB543" s="257"/>
      <c r="BC543" s="257"/>
      <c r="BD543" s="257"/>
      <c r="BE543" s="257"/>
      <c r="BF543" s="257"/>
      <c r="BG543" s="257"/>
      <c r="BH543" s="257"/>
      <c r="BI543" s="257"/>
      <c r="BJ543" s="257"/>
    </row>
    <row r="544" spans="2:62" ht="15.75" customHeight="1">
      <c r="B544" s="7"/>
      <c r="C544" s="347"/>
      <c r="D544" s="347"/>
      <c r="E544" s="414"/>
      <c r="F544" s="424"/>
      <c r="G544" s="347"/>
      <c r="H544" s="414"/>
      <c r="I544" s="424"/>
      <c r="J544" s="424"/>
      <c r="K544" s="347"/>
      <c r="L544" s="424"/>
      <c r="M544" s="347"/>
      <c r="N544" s="424"/>
      <c r="O544" s="347"/>
      <c r="P544" s="424"/>
      <c r="Q544" s="414"/>
      <c r="R544" s="414"/>
      <c r="S544" s="347"/>
      <c r="T544" s="347"/>
      <c r="U544" s="347"/>
      <c r="V544" s="347"/>
      <c r="W544" s="347"/>
      <c r="X544" s="347"/>
      <c r="Y544" s="257"/>
      <c r="Z544" s="257"/>
      <c r="AA544" s="257"/>
      <c r="AB544" s="257"/>
      <c r="AC544" s="257"/>
      <c r="AD544" s="257"/>
      <c r="AE544" s="257"/>
      <c r="AF544" s="257"/>
      <c r="AG544" s="257"/>
      <c r="AH544" s="257"/>
      <c r="AI544" s="257"/>
      <c r="AJ544" s="257"/>
      <c r="AK544" s="257"/>
      <c r="AL544" s="257"/>
      <c r="AM544" s="257"/>
      <c r="AN544" s="257"/>
      <c r="AO544" s="257"/>
      <c r="AP544" s="257"/>
      <c r="AQ544" s="257"/>
      <c r="AR544" s="257"/>
      <c r="AS544" s="257"/>
      <c r="AT544" s="257"/>
      <c r="AU544" s="257"/>
      <c r="AV544" s="257"/>
      <c r="AW544" s="257"/>
      <c r="AX544" s="257"/>
      <c r="AY544" s="257"/>
      <c r="AZ544" s="257"/>
      <c r="BA544" s="257"/>
      <c r="BB544" s="257"/>
      <c r="BC544" s="257"/>
      <c r="BD544" s="257"/>
      <c r="BE544" s="257"/>
      <c r="BF544" s="257"/>
      <c r="BG544" s="257"/>
      <c r="BH544" s="257"/>
      <c r="BI544" s="257"/>
      <c r="BJ544" s="257"/>
    </row>
    <row r="545" spans="2:62" ht="15.75" customHeight="1">
      <c r="B545" s="7"/>
      <c r="C545" s="347"/>
      <c r="D545" s="347"/>
      <c r="E545" s="414"/>
      <c r="F545" s="425"/>
      <c r="G545" s="347"/>
      <c r="H545" s="414"/>
      <c r="I545" s="425"/>
      <c r="J545" s="424"/>
      <c r="K545" s="414"/>
      <c r="L545" s="424"/>
      <c r="M545" s="414"/>
      <c r="N545" s="424"/>
      <c r="O545" s="414"/>
      <c r="P545" s="347"/>
      <c r="Q545" s="424"/>
      <c r="R545" s="424"/>
      <c r="S545" s="414"/>
      <c r="T545" s="347"/>
      <c r="U545" s="347"/>
      <c r="V545" s="347"/>
      <c r="W545" s="347"/>
      <c r="X545" s="347"/>
      <c r="Y545" s="257"/>
      <c r="Z545" s="257"/>
      <c r="AA545" s="257"/>
      <c r="AB545" s="257"/>
      <c r="AC545" s="257"/>
      <c r="AD545" s="257"/>
      <c r="AE545" s="257"/>
      <c r="AF545" s="257"/>
      <c r="AG545" s="257"/>
      <c r="AH545" s="257"/>
      <c r="AI545" s="257"/>
      <c r="AJ545" s="257"/>
      <c r="AK545" s="257"/>
      <c r="AL545" s="257"/>
      <c r="AM545" s="257"/>
      <c r="AN545" s="257"/>
      <c r="AO545" s="257"/>
      <c r="AP545" s="257"/>
      <c r="AQ545" s="257"/>
      <c r="AR545" s="257"/>
      <c r="AS545" s="257"/>
      <c r="AT545" s="257"/>
      <c r="AU545" s="257"/>
      <c r="AV545" s="257"/>
      <c r="AW545" s="257"/>
      <c r="AX545" s="257"/>
      <c r="AY545" s="257"/>
      <c r="AZ545" s="257"/>
      <c r="BA545" s="257"/>
      <c r="BB545" s="257"/>
      <c r="BC545" s="257"/>
      <c r="BD545" s="257"/>
      <c r="BE545" s="257"/>
      <c r="BF545" s="257"/>
      <c r="BG545" s="257"/>
      <c r="BH545" s="257"/>
      <c r="BI545" s="257"/>
      <c r="BJ545" s="257"/>
    </row>
    <row r="546" spans="2:62" ht="15.75" customHeight="1">
      <c r="B546" s="7"/>
      <c r="C546" s="347"/>
      <c r="D546" s="347"/>
      <c r="E546" s="414"/>
      <c r="F546" s="425"/>
      <c r="G546" s="347"/>
      <c r="H546" s="414"/>
      <c r="I546" s="425"/>
      <c r="J546" s="424"/>
      <c r="K546" s="414"/>
      <c r="L546" s="424"/>
      <c r="M546" s="414"/>
      <c r="N546" s="424"/>
      <c r="O546" s="414"/>
      <c r="P546" s="347"/>
      <c r="Q546" s="347"/>
      <c r="R546" s="414"/>
      <c r="S546" s="414"/>
      <c r="T546" s="347"/>
      <c r="U546" s="347"/>
      <c r="V546" s="347"/>
      <c r="W546" s="347"/>
      <c r="X546" s="347"/>
      <c r="Y546" s="257"/>
      <c r="Z546" s="257"/>
      <c r="AA546" s="257"/>
      <c r="AB546" s="257"/>
      <c r="AC546" s="257"/>
      <c r="AD546" s="257"/>
      <c r="AE546" s="257"/>
      <c r="AF546" s="257"/>
      <c r="AG546" s="257"/>
      <c r="AH546" s="257"/>
      <c r="AI546" s="257"/>
      <c r="AJ546" s="257"/>
      <c r="AK546" s="257"/>
      <c r="AL546" s="257"/>
      <c r="AM546" s="257"/>
      <c r="AN546" s="257"/>
      <c r="AO546" s="257"/>
      <c r="AP546" s="257"/>
      <c r="AQ546" s="257"/>
      <c r="AR546" s="257"/>
      <c r="AS546" s="257"/>
      <c r="AT546" s="257"/>
      <c r="AU546" s="257"/>
      <c r="AV546" s="257"/>
      <c r="AW546" s="257"/>
      <c r="AX546" s="257"/>
      <c r="AY546" s="257"/>
      <c r="AZ546" s="257"/>
      <c r="BA546" s="257"/>
      <c r="BB546" s="257"/>
      <c r="BC546" s="257"/>
      <c r="BD546" s="257"/>
      <c r="BE546" s="257"/>
      <c r="BF546" s="257"/>
      <c r="BG546" s="257"/>
      <c r="BH546" s="257"/>
      <c r="BI546" s="257"/>
      <c r="BJ546" s="257"/>
    </row>
    <row r="547" spans="2:62" ht="15.75" customHeight="1">
      <c r="B547" s="7"/>
      <c r="C547" s="347"/>
      <c r="D547" s="347"/>
      <c r="E547" s="414"/>
      <c r="F547" s="424"/>
      <c r="G547" s="347"/>
      <c r="H547" s="414"/>
      <c r="I547" s="424"/>
      <c r="J547" s="424"/>
      <c r="K547" s="414"/>
      <c r="L547" s="424"/>
      <c r="M547" s="414"/>
      <c r="N547" s="424"/>
      <c r="O547" s="414"/>
      <c r="P547" s="347"/>
      <c r="Q547" s="347"/>
      <c r="R547" s="414"/>
      <c r="S547" s="347"/>
      <c r="T547" s="347"/>
      <c r="U547" s="347"/>
      <c r="V547" s="347"/>
      <c r="W547" s="347"/>
      <c r="X547" s="347"/>
      <c r="Y547" s="257"/>
      <c r="Z547" s="257"/>
      <c r="AA547" s="257"/>
      <c r="AB547" s="257"/>
      <c r="AC547" s="257"/>
      <c r="AD547" s="257"/>
      <c r="AE547" s="257"/>
      <c r="AF547" s="257"/>
      <c r="AG547" s="257"/>
      <c r="AH547" s="257"/>
      <c r="AI547" s="257"/>
      <c r="AJ547" s="257"/>
      <c r="AK547" s="257"/>
      <c r="AL547" s="257"/>
      <c r="AM547" s="257"/>
      <c r="AN547" s="257"/>
      <c r="AO547" s="257"/>
      <c r="AP547" s="257"/>
      <c r="AQ547" s="257"/>
      <c r="AR547" s="257"/>
      <c r="AS547" s="257"/>
      <c r="AT547" s="257"/>
      <c r="AU547" s="257"/>
      <c r="AV547" s="257"/>
      <c r="AW547" s="257"/>
      <c r="AX547" s="257"/>
      <c r="AY547" s="257"/>
      <c r="AZ547" s="257"/>
      <c r="BA547" s="257"/>
      <c r="BB547" s="257"/>
      <c r="BC547" s="257"/>
      <c r="BD547" s="257"/>
      <c r="BE547" s="257"/>
      <c r="BF547" s="257"/>
      <c r="BG547" s="257"/>
      <c r="BH547" s="257"/>
      <c r="BI547" s="257"/>
      <c r="BJ547" s="257"/>
    </row>
    <row r="548" spans="2:62" ht="15.75" customHeight="1">
      <c r="B548" s="7"/>
      <c r="C548" s="413"/>
      <c r="D548" s="413"/>
      <c r="E548" s="416"/>
      <c r="F548" s="426"/>
      <c r="G548" s="413"/>
      <c r="H548" s="416"/>
      <c r="I548" s="426"/>
      <c r="J548" s="426"/>
      <c r="K548" s="416"/>
      <c r="L548" s="426"/>
      <c r="M548" s="416"/>
      <c r="N548" s="426"/>
      <c r="O548" s="416"/>
      <c r="P548" s="426"/>
      <c r="Q548" s="413"/>
      <c r="R548" s="416"/>
      <c r="S548" s="413"/>
      <c r="T548" s="347"/>
      <c r="U548" s="347"/>
      <c r="V548" s="347"/>
      <c r="W548" s="347"/>
      <c r="X548" s="347"/>
      <c r="Y548" s="257"/>
      <c r="Z548" s="257"/>
      <c r="AA548" s="257"/>
      <c r="AB548" s="257"/>
      <c r="AC548" s="257"/>
      <c r="AD548" s="257"/>
      <c r="AE548" s="257"/>
      <c r="AF548" s="257"/>
      <c r="AG548" s="257"/>
      <c r="AH548" s="257"/>
      <c r="AI548" s="257"/>
      <c r="AJ548" s="257"/>
      <c r="AK548" s="257"/>
      <c r="AL548" s="257"/>
      <c r="AM548" s="257"/>
      <c r="AN548" s="257"/>
      <c r="AO548" s="257"/>
      <c r="AP548" s="257"/>
      <c r="AQ548" s="257"/>
      <c r="AR548" s="257"/>
      <c r="AS548" s="257"/>
      <c r="AT548" s="257"/>
      <c r="AU548" s="257"/>
      <c r="AV548" s="257"/>
      <c r="AW548" s="257"/>
      <c r="AX548" s="257"/>
      <c r="AY548" s="257"/>
      <c r="AZ548" s="257"/>
      <c r="BA548" s="257"/>
      <c r="BB548" s="257"/>
      <c r="BC548" s="257"/>
      <c r="BD548" s="257"/>
      <c r="BE548" s="257"/>
      <c r="BF548" s="257"/>
      <c r="BG548" s="257"/>
      <c r="BH548" s="257"/>
      <c r="BI548" s="257"/>
      <c r="BJ548" s="257"/>
    </row>
    <row r="549" spans="2:62" ht="15.75" customHeight="1">
      <c r="B549" s="7"/>
      <c r="C549" s="347"/>
      <c r="D549" s="347"/>
      <c r="E549" s="347"/>
      <c r="F549" s="347"/>
      <c r="G549" s="347"/>
      <c r="H549" s="347"/>
      <c r="I549" s="347"/>
      <c r="J549" s="347"/>
      <c r="K549" s="347"/>
      <c r="L549" s="347"/>
      <c r="M549" s="347"/>
      <c r="N549" s="347"/>
      <c r="O549" s="347"/>
      <c r="P549" s="413"/>
      <c r="Q549" s="426"/>
      <c r="R549" s="426"/>
      <c r="S549" s="347"/>
      <c r="T549" s="347"/>
      <c r="U549" s="347"/>
      <c r="V549" s="347"/>
      <c r="W549" s="347"/>
      <c r="X549" s="347"/>
      <c r="Y549" s="257"/>
      <c r="Z549" s="257"/>
      <c r="AA549" s="257"/>
      <c r="AB549" s="257"/>
      <c r="AC549" s="257"/>
      <c r="AD549" s="257"/>
      <c r="AE549" s="257"/>
      <c r="AF549" s="257"/>
      <c r="AG549" s="257"/>
      <c r="AH549" s="257"/>
      <c r="AI549" s="257"/>
      <c r="AJ549" s="257"/>
      <c r="AK549" s="257"/>
      <c r="AL549" s="257"/>
      <c r="AM549" s="257"/>
      <c r="AN549" s="257"/>
      <c r="AO549" s="257"/>
      <c r="AP549" s="257"/>
      <c r="AQ549" s="257"/>
      <c r="AR549" s="257"/>
      <c r="AS549" s="257"/>
      <c r="AT549" s="257"/>
      <c r="AU549" s="257"/>
      <c r="AV549" s="257"/>
      <c r="AW549" s="257"/>
      <c r="AX549" s="257"/>
      <c r="AY549" s="257"/>
      <c r="AZ549" s="257"/>
      <c r="BA549" s="257"/>
      <c r="BB549" s="257"/>
      <c r="BC549" s="257"/>
      <c r="BD549" s="257"/>
      <c r="BE549" s="257"/>
      <c r="BF549" s="257"/>
      <c r="BG549" s="257"/>
      <c r="BH549" s="257"/>
      <c r="BI549" s="257"/>
      <c r="BJ549" s="257"/>
    </row>
    <row r="550" spans="2:62" ht="15.75" customHeight="1">
      <c r="B550" s="7"/>
      <c r="C550" s="347"/>
      <c r="D550" s="347"/>
      <c r="E550" s="414"/>
      <c r="F550" s="424"/>
      <c r="G550" s="347"/>
      <c r="H550" s="414"/>
      <c r="I550" s="424"/>
      <c r="J550" s="424"/>
      <c r="K550" s="414"/>
      <c r="L550" s="424"/>
      <c r="M550" s="414"/>
      <c r="N550" s="424"/>
      <c r="O550" s="414"/>
      <c r="P550" s="347"/>
      <c r="Q550" s="347"/>
      <c r="R550" s="414"/>
      <c r="S550" s="347"/>
      <c r="T550" s="347"/>
      <c r="U550" s="347"/>
      <c r="V550" s="347"/>
      <c r="W550" s="347"/>
      <c r="X550" s="347"/>
      <c r="Y550" s="257"/>
      <c r="Z550" s="257"/>
      <c r="AA550" s="257"/>
      <c r="AB550" s="257"/>
      <c r="AC550" s="257"/>
      <c r="AD550" s="257"/>
      <c r="AE550" s="257"/>
      <c r="AF550" s="257"/>
      <c r="AG550" s="257"/>
      <c r="AH550" s="257"/>
      <c r="AI550" s="257"/>
      <c r="AJ550" s="257"/>
      <c r="AK550" s="257"/>
      <c r="AL550" s="257"/>
      <c r="AM550" s="257"/>
      <c r="AN550" s="257"/>
      <c r="AO550" s="257"/>
      <c r="AP550" s="257"/>
      <c r="AQ550" s="257"/>
      <c r="AR550" s="257"/>
      <c r="AS550" s="257"/>
      <c r="AT550" s="257"/>
      <c r="AU550" s="257"/>
      <c r="AV550" s="257"/>
      <c r="AW550" s="257"/>
      <c r="AX550" s="257"/>
      <c r="AY550" s="257"/>
      <c r="AZ550" s="257"/>
      <c r="BA550" s="257"/>
      <c r="BB550" s="257"/>
      <c r="BC550" s="257"/>
      <c r="BD550" s="257"/>
      <c r="BE550" s="257"/>
      <c r="BF550" s="257"/>
      <c r="BG550" s="257"/>
      <c r="BH550" s="257"/>
      <c r="BI550" s="257"/>
      <c r="BJ550" s="257"/>
    </row>
    <row r="551" spans="2:62" ht="15.75" customHeight="1">
      <c r="B551" s="7"/>
      <c r="C551" s="413"/>
      <c r="D551" s="347"/>
      <c r="E551" s="414"/>
      <c r="F551" s="424"/>
      <c r="G551" s="347"/>
      <c r="H551" s="414"/>
      <c r="I551" s="424"/>
      <c r="J551" s="424"/>
      <c r="K551" s="414"/>
      <c r="L551" s="424"/>
      <c r="M551" s="414"/>
      <c r="N551" s="424"/>
      <c r="O551" s="414"/>
      <c r="P551" s="347"/>
      <c r="Q551" s="347"/>
      <c r="R551" s="414"/>
      <c r="S551" s="347"/>
      <c r="T551" s="347"/>
      <c r="U551" s="347"/>
      <c r="V551" s="347"/>
      <c r="W551" s="347"/>
      <c r="X551" s="347"/>
      <c r="Y551" s="257"/>
      <c r="Z551" s="257"/>
      <c r="AA551" s="257"/>
      <c r="AB551" s="257"/>
      <c r="AC551" s="257"/>
      <c r="AD551" s="257"/>
      <c r="AE551" s="257"/>
      <c r="AF551" s="257"/>
      <c r="AG551" s="257"/>
      <c r="AH551" s="257"/>
      <c r="AI551" s="257"/>
      <c r="AJ551" s="257"/>
      <c r="AK551" s="257"/>
      <c r="AL551" s="257"/>
      <c r="AM551" s="257"/>
      <c r="AN551" s="257"/>
      <c r="AO551" s="257"/>
      <c r="AP551" s="257"/>
      <c r="AQ551" s="257"/>
      <c r="AR551" s="257"/>
      <c r="AS551" s="257"/>
      <c r="AT551" s="257"/>
      <c r="AU551" s="257"/>
      <c r="AV551" s="257"/>
      <c r="AW551" s="257"/>
      <c r="AX551" s="257"/>
      <c r="AY551" s="257"/>
      <c r="AZ551" s="257"/>
      <c r="BA551" s="257"/>
      <c r="BB551" s="257"/>
      <c r="BC551" s="257"/>
      <c r="BD551" s="257"/>
      <c r="BE551" s="257"/>
      <c r="BF551" s="257"/>
      <c r="BG551" s="257"/>
      <c r="BH551" s="257"/>
      <c r="BI551" s="257"/>
      <c r="BJ551" s="257"/>
    </row>
    <row r="552" spans="2:62" ht="15.75" customHeight="1">
      <c r="B552" s="7"/>
      <c r="C552" s="347"/>
      <c r="D552" s="347"/>
      <c r="E552" s="414"/>
      <c r="F552" s="424"/>
      <c r="G552" s="347"/>
      <c r="H552" s="414"/>
      <c r="I552" s="424"/>
      <c r="J552" s="424"/>
      <c r="K552" s="414"/>
      <c r="L552" s="424"/>
      <c r="M552" s="414"/>
      <c r="N552" s="424"/>
      <c r="O552" s="414"/>
      <c r="P552" s="347"/>
      <c r="Q552" s="347"/>
      <c r="R552" s="414"/>
      <c r="S552" s="347"/>
      <c r="T552" s="347"/>
      <c r="U552" s="347"/>
      <c r="V552" s="347"/>
      <c r="W552" s="347"/>
      <c r="X552" s="347"/>
      <c r="Y552" s="257"/>
      <c r="Z552" s="257"/>
      <c r="AA552" s="257"/>
      <c r="AB552" s="257"/>
      <c r="AC552" s="257"/>
      <c r="AD552" s="257"/>
      <c r="AE552" s="257"/>
      <c r="AF552" s="257"/>
      <c r="AG552" s="257"/>
      <c r="AH552" s="257"/>
      <c r="AI552" s="257"/>
      <c r="AJ552" s="257"/>
      <c r="AK552" s="257"/>
      <c r="AL552" s="257"/>
      <c r="AM552" s="257"/>
      <c r="AN552" s="257"/>
      <c r="AO552" s="257"/>
      <c r="AP552" s="257"/>
      <c r="AQ552" s="257"/>
      <c r="AR552" s="257"/>
      <c r="AS552" s="257"/>
      <c r="AT552" s="257"/>
      <c r="AU552" s="257"/>
      <c r="AV552" s="257"/>
      <c r="AW552" s="257"/>
      <c r="AX552" s="257"/>
      <c r="AY552" s="257"/>
      <c r="AZ552" s="257"/>
      <c r="BA552" s="257"/>
      <c r="BB552" s="257"/>
      <c r="BC552" s="257"/>
      <c r="BD552" s="257"/>
      <c r="BE552" s="257"/>
      <c r="BF552" s="257"/>
      <c r="BG552" s="257"/>
      <c r="BH552" s="257"/>
      <c r="BI552" s="257"/>
      <c r="BJ552" s="257"/>
    </row>
    <row r="553" spans="2:62" ht="15.75" customHeight="1">
      <c r="B553" s="7"/>
      <c r="C553" s="347"/>
      <c r="D553" s="347"/>
      <c r="E553" s="347"/>
      <c r="F553" s="347"/>
      <c r="G553" s="347"/>
      <c r="H553" s="347"/>
      <c r="I553" s="347"/>
      <c r="J553" s="347"/>
      <c r="K553" s="347"/>
      <c r="L553" s="347"/>
      <c r="M553" s="347"/>
      <c r="N553" s="347"/>
      <c r="O553" s="347"/>
      <c r="P553" s="424"/>
      <c r="Q553" s="414"/>
      <c r="R553" s="347"/>
      <c r="S553" s="414"/>
      <c r="T553" s="347"/>
      <c r="U553" s="347"/>
      <c r="V553" s="347"/>
      <c r="W553" s="347"/>
      <c r="X553" s="347"/>
      <c r="Y553" s="257"/>
      <c r="Z553" s="257"/>
      <c r="AA553" s="257"/>
      <c r="AB553" s="257"/>
      <c r="AC553" s="257"/>
      <c r="AD553" s="257"/>
      <c r="AE553" s="257"/>
      <c r="AF553" s="257"/>
      <c r="AG553" s="257"/>
      <c r="AH553" s="257"/>
      <c r="AI553" s="257"/>
      <c r="AJ553" s="257"/>
      <c r="AK553" s="257"/>
      <c r="AL553" s="257"/>
      <c r="AM553" s="257"/>
      <c r="AN553" s="257"/>
      <c r="AO553" s="257"/>
      <c r="AP553" s="257"/>
      <c r="AQ553" s="257"/>
      <c r="AR553" s="257"/>
      <c r="AS553" s="257"/>
      <c r="AT553" s="257"/>
      <c r="AU553" s="257"/>
      <c r="AV553" s="257"/>
      <c r="AW553" s="257"/>
      <c r="AX553" s="257"/>
      <c r="AY553" s="257"/>
      <c r="AZ553" s="257"/>
      <c r="BA553" s="257"/>
      <c r="BB553" s="257"/>
      <c r="BC553" s="257"/>
      <c r="BD553" s="257"/>
      <c r="BE553" s="257"/>
      <c r="BF553" s="257"/>
      <c r="BG553" s="257"/>
      <c r="BH553" s="257"/>
      <c r="BI553" s="257"/>
      <c r="BJ553" s="257"/>
    </row>
    <row r="554" spans="2:62" ht="15.75" customHeight="1">
      <c r="B554" s="7"/>
      <c r="C554" s="347"/>
      <c r="D554" s="347"/>
      <c r="E554" s="347"/>
      <c r="F554" s="347"/>
      <c r="G554" s="347"/>
      <c r="H554" s="347"/>
      <c r="I554" s="347"/>
      <c r="J554" s="347"/>
      <c r="K554" s="347"/>
      <c r="L554" s="347"/>
      <c r="M554" s="347"/>
      <c r="N554" s="347"/>
      <c r="O554" s="347"/>
      <c r="P554" s="424"/>
      <c r="Q554" s="414"/>
      <c r="R554" s="347"/>
      <c r="S554" s="414"/>
      <c r="T554" s="347"/>
      <c r="U554" s="347"/>
      <c r="V554" s="347"/>
      <c r="W554" s="347"/>
      <c r="X554" s="347"/>
      <c r="Y554" s="257"/>
      <c r="Z554" s="257"/>
      <c r="AA554" s="257"/>
      <c r="AB554" s="257"/>
      <c r="AC554" s="257"/>
      <c r="AD554" s="257"/>
      <c r="AE554" s="257"/>
      <c r="AF554" s="257"/>
      <c r="AG554" s="257"/>
      <c r="AH554" s="257"/>
      <c r="AI554" s="257"/>
      <c r="AJ554" s="257"/>
      <c r="AK554" s="257"/>
      <c r="AL554" s="257"/>
      <c r="AM554" s="257"/>
      <c r="AN554" s="257"/>
      <c r="AO554" s="257"/>
      <c r="AP554" s="257"/>
      <c r="AQ554" s="257"/>
      <c r="AR554" s="257"/>
      <c r="AS554" s="257"/>
      <c r="AT554" s="257"/>
      <c r="AU554" s="257"/>
      <c r="AV554" s="257"/>
      <c r="AW554" s="257"/>
      <c r="AX554" s="257"/>
      <c r="AY554" s="257"/>
      <c r="AZ554" s="257"/>
      <c r="BA554" s="257"/>
      <c r="BB554" s="257"/>
      <c r="BC554" s="257"/>
      <c r="BD554" s="257"/>
      <c r="BE554" s="257"/>
      <c r="BF554" s="257"/>
      <c r="BG554" s="257"/>
      <c r="BH554" s="257"/>
      <c r="BI554" s="257"/>
      <c r="BJ554" s="257"/>
    </row>
    <row r="555" spans="2:62" ht="15.75" customHeight="1">
      <c r="B555" s="7"/>
      <c r="C555" s="347"/>
      <c r="D555" s="347"/>
      <c r="E555" s="347"/>
      <c r="F555" s="347"/>
      <c r="G555" s="347"/>
      <c r="H555" s="347"/>
      <c r="I555" s="347"/>
      <c r="J555" s="347"/>
      <c r="K555" s="347"/>
      <c r="L555" s="347"/>
      <c r="M555" s="347"/>
      <c r="N555" s="347"/>
      <c r="O555" s="347"/>
      <c r="P555" s="424"/>
      <c r="Q555" s="414"/>
      <c r="R555" s="347"/>
      <c r="S555" s="414"/>
      <c r="T555" s="347"/>
      <c r="U555" s="347"/>
      <c r="V555" s="347"/>
      <c r="W555" s="347"/>
      <c r="X555" s="347"/>
      <c r="Y555" s="257"/>
      <c r="Z555" s="257"/>
      <c r="AA555" s="257"/>
      <c r="AB555" s="257"/>
      <c r="AC555" s="257"/>
      <c r="AD555" s="257"/>
      <c r="AE555" s="257"/>
      <c r="AF555" s="257"/>
      <c r="AG555" s="257"/>
      <c r="AH555" s="257"/>
      <c r="AI555" s="257"/>
      <c r="AJ555" s="257"/>
      <c r="AK555" s="257"/>
      <c r="AL555" s="257"/>
      <c r="AM555" s="257"/>
      <c r="AN555" s="257"/>
      <c r="AO555" s="257"/>
      <c r="AP555" s="257"/>
      <c r="AQ555" s="257"/>
      <c r="AR555" s="257"/>
      <c r="AS555" s="257"/>
      <c r="AT555" s="257"/>
      <c r="AU555" s="257"/>
      <c r="AV555" s="257"/>
      <c r="AW555" s="257"/>
      <c r="AX555" s="257"/>
      <c r="AY555" s="257"/>
      <c r="AZ555" s="257"/>
      <c r="BA555" s="257"/>
      <c r="BB555" s="257"/>
      <c r="BC555" s="257"/>
      <c r="BD555" s="257"/>
      <c r="BE555" s="257"/>
      <c r="BF555" s="257"/>
      <c r="BG555" s="257"/>
      <c r="BH555" s="257"/>
      <c r="BI555" s="257"/>
      <c r="BJ555" s="257"/>
    </row>
    <row r="556" spans="2:62" ht="15.75" customHeight="1">
      <c r="B556" s="7"/>
      <c r="C556" s="347"/>
      <c r="D556" s="347"/>
      <c r="E556" s="347"/>
      <c r="F556" s="347"/>
      <c r="G556" s="347"/>
      <c r="H556" s="347"/>
      <c r="I556" s="347"/>
      <c r="J556" s="347"/>
      <c r="K556" s="347"/>
      <c r="L556" s="347"/>
      <c r="M556" s="347"/>
      <c r="N556" s="347"/>
      <c r="O556" s="347"/>
      <c r="P556" s="424"/>
      <c r="Q556" s="414"/>
      <c r="R556" s="347"/>
      <c r="S556" s="414"/>
      <c r="T556" s="347"/>
      <c r="U556" s="347"/>
      <c r="V556" s="347"/>
      <c r="W556" s="347"/>
      <c r="X556" s="347"/>
      <c r="Y556" s="257"/>
      <c r="Z556" s="257"/>
      <c r="AA556" s="257"/>
      <c r="AB556" s="257"/>
      <c r="AC556" s="257"/>
      <c r="AD556" s="257"/>
      <c r="AE556" s="257"/>
      <c r="AF556" s="257"/>
      <c r="AG556" s="257"/>
      <c r="AH556" s="257"/>
      <c r="AI556" s="257"/>
      <c r="AJ556" s="257"/>
      <c r="AK556" s="257"/>
      <c r="AL556" s="257"/>
      <c r="AM556" s="257"/>
      <c r="AN556" s="257"/>
      <c r="AO556" s="257"/>
      <c r="AP556" s="257"/>
      <c r="AQ556" s="257"/>
      <c r="AR556" s="257"/>
      <c r="AS556" s="257"/>
      <c r="AT556" s="257"/>
      <c r="AU556" s="257"/>
      <c r="AV556" s="257"/>
      <c r="AW556" s="257"/>
      <c r="AX556" s="257"/>
      <c r="AY556" s="257"/>
      <c r="AZ556" s="257"/>
      <c r="BA556" s="257"/>
      <c r="BB556" s="257"/>
      <c r="BC556" s="257"/>
      <c r="BD556" s="257"/>
      <c r="BE556" s="257"/>
      <c r="BF556" s="257"/>
      <c r="BG556" s="257"/>
      <c r="BH556" s="257"/>
      <c r="BI556" s="257"/>
      <c r="BJ556" s="257"/>
    </row>
    <row r="557" spans="2:62" ht="15.75" customHeight="1">
      <c r="B557" s="7"/>
      <c r="C557" s="347"/>
      <c r="D557" s="347"/>
      <c r="E557" s="347"/>
      <c r="F557" s="347"/>
      <c r="G557" s="347"/>
      <c r="H557" s="347"/>
      <c r="I557" s="347"/>
      <c r="J557" s="347"/>
      <c r="K557" s="347"/>
      <c r="L557" s="347"/>
      <c r="M557" s="347"/>
      <c r="N557" s="347"/>
      <c r="O557" s="347"/>
      <c r="P557" s="424"/>
      <c r="Q557" s="414"/>
      <c r="R557" s="347"/>
      <c r="S557" s="414"/>
      <c r="T557" s="347"/>
      <c r="U557" s="347"/>
      <c r="V557" s="347"/>
      <c r="W557" s="347"/>
      <c r="X557" s="347"/>
      <c r="Y557" s="257"/>
      <c r="Z557" s="257"/>
      <c r="AA557" s="257"/>
      <c r="AB557" s="257"/>
      <c r="AC557" s="257"/>
      <c r="AD557" s="257"/>
      <c r="AE557" s="257"/>
      <c r="AF557" s="257"/>
      <c r="AG557" s="257"/>
      <c r="AH557" s="257"/>
      <c r="AI557" s="257"/>
      <c r="AJ557" s="257"/>
      <c r="AK557" s="257"/>
      <c r="AL557" s="257"/>
      <c r="AM557" s="257"/>
      <c r="AN557" s="257"/>
      <c r="AO557" s="257"/>
      <c r="AP557" s="257"/>
      <c r="AQ557" s="257"/>
      <c r="AR557" s="257"/>
      <c r="AS557" s="257"/>
      <c r="AT557" s="257"/>
      <c r="AU557" s="257"/>
      <c r="AV557" s="257"/>
      <c r="AW557" s="257"/>
      <c r="AX557" s="257"/>
      <c r="AY557" s="257"/>
      <c r="AZ557" s="257"/>
      <c r="BA557" s="257"/>
      <c r="BB557" s="257"/>
      <c r="BC557" s="257"/>
      <c r="BD557" s="257"/>
      <c r="BE557" s="257"/>
      <c r="BF557" s="257"/>
      <c r="BG557" s="257"/>
      <c r="BH557" s="257"/>
      <c r="BI557" s="257"/>
      <c r="BJ557" s="257"/>
    </row>
    <row r="558" spans="2:62" ht="15.75" customHeight="1">
      <c r="B558" s="7"/>
      <c r="C558" s="347"/>
      <c r="D558" s="347"/>
      <c r="E558" s="347"/>
      <c r="F558" s="347"/>
      <c r="G558" s="347"/>
      <c r="H558" s="347"/>
      <c r="I558" s="347"/>
      <c r="J558" s="347"/>
      <c r="K558" s="347"/>
      <c r="L558" s="347"/>
      <c r="M558" s="347"/>
      <c r="N558" s="347"/>
      <c r="O558" s="347"/>
      <c r="P558" s="424"/>
      <c r="Q558" s="414"/>
      <c r="R558" s="347"/>
      <c r="S558" s="414"/>
      <c r="T558" s="347"/>
      <c r="U558" s="347"/>
      <c r="V558" s="347"/>
      <c r="W558" s="347"/>
      <c r="X558" s="347"/>
      <c r="Y558" s="257"/>
      <c r="Z558" s="257"/>
      <c r="AA558" s="257"/>
      <c r="AB558" s="257"/>
      <c r="AC558" s="257"/>
      <c r="AD558" s="257"/>
      <c r="AE558" s="257"/>
      <c r="AF558" s="257"/>
      <c r="AG558" s="257"/>
      <c r="AH558" s="257"/>
      <c r="AI558" s="257"/>
      <c r="AJ558" s="257"/>
      <c r="AK558" s="257"/>
      <c r="AL558" s="257"/>
      <c r="AM558" s="257"/>
      <c r="AN558" s="257"/>
      <c r="AO558" s="257"/>
      <c r="AP558" s="257"/>
      <c r="AQ558" s="257"/>
      <c r="AR558" s="257"/>
      <c r="AS558" s="257"/>
      <c r="AT558" s="257"/>
      <c r="AU558" s="257"/>
      <c r="AV558" s="257"/>
      <c r="AW558" s="257"/>
      <c r="AX558" s="257"/>
      <c r="AY558" s="257"/>
      <c r="AZ558" s="257"/>
      <c r="BA558" s="257"/>
      <c r="BB558" s="257"/>
      <c r="BC558" s="257"/>
      <c r="BD558" s="257"/>
      <c r="BE558" s="257"/>
      <c r="BF558" s="257"/>
      <c r="BG558" s="257"/>
      <c r="BH558" s="257"/>
      <c r="BI558" s="257"/>
      <c r="BJ558" s="257"/>
    </row>
    <row r="559" spans="2:62" ht="15.75" customHeight="1">
      <c r="B559" s="7"/>
      <c r="C559" s="347"/>
      <c r="D559" s="347"/>
      <c r="E559" s="347"/>
      <c r="F559" s="347"/>
      <c r="G559" s="347"/>
      <c r="H559" s="347"/>
      <c r="I559" s="347"/>
      <c r="J559" s="347"/>
      <c r="K559" s="347"/>
      <c r="L559" s="347"/>
      <c r="M559" s="347"/>
      <c r="N559" s="347"/>
      <c r="O559" s="347"/>
      <c r="P559" s="424"/>
      <c r="Q559" s="414"/>
      <c r="R559" s="347"/>
      <c r="S559" s="414"/>
      <c r="T559" s="347"/>
      <c r="U559" s="347"/>
      <c r="V559" s="347"/>
      <c r="W559" s="347"/>
      <c r="X559" s="347"/>
      <c r="Y559" s="257"/>
      <c r="Z559" s="257"/>
      <c r="AA559" s="257"/>
      <c r="AB559" s="257"/>
      <c r="AC559" s="257"/>
      <c r="AD559" s="257"/>
      <c r="AE559" s="257"/>
      <c r="AF559" s="257"/>
      <c r="AG559" s="257"/>
      <c r="AH559" s="257"/>
      <c r="AI559" s="257"/>
      <c r="AJ559" s="257"/>
      <c r="AK559" s="257"/>
      <c r="AL559" s="257"/>
      <c r="AM559" s="257"/>
      <c r="AN559" s="257"/>
      <c r="AO559" s="257"/>
      <c r="AP559" s="257"/>
      <c r="AQ559" s="257"/>
      <c r="AR559" s="257"/>
      <c r="AS559" s="257"/>
      <c r="AT559" s="257"/>
      <c r="AU559" s="257"/>
      <c r="AV559" s="257"/>
      <c r="AW559" s="257"/>
      <c r="AX559" s="257"/>
      <c r="AY559" s="257"/>
      <c r="AZ559" s="257"/>
      <c r="BA559" s="257"/>
      <c r="BB559" s="257"/>
      <c r="BC559" s="257"/>
      <c r="BD559" s="257"/>
      <c r="BE559" s="257"/>
      <c r="BF559" s="257"/>
      <c r="BG559" s="257"/>
      <c r="BH559" s="257"/>
      <c r="BI559" s="257"/>
      <c r="BJ559" s="257"/>
    </row>
    <row r="560" spans="2:62" ht="15.75" customHeight="1">
      <c r="B560" s="7"/>
      <c r="C560" s="347"/>
      <c r="D560" s="347"/>
      <c r="E560" s="347"/>
      <c r="F560" s="347"/>
      <c r="G560" s="347"/>
      <c r="H560" s="347"/>
      <c r="I560" s="347"/>
      <c r="J560" s="347"/>
      <c r="K560" s="347"/>
      <c r="L560" s="347"/>
      <c r="M560" s="347"/>
      <c r="N560" s="347"/>
      <c r="O560" s="347"/>
      <c r="P560" s="424"/>
      <c r="Q560" s="414"/>
      <c r="R560" s="347"/>
      <c r="S560" s="414"/>
      <c r="T560" s="347"/>
      <c r="U560" s="347"/>
      <c r="V560" s="347"/>
      <c r="W560" s="347"/>
      <c r="X560" s="347"/>
      <c r="Y560" s="257"/>
      <c r="Z560" s="257"/>
      <c r="AA560" s="257"/>
      <c r="AB560" s="257"/>
      <c r="AC560" s="257"/>
      <c r="AD560" s="257"/>
      <c r="AE560" s="257"/>
      <c r="AF560" s="257"/>
      <c r="AG560" s="257"/>
      <c r="AH560" s="257"/>
      <c r="AI560" s="257"/>
      <c r="AJ560" s="257"/>
      <c r="AK560" s="257"/>
      <c r="AL560" s="257"/>
      <c r="AM560" s="257"/>
      <c r="AN560" s="257"/>
      <c r="AO560" s="257"/>
      <c r="AP560" s="257"/>
      <c r="AQ560" s="257"/>
      <c r="AR560" s="257"/>
      <c r="AS560" s="257"/>
      <c r="AT560" s="257"/>
      <c r="AU560" s="257"/>
      <c r="AV560" s="257"/>
      <c r="AW560" s="257"/>
      <c r="AX560" s="257"/>
      <c r="AY560" s="257"/>
      <c r="AZ560" s="257"/>
      <c r="BA560" s="257"/>
      <c r="BB560" s="257"/>
      <c r="BC560" s="257"/>
      <c r="BD560" s="257"/>
      <c r="BE560" s="257"/>
      <c r="BF560" s="257"/>
      <c r="BG560" s="257"/>
      <c r="BH560" s="257"/>
      <c r="BI560" s="257"/>
      <c r="BJ560" s="257"/>
    </row>
    <row r="561" spans="2:62" ht="15.75" customHeight="1">
      <c r="B561" s="7"/>
      <c r="C561" s="413"/>
      <c r="D561" s="413"/>
      <c r="E561" s="347"/>
      <c r="F561" s="347"/>
      <c r="G561" s="413"/>
      <c r="H561" s="347"/>
      <c r="I561" s="347"/>
      <c r="J561" s="347"/>
      <c r="K561" s="347"/>
      <c r="L561" s="347"/>
      <c r="M561" s="347"/>
      <c r="N561" s="347"/>
      <c r="O561" s="347"/>
      <c r="P561" s="426"/>
      <c r="Q561" s="416"/>
      <c r="R561" s="347"/>
      <c r="S561" s="416"/>
      <c r="T561" s="347"/>
      <c r="U561" s="347"/>
      <c r="V561" s="347"/>
      <c r="W561" s="347"/>
      <c r="X561" s="347"/>
      <c r="Y561" s="257"/>
      <c r="Z561" s="257"/>
      <c r="AA561" s="257"/>
      <c r="AB561" s="257"/>
      <c r="AC561" s="257"/>
      <c r="AD561" s="257"/>
      <c r="AE561" s="257"/>
      <c r="AF561" s="257"/>
      <c r="AG561" s="257"/>
      <c r="AH561" s="257"/>
      <c r="AI561" s="257"/>
      <c r="AJ561" s="257"/>
      <c r="AK561" s="257"/>
      <c r="AL561" s="257"/>
      <c r="AM561" s="257"/>
      <c r="AN561" s="257"/>
      <c r="AO561" s="257"/>
      <c r="AP561" s="257"/>
      <c r="AQ561" s="257"/>
      <c r="AR561" s="257"/>
      <c r="AS561" s="257"/>
      <c r="AT561" s="257"/>
      <c r="AU561" s="257"/>
      <c r="AV561" s="257"/>
      <c r="AW561" s="257"/>
      <c r="AX561" s="257"/>
      <c r="AY561" s="257"/>
      <c r="AZ561" s="257"/>
      <c r="BA561" s="257"/>
      <c r="BB561" s="257"/>
      <c r="BC561" s="257"/>
      <c r="BD561" s="257"/>
      <c r="BE561" s="257"/>
      <c r="BF561" s="257"/>
      <c r="BG561" s="257"/>
      <c r="BH561" s="257"/>
      <c r="BI561" s="257"/>
      <c r="BJ561" s="257"/>
    </row>
    <row r="562" spans="2:62" ht="15.75" customHeight="1">
      <c r="B562" s="7"/>
      <c r="C562" s="347"/>
      <c r="D562" s="347"/>
      <c r="E562" s="347"/>
      <c r="F562" s="347"/>
      <c r="G562" s="347"/>
      <c r="H562" s="347"/>
      <c r="I562" s="347"/>
      <c r="J562" s="347"/>
      <c r="K562" s="347"/>
      <c r="L562" s="347"/>
      <c r="M562" s="347"/>
      <c r="N562" s="347"/>
      <c r="O562" s="347"/>
      <c r="P562" s="426"/>
      <c r="Q562" s="426"/>
      <c r="R562" s="347"/>
      <c r="S562" s="347"/>
      <c r="T562" s="347"/>
      <c r="U562" s="347"/>
      <c r="V562" s="347"/>
      <c r="W562" s="347"/>
      <c r="X562" s="347"/>
      <c r="Y562" s="257"/>
      <c r="Z562" s="257"/>
      <c r="AA562" s="257"/>
      <c r="AB562" s="257"/>
      <c r="AC562" s="257"/>
      <c r="AD562" s="257"/>
      <c r="AE562" s="257"/>
      <c r="AF562" s="257"/>
      <c r="AG562" s="257"/>
      <c r="AH562" s="257"/>
      <c r="AI562" s="257"/>
      <c r="AJ562" s="257"/>
      <c r="AK562" s="257"/>
      <c r="AL562" s="257"/>
      <c r="AM562" s="257"/>
      <c r="AN562" s="257"/>
      <c r="AO562" s="257"/>
      <c r="AP562" s="257"/>
      <c r="AQ562" s="257"/>
      <c r="AR562" s="257"/>
      <c r="AS562" s="257"/>
      <c r="AT562" s="257"/>
      <c r="AU562" s="257"/>
      <c r="AV562" s="257"/>
      <c r="AW562" s="257"/>
      <c r="AX562" s="257"/>
      <c r="AY562" s="257"/>
      <c r="AZ562" s="257"/>
      <c r="BA562" s="257"/>
      <c r="BB562" s="257"/>
      <c r="BC562" s="257"/>
      <c r="BD562" s="257"/>
      <c r="BE562" s="257"/>
      <c r="BF562" s="257"/>
      <c r="BG562" s="257"/>
      <c r="BH562" s="257"/>
      <c r="BI562" s="257"/>
      <c r="BJ562" s="257"/>
    </row>
    <row r="563" spans="2:62" ht="15.75" customHeight="1">
      <c r="B563" s="7"/>
      <c r="C563" s="347"/>
      <c r="D563" s="347"/>
      <c r="E563" s="347"/>
      <c r="F563" s="347"/>
      <c r="G563" s="347"/>
      <c r="H563" s="347"/>
      <c r="I563" s="347"/>
      <c r="J563" s="347"/>
      <c r="K563" s="347"/>
      <c r="L563" s="347"/>
      <c r="M563" s="347"/>
      <c r="N563" s="347"/>
      <c r="O563" s="347"/>
      <c r="P563" s="424"/>
      <c r="Q563" s="414"/>
      <c r="R563" s="347"/>
      <c r="S563" s="414"/>
      <c r="T563" s="347"/>
      <c r="U563" s="347"/>
      <c r="V563" s="347"/>
      <c r="W563" s="347"/>
      <c r="X563" s="347"/>
      <c r="Y563" s="257"/>
      <c r="Z563" s="257"/>
      <c r="AA563" s="257"/>
      <c r="AB563" s="257"/>
      <c r="AC563" s="257"/>
      <c r="AD563" s="257"/>
      <c r="AE563" s="257"/>
      <c r="AF563" s="257"/>
      <c r="AG563" s="257"/>
      <c r="AH563" s="257"/>
      <c r="AI563" s="257"/>
      <c r="AJ563" s="257"/>
      <c r="AK563" s="257"/>
      <c r="AL563" s="257"/>
      <c r="AM563" s="257"/>
      <c r="AN563" s="257"/>
      <c r="AO563" s="257"/>
      <c r="AP563" s="257"/>
      <c r="AQ563" s="257"/>
      <c r="AR563" s="257"/>
      <c r="AS563" s="257"/>
      <c r="AT563" s="257"/>
      <c r="AU563" s="257"/>
      <c r="AV563" s="257"/>
      <c r="AW563" s="257"/>
      <c r="AX563" s="257"/>
      <c r="AY563" s="257"/>
      <c r="AZ563" s="257"/>
      <c r="BA563" s="257"/>
      <c r="BB563" s="257"/>
      <c r="BC563" s="257"/>
      <c r="BD563" s="257"/>
      <c r="BE563" s="257"/>
      <c r="BF563" s="257"/>
      <c r="BG563" s="257"/>
      <c r="BH563" s="257"/>
      <c r="BI563" s="257"/>
      <c r="BJ563" s="257"/>
    </row>
    <row r="564" spans="2:62" ht="15.75" customHeight="1">
      <c r="B564" s="7"/>
      <c r="C564" s="347"/>
      <c r="D564" s="347"/>
      <c r="E564" s="347"/>
      <c r="F564" s="347"/>
      <c r="G564" s="347"/>
      <c r="H564" s="347"/>
      <c r="I564" s="347"/>
      <c r="J564" s="347"/>
      <c r="K564" s="347"/>
      <c r="L564" s="347"/>
      <c r="M564" s="347"/>
      <c r="N564" s="347"/>
      <c r="O564" s="347"/>
      <c r="P564" s="424"/>
      <c r="Q564" s="414"/>
      <c r="R564" s="347"/>
      <c r="S564" s="414"/>
      <c r="T564" s="347"/>
      <c r="U564" s="347"/>
      <c r="V564" s="347"/>
      <c r="W564" s="347"/>
      <c r="X564" s="347"/>
      <c r="Y564" s="257"/>
      <c r="Z564" s="257"/>
      <c r="AA564" s="257"/>
      <c r="AB564" s="257"/>
      <c r="AC564" s="257"/>
      <c r="AD564" s="257"/>
      <c r="AE564" s="257"/>
      <c r="AF564" s="257"/>
      <c r="AG564" s="257"/>
      <c r="AH564" s="257"/>
      <c r="AI564" s="257"/>
      <c r="AJ564" s="257"/>
      <c r="AK564" s="257"/>
      <c r="AL564" s="257"/>
      <c r="AM564" s="257"/>
      <c r="AN564" s="257"/>
      <c r="AO564" s="257"/>
      <c r="AP564" s="257"/>
      <c r="AQ564" s="257"/>
      <c r="AR564" s="257"/>
      <c r="AS564" s="257"/>
      <c r="AT564" s="257"/>
      <c r="AU564" s="257"/>
      <c r="AV564" s="257"/>
      <c r="AW564" s="257"/>
      <c r="AX564" s="257"/>
      <c r="AY564" s="257"/>
      <c r="AZ564" s="257"/>
      <c r="BA564" s="257"/>
      <c r="BB564" s="257"/>
      <c r="BC564" s="257"/>
      <c r="BD564" s="257"/>
      <c r="BE564" s="257"/>
      <c r="BF564" s="257"/>
      <c r="BG564" s="257"/>
      <c r="BH564" s="257"/>
      <c r="BI564" s="257"/>
      <c r="BJ564" s="257"/>
    </row>
    <row r="565" spans="2:62" ht="15.75" customHeight="1">
      <c r="B565" s="7"/>
      <c r="C565" s="413"/>
      <c r="D565" s="347"/>
      <c r="E565" s="347"/>
      <c r="F565" s="347"/>
      <c r="G565" s="347"/>
      <c r="H565" s="347"/>
      <c r="I565" s="347"/>
      <c r="J565" s="347"/>
      <c r="K565" s="347"/>
      <c r="L565" s="347"/>
      <c r="M565" s="347"/>
      <c r="N565" s="347"/>
      <c r="O565" s="347"/>
      <c r="P565" s="426"/>
      <c r="Q565" s="416"/>
      <c r="R565" s="347"/>
      <c r="S565" s="416"/>
      <c r="T565" s="347"/>
      <c r="U565" s="347"/>
      <c r="V565" s="347"/>
      <c r="W565" s="347"/>
      <c r="X565" s="347"/>
      <c r="Y565" s="257"/>
      <c r="Z565" s="257"/>
      <c r="AA565" s="257"/>
      <c r="AB565" s="257"/>
      <c r="AC565" s="257"/>
      <c r="AD565" s="257"/>
      <c r="AE565" s="257"/>
      <c r="AF565" s="257"/>
      <c r="AG565" s="257"/>
      <c r="AH565" s="257"/>
      <c r="AI565" s="257"/>
      <c r="AJ565" s="257"/>
      <c r="AK565" s="257"/>
      <c r="AL565" s="257"/>
      <c r="AM565" s="257"/>
      <c r="AN565" s="257"/>
      <c r="AO565" s="257"/>
      <c r="AP565" s="257"/>
      <c r="AQ565" s="257"/>
      <c r="AR565" s="257"/>
      <c r="AS565" s="257"/>
      <c r="AT565" s="257"/>
      <c r="AU565" s="257"/>
      <c r="AV565" s="257"/>
      <c r="AW565" s="257"/>
      <c r="AX565" s="257"/>
      <c r="AY565" s="257"/>
      <c r="AZ565" s="257"/>
      <c r="BA565" s="257"/>
      <c r="BB565" s="257"/>
      <c r="BC565" s="257"/>
      <c r="BD565" s="257"/>
      <c r="BE565" s="257"/>
      <c r="BF565" s="257"/>
      <c r="BG565" s="257"/>
      <c r="BH565" s="257"/>
      <c r="BI565" s="257"/>
      <c r="BJ565" s="257"/>
    </row>
    <row r="566" spans="2:62" ht="15.75" customHeight="1">
      <c r="B566" s="7"/>
      <c r="C566" s="347"/>
      <c r="D566" s="347"/>
      <c r="E566" s="347"/>
      <c r="F566" s="347"/>
      <c r="G566" s="347"/>
      <c r="H566" s="347"/>
      <c r="I566" s="347"/>
      <c r="J566" s="347"/>
      <c r="K566" s="347"/>
      <c r="L566" s="347"/>
      <c r="M566" s="347"/>
      <c r="N566" s="347"/>
      <c r="O566" s="347"/>
      <c r="P566" s="426"/>
      <c r="Q566" s="426"/>
      <c r="R566" s="347"/>
      <c r="S566" s="347"/>
      <c r="T566" s="347"/>
      <c r="U566" s="347"/>
      <c r="V566" s="347"/>
      <c r="W566" s="347"/>
      <c r="X566" s="347"/>
      <c r="Y566" s="257"/>
      <c r="Z566" s="257"/>
      <c r="AA566" s="257"/>
      <c r="AB566" s="257"/>
      <c r="AC566" s="257"/>
      <c r="AD566" s="257"/>
      <c r="AE566" s="257"/>
      <c r="AF566" s="257"/>
      <c r="AG566" s="257"/>
      <c r="AH566" s="257"/>
      <c r="AI566" s="257"/>
      <c r="AJ566" s="257"/>
      <c r="AK566" s="257"/>
      <c r="AL566" s="257"/>
      <c r="AM566" s="257"/>
      <c r="AN566" s="257"/>
      <c r="AO566" s="257"/>
      <c r="AP566" s="257"/>
      <c r="AQ566" s="257"/>
      <c r="AR566" s="257"/>
      <c r="AS566" s="257"/>
      <c r="AT566" s="257"/>
      <c r="AU566" s="257"/>
      <c r="AV566" s="257"/>
      <c r="AW566" s="257"/>
      <c r="AX566" s="257"/>
      <c r="AY566" s="257"/>
      <c r="AZ566" s="257"/>
      <c r="BA566" s="257"/>
      <c r="BB566" s="257"/>
      <c r="BC566" s="257"/>
      <c r="BD566" s="257"/>
      <c r="BE566" s="257"/>
      <c r="BF566" s="257"/>
      <c r="BG566" s="257"/>
      <c r="BH566" s="257"/>
      <c r="BI566" s="257"/>
      <c r="BJ566" s="257"/>
    </row>
    <row r="567" spans="2:62" ht="15.75" customHeight="1">
      <c r="B567" s="7"/>
      <c r="C567" s="347"/>
      <c r="D567" s="347"/>
      <c r="E567" s="347"/>
      <c r="F567" s="347"/>
      <c r="G567" s="347"/>
      <c r="H567" s="347"/>
      <c r="I567" s="347"/>
      <c r="J567" s="347"/>
      <c r="K567" s="347"/>
      <c r="L567" s="347"/>
      <c r="M567" s="347"/>
      <c r="N567" s="347"/>
      <c r="O567" s="347"/>
      <c r="P567" s="424"/>
      <c r="Q567" s="414"/>
      <c r="R567" s="347"/>
      <c r="S567" s="414"/>
      <c r="T567" s="347"/>
      <c r="U567" s="347"/>
      <c r="V567" s="347"/>
      <c r="W567" s="347"/>
      <c r="X567" s="347"/>
      <c r="Y567" s="257"/>
      <c r="Z567" s="257"/>
      <c r="AA567" s="257"/>
      <c r="AB567" s="257"/>
      <c r="AC567" s="257"/>
      <c r="AD567" s="257"/>
      <c r="AE567" s="257"/>
      <c r="AF567" s="257"/>
      <c r="AG567" s="257"/>
      <c r="AH567" s="257"/>
      <c r="AI567" s="257"/>
      <c r="AJ567" s="257"/>
      <c r="AK567" s="257"/>
      <c r="AL567" s="257"/>
      <c r="AM567" s="257"/>
      <c r="AN567" s="257"/>
      <c r="AO567" s="257"/>
      <c r="AP567" s="257"/>
      <c r="AQ567" s="257"/>
      <c r="AR567" s="257"/>
      <c r="AS567" s="257"/>
      <c r="AT567" s="257"/>
      <c r="AU567" s="257"/>
      <c r="AV567" s="257"/>
      <c r="AW567" s="257"/>
      <c r="AX567" s="257"/>
      <c r="AY567" s="257"/>
      <c r="AZ567" s="257"/>
      <c r="BA567" s="257"/>
      <c r="BB567" s="257"/>
      <c r="BC567" s="257"/>
      <c r="BD567" s="257"/>
      <c r="BE567" s="257"/>
      <c r="BF567" s="257"/>
      <c r="BG567" s="257"/>
      <c r="BH567" s="257"/>
      <c r="BI567" s="257"/>
      <c r="BJ567" s="257"/>
    </row>
    <row r="568" spans="2:62" ht="15.75" customHeight="1">
      <c r="B568" s="7"/>
      <c r="C568" s="413"/>
      <c r="D568" s="413"/>
      <c r="E568" s="347"/>
      <c r="F568" s="347"/>
      <c r="G568" s="413"/>
      <c r="H568" s="347"/>
      <c r="I568" s="347"/>
      <c r="J568" s="347"/>
      <c r="K568" s="347"/>
      <c r="L568" s="347"/>
      <c r="M568" s="347"/>
      <c r="N568" s="347"/>
      <c r="O568" s="347"/>
      <c r="P568" s="426"/>
      <c r="Q568" s="416"/>
      <c r="R568" s="347"/>
      <c r="S568" s="416"/>
      <c r="T568" s="347"/>
      <c r="U568" s="347"/>
      <c r="V568" s="347"/>
      <c r="W568" s="347"/>
      <c r="X568" s="347"/>
      <c r="Y568" s="257"/>
      <c r="Z568" s="257"/>
      <c r="AA568" s="257"/>
      <c r="AB568" s="257"/>
      <c r="AC568" s="257"/>
      <c r="AD568" s="257"/>
      <c r="AE568" s="257"/>
      <c r="AF568" s="257"/>
      <c r="AG568" s="257"/>
      <c r="AH568" s="257"/>
      <c r="AI568" s="257"/>
      <c r="AJ568" s="257"/>
      <c r="AK568" s="257"/>
      <c r="AL568" s="257"/>
      <c r="AM568" s="257"/>
      <c r="AN568" s="257"/>
      <c r="AO568" s="257"/>
      <c r="AP568" s="257"/>
      <c r="AQ568" s="257"/>
      <c r="AR568" s="257"/>
      <c r="AS568" s="257"/>
      <c r="AT568" s="257"/>
      <c r="AU568" s="257"/>
      <c r="AV568" s="257"/>
      <c r="AW568" s="257"/>
      <c r="AX568" s="257"/>
      <c r="AY568" s="257"/>
      <c r="AZ568" s="257"/>
      <c r="BA568" s="257"/>
      <c r="BB568" s="257"/>
      <c r="BC568" s="257"/>
      <c r="BD568" s="257"/>
      <c r="BE568" s="257"/>
      <c r="BF568" s="257"/>
      <c r="BG568" s="257"/>
      <c r="BH568" s="257"/>
      <c r="BI568" s="257"/>
      <c r="BJ568" s="257"/>
    </row>
    <row r="569" spans="2:62" ht="15.75" customHeight="1">
      <c r="B569" s="7"/>
      <c r="C569" s="347"/>
      <c r="D569" s="347"/>
      <c r="E569" s="347"/>
      <c r="F569" s="347"/>
      <c r="G569" s="347"/>
      <c r="H569" s="347"/>
      <c r="I569" s="347"/>
      <c r="J569" s="347"/>
      <c r="K569" s="347"/>
      <c r="L569" s="347"/>
      <c r="M569" s="347"/>
      <c r="N569" s="347"/>
      <c r="O569" s="347"/>
      <c r="P569" s="426"/>
      <c r="Q569" s="426"/>
      <c r="R569" s="347"/>
      <c r="S569" s="347"/>
      <c r="T569" s="347"/>
      <c r="U569" s="347"/>
      <c r="V569" s="347"/>
      <c r="W569" s="347"/>
      <c r="X569" s="347"/>
      <c r="Y569" s="257"/>
      <c r="Z569" s="257"/>
      <c r="AA569" s="257"/>
      <c r="AB569" s="257"/>
      <c r="AC569" s="257"/>
      <c r="AD569" s="257"/>
      <c r="AE569" s="257"/>
      <c r="AF569" s="257"/>
      <c r="AG569" s="257"/>
      <c r="AH569" s="257"/>
      <c r="AI569" s="257"/>
      <c r="AJ569" s="257"/>
      <c r="AK569" s="257"/>
      <c r="AL569" s="257"/>
      <c r="AM569" s="257"/>
      <c r="AN569" s="257"/>
      <c r="AO569" s="257"/>
      <c r="AP569" s="257"/>
      <c r="AQ569" s="257"/>
      <c r="AR569" s="257"/>
      <c r="AS569" s="257"/>
      <c r="AT569" s="257"/>
      <c r="AU569" s="257"/>
      <c r="AV569" s="257"/>
      <c r="AW569" s="257"/>
      <c r="AX569" s="257"/>
      <c r="AY569" s="257"/>
      <c r="AZ569" s="257"/>
      <c r="BA569" s="257"/>
      <c r="BB569" s="257"/>
      <c r="BC569" s="257"/>
      <c r="BD569" s="257"/>
      <c r="BE569" s="257"/>
      <c r="BF569" s="257"/>
      <c r="BG569" s="257"/>
      <c r="BH569" s="257"/>
      <c r="BI569" s="257"/>
      <c r="BJ569" s="257"/>
    </row>
    <row r="570" spans="2:62" ht="15.75" customHeight="1">
      <c r="B570" s="7"/>
      <c r="C570" s="347"/>
      <c r="D570" s="347"/>
      <c r="E570" s="414"/>
      <c r="F570" s="424"/>
      <c r="G570" s="347"/>
      <c r="H570" s="414"/>
      <c r="I570" s="424"/>
      <c r="J570" s="424"/>
      <c r="K570" s="414"/>
      <c r="L570" s="424"/>
      <c r="M570" s="414"/>
      <c r="N570" s="424"/>
      <c r="O570" s="414"/>
      <c r="P570" s="424"/>
      <c r="Q570" s="414"/>
      <c r="R570" s="414"/>
      <c r="S570" s="347"/>
      <c r="T570" s="347"/>
      <c r="U570" s="347"/>
      <c r="V570" s="347"/>
      <c r="W570" s="347"/>
      <c r="X570" s="347"/>
      <c r="Y570" s="257"/>
      <c r="Z570" s="257"/>
      <c r="AA570" s="257"/>
      <c r="AB570" s="257"/>
      <c r="AC570" s="257"/>
      <c r="AD570" s="257"/>
      <c r="AE570" s="257"/>
      <c r="AF570" s="257"/>
      <c r="AG570" s="257"/>
      <c r="AH570" s="257"/>
      <c r="AI570" s="257"/>
      <c r="AJ570" s="257"/>
      <c r="AK570" s="257"/>
      <c r="AL570" s="257"/>
      <c r="AM570" s="257"/>
      <c r="AN570" s="257"/>
      <c r="AO570" s="257"/>
      <c r="AP570" s="257"/>
      <c r="AQ570" s="257"/>
      <c r="AR570" s="257"/>
      <c r="AS570" s="257"/>
      <c r="AT570" s="257"/>
      <c r="AU570" s="257"/>
      <c r="AV570" s="257"/>
      <c r="AW570" s="257"/>
      <c r="AX570" s="257"/>
      <c r="AY570" s="257"/>
      <c r="AZ570" s="257"/>
      <c r="BA570" s="257"/>
      <c r="BB570" s="257"/>
      <c r="BC570" s="257"/>
      <c r="BD570" s="257"/>
      <c r="BE570" s="257"/>
      <c r="BF570" s="257"/>
      <c r="BG570" s="257"/>
      <c r="BH570" s="257"/>
      <c r="BI570" s="257"/>
      <c r="BJ570" s="257"/>
    </row>
    <row r="571" spans="2:62" ht="15.75" customHeight="1">
      <c r="B571" s="7"/>
      <c r="C571" s="413"/>
      <c r="D571" s="413"/>
      <c r="E571" s="416"/>
      <c r="F571" s="426"/>
      <c r="G571" s="413"/>
      <c r="H571" s="416"/>
      <c r="I571" s="426"/>
      <c r="J571" s="426"/>
      <c r="K571" s="416"/>
      <c r="L571" s="426"/>
      <c r="M571" s="416"/>
      <c r="N571" s="426"/>
      <c r="O571" s="416"/>
      <c r="P571" s="426"/>
      <c r="Q571" s="416"/>
      <c r="R571" s="416"/>
      <c r="S571" s="416"/>
      <c r="T571" s="347"/>
      <c r="U571" s="347"/>
      <c r="V571" s="347"/>
      <c r="W571" s="347"/>
      <c r="X571" s="347"/>
      <c r="Y571" s="257"/>
      <c r="Z571" s="257"/>
      <c r="AA571" s="257"/>
      <c r="AB571" s="257"/>
      <c r="AC571" s="257"/>
      <c r="AD571" s="257"/>
      <c r="AE571" s="257"/>
      <c r="AF571" s="257"/>
      <c r="AG571" s="257"/>
      <c r="AH571" s="257"/>
      <c r="AI571" s="257"/>
      <c r="AJ571" s="257"/>
      <c r="AK571" s="257"/>
      <c r="AL571" s="257"/>
      <c r="AM571" s="257"/>
      <c r="AN571" s="257"/>
      <c r="AO571" s="257"/>
      <c r="AP571" s="257"/>
      <c r="AQ571" s="257"/>
      <c r="AR571" s="257"/>
      <c r="AS571" s="257"/>
      <c r="AT571" s="257"/>
      <c r="AU571" s="257"/>
      <c r="AV571" s="257"/>
      <c r="AW571" s="257"/>
      <c r="AX571" s="257"/>
      <c r="AY571" s="257"/>
      <c r="AZ571" s="257"/>
      <c r="BA571" s="257"/>
      <c r="BB571" s="257"/>
      <c r="BC571" s="257"/>
      <c r="BD571" s="257"/>
      <c r="BE571" s="257"/>
      <c r="BF571" s="257"/>
      <c r="BG571" s="257"/>
      <c r="BH571" s="257"/>
      <c r="BI571" s="257"/>
      <c r="BJ571" s="257"/>
    </row>
    <row r="572" spans="2:62" ht="15.75" customHeight="1">
      <c r="B572" s="7"/>
      <c r="C572" s="347"/>
      <c r="D572" s="347"/>
      <c r="E572" s="414"/>
      <c r="F572" s="424"/>
      <c r="G572" s="347"/>
      <c r="H572" s="414"/>
      <c r="I572" s="424"/>
      <c r="J572" s="414"/>
      <c r="K572" s="424"/>
      <c r="L572" s="414"/>
      <c r="M572" s="347"/>
      <c r="N572" s="414"/>
      <c r="O572" s="424"/>
      <c r="P572" s="416"/>
      <c r="Q572" s="426"/>
      <c r="R572" s="426"/>
      <c r="S572" s="414"/>
      <c r="T572" s="347"/>
      <c r="U572" s="347"/>
      <c r="V572" s="347"/>
      <c r="W572" s="347"/>
      <c r="X572" s="347"/>
      <c r="Y572" s="257"/>
      <c r="Z572" s="257"/>
      <c r="AA572" s="257"/>
      <c r="AB572" s="257"/>
      <c r="AC572" s="257"/>
      <c r="AD572" s="257"/>
      <c r="AE572" s="257"/>
      <c r="AF572" s="257"/>
      <c r="AG572" s="257"/>
      <c r="AH572" s="257"/>
      <c r="AI572" s="257"/>
      <c r="AJ572" s="257"/>
      <c r="AK572" s="257"/>
      <c r="AL572" s="257"/>
      <c r="AM572" s="257"/>
      <c r="AN572" s="257"/>
      <c r="AO572" s="257"/>
      <c r="AP572" s="257"/>
      <c r="AQ572" s="257"/>
      <c r="AR572" s="257"/>
      <c r="AS572" s="257"/>
      <c r="AT572" s="257"/>
      <c r="AU572" s="257"/>
      <c r="AV572" s="257"/>
      <c r="AW572" s="257"/>
      <c r="AX572" s="257"/>
      <c r="AY572" s="257"/>
      <c r="AZ572" s="257"/>
      <c r="BA572" s="257"/>
      <c r="BB572" s="257"/>
      <c r="BC572" s="257"/>
      <c r="BD572" s="257"/>
      <c r="BE572" s="257"/>
      <c r="BF572" s="257"/>
      <c r="BG572" s="257"/>
      <c r="BH572" s="257"/>
      <c r="BI572" s="257"/>
      <c r="BJ572" s="257"/>
    </row>
    <row r="573" spans="2:62" ht="15.75" customHeight="1">
      <c r="B573" s="7"/>
      <c r="C573" s="347"/>
      <c r="D573" s="347"/>
      <c r="E573" s="414"/>
      <c r="F573" s="424"/>
      <c r="G573" s="347"/>
      <c r="H573" s="414"/>
      <c r="I573" s="424"/>
      <c r="J573" s="414"/>
      <c r="K573" s="424"/>
      <c r="L573" s="414"/>
      <c r="M573" s="347"/>
      <c r="N573" s="414"/>
      <c r="O573" s="424"/>
      <c r="P573" s="414"/>
      <c r="Q573" s="347"/>
      <c r="R573" s="424"/>
      <c r="S573" s="414"/>
      <c r="T573" s="347"/>
      <c r="U573" s="347"/>
      <c r="V573" s="347"/>
      <c r="W573" s="347"/>
      <c r="X573" s="347"/>
      <c r="Y573" s="257"/>
      <c r="Z573" s="257"/>
      <c r="AA573" s="257"/>
      <c r="AB573" s="257"/>
      <c r="AC573" s="257"/>
      <c r="AD573" s="257"/>
      <c r="AE573" s="257"/>
      <c r="AF573" s="257"/>
      <c r="AG573" s="257"/>
      <c r="AH573" s="257"/>
      <c r="AI573" s="257"/>
      <c r="AJ573" s="257"/>
      <c r="AK573" s="257"/>
      <c r="AL573" s="257"/>
      <c r="AM573" s="257"/>
      <c r="AN573" s="257"/>
      <c r="AO573" s="257"/>
      <c r="AP573" s="257"/>
      <c r="AQ573" s="257"/>
      <c r="AR573" s="257"/>
      <c r="AS573" s="257"/>
      <c r="AT573" s="257"/>
      <c r="AU573" s="257"/>
      <c r="AV573" s="257"/>
      <c r="AW573" s="257"/>
      <c r="AX573" s="257"/>
      <c r="AY573" s="257"/>
      <c r="AZ573" s="257"/>
      <c r="BA573" s="257"/>
      <c r="BB573" s="257"/>
      <c r="BC573" s="257"/>
      <c r="BD573" s="257"/>
      <c r="BE573" s="257"/>
      <c r="BF573" s="257"/>
      <c r="BG573" s="257"/>
      <c r="BH573" s="257"/>
      <c r="BI573" s="257"/>
      <c r="BJ573" s="257"/>
    </row>
    <row r="574" spans="2:62" ht="15.75" customHeight="1">
      <c r="B574" s="7"/>
      <c r="C574" s="347"/>
      <c r="D574" s="347"/>
      <c r="E574" s="347"/>
      <c r="F574" s="347"/>
      <c r="G574" s="347"/>
      <c r="H574" s="347"/>
      <c r="I574" s="347"/>
      <c r="J574" s="347"/>
      <c r="K574" s="347"/>
      <c r="L574" s="347"/>
      <c r="M574" s="347"/>
      <c r="N574" s="347"/>
      <c r="O574" s="347"/>
      <c r="P574" s="347"/>
      <c r="Q574" s="347"/>
      <c r="R574" s="424"/>
      <c r="S574" s="414"/>
      <c r="T574" s="347"/>
      <c r="U574" s="347"/>
      <c r="V574" s="347"/>
      <c r="W574" s="347"/>
      <c r="X574" s="347"/>
      <c r="Y574" s="257"/>
      <c r="Z574" s="257"/>
      <c r="AA574" s="257"/>
      <c r="AB574" s="257"/>
      <c r="AC574" s="257"/>
      <c r="AD574" s="257"/>
      <c r="AE574" s="257"/>
      <c r="AF574" s="257"/>
      <c r="AG574" s="257"/>
      <c r="AH574" s="257"/>
      <c r="AI574" s="257"/>
      <c r="AJ574" s="257"/>
      <c r="AK574" s="257"/>
      <c r="AL574" s="257"/>
      <c r="AM574" s="257"/>
      <c r="AN574" s="257"/>
      <c r="AO574" s="257"/>
      <c r="AP574" s="257"/>
      <c r="AQ574" s="257"/>
      <c r="AR574" s="257"/>
      <c r="AS574" s="257"/>
      <c r="AT574" s="257"/>
      <c r="AU574" s="257"/>
      <c r="AV574" s="257"/>
      <c r="AW574" s="257"/>
      <c r="AX574" s="257"/>
      <c r="AY574" s="257"/>
      <c r="AZ574" s="257"/>
      <c r="BA574" s="257"/>
      <c r="BB574" s="257"/>
      <c r="BC574" s="257"/>
      <c r="BD574" s="257"/>
      <c r="BE574" s="257"/>
      <c r="BF574" s="257"/>
      <c r="BG574" s="257"/>
      <c r="BH574" s="257"/>
      <c r="BI574" s="257"/>
      <c r="BJ574" s="257"/>
    </row>
    <row r="575" spans="2:62" ht="15.75" customHeight="1">
      <c r="B575" s="7"/>
      <c r="C575" s="347"/>
      <c r="D575" s="347"/>
      <c r="E575" s="414"/>
      <c r="F575" s="424"/>
      <c r="G575" s="347"/>
      <c r="H575" s="414"/>
      <c r="I575" s="424"/>
      <c r="J575" s="414"/>
      <c r="K575" s="424"/>
      <c r="L575" s="414"/>
      <c r="M575" s="347"/>
      <c r="N575" s="414"/>
      <c r="O575" s="424"/>
      <c r="P575" s="414"/>
      <c r="Q575" s="347"/>
      <c r="R575" s="424"/>
      <c r="S575" s="414"/>
      <c r="T575" s="347"/>
      <c r="U575" s="347"/>
      <c r="V575" s="347"/>
      <c r="W575" s="347"/>
      <c r="X575" s="347"/>
      <c r="Y575" s="257"/>
      <c r="Z575" s="257"/>
      <c r="AA575" s="257"/>
      <c r="AB575" s="257"/>
      <c r="AC575" s="257"/>
      <c r="AD575" s="257"/>
      <c r="AE575" s="257"/>
      <c r="AF575" s="257"/>
      <c r="AG575" s="257"/>
      <c r="AH575" s="257"/>
      <c r="AI575" s="257"/>
      <c r="AJ575" s="257"/>
      <c r="AK575" s="257"/>
      <c r="AL575" s="257"/>
      <c r="AM575" s="257"/>
      <c r="AN575" s="257"/>
      <c r="AO575" s="257"/>
      <c r="AP575" s="257"/>
      <c r="AQ575" s="257"/>
      <c r="AR575" s="257"/>
      <c r="AS575" s="257"/>
      <c r="AT575" s="257"/>
      <c r="AU575" s="257"/>
      <c r="AV575" s="257"/>
      <c r="AW575" s="257"/>
      <c r="AX575" s="257"/>
      <c r="AY575" s="257"/>
      <c r="AZ575" s="257"/>
      <c r="BA575" s="257"/>
      <c r="BB575" s="257"/>
      <c r="BC575" s="257"/>
      <c r="BD575" s="257"/>
      <c r="BE575" s="257"/>
      <c r="BF575" s="257"/>
      <c r="BG575" s="257"/>
      <c r="BH575" s="257"/>
      <c r="BI575" s="257"/>
      <c r="BJ575" s="257"/>
    </row>
    <row r="576" spans="2:62" ht="15.75" customHeight="1">
      <c r="B576" s="7"/>
      <c r="C576" s="347"/>
      <c r="D576" s="347"/>
      <c r="E576" s="414"/>
      <c r="F576" s="424"/>
      <c r="G576" s="347"/>
      <c r="H576" s="414"/>
      <c r="I576" s="424"/>
      <c r="J576" s="414"/>
      <c r="K576" s="424"/>
      <c r="L576" s="414"/>
      <c r="M576" s="347"/>
      <c r="N576" s="414"/>
      <c r="O576" s="424"/>
      <c r="P576" s="414"/>
      <c r="Q576" s="347"/>
      <c r="R576" s="424"/>
      <c r="S576" s="414"/>
      <c r="T576" s="347"/>
      <c r="U576" s="347"/>
      <c r="V576" s="347"/>
      <c r="W576" s="347"/>
      <c r="X576" s="347"/>
      <c r="Y576" s="257"/>
      <c r="Z576" s="257"/>
      <c r="AA576" s="257"/>
      <c r="AB576" s="257"/>
      <c r="AC576" s="257"/>
      <c r="AD576" s="257"/>
      <c r="AE576" s="257"/>
      <c r="AF576" s="257"/>
      <c r="AG576" s="257"/>
      <c r="AH576" s="257"/>
      <c r="AI576" s="257"/>
      <c r="AJ576" s="257"/>
      <c r="AK576" s="257"/>
      <c r="AL576" s="257"/>
      <c r="AM576" s="257"/>
      <c r="AN576" s="257"/>
      <c r="AO576" s="257"/>
      <c r="AP576" s="257"/>
      <c r="AQ576" s="257"/>
      <c r="AR576" s="257"/>
      <c r="AS576" s="257"/>
      <c r="AT576" s="257"/>
      <c r="AU576" s="257"/>
      <c r="AV576" s="257"/>
      <c r="AW576" s="257"/>
      <c r="AX576" s="257"/>
      <c r="AY576" s="257"/>
      <c r="AZ576" s="257"/>
      <c r="BA576" s="257"/>
      <c r="BB576" s="257"/>
      <c r="BC576" s="257"/>
      <c r="BD576" s="257"/>
      <c r="BE576" s="257"/>
      <c r="BF576" s="257"/>
      <c r="BG576" s="257"/>
      <c r="BH576" s="257"/>
      <c r="BI576" s="257"/>
      <c r="BJ576" s="257"/>
    </row>
    <row r="577" spans="2:62" ht="15.75" customHeight="1">
      <c r="B577" s="7"/>
      <c r="C577" s="347"/>
      <c r="D577" s="347"/>
      <c r="E577" s="414"/>
      <c r="F577" s="424"/>
      <c r="G577" s="347"/>
      <c r="H577" s="414"/>
      <c r="I577" s="424"/>
      <c r="J577" s="414"/>
      <c r="K577" s="424"/>
      <c r="L577" s="414"/>
      <c r="M577" s="347"/>
      <c r="N577" s="414"/>
      <c r="O577" s="424"/>
      <c r="P577" s="414"/>
      <c r="Q577" s="347"/>
      <c r="R577" s="424"/>
      <c r="S577" s="414"/>
      <c r="T577" s="347"/>
      <c r="U577" s="347"/>
      <c r="V577" s="347"/>
      <c r="W577" s="347"/>
      <c r="X577" s="347"/>
      <c r="Y577" s="257"/>
      <c r="Z577" s="257"/>
      <c r="AA577" s="257"/>
      <c r="AB577" s="257"/>
      <c r="AC577" s="257"/>
      <c r="AD577" s="257"/>
      <c r="AE577" s="257"/>
      <c r="AF577" s="257"/>
      <c r="AG577" s="257"/>
      <c r="AH577" s="257"/>
      <c r="AI577" s="257"/>
      <c r="AJ577" s="257"/>
      <c r="AK577" s="257"/>
      <c r="AL577" s="257"/>
      <c r="AM577" s="257"/>
      <c r="AN577" s="257"/>
      <c r="AO577" s="257"/>
      <c r="AP577" s="257"/>
      <c r="AQ577" s="257"/>
      <c r="AR577" s="257"/>
      <c r="AS577" s="257"/>
      <c r="AT577" s="257"/>
      <c r="AU577" s="257"/>
      <c r="AV577" s="257"/>
      <c r="AW577" s="257"/>
      <c r="AX577" s="257"/>
      <c r="AY577" s="257"/>
      <c r="AZ577" s="257"/>
      <c r="BA577" s="257"/>
      <c r="BB577" s="257"/>
      <c r="BC577" s="257"/>
      <c r="BD577" s="257"/>
      <c r="BE577" s="257"/>
      <c r="BF577" s="257"/>
      <c r="BG577" s="257"/>
      <c r="BH577" s="257"/>
      <c r="BI577" s="257"/>
      <c r="BJ577" s="257"/>
    </row>
    <row r="578" spans="2:62" ht="15.75" customHeight="1">
      <c r="B578" s="7"/>
      <c r="C578" s="347"/>
      <c r="D578" s="347"/>
      <c r="E578" s="414"/>
      <c r="F578" s="424"/>
      <c r="G578" s="347"/>
      <c r="H578" s="414"/>
      <c r="I578" s="424"/>
      <c r="J578" s="414"/>
      <c r="K578" s="424"/>
      <c r="L578" s="414"/>
      <c r="M578" s="347"/>
      <c r="N578" s="414"/>
      <c r="O578" s="424"/>
      <c r="P578" s="414"/>
      <c r="Q578" s="347"/>
      <c r="R578" s="424"/>
      <c r="S578" s="414"/>
      <c r="T578" s="347"/>
      <c r="U578" s="347"/>
      <c r="V578" s="347"/>
      <c r="W578" s="347"/>
      <c r="X578" s="347"/>
      <c r="Y578" s="257"/>
      <c r="Z578" s="257"/>
      <c r="AA578" s="257"/>
      <c r="AB578" s="257"/>
      <c r="AC578" s="257"/>
      <c r="AD578" s="257"/>
      <c r="AE578" s="257"/>
      <c r="AF578" s="257"/>
      <c r="AG578" s="257"/>
      <c r="AH578" s="257"/>
      <c r="AI578" s="257"/>
      <c r="AJ578" s="257"/>
      <c r="AK578" s="257"/>
      <c r="AL578" s="257"/>
      <c r="AM578" s="257"/>
      <c r="AN578" s="257"/>
      <c r="AO578" s="257"/>
      <c r="AP578" s="257"/>
      <c r="AQ578" s="257"/>
      <c r="AR578" s="257"/>
      <c r="AS578" s="257"/>
      <c r="AT578" s="257"/>
      <c r="AU578" s="257"/>
      <c r="AV578" s="257"/>
      <c r="AW578" s="257"/>
      <c r="AX578" s="257"/>
      <c r="AY578" s="257"/>
      <c r="AZ578" s="257"/>
      <c r="BA578" s="257"/>
      <c r="BB578" s="257"/>
      <c r="BC578" s="257"/>
      <c r="BD578" s="257"/>
      <c r="BE578" s="257"/>
      <c r="BF578" s="257"/>
      <c r="BG578" s="257"/>
      <c r="BH578" s="257"/>
      <c r="BI578" s="257"/>
      <c r="BJ578" s="257"/>
    </row>
    <row r="579" spans="2:62" ht="15.75" customHeight="1">
      <c r="B579" s="7"/>
      <c r="C579" s="347"/>
      <c r="D579" s="347"/>
      <c r="E579" s="414"/>
      <c r="F579" s="424"/>
      <c r="G579" s="347"/>
      <c r="H579" s="414"/>
      <c r="I579" s="424"/>
      <c r="J579" s="414"/>
      <c r="K579" s="424"/>
      <c r="L579" s="414"/>
      <c r="M579" s="347"/>
      <c r="N579" s="414"/>
      <c r="O579" s="424"/>
      <c r="P579" s="414"/>
      <c r="Q579" s="347"/>
      <c r="R579" s="424"/>
      <c r="S579" s="414"/>
      <c r="T579" s="347"/>
      <c r="U579" s="347"/>
      <c r="V579" s="347"/>
      <c r="W579" s="347"/>
      <c r="X579" s="347"/>
      <c r="Y579" s="257"/>
      <c r="Z579" s="257"/>
      <c r="AA579" s="257"/>
      <c r="AB579" s="257"/>
      <c r="AC579" s="257"/>
      <c r="AD579" s="257"/>
      <c r="AE579" s="257"/>
      <c r="AF579" s="257"/>
      <c r="AG579" s="257"/>
      <c r="AH579" s="257"/>
      <c r="AI579" s="257"/>
      <c r="AJ579" s="257"/>
      <c r="AK579" s="257"/>
      <c r="AL579" s="257"/>
      <c r="AM579" s="257"/>
      <c r="AN579" s="257"/>
      <c r="AO579" s="257"/>
      <c r="AP579" s="257"/>
      <c r="AQ579" s="257"/>
      <c r="AR579" s="257"/>
      <c r="AS579" s="257"/>
      <c r="AT579" s="257"/>
      <c r="AU579" s="257"/>
      <c r="AV579" s="257"/>
      <c r="AW579" s="257"/>
      <c r="AX579" s="257"/>
      <c r="AY579" s="257"/>
      <c r="AZ579" s="257"/>
      <c r="BA579" s="257"/>
      <c r="BB579" s="257"/>
      <c r="BC579" s="257"/>
      <c r="BD579" s="257"/>
      <c r="BE579" s="257"/>
      <c r="BF579" s="257"/>
      <c r="BG579" s="257"/>
      <c r="BH579" s="257"/>
      <c r="BI579" s="257"/>
      <c r="BJ579" s="257"/>
    </row>
    <row r="580" spans="2:62" ht="15.75" customHeight="1">
      <c r="B580" s="7"/>
      <c r="C580" s="347"/>
      <c r="D580" s="347"/>
      <c r="E580" s="414"/>
      <c r="F580" s="424"/>
      <c r="G580" s="347"/>
      <c r="H580" s="414"/>
      <c r="I580" s="424"/>
      <c r="J580" s="414"/>
      <c r="K580" s="424"/>
      <c r="L580" s="414"/>
      <c r="M580" s="347"/>
      <c r="N580" s="414"/>
      <c r="O580" s="424"/>
      <c r="P580" s="414"/>
      <c r="Q580" s="347"/>
      <c r="R580" s="424"/>
      <c r="S580" s="414"/>
      <c r="T580" s="347"/>
      <c r="U580" s="347"/>
      <c r="V580" s="347"/>
      <c r="W580" s="347"/>
      <c r="X580" s="347"/>
      <c r="Y580" s="257"/>
      <c r="Z580" s="257"/>
      <c r="AA580" s="257"/>
      <c r="AB580" s="257"/>
      <c r="AC580" s="257"/>
      <c r="AD580" s="257"/>
      <c r="AE580" s="257"/>
      <c r="AF580" s="257"/>
      <c r="AG580" s="257"/>
      <c r="AH580" s="257"/>
      <c r="AI580" s="257"/>
      <c r="AJ580" s="257"/>
      <c r="AK580" s="257"/>
      <c r="AL580" s="257"/>
      <c r="AM580" s="257"/>
      <c r="AN580" s="257"/>
      <c r="AO580" s="257"/>
      <c r="AP580" s="257"/>
      <c r="AQ580" s="257"/>
      <c r="AR580" s="257"/>
      <c r="AS580" s="257"/>
      <c r="AT580" s="257"/>
      <c r="AU580" s="257"/>
      <c r="AV580" s="257"/>
      <c r="AW580" s="257"/>
      <c r="AX580" s="257"/>
      <c r="AY580" s="257"/>
      <c r="AZ580" s="257"/>
      <c r="BA580" s="257"/>
      <c r="BB580" s="257"/>
      <c r="BC580" s="257"/>
      <c r="BD580" s="257"/>
      <c r="BE580" s="257"/>
      <c r="BF580" s="257"/>
      <c r="BG580" s="257"/>
      <c r="BH580" s="257"/>
      <c r="BI580" s="257"/>
      <c r="BJ580" s="257"/>
    </row>
    <row r="581" spans="2:62" ht="15.75" customHeight="1">
      <c r="B581" s="7"/>
      <c r="C581" s="347"/>
      <c r="D581" s="347"/>
      <c r="E581" s="414"/>
      <c r="F581" s="424"/>
      <c r="G581" s="347"/>
      <c r="H581" s="414"/>
      <c r="I581" s="424"/>
      <c r="J581" s="414"/>
      <c r="K581" s="424"/>
      <c r="L581" s="414"/>
      <c r="M581" s="347"/>
      <c r="N581" s="414"/>
      <c r="O581" s="424"/>
      <c r="P581" s="414"/>
      <c r="Q581" s="347"/>
      <c r="R581" s="424"/>
      <c r="S581" s="414"/>
      <c r="T581" s="347"/>
      <c r="U581" s="347"/>
      <c r="V581" s="347"/>
      <c r="W581" s="347"/>
      <c r="X581" s="347"/>
      <c r="Y581" s="257"/>
      <c r="Z581" s="257"/>
      <c r="AA581" s="257"/>
      <c r="AB581" s="257"/>
      <c r="AC581" s="257"/>
      <c r="AD581" s="257"/>
      <c r="AE581" s="257"/>
      <c r="AF581" s="257"/>
      <c r="AG581" s="257"/>
      <c r="AH581" s="257"/>
      <c r="AI581" s="257"/>
      <c r="AJ581" s="257"/>
      <c r="AK581" s="257"/>
      <c r="AL581" s="257"/>
      <c r="AM581" s="257"/>
      <c r="AN581" s="257"/>
      <c r="AO581" s="257"/>
      <c r="AP581" s="257"/>
      <c r="AQ581" s="257"/>
      <c r="AR581" s="257"/>
      <c r="AS581" s="257"/>
      <c r="AT581" s="257"/>
      <c r="AU581" s="257"/>
      <c r="AV581" s="257"/>
      <c r="AW581" s="257"/>
      <c r="AX581" s="257"/>
      <c r="AY581" s="257"/>
      <c r="AZ581" s="257"/>
      <c r="BA581" s="257"/>
      <c r="BB581" s="257"/>
      <c r="BC581" s="257"/>
      <c r="BD581" s="257"/>
      <c r="BE581" s="257"/>
      <c r="BF581" s="257"/>
      <c r="BG581" s="257"/>
      <c r="BH581" s="257"/>
      <c r="BI581" s="257"/>
      <c r="BJ581" s="257"/>
    </row>
    <row r="582" spans="2:62" ht="15.75" customHeight="1">
      <c r="B582" s="7"/>
      <c r="C582" s="347"/>
      <c r="D582" s="347"/>
      <c r="E582" s="347"/>
      <c r="F582" s="347"/>
      <c r="G582" s="347"/>
      <c r="H582" s="347"/>
      <c r="I582" s="347"/>
      <c r="J582" s="347"/>
      <c r="K582" s="347"/>
      <c r="L582" s="347"/>
      <c r="M582" s="347"/>
      <c r="N582" s="347"/>
      <c r="O582" s="347"/>
      <c r="P582" s="347"/>
      <c r="Q582" s="347"/>
      <c r="R582" s="347"/>
      <c r="S582" s="347"/>
      <c r="T582" s="347"/>
      <c r="U582" s="347"/>
      <c r="V582" s="347"/>
      <c r="W582" s="347"/>
      <c r="X582" s="347"/>
      <c r="Y582" s="257"/>
      <c r="Z582" s="257"/>
      <c r="AA582" s="257"/>
      <c r="AB582" s="257"/>
      <c r="AC582" s="257"/>
      <c r="AD582" s="257"/>
      <c r="AE582" s="257"/>
      <c r="AF582" s="257"/>
      <c r="AG582" s="257"/>
      <c r="AH582" s="257"/>
      <c r="AI582" s="257"/>
      <c r="AJ582" s="257"/>
      <c r="AK582" s="257"/>
      <c r="AL582" s="257"/>
      <c r="AM582" s="257"/>
      <c r="AN582" s="257"/>
      <c r="AO582" s="257"/>
      <c r="AP582" s="257"/>
      <c r="AQ582" s="257"/>
      <c r="AR582" s="257"/>
      <c r="AS582" s="257"/>
      <c r="AT582" s="257"/>
      <c r="AU582" s="257"/>
      <c r="AV582" s="257"/>
      <c r="AW582" s="257"/>
      <c r="AX582" s="257"/>
      <c r="AY582" s="257"/>
      <c r="AZ582" s="257"/>
      <c r="BA582" s="257"/>
      <c r="BB582" s="257"/>
      <c r="BC582" s="257"/>
      <c r="BD582" s="257"/>
      <c r="BE582" s="257"/>
      <c r="BF582" s="257"/>
      <c r="BG582" s="257"/>
      <c r="BH582" s="257"/>
      <c r="BI582" s="257"/>
      <c r="BJ582" s="257"/>
    </row>
    <row r="583" spans="2:62" ht="15.75" customHeight="1">
      <c r="B583" s="7"/>
      <c r="C583" s="347"/>
      <c r="D583" s="347"/>
      <c r="E583" s="347"/>
      <c r="F583" s="347"/>
      <c r="G583" s="347"/>
      <c r="H583" s="347"/>
      <c r="I583" s="347"/>
      <c r="J583" s="347"/>
      <c r="K583" s="347"/>
      <c r="L583" s="347"/>
      <c r="M583" s="347"/>
      <c r="N583" s="347"/>
      <c r="O583" s="347"/>
      <c r="P583" s="347"/>
      <c r="Q583" s="347"/>
      <c r="R583" s="347"/>
      <c r="S583" s="347"/>
      <c r="T583" s="347"/>
      <c r="U583" s="347"/>
      <c r="V583" s="347"/>
      <c r="W583" s="347"/>
      <c r="X583" s="347"/>
      <c r="Y583" s="257"/>
      <c r="Z583" s="257"/>
      <c r="AA583" s="257"/>
      <c r="AB583" s="257"/>
      <c r="AC583" s="257"/>
      <c r="AD583" s="257"/>
      <c r="AE583" s="257"/>
      <c r="AF583" s="257"/>
      <c r="AG583" s="257"/>
      <c r="AH583" s="257"/>
      <c r="AI583" s="257"/>
      <c r="AJ583" s="257"/>
      <c r="AK583" s="257"/>
      <c r="AL583" s="257"/>
      <c r="AM583" s="257"/>
      <c r="AN583" s="257"/>
      <c r="AO583" s="257"/>
      <c r="AP583" s="257"/>
      <c r="AQ583" s="257"/>
      <c r="AR583" s="257"/>
      <c r="AS583" s="257"/>
      <c r="AT583" s="257"/>
      <c r="AU583" s="257"/>
      <c r="AV583" s="257"/>
      <c r="AW583" s="257"/>
      <c r="AX583" s="257"/>
      <c r="AY583" s="257"/>
      <c r="AZ583" s="257"/>
      <c r="BA583" s="257"/>
      <c r="BB583" s="257"/>
      <c r="BC583" s="257"/>
      <c r="BD583" s="257"/>
      <c r="BE583" s="257"/>
      <c r="BF583" s="257"/>
      <c r="BG583" s="257"/>
      <c r="BH583" s="257"/>
      <c r="BI583" s="257"/>
      <c r="BJ583" s="257"/>
    </row>
    <row r="584" spans="2:62" ht="15.75" customHeight="1">
      <c r="B584" s="7"/>
      <c r="C584" s="347"/>
      <c r="D584" s="347"/>
      <c r="E584" s="347"/>
      <c r="F584" s="347"/>
      <c r="G584" s="347"/>
      <c r="H584" s="347"/>
      <c r="I584" s="347"/>
      <c r="J584" s="347"/>
      <c r="K584" s="347"/>
      <c r="L584" s="347"/>
      <c r="M584" s="347"/>
      <c r="N584" s="347"/>
      <c r="O584" s="347"/>
      <c r="P584" s="347"/>
      <c r="Q584" s="347"/>
      <c r="R584" s="347"/>
      <c r="S584" s="347"/>
      <c r="T584" s="347"/>
      <c r="U584" s="347"/>
      <c r="V584" s="347"/>
      <c r="W584" s="347"/>
      <c r="X584" s="347"/>
      <c r="Y584" s="257"/>
      <c r="Z584" s="257"/>
      <c r="AA584" s="257"/>
      <c r="AB584" s="257"/>
      <c r="AC584" s="257"/>
      <c r="AD584" s="257"/>
      <c r="AE584" s="257"/>
      <c r="AF584" s="257"/>
      <c r="AG584" s="257"/>
      <c r="AH584" s="257"/>
      <c r="AI584" s="257"/>
      <c r="AJ584" s="257"/>
      <c r="AK584" s="257"/>
      <c r="AL584" s="257"/>
      <c r="AM584" s="257"/>
      <c r="AN584" s="257"/>
      <c r="AO584" s="257"/>
      <c r="AP584" s="257"/>
      <c r="AQ584" s="257"/>
      <c r="AR584" s="257"/>
      <c r="AS584" s="257"/>
      <c r="AT584" s="257"/>
      <c r="AU584" s="257"/>
      <c r="AV584" s="257"/>
      <c r="AW584" s="257"/>
      <c r="AX584" s="257"/>
      <c r="AY584" s="257"/>
      <c r="AZ584" s="257"/>
      <c r="BA584" s="257"/>
      <c r="BB584" s="257"/>
      <c r="BC584" s="257"/>
      <c r="BD584" s="257"/>
      <c r="BE584" s="257"/>
      <c r="BF584" s="257"/>
      <c r="BG584" s="257"/>
      <c r="BH584" s="257"/>
      <c r="BI584" s="257"/>
      <c r="BJ584" s="257"/>
    </row>
    <row r="585" spans="2:62" ht="15.75" customHeight="1">
      <c r="B585" s="7"/>
      <c r="C585" s="347"/>
      <c r="D585" s="347"/>
      <c r="E585" s="347"/>
      <c r="F585" s="347"/>
      <c r="G585" s="347"/>
      <c r="H585" s="347"/>
      <c r="I585" s="347"/>
      <c r="J585" s="347"/>
      <c r="K585" s="347"/>
      <c r="L585" s="347"/>
      <c r="M585" s="347"/>
      <c r="N585" s="347"/>
      <c r="O585" s="347"/>
      <c r="P585" s="347"/>
      <c r="Q585" s="347"/>
      <c r="R585" s="347"/>
      <c r="S585" s="347"/>
      <c r="T585" s="347"/>
      <c r="U585" s="347"/>
      <c r="V585" s="347"/>
      <c r="W585" s="347"/>
      <c r="X585" s="347"/>
      <c r="Y585" s="257"/>
      <c r="Z585" s="257"/>
      <c r="AA585" s="257"/>
      <c r="AB585" s="257"/>
      <c r="AC585" s="257"/>
      <c r="AD585" s="257"/>
      <c r="AE585" s="257"/>
      <c r="AF585" s="257"/>
      <c r="AG585" s="257"/>
      <c r="AH585" s="257"/>
      <c r="AI585" s="257"/>
      <c r="AJ585" s="257"/>
      <c r="AK585" s="257"/>
      <c r="AL585" s="257"/>
      <c r="AM585" s="257"/>
      <c r="AN585" s="257"/>
      <c r="AO585" s="257"/>
      <c r="AP585" s="257"/>
      <c r="AQ585" s="257"/>
      <c r="AR585" s="257"/>
      <c r="AS585" s="257"/>
      <c r="AT585" s="257"/>
      <c r="AU585" s="257"/>
      <c r="AV585" s="257"/>
      <c r="AW585" s="257"/>
      <c r="AX585" s="257"/>
      <c r="AY585" s="257"/>
      <c r="AZ585" s="257"/>
      <c r="BA585" s="257"/>
      <c r="BB585" s="257"/>
      <c r="BC585" s="257"/>
      <c r="BD585" s="257"/>
      <c r="BE585" s="257"/>
      <c r="BF585" s="257"/>
      <c r="BG585" s="257"/>
      <c r="BH585" s="257"/>
      <c r="BI585" s="257"/>
      <c r="BJ585" s="257"/>
    </row>
    <row r="586" spans="2:62" ht="15.75" customHeight="1">
      <c r="B586" s="7"/>
      <c r="C586" s="347"/>
      <c r="D586" s="347"/>
      <c r="E586" s="347"/>
      <c r="F586" s="347"/>
      <c r="G586" s="347"/>
      <c r="H586" s="347"/>
      <c r="I586" s="347"/>
      <c r="J586" s="347"/>
      <c r="K586" s="347"/>
      <c r="L586" s="347"/>
      <c r="M586" s="347"/>
      <c r="N586" s="347"/>
      <c r="O586" s="347"/>
      <c r="P586" s="347"/>
      <c r="Q586" s="347"/>
      <c r="R586" s="347"/>
      <c r="S586" s="347"/>
      <c r="T586" s="347"/>
      <c r="U586" s="347"/>
      <c r="V586" s="347"/>
      <c r="W586" s="347"/>
      <c r="X586" s="347"/>
      <c r="Y586" s="257"/>
      <c r="Z586" s="257"/>
      <c r="AA586" s="257"/>
      <c r="AB586" s="257"/>
      <c r="AC586" s="257"/>
      <c r="AD586" s="257"/>
      <c r="AE586" s="257"/>
      <c r="AF586" s="257"/>
      <c r="AG586" s="257"/>
      <c r="AH586" s="257"/>
      <c r="AI586" s="257"/>
      <c r="AJ586" s="257"/>
      <c r="AK586" s="257"/>
      <c r="AL586" s="257"/>
      <c r="AM586" s="257"/>
      <c r="AN586" s="257"/>
      <c r="AO586" s="257"/>
      <c r="AP586" s="257"/>
      <c r="AQ586" s="257"/>
      <c r="AR586" s="257"/>
      <c r="AS586" s="257"/>
      <c r="AT586" s="257"/>
      <c r="AU586" s="257"/>
      <c r="AV586" s="257"/>
      <c r="AW586" s="257"/>
      <c r="AX586" s="257"/>
      <c r="AY586" s="257"/>
      <c r="AZ586" s="257"/>
      <c r="BA586" s="257"/>
      <c r="BB586" s="257"/>
      <c r="BC586" s="257"/>
      <c r="BD586" s="257"/>
      <c r="BE586" s="257"/>
      <c r="BF586" s="257"/>
      <c r="BG586" s="257"/>
      <c r="BH586" s="257"/>
      <c r="BI586" s="257"/>
      <c r="BJ586" s="257"/>
    </row>
    <row r="587" spans="2:62" ht="15.75" customHeight="1">
      <c r="B587" s="7"/>
      <c r="C587" s="347"/>
      <c r="D587" s="347"/>
      <c r="E587" s="347"/>
      <c r="F587" s="347"/>
      <c r="G587" s="347"/>
      <c r="H587" s="347"/>
      <c r="I587" s="347"/>
      <c r="J587" s="347"/>
      <c r="K587" s="347"/>
      <c r="L587" s="347"/>
      <c r="M587" s="347"/>
      <c r="N587" s="347"/>
      <c r="O587" s="347"/>
      <c r="P587" s="347"/>
      <c r="Q587" s="347"/>
      <c r="R587" s="347"/>
      <c r="S587" s="347"/>
      <c r="T587" s="347"/>
      <c r="U587" s="347"/>
      <c r="V587" s="347"/>
      <c r="W587" s="347"/>
      <c r="X587" s="347"/>
      <c r="Y587" s="257"/>
      <c r="Z587" s="257"/>
      <c r="AA587" s="257"/>
      <c r="AB587" s="257"/>
      <c r="AC587" s="257"/>
      <c r="AD587" s="257"/>
      <c r="AE587" s="257"/>
      <c r="AF587" s="257"/>
      <c r="AG587" s="257"/>
      <c r="AH587" s="257"/>
      <c r="AI587" s="257"/>
      <c r="AJ587" s="257"/>
      <c r="AK587" s="257"/>
      <c r="AL587" s="257"/>
      <c r="AM587" s="257"/>
      <c r="AN587" s="257"/>
      <c r="AO587" s="257"/>
      <c r="AP587" s="257"/>
      <c r="AQ587" s="257"/>
      <c r="AR587" s="257"/>
      <c r="AS587" s="257"/>
      <c r="AT587" s="257"/>
      <c r="AU587" s="257"/>
      <c r="AV587" s="257"/>
      <c r="AW587" s="257"/>
      <c r="AX587" s="257"/>
      <c r="AY587" s="257"/>
      <c r="AZ587" s="257"/>
      <c r="BA587" s="257"/>
      <c r="BB587" s="257"/>
      <c r="BC587" s="257"/>
      <c r="BD587" s="257"/>
      <c r="BE587" s="257"/>
      <c r="BF587" s="257"/>
      <c r="BG587" s="257"/>
      <c r="BH587" s="257"/>
      <c r="BI587" s="257"/>
      <c r="BJ587" s="257"/>
    </row>
    <row r="588" spans="2:62" ht="15.75" customHeight="1">
      <c r="B588" s="7"/>
      <c r="C588" s="347"/>
      <c r="D588" s="347"/>
      <c r="E588" s="347"/>
      <c r="F588" s="347"/>
      <c r="G588" s="347"/>
      <c r="H588" s="347"/>
      <c r="I588" s="347"/>
      <c r="J588" s="347"/>
      <c r="K588" s="347"/>
      <c r="L588" s="347"/>
      <c r="M588" s="347"/>
      <c r="N588" s="347"/>
      <c r="O588" s="347"/>
      <c r="P588" s="347"/>
      <c r="Q588" s="347"/>
      <c r="R588" s="347"/>
      <c r="S588" s="347"/>
      <c r="T588" s="347"/>
      <c r="U588" s="347"/>
      <c r="V588" s="347"/>
      <c r="W588" s="347"/>
      <c r="X588" s="347"/>
      <c r="Y588" s="257"/>
      <c r="Z588" s="257"/>
      <c r="AA588" s="257"/>
      <c r="AB588" s="257"/>
      <c r="AC588" s="257"/>
      <c r="AD588" s="257"/>
      <c r="AE588" s="257"/>
      <c r="AF588" s="257"/>
      <c r="AG588" s="257"/>
      <c r="AH588" s="257"/>
      <c r="AI588" s="257"/>
      <c r="AJ588" s="257"/>
      <c r="AK588" s="257"/>
      <c r="AL588" s="257"/>
      <c r="AM588" s="257"/>
      <c r="AN588" s="257"/>
      <c r="AO588" s="257"/>
      <c r="AP588" s="257"/>
      <c r="AQ588" s="257"/>
      <c r="AR588" s="257"/>
      <c r="AS588" s="257"/>
      <c r="AT588" s="257"/>
      <c r="AU588" s="257"/>
      <c r="AV588" s="257"/>
      <c r="AW588" s="257"/>
      <c r="AX588" s="257"/>
      <c r="AY588" s="257"/>
      <c r="AZ588" s="257"/>
      <c r="BA588" s="257"/>
      <c r="BB588" s="257"/>
      <c r="BC588" s="257"/>
      <c r="BD588" s="257"/>
      <c r="BE588" s="257"/>
      <c r="BF588" s="257"/>
      <c r="BG588" s="257"/>
      <c r="BH588" s="257"/>
      <c r="BI588" s="257"/>
      <c r="BJ588" s="257"/>
    </row>
    <row r="589" spans="2:62" ht="15.75" customHeight="1">
      <c r="B589" s="7"/>
      <c r="C589" s="347"/>
      <c r="D589" s="347"/>
      <c r="E589" s="347"/>
      <c r="F589" s="347"/>
      <c r="G589" s="347"/>
      <c r="H589" s="347"/>
      <c r="I589" s="347"/>
      <c r="J589" s="347"/>
      <c r="K589" s="347"/>
      <c r="L589" s="347"/>
      <c r="M589" s="347"/>
      <c r="N589" s="347"/>
      <c r="O589" s="347"/>
      <c r="P589" s="347"/>
      <c r="Q589" s="347"/>
      <c r="R589" s="347"/>
      <c r="S589" s="347"/>
      <c r="T589" s="347"/>
      <c r="U589" s="347"/>
      <c r="V589" s="347"/>
      <c r="W589" s="347"/>
      <c r="X589" s="347"/>
      <c r="Y589" s="257"/>
      <c r="Z589" s="257"/>
      <c r="AA589" s="257"/>
      <c r="AB589" s="257"/>
      <c r="AC589" s="257"/>
      <c r="AD589" s="257"/>
      <c r="AE589" s="257"/>
      <c r="AF589" s="257"/>
      <c r="AG589" s="257"/>
      <c r="AH589" s="257"/>
      <c r="AI589" s="257"/>
      <c r="AJ589" s="257"/>
      <c r="AK589" s="257"/>
      <c r="AL589" s="257"/>
      <c r="AM589" s="257"/>
      <c r="AN589" s="257"/>
      <c r="AO589" s="257"/>
      <c r="AP589" s="257"/>
      <c r="AQ589" s="257"/>
      <c r="AR589" s="257"/>
      <c r="AS589" s="257"/>
      <c r="AT589" s="257"/>
      <c r="AU589" s="257"/>
      <c r="AV589" s="257"/>
      <c r="AW589" s="257"/>
      <c r="AX589" s="257"/>
      <c r="AY589" s="257"/>
      <c r="AZ589" s="257"/>
      <c r="BA589" s="257"/>
      <c r="BB589" s="257"/>
      <c r="BC589" s="257"/>
      <c r="BD589" s="257"/>
      <c r="BE589" s="257"/>
      <c r="BF589" s="257"/>
      <c r="BG589" s="257"/>
      <c r="BH589" s="257"/>
      <c r="BI589" s="257"/>
      <c r="BJ589" s="257"/>
    </row>
    <row r="590" spans="2:62" ht="15.75" customHeight="1">
      <c r="B590" s="7"/>
      <c r="C590" s="347"/>
      <c r="D590" s="347"/>
      <c r="E590" s="347"/>
      <c r="F590" s="347"/>
      <c r="G590" s="347"/>
      <c r="H590" s="347"/>
      <c r="I590" s="347"/>
      <c r="J590" s="347"/>
      <c r="K590" s="347"/>
      <c r="L590" s="347"/>
      <c r="M590" s="347"/>
      <c r="N590" s="347"/>
      <c r="O590" s="347"/>
      <c r="P590" s="347"/>
      <c r="Q590" s="347"/>
      <c r="R590" s="347"/>
      <c r="S590" s="347"/>
      <c r="T590" s="347"/>
      <c r="U590" s="347"/>
      <c r="V590" s="347"/>
      <c r="W590" s="347"/>
      <c r="X590" s="347"/>
      <c r="Y590" s="257"/>
      <c r="Z590" s="257"/>
      <c r="AA590" s="257"/>
      <c r="AB590" s="257"/>
      <c r="AC590" s="257"/>
      <c r="AD590" s="257"/>
      <c r="AE590" s="257"/>
      <c r="AF590" s="257"/>
      <c r="AG590" s="257"/>
      <c r="AH590" s="257"/>
      <c r="AI590" s="257"/>
      <c r="AJ590" s="257"/>
      <c r="AK590" s="257"/>
      <c r="AL590" s="257"/>
      <c r="AM590" s="257"/>
      <c r="AN590" s="257"/>
      <c r="AO590" s="257"/>
      <c r="AP590" s="257"/>
      <c r="AQ590" s="257"/>
      <c r="AR590" s="257"/>
      <c r="AS590" s="257"/>
      <c r="AT590" s="257"/>
      <c r="AU590" s="257"/>
      <c r="AV590" s="257"/>
      <c r="AW590" s="257"/>
      <c r="AX590" s="257"/>
      <c r="AY590" s="257"/>
      <c r="AZ590" s="257"/>
      <c r="BA590" s="257"/>
      <c r="BB590" s="257"/>
      <c r="BC590" s="257"/>
      <c r="BD590" s="257"/>
      <c r="BE590" s="257"/>
      <c r="BF590" s="257"/>
      <c r="BG590" s="257"/>
      <c r="BH590" s="257"/>
      <c r="BI590" s="257"/>
      <c r="BJ590" s="257"/>
    </row>
    <row r="591" spans="2:62" ht="15.75" customHeight="1">
      <c r="B591" s="7"/>
      <c r="C591" s="347"/>
      <c r="D591" s="347"/>
      <c r="E591" s="347"/>
      <c r="F591" s="347"/>
      <c r="G591" s="347"/>
      <c r="H591" s="347"/>
      <c r="I591" s="347"/>
      <c r="J591" s="347"/>
      <c r="K591" s="347"/>
      <c r="L591" s="347"/>
      <c r="M591" s="347"/>
      <c r="N591" s="347"/>
      <c r="O591" s="347"/>
      <c r="P591" s="347"/>
      <c r="Q591" s="347"/>
      <c r="R591" s="347"/>
      <c r="S591" s="347"/>
      <c r="T591" s="347"/>
      <c r="U591" s="347"/>
      <c r="V591" s="347"/>
      <c r="W591" s="347"/>
      <c r="X591" s="347"/>
      <c r="Y591" s="257"/>
      <c r="Z591" s="257"/>
      <c r="AA591" s="257"/>
      <c r="AB591" s="257"/>
      <c r="AC591" s="257"/>
      <c r="AD591" s="257"/>
      <c r="AE591" s="257"/>
      <c r="AF591" s="257"/>
      <c r="AG591" s="257"/>
      <c r="AH591" s="257"/>
      <c r="AI591" s="257"/>
      <c r="AJ591" s="257"/>
      <c r="AK591" s="257"/>
      <c r="AL591" s="257"/>
      <c r="AM591" s="257"/>
      <c r="AN591" s="257"/>
      <c r="AO591" s="257"/>
      <c r="AP591" s="257"/>
      <c r="AQ591" s="257"/>
      <c r="AR591" s="257"/>
      <c r="AS591" s="257"/>
      <c r="AT591" s="257"/>
      <c r="AU591" s="257"/>
      <c r="AV591" s="257"/>
      <c r="AW591" s="257"/>
      <c r="AX591" s="257"/>
      <c r="AY591" s="257"/>
      <c r="AZ591" s="257"/>
      <c r="BA591" s="257"/>
      <c r="BB591" s="257"/>
      <c r="BC591" s="257"/>
      <c r="BD591" s="257"/>
      <c r="BE591" s="257"/>
      <c r="BF591" s="257"/>
      <c r="BG591" s="257"/>
      <c r="BH591" s="257"/>
      <c r="BI591" s="257"/>
      <c r="BJ591" s="257"/>
    </row>
    <row r="592" spans="2:62" ht="15.75" customHeight="1">
      <c r="B592" s="7"/>
      <c r="C592" s="347"/>
      <c r="D592" s="347"/>
      <c r="E592" s="347"/>
      <c r="F592" s="347"/>
      <c r="G592" s="347"/>
      <c r="H592" s="347"/>
      <c r="I592" s="347"/>
      <c r="J592" s="347"/>
      <c r="K592" s="347"/>
      <c r="L592" s="347"/>
      <c r="M592" s="347"/>
      <c r="N592" s="347"/>
      <c r="O592" s="347"/>
      <c r="P592" s="347"/>
      <c r="Q592" s="347"/>
      <c r="R592" s="347"/>
      <c r="S592" s="347"/>
      <c r="T592" s="347"/>
      <c r="U592" s="347"/>
      <c r="V592" s="347"/>
      <c r="W592" s="347"/>
      <c r="X592" s="347"/>
      <c r="Y592" s="257"/>
      <c r="Z592" s="257"/>
      <c r="AA592" s="257"/>
      <c r="AB592" s="257"/>
      <c r="AC592" s="257"/>
      <c r="AD592" s="257"/>
      <c r="AE592" s="257"/>
      <c r="AF592" s="257"/>
      <c r="AG592" s="257"/>
      <c r="AH592" s="257"/>
      <c r="AI592" s="257"/>
      <c r="AJ592" s="257"/>
      <c r="AK592" s="257"/>
      <c r="AL592" s="257"/>
      <c r="AM592" s="257"/>
      <c r="AN592" s="257"/>
      <c r="AO592" s="257"/>
      <c r="AP592" s="257"/>
      <c r="AQ592" s="257"/>
      <c r="AR592" s="257"/>
      <c r="AS592" s="257"/>
      <c r="AT592" s="257"/>
      <c r="AU592" s="257"/>
      <c r="AV592" s="257"/>
      <c r="AW592" s="257"/>
      <c r="AX592" s="257"/>
      <c r="AY592" s="257"/>
      <c r="AZ592" s="257"/>
      <c r="BA592" s="257"/>
      <c r="BB592" s="257"/>
      <c r="BC592" s="257"/>
      <c r="BD592" s="257"/>
      <c r="BE592" s="257"/>
      <c r="BF592" s="257"/>
      <c r="BG592" s="257"/>
      <c r="BH592" s="257"/>
      <c r="BI592" s="257"/>
      <c r="BJ592" s="257"/>
    </row>
    <row r="593" spans="2:62" ht="15.75" customHeight="1">
      <c r="B593" s="7"/>
      <c r="C593" s="347"/>
      <c r="D593" s="347"/>
      <c r="E593" s="347"/>
      <c r="F593" s="347"/>
      <c r="G593" s="347"/>
      <c r="H593" s="347"/>
      <c r="I593" s="347"/>
      <c r="J593" s="347"/>
      <c r="K593" s="347"/>
      <c r="L593" s="347"/>
      <c r="M593" s="347"/>
      <c r="N593" s="347"/>
      <c r="O593" s="347"/>
      <c r="P593" s="347"/>
      <c r="Q593" s="347"/>
      <c r="R593" s="347"/>
      <c r="S593" s="347"/>
      <c r="T593" s="347"/>
      <c r="U593" s="347"/>
      <c r="V593" s="347"/>
      <c r="W593" s="347"/>
      <c r="X593" s="347"/>
      <c r="Y593" s="257"/>
      <c r="Z593" s="257"/>
      <c r="AA593" s="257"/>
      <c r="AB593" s="257"/>
      <c r="AC593" s="257"/>
      <c r="AD593" s="257"/>
      <c r="AE593" s="257"/>
      <c r="AF593" s="257"/>
      <c r="AG593" s="257"/>
      <c r="AH593" s="257"/>
      <c r="AI593" s="257"/>
      <c r="AJ593" s="257"/>
      <c r="AK593" s="257"/>
      <c r="AL593" s="257"/>
      <c r="AM593" s="257"/>
      <c r="AN593" s="257"/>
      <c r="AO593" s="257"/>
      <c r="AP593" s="257"/>
      <c r="AQ593" s="257"/>
      <c r="AR593" s="257"/>
      <c r="AS593" s="257"/>
      <c r="AT593" s="257"/>
      <c r="AU593" s="257"/>
      <c r="AV593" s="257"/>
      <c r="AW593" s="257"/>
      <c r="AX593" s="257"/>
      <c r="AY593" s="257"/>
      <c r="AZ593" s="257"/>
      <c r="BA593" s="257"/>
      <c r="BB593" s="257"/>
      <c r="BC593" s="257"/>
      <c r="BD593" s="257"/>
      <c r="BE593" s="257"/>
      <c r="BF593" s="257"/>
      <c r="BG593" s="257"/>
      <c r="BH593" s="257"/>
      <c r="BI593" s="257"/>
      <c r="BJ593" s="257"/>
    </row>
    <row r="594" spans="2:62" ht="15.75" customHeight="1">
      <c r="B594" s="7"/>
      <c r="C594" s="347"/>
      <c r="D594" s="347"/>
      <c r="E594" s="347"/>
      <c r="F594" s="347"/>
      <c r="G594" s="347"/>
      <c r="H594" s="347"/>
      <c r="I594" s="347"/>
      <c r="J594" s="347"/>
      <c r="K594" s="347"/>
      <c r="L594" s="347"/>
      <c r="M594" s="347"/>
      <c r="N594" s="347"/>
      <c r="O594" s="347"/>
      <c r="P594" s="347"/>
      <c r="Q594" s="347"/>
      <c r="R594" s="347"/>
      <c r="S594" s="347"/>
      <c r="T594" s="347"/>
      <c r="U594" s="347"/>
      <c r="V594" s="347"/>
      <c r="W594" s="347"/>
      <c r="X594" s="347"/>
      <c r="Y594" s="257"/>
      <c r="Z594" s="257"/>
      <c r="AA594" s="257"/>
      <c r="AB594" s="257"/>
      <c r="AC594" s="257"/>
      <c r="AD594" s="257"/>
      <c r="AE594" s="257"/>
      <c r="AF594" s="257"/>
      <c r="AG594" s="257"/>
      <c r="AH594" s="257"/>
      <c r="AI594" s="257"/>
      <c r="AJ594" s="257"/>
      <c r="AK594" s="257"/>
      <c r="AL594" s="257"/>
      <c r="AM594" s="257"/>
      <c r="AN594" s="257"/>
      <c r="AO594" s="257"/>
      <c r="AP594" s="257"/>
      <c r="AQ594" s="257"/>
      <c r="AR594" s="257"/>
      <c r="AS594" s="257"/>
      <c r="AT594" s="257"/>
      <c r="AU594" s="257"/>
      <c r="AV594" s="257"/>
      <c r="AW594" s="257"/>
      <c r="AX594" s="257"/>
      <c r="AY594" s="257"/>
      <c r="AZ594" s="257"/>
      <c r="BA594" s="257"/>
      <c r="BB594" s="257"/>
      <c r="BC594" s="257"/>
      <c r="BD594" s="257"/>
      <c r="BE594" s="257"/>
      <c r="BF594" s="257"/>
      <c r="BG594" s="257"/>
      <c r="BH594" s="257"/>
      <c r="BI594" s="257"/>
      <c r="BJ594" s="257"/>
    </row>
    <row r="595" spans="2:62" ht="15.75" customHeight="1">
      <c r="B595" s="7"/>
      <c r="C595" s="347"/>
      <c r="D595" s="347"/>
      <c r="E595" s="347"/>
      <c r="F595" s="347"/>
      <c r="G595" s="347"/>
      <c r="H595" s="347"/>
      <c r="I595" s="347"/>
      <c r="J595" s="347"/>
      <c r="K595" s="347"/>
      <c r="L595" s="347"/>
      <c r="M595" s="347"/>
      <c r="N595" s="347"/>
      <c r="O595" s="347"/>
      <c r="P595" s="347"/>
      <c r="Q595" s="347"/>
      <c r="R595" s="347"/>
      <c r="S595" s="347"/>
      <c r="T595" s="347"/>
      <c r="U595" s="347"/>
      <c r="V595" s="347"/>
      <c r="W595" s="347"/>
      <c r="X595" s="347"/>
      <c r="Y595" s="257"/>
      <c r="Z595" s="257"/>
      <c r="AA595" s="257"/>
      <c r="AB595" s="257"/>
      <c r="AC595" s="257"/>
      <c r="AD595" s="257"/>
      <c r="AE595" s="257"/>
      <c r="AF595" s="257"/>
      <c r="AG595" s="257"/>
      <c r="AH595" s="257"/>
      <c r="AI595" s="257"/>
      <c r="AJ595" s="257"/>
      <c r="AK595" s="257"/>
      <c r="AL595" s="257"/>
      <c r="AM595" s="257"/>
      <c r="AN595" s="257"/>
      <c r="AO595" s="257"/>
      <c r="AP595" s="257"/>
      <c r="AQ595" s="257"/>
      <c r="AR595" s="257"/>
      <c r="AS595" s="257"/>
      <c r="AT595" s="257"/>
      <c r="AU595" s="257"/>
      <c r="AV595" s="257"/>
      <c r="AW595" s="257"/>
      <c r="AX595" s="257"/>
      <c r="AY595" s="257"/>
      <c r="AZ595" s="257"/>
      <c r="BA595" s="257"/>
      <c r="BB595" s="257"/>
      <c r="BC595" s="257"/>
      <c r="BD595" s="257"/>
      <c r="BE595" s="257"/>
      <c r="BF595" s="257"/>
      <c r="BG595" s="257"/>
      <c r="BH595" s="257"/>
      <c r="BI595" s="257"/>
      <c r="BJ595" s="257"/>
    </row>
    <row r="596" spans="2:62" ht="15.75" customHeight="1">
      <c r="B596" s="7"/>
      <c r="C596" s="347"/>
      <c r="D596" s="347"/>
      <c r="E596" s="347"/>
      <c r="F596" s="347"/>
      <c r="G596" s="347"/>
      <c r="H596" s="347"/>
      <c r="I596" s="347"/>
      <c r="J596" s="347"/>
      <c r="K596" s="347"/>
      <c r="L596" s="347"/>
      <c r="M596" s="347"/>
      <c r="N596" s="347"/>
      <c r="O596" s="347"/>
      <c r="P596" s="347"/>
      <c r="Q596" s="347"/>
      <c r="R596" s="347"/>
      <c r="S596" s="347"/>
      <c r="T596" s="347"/>
      <c r="U596" s="347"/>
      <c r="V596" s="347"/>
      <c r="W596" s="347"/>
      <c r="X596" s="347"/>
      <c r="Y596" s="257"/>
      <c r="Z596" s="257"/>
      <c r="AA596" s="257"/>
      <c r="AB596" s="257"/>
      <c r="AC596" s="257"/>
      <c r="AD596" s="257"/>
      <c r="AE596" s="257"/>
      <c r="AF596" s="257"/>
      <c r="AG596" s="257"/>
      <c r="AH596" s="257"/>
      <c r="AI596" s="257"/>
      <c r="AJ596" s="257"/>
      <c r="AK596" s="257"/>
      <c r="AL596" s="257"/>
      <c r="AM596" s="257"/>
      <c r="AN596" s="257"/>
      <c r="AO596" s="257"/>
      <c r="AP596" s="257"/>
      <c r="AQ596" s="257"/>
      <c r="AR596" s="257"/>
      <c r="AS596" s="257"/>
      <c r="AT596" s="257"/>
      <c r="AU596" s="257"/>
      <c r="AV596" s="257"/>
      <c r="AW596" s="257"/>
      <c r="AX596" s="257"/>
      <c r="AY596" s="257"/>
      <c r="AZ596" s="257"/>
      <c r="BA596" s="257"/>
      <c r="BB596" s="257"/>
      <c r="BC596" s="257"/>
      <c r="BD596" s="257"/>
      <c r="BE596" s="257"/>
      <c r="BF596" s="257"/>
      <c r="BG596" s="257"/>
      <c r="BH596" s="257"/>
      <c r="BI596" s="257"/>
      <c r="BJ596" s="257"/>
    </row>
    <row r="597" spans="2:62" ht="15.75" customHeight="1">
      <c r="B597" s="7"/>
      <c r="C597" s="347"/>
      <c r="D597" s="347"/>
      <c r="E597" s="347"/>
      <c r="F597" s="347"/>
      <c r="G597" s="347"/>
      <c r="H597" s="347"/>
      <c r="I597" s="347"/>
      <c r="J597" s="347"/>
      <c r="K597" s="347"/>
      <c r="L597" s="347"/>
      <c r="M597" s="347"/>
      <c r="N597" s="347"/>
      <c r="O597" s="347"/>
      <c r="P597" s="347"/>
      <c r="Q597" s="347"/>
      <c r="R597" s="347"/>
      <c r="S597" s="347"/>
      <c r="T597" s="347"/>
      <c r="U597" s="347"/>
      <c r="V597" s="347"/>
      <c r="W597" s="347"/>
      <c r="X597" s="347"/>
      <c r="Y597" s="257"/>
      <c r="Z597" s="257"/>
      <c r="AA597" s="257"/>
      <c r="AB597" s="257"/>
      <c r="AC597" s="257"/>
      <c r="AD597" s="257"/>
      <c r="AE597" s="257"/>
      <c r="AF597" s="257"/>
      <c r="AG597" s="257"/>
      <c r="AH597" s="257"/>
      <c r="AI597" s="257"/>
      <c r="AJ597" s="257"/>
      <c r="AK597" s="257"/>
      <c r="AL597" s="257"/>
      <c r="AM597" s="257"/>
      <c r="AN597" s="257"/>
      <c r="AO597" s="257"/>
      <c r="AP597" s="257"/>
      <c r="AQ597" s="257"/>
      <c r="AR597" s="257"/>
      <c r="AS597" s="257"/>
      <c r="AT597" s="257"/>
      <c r="AU597" s="257"/>
      <c r="AV597" s="257"/>
      <c r="AW597" s="257"/>
      <c r="AX597" s="257"/>
      <c r="AY597" s="257"/>
      <c r="AZ597" s="257"/>
      <c r="BA597" s="257"/>
      <c r="BB597" s="257"/>
      <c r="BC597" s="257"/>
      <c r="BD597" s="257"/>
      <c r="BE597" s="257"/>
      <c r="BF597" s="257"/>
      <c r="BG597" s="257"/>
      <c r="BH597" s="257"/>
      <c r="BI597" s="257"/>
      <c r="BJ597" s="257"/>
    </row>
    <row r="598" spans="2:62" ht="15.75" customHeight="1">
      <c r="B598" s="7"/>
      <c r="C598" s="347"/>
      <c r="D598" s="347"/>
      <c r="E598" s="347"/>
      <c r="F598" s="347"/>
      <c r="G598" s="347"/>
      <c r="H598" s="347"/>
      <c r="I598" s="347"/>
      <c r="J598" s="347"/>
      <c r="K598" s="347"/>
      <c r="L598" s="347"/>
      <c r="M598" s="347"/>
      <c r="N598" s="347"/>
      <c r="O598" s="347"/>
      <c r="P598" s="347"/>
      <c r="Q598" s="347"/>
      <c r="R598" s="347"/>
      <c r="S598" s="347"/>
      <c r="T598" s="347"/>
      <c r="U598" s="347"/>
      <c r="V598" s="347"/>
      <c r="W598" s="347"/>
      <c r="X598" s="347"/>
      <c r="Y598" s="257"/>
      <c r="Z598" s="257"/>
      <c r="AA598" s="257"/>
      <c r="AB598" s="257"/>
      <c r="AC598" s="257"/>
      <c r="AD598" s="257"/>
      <c r="AE598" s="257"/>
      <c r="AF598" s="257"/>
      <c r="AG598" s="257"/>
      <c r="AH598" s="257"/>
      <c r="AI598" s="257"/>
      <c r="AJ598" s="257"/>
      <c r="AK598" s="257"/>
      <c r="AL598" s="257"/>
      <c r="AM598" s="257"/>
      <c r="AN598" s="257"/>
      <c r="AO598" s="257"/>
      <c r="AP598" s="257"/>
      <c r="AQ598" s="257"/>
      <c r="AR598" s="257"/>
      <c r="AS598" s="257"/>
      <c r="AT598" s="257"/>
      <c r="AU598" s="257"/>
      <c r="AV598" s="257"/>
      <c r="AW598" s="257"/>
      <c r="AX598" s="257"/>
      <c r="AY598" s="257"/>
      <c r="AZ598" s="257"/>
      <c r="BA598" s="257"/>
      <c r="BB598" s="257"/>
      <c r="BC598" s="257"/>
      <c r="BD598" s="257"/>
      <c r="BE598" s="257"/>
      <c r="BF598" s="257"/>
      <c r="BG598" s="257"/>
      <c r="BH598" s="257"/>
      <c r="BI598" s="257"/>
      <c r="BJ598" s="257"/>
    </row>
    <row r="599" spans="2:62" ht="15.75" customHeight="1">
      <c r="B599" s="7"/>
      <c r="C599" s="347"/>
      <c r="D599" s="347"/>
      <c r="E599" s="347"/>
      <c r="F599" s="347"/>
      <c r="G599" s="347"/>
      <c r="H599" s="347"/>
      <c r="I599" s="347"/>
      <c r="J599" s="347"/>
      <c r="K599" s="347"/>
      <c r="L599" s="347"/>
      <c r="M599" s="347"/>
      <c r="N599" s="347"/>
      <c r="O599" s="347"/>
      <c r="P599" s="347"/>
      <c r="Q599" s="347"/>
      <c r="R599" s="347"/>
      <c r="S599" s="347"/>
      <c r="T599" s="347"/>
      <c r="U599" s="347"/>
      <c r="V599" s="347"/>
      <c r="W599" s="347"/>
      <c r="X599" s="347"/>
      <c r="Y599" s="257"/>
      <c r="Z599" s="257"/>
      <c r="AA599" s="257"/>
      <c r="AB599" s="257"/>
      <c r="AC599" s="257"/>
      <c r="AD599" s="257"/>
      <c r="AE599" s="257"/>
      <c r="AF599" s="257"/>
      <c r="AG599" s="257"/>
      <c r="AH599" s="257"/>
      <c r="AI599" s="257"/>
      <c r="AJ599" s="257"/>
      <c r="AK599" s="257"/>
      <c r="AL599" s="257"/>
      <c r="AM599" s="257"/>
      <c r="AN599" s="257"/>
      <c r="AO599" s="257"/>
      <c r="AP599" s="257"/>
      <c r="AQ599" s="257"/>
      <c r="AR599" s="257"/>
      <c r="AS599" s="257"/>
      <c r="AT599" s="257"/>
      <c r="AU599" s="257"/>
      <c r="AV599" s="257"/>
      <c r="AW599" s="257"/>
      <c r="AX599" s="257"/>
      <c r="AY599" s="257"/>
      <c r="AZ599" s="257"/>
      <c r="BA599" s="257"/>
      <c r="BB599" s="257"/>
      <c r="BC599" s="257"/>
      <c r="BD599" s="257"/>
      <c r="BE599" s="257"/>
      <c r="BF599" s="257"/>
      <c r="BG599" s="257"/>
      <c r="BH599" s="257"/>
      <c r="BI599" s="257"/>
      <c r="BJ599" s="257"/>
    </row>
    <row r="600" spans="2:62" ht="15.75" customHeight="1">
      <c r="B600" s="7"/>
      <c r="C600" s="347"/>
      <c r="D600" s="347"/>
      <c r="E600" s="347"/>
      <c r="F600" s="347"/>
      <c r="G600" s="347"/>
      <c r="H600" s="347"/>
      <c r="I600" s="347"/>
      <c r="J600" s="347"/>
      <c r="K600" s="347"/>
      <c r="L600" s="347"/>
      <c r="M600" s="347"/>
      <c r="N600" s="347"/>
      <c r="O600" s="347"/>
      <c r="P600" s="347"/>
      <c r="Q600" s="347"/>
      <c r="R600" s="347"/>
      <c r="S600" s="347"/>
      <c r="T600" s="347"/>
      <c r="U600" s="347"/>
      <c r="V600" s="347"/>
      <c r="W600" s="347"/>
      <c r="X600" s="347"/>
      <c r="Y600" s="257"/>
      <c r="Z600" s="257"/>
      <c r="AA600" s="257"/>
      <c r="AB600" s="257"/>
      <c r="AC600" s="257"/>
      <c r="AD600" s="257"/>
      <c r="AE600" s="257"/>
      <c r="AF600" s="257"/>
      <c r="AG600" s="257"/>
      <c r="AH600" s="257"/>
      <c r="AI600" s="257"/>
      <c r="AJ600" s="257"/>
      <c r="AK600" s="257"/>
      <c r="AL600" s="257"/>
      <c r="AM600" s="257"/>
      <c r="AN600" s="257"/>
      <c r="AO600" s="257"/>
      <c r="AP600" s="257"/>
      <c r="AQ600" s="257"/>
      <c r="AR600" s="257"/>
      <c r="AS600" s="257"/>
      <c r="AT600" s="257"/>
      <c r="AU600" s="257"/>
      <c r="AV600" s="257"/>
      <c r="AW600" s="257"/>
      <c r="AX600" s="257"/>
      <c r="AY600" s="257"/>
      <c r="AZ600" s="257"/>
      <c r="BA600" s="257"/>
      <c r="BB600" s="257"/>
      <c r="BC600" s="257"/>
      <c r="BD600" s="257"/>
      <c r="BE600" s="257"/>
      <c r="BF600" s="257"/>
      <c r="BG600" s="257"/>
      <c r="BH600" s="257"/>
      <c r="BI600" s="257"/>
      <c r="BJ600" s="257"/>
    </row>
    <row r="601" spans="2:62" ht="15.75" customHeight="1">
      <c r="B601" s="7"/>
      <c r="C601" s="347"/>
      <c r="D601" s="347"/>
      <c r="E601" s="347"/>
      <c r="F601" s="347"/>
      <c r="G601" s="347"/>
      <c r="H601" s="347"/>
      <c r="I601" s="347"/>
      <c r="J601" s="347"/>
      <c r="K601" s="347"/>
      <c r="L601" s="347"/>
      <c r="M601" s="347"/>
      <c r="N601" s="347"/>
      <c r="O601" s="347"/>
      <c r="P601" s="347"/>
      <c r="Q601" s="347"/>
      <c r="R601" s="347"/>
      <c r="S601" s="347"/>
      <c r="T601" s="347"/>
      <c r="U601" s="347"/>
      <c r="V601" s="347"/>
      <c r="W601" s="347"/>
      <c r="X601" s="347"/>
      <c r="Y601" s="257"/>
      <c r="Z601" s="257"/>
      <c r="AA601" s="257"/>
      <c r="AB601" s="257"/>
      <c r="AC601" s="257"/>
      <c r="AD601" s="257"/>
      <c r="AE601" s="257"/>
      <c r="AF601" s="257"/>
      <c r="AG601" s="257"/>
      <c r="AH601" s="257"/>
      <c r="AI601" s="257"/>
      <c r="AJ601" s="257"/>
      <c r="AK601" s="257"/>
      <c r="AL601" s="257"/>
      <c r="AM601" s="257"/>
      <c r="AN601" s="257"/>
      <c r="AO601" s="257"/>
      <c r="AP601" s="257"/>
      <c r="AQ601" s="257"/>
      <c r="AR601" s="257"/>
      <c r="AS601" s="257"/>
      <c r="AT601" s="257"/>
      <c r="AU601" s="257"/>
      <c r="AV601" s="257"/>
      <c r="AW601" s="257"/>
      <c r="AX601" s="257"/>
      <c r="AY601" s="257"/>
      <c r="AZ601" s="257"/>
      <c r="BA601" s="257"/>
      <c r="BB601" s="257"/>
      <c r="BC601" s="257"/>
      <c r="BD601" s="257"/>
      <c r="BE601" s="257"/>
      <c r="BF601" s="257"/>
      <c r="BG601" s="257"/>
      <c r="BH601" s="257"/>
      <c r="BI601" s="257"/>
      <c r="BJ601" s="257"/>
    </row>
    <row r="602" spans="2:62" ht="15.75" customHeight="1">
      <c r="B602" s="7"/>
      <c r="C602" s="347"/>
      <c r="D602" s="347"/>
      <c r="E602" s="347"/>
      <c r="F602" s="347"/>
      <c r="G602" s="347"/>
      <c r="H602" s="347"/>
      <c r="I602" s="347"/>
      <c r="J602" s="347"/>
      <c r="K602" s="347"/>
      <c r="L602" s="347"/>
      <c r="M602" s="347"/>
      <c r="N602" s="347"/>
      <c r="O602" s="347"/>
      <c r="P602" s="347"/>
      <c r="Q602" s="347"/>
      <c r="R602" s="347"/>
      <c r="S602" s="347"/>
      <c r="T602" s="347"/>
      <c r="U602" s="347"/>
      <c r="V602" s="347"/>
      <c r="W602" s="347"/>
      <c r="X602" s="347"/>
      <c r="Y602" s="257"/>
      <c r="Z602" s="257"/>
      <c r="AA602" s="257"/>
      <c r="AB602" s="257"/>
      <c r="AC602" s="257"/>
      <c r="AD602" s="257"/>
      <c r="AE602" s="257"/>
      <c r="AF602" s="257"/>
      <c r="AG602" s="257"/>
      <c r="AH602" s="257"/>
      <c r="AI602" s="257"/>
      <c r="AJ602" s="257"/>
      <c r="AK602" s="257"/>
      <c r="AL602" s="257"/>
      <c r="AM602" s="257"/>
      <c r="AN602" s="257"/>
      <c r="AO602" s="257"/>
      <c r="AP602" s="257"/>
      <c r="AQ602" s="257"/>
      <c r="AR602" s="257"/>
      <c r="AS602" s="257"/>
      <c r="AT602" s="257"/>
      <c r="AU602" s="257"/>
      <c r="AV602" s="257"/>
      <c r="AW602" s="257"/>
      <c r="AX602" s="257"/>
      <c r="AY602" s="257"/>
      <c r="AZ602" s="257"/>
      <c r="BA602" s="257"/>
      <c r="BB602" s="257"/>
      <c r="BC602" s="257"/>
      <c r="BD602" s="257"/>
      <c r="BE602" s="257"/>
      <c r="BF602" s="257"/>
      <c r="BG602" s="257"/>
      <c r="BH602" s="257"/>
      <c r="BI602" s="257"/>
      <c r="BJ602" s="257"/>
    </row>
    <row r="603" spans="2:62" ht="15.75" customHeight="1">
      <c r="B603" s="7"/>
      <c r="C603" s="347"/>
      <c r="D603" s="347"/>
      <c r="E603" s="347"/>
      <c r="F603" s="347"/>
      <c r="G603" s="347"/>
      <c r="H603" s="347"/>
      <c r="I603" s="347"/>
      <c r="J603" s="347"/>
      <c r="K603" s="347"/>
      <c r="L603" s="347"/>
      <c r="M603" s="347"/>
      <c r="N603" s="347"/>
      <c r="O603" s="347"/>
      <c r="P603" s="347"/>
      <c r="Q603" s="347"/>
      <c r="R603" s="347"/>
      <c r="S603" s="347"/>
      <c r="T603" s="347"/>
      <c r="U603" s="347"/>
      <c r="V603" s="347"/>
      <c r="W603" s="347"/>
      <c r="X603" s="347"/>
      <c r="Y603" s="257"/>
      <c r="Z603" s="257"/>
      <c r="AA603" s="257"/>
      <c r="AB603" s="257"/>
      <c r="AC603" s="257"/>
      <c r="AD603" s="257"/>
      <c r="AE603" s="257"/>
      <c r="AF603" s="257"/>
      <c r="AG603" s="257"/>
      <c r="AH603" s="257"/>
      <c r="AI603" s="257"/>
      <c r="AJ603" s="257"/>
      <c r="AK603" s="257"/>
      <c r="AL603" s="257"/>
      <c r="AM603" s="257"/>
      <c r="AN603" s="257"/>
      <c r="AO603" s="257"/>
      <c r="AP603" s="257"/>
      <c r="AQ603" s="257"/>
      <c r="AR603" s="257"/>
      <c r="AS603" s="257"/>
      <c r="AT603" s="257"/>
      <c r="AU603" s="257"/>
      <c r="AV603" s="257"/>
      <c r="AW603" s="257"/>
      <c r="AX603" s="257"/>
      <c r="AY603" s="257"/>
      <c r="AZ603" s="257"/>
      <c r="BA603" s="257"/>
      <c r="BB603" s="257"/>
      <c r="BC603" s="257"/>
      <c r="BD603" s="257"/>
      <c r="BE603" s="257"/>
      <c r="BF603" s="257"/>
      <c r="BG603" s="257"/>
      <c r="BH603" s="257"/>
      <c r="BI603" s="257"/>
      <c r="BJ603" s="257"/>
    </row>
    <row r="604" spans="2:62" ht="15.75" customHeight="1">
      <c r="B604" s="7"/>
      <c r="C604" s="347"/>
      <c r="D604" s="347"/>
      <c r="E604" s="347"/>
      <c r="F604" s="347"/>
      <c r="G604" s="347"/>
      <c r="H604" s="347"/>
      <c r="I604" s="347"/>
      <c r="J604" s="347"/>
      <c r="K604" s="347"/>
      <c r="L604" s="347"/>
      <c r="M604" s="347"/>
      <c r="N604" s="347"/>
      <c r="O604" s="347"/>
      <c r="P604" s="347"/>
      <c r="Q604" s="347"/>
      <c r="R604" s="347"/>
      <c r="S604" s="347"/>
      <c r="T604" s="347"/>
      <c r="U604" s="347"/>
      <c r="V604" s="347"/>
      <c r="W604" s="347"/>
      <c r="X604" s="347"/>
      <c r="Y604" s="257"/>
      <c r="Z604" s="257"/>
      <c r="AA604" s="257"/>
      <c r="AB604" s="257"/>
      <c r="AC604" s="257"/>
      <c r="AD604" s="257"/>
      <c r="AE604" s="257"/>
      <c r="AF604" s="257"/>
      <c r="AG604" s="257"/>
      <c r="AH604" s="257"/>
      <c r="AI604" s="257"/>
      <c r="AJ604" s="257"/>
      <c r="AK604" s="257"/>
      <c r="AL604" s="257"/>
      <c r="AM604" s="257"/>
      <c r="AN604" s="257"/>
      <c r="AO604" s="257"/>
      <c r="AP604" s="257"/>
      <c r="AQ604" s="257"/>
      <c r="AR604" s="257"/>
      <c r="AS604" s="257"/>
      <c r="AT604" s="257"/>
      <c r="AU604" s="257"/>
      <c r="AV604" s="257"/>
      <c r="AW604" s="257"/>
      <c r="AX604" s="257"/>
      <c r="AY604" s="257"/>
      <c r="AZ604" s="257"/>
      <c r="BA604" s="257"/>
      <c r="BB604" s="257"/>
      <c r="BC604" s="257"/>
      <c r="BD604" s="257"/>
      <c r="BE604" s="257"/>
      <c r="BF604" s="257"/>
      <c r="BG604" s="257"/>
      <c r="BH604" s="257"/>
      <c r="BI604" s="257"/>
      <c r="BJ604" s="257"/>
    </row>
    <row r="605" spans="2:62" ht="15.75" customHeight="1">
      <c r="B605" s="7"/>
      <c r="C605" s="347"/>
      <c r="D605" s="347"/>
      <c r="E605" s="347"/>
      <c r="F605" s="347"/>
      <c r="G605" s="347"/>
      <c r="H605" s="347"/>
      <c r="I605" s="347"/>
      <c r="J605" s="347"/>
      <c r="K605" s="347"/>
      <c r="L605" s="347"/>
      <c r="M605" s="347"/>
      <c r="N605" s="347"/>
      <c r="O605" s="347"/>
      <c r="P605" s="347"/>
      <c r="Q605" s="347"/>
      <c r="R605" s="347"/>
      <c r="S605" s="347"/>
      <c r="T605" s="347"/>
      <c r="U605" s="347"/>
      <c r="V605" s="347"/>
      <c r="W605" s="347"/>
      <c r="X605" s="347"/>
      <c r="Y605" s="257"/>
      <c r="Z605" s="257"/>
      <c r="AA605" s="257"/>
      <c r="AB605" s="257"/>
      <c r="AC605" s="257"/>
      <c r="AD605" s="257"/>
      <c r="AE605" s="257"/>
      <c r="AF605" s="257"/>
      <c r="AG605" s="257"/>
      <c r="AH605" s="257"/>
      <c r="AI605" s="257"/>
      <c r="AJ605" s="257"/>
      <c r="AK605" s="257"/>
      <c r="AL605" s="257"/>
      <c r="AM605" s="257"/>
      <c r="AN605" s="257"/>
      <c r="AO605" s="257"/>
      <c r="AP605" s="257"/>
      <c r="AQ605" s="257"/>
      <c r="AR605" s="257"/>
      <c r="AS605" s="257"/>
      <c r="AT605" s="257"/>
      <c r="AU605" s="257"/>
      <c r="AV605" s="257"/>
      <c r="AW605" s="257"/>
      <c r="AX605" s="257"/>
      <c r="AY605" s="257"/>
      <c r="AZ605" s="257"/>
      <c r="BA605" s="257"/>
      <c r="BB605" s="257"/>
      <c r="BC605" s="257"/>
      <c r="BD605" s="257"/>
      <c r="BE605" s="257"/>
      <c r="BF605" s="257"/>
      <c r="BG605" s="257"/>
      <c r="BH605" s="257"/>
      <c r="BI605" s="257"/>
      <c r="BJ605" s="257"/>
    </row>
    <row r="606" spans="2:62" ht="15.75" customHeight="1">
      <c r="B606" s="7"/>
      <c r="C606" s="347"/>
      <c r="D606" s="347"/>
      <c r="E606" s="347"/>
      <c r="F606" s="347"/>
      <c r="G606" s="347"/>
      <c r="H606" s="347"/>
      <c r="I606" s="347"/>
      <c r="J606" s="347"/>
      <c r="K606" s="347"/>
      <c r="L606" s="347"/>
      <c r="M606" s="347"/>
      <c r="N606" s="347"/>
      <c r="O606" s="347"/>
      <c r="P606" s="347"/>
      <c r="Q606" s="347"/>
      <c r="R606" s="347"/>
      <c r="S606" s="347"/>
      <c r="T606" s="347"/>
      <c r="U606" s="347"/>
      <c r="V606" s="347"/>
      <c r="W606" s="347"/>
      <c r="X606" s="347"/>
      <c r="Y606" s="257"/>
      <c r="Z606" s="257"/>
      <c r="AA606" s="257"/>
      <c r="AB606" s="257"/>
      <c r="AC606" s="257"/>
      <c r="AD606" s="257"/>
      <c r="AE606" s="257"/>
      <c r="AF606" s="257"/>
      <c r="AG606" s="257"/>
      <c r="AH606" s="257"/>
      <c r="AI606" s="257"/>
      <c r="AJ606" s="257"/>
      <c r="AK606" s="257"/>
      <c r="AL606" s="257"/>
      <c r="AM606" s="257"/>
      <c r="AN606" s="257"/>
      <c r="AO606" s="257"/>
      <c r="AP606" s="257"/>
      <c r="AQ606" s="257"/>
      <c r="AR606" s="257"/>
      <c r="AS606" s="257"/>
      <c r="AT606" s="257"/>
      <c r="AU606" s="257"/>
      <c r="AV606" s="257"/>
      <c r="AW606" s="257"/>
      <c r="AX606" s="257"/>
      <c r="AY606" s="257"/>
      <c r="AZ606" s="257"/>
      <c r="BA606" s="257"/>
      <c r="BB606" s="257"/>
      <c r="BC606" s="257"/>
      <c r="BD606" s="257"/>
      <c r="BE606" s="257"/>
      <c r="BF606" s="257"/>
      <c r="BG606" s="257"/>
      <c r="BH606" s="257"/>
      <c r="BI606" s="257"/>
      <c r="BJ606" s="257"/>
    </row>
    <row r="607" spans="2:62" ht="15.75" customHeight="1">
      <c r="B607" s="7"/>
      <c r="C607" s="347"/>
      <c r="D607" s="347"/>
      <c r="E607" s="347"/>
      <c r="F607" s="347"/>
      <c r="G607" s="347"/>
      <c r="H607" s="347"/>
      <c r="I607" s="347"/>
      <c r="J607" s="347"/>
      <c r="K607" s="347"/>
      <c r="L607" s="347"/>
      <c r="M607" s="347"/>
      <c r="N607" s="347"/>
      <c r="O607" s="347"/>
      <c r="P607" s="347"/>
      <c r="Q607" s="347"/>
      <c r="R607" s="347"/>
      <c r="S607" s="347"/>
      <c r="T607" s="347"/>
      <c r="U607" s="347"/>
      <c r="V607" s="347"/>
      <c r="W607" s="347"/>
      <c r="X607" s="347"/>
      <c r="Y607" s="257"/>
      <c r="Z607" s="257"/>
      <c r="AA607" s="257"/>
      <c r="AB607" s="257"/>
      <c r="AC607" s="257"/>
      <c r="AD607" s="257"/>
      <c r="AE607" s="257"/>
      <c r="AF607" s="257"/>
      <c r="AG607" s="257"/>
      <c r="AH607" s="257"/>
      <c r="AI607" s="257"/>
      <c r="AJ607" s="257"/>
      <c r="AK607" s="257"/>
      <c r="AL607" s="257"/>
      <c r="AM607" s="257"/>
      <c r="AN607" s="257"/>
      <c r="AO607" s="257"/>
      <c r="AP607" s="257"/>
      <c r="AQ607" s="257"/>
      <c r="AR607" s="257"/>
      <c r="AS607" s="257"/>
      <c r="AT607" s="257"/>
      <c r="AU607" s="257"/>
      <c r="AV607" s="257"/>
      <c r="AW607" s="257"/>
      <c r="AX607" s="257"/>
      <c r="AY607" s="257"/>
      <c r="AZ607" s="257"/>
      <c r="BA607" s="257"/>
      <c r="BB607" s="257"/>
      <c r="BC607" s="257"/>
      <c r="BD607" s="257"/>
      <c r="BE607" s="257"/>
      <c r="BF607" s="257"/>
      <c r="BG607" s="257"/>
      <c r="BH607" s="257"/>
      <c r="BI607" s="257"/>
      <c r="BJ607" s="257"/>
    </row>
    <row r="608" spans="2:62" ht="15.75" customHeight="1">
      <c r="B608" s="7"/>
      <c r="C608" s="347"/>
      <c r="D608" s="347"/>
      <c r="E608" s="347"/>
      <c r="F608" s="347"/>
      <c r="G608" s="347"/>
      <c r="H608" s="347"/>
      <c r="I608" s="347"/>
      <c r="J608" s="347"/>
      <c r="K608" s="347"/>
      <c r="L608" s="347"/>
      <c r="M608" s="347"/>
      <c r="N608" s="347"/>
      <c r="O608" s="347"/>
      <c r="P608" s="347"/>
      <c r="Q608" s="347"/>
      <c r="R608" s="347"/>
      <c r="S608" s="347"/>
      <c r="T608" s="347"/>
      <c r="U608" s="347"/>
      <c r="V608" s="347"/>
      <c r="W608" s="347"/>
      <c r="X608" s="347"/>
      <c r="Y608" s="257"/>
      <c r="Z608" s="257"/>
      <c r="AA608" s="257"/>
      <c r="AB608" s="257"/>
      <c r="AC608" s="257"/>
      <c r="AD608" s="257"/>
      <c r="AE608" s="257"/>
      <c r="AF608" s="257"/>
      <c r="AG608" s="257"/>
      <c r="AH608" s="257"/>
      <c r="AI608" s="257"/>
      <c r="AJ608" s="257"/>
      <c r="AK608" s="257"/>
      <c r="AL608" s="257"/>
      <c r="AM608" s="257"/>
      <c r="AN608" s="257"/>
      <c r="AO608" s="257"/>
      <c r="AP608" s="257"/>
      <c r="AQ608" s="257"/>
      <c r="AR608" s="257"/>
      <c r="AS608" s="257"/>
      <c r="AT608" s="257"/>
      <c r="AU608" s="257"/>
      <c r="AV608" s="257"/>
      <c r="AW608" s="257"/>
      <c r="AX608" s="257"/>
      <c r="AY608" s="257"/>
      <c r="AZ608" s="257"/>
      <c r="BA608" s="257"/>
      <c r="BB608" s="257"/>
      <c r="BC608" s="257"/>
      <c r="BD608" s="257"/>
      <c r="BE608" s="257"/>
      <c r="BF608" s="257"/>
      <c r="BG608" s="257"/>
      <c r="BH608" s="257"/>
      <c r="BI608" s="257"/>
      <c r="BJ608" s="257"/>
    </row>
    <row r="609" spans="2:62" ht="15.75" customHeight="1">
      <c r="B609" s="7"/>
      <c r="C609" s="347"/>
      <c r="D609" s="347"/>
      <c r="E609" s="347"/>
      <c r="F609" s="347"/>
      <c r="G609" s="347"/>
      <c r="H609" s="347"/>
      <c r="I609" s="347"/>
      <c r="J609" s="347"/>
      <c r="K609" s="347"/>
      <c r="L609" s="347"/>
      <c r="M609" s="347"/>
      <c r="N609" s="347"/>
      <c r="O609" s="347"/>
      <c r="P609" s="347"/>
      <c r="Q609" s="347"/>
      <c r="R609" s="347"/>
      <c r="S609" s="347"/>
      <c r="T609" s="347"/>
      <c r="U609" s="347"/>
      <c r="V609" s="347"/>
      <c r="W609" s="347"/>
      <c r="X609" s="347"/>
      <c r="Y609" s="257"/>
      <c r="Z609" s="257"/>
      <c r="AA609" s="257"/>
      <c r="AB609" s="257"/>
      <c r="AC609" s="257"/>
      <c r="AD609" s="257"/>
      <c r="AE609" s="257"/>
      <c r="AF609" s="257"/>
      <c r="AG609" s="257"/>
      <c r="AH609" s="257"/>
      <c r="AI609" s="257"/>
      <c r="AJ609" s="257"/>
      <c r="AK609" s="257"/>
      <c r="AL609" s="257"/>
      <c r="AM609" s="257"/>
      <c r="AN609" s="257"/>
      <c r="AO609" s="257"/>
      <c r="AP609" s="257"/>
      <c r="AQ609" s="257"/>
      <c r="AR609" s="257"/>
      <c r="AS609" s="257"/>
      <c r="AT609" s="257"/>
      <c r="AU609" s="257"/>
      <c r="AV609" s="257"/>
      <c r="AW609" s="257"/>
      <c r="AX609" s="257"/>
      <c r="AY609" s="257"/>
      <c r="AZ609" s="257"/>
      <c r="BA609" s="257"/>
      <c r="BB609" s="257"/>
      <c r="BC609" s="257"/>
      <c r="BD609" s="257"/>
      <c r="BE609" s="257"/>
      <c r="BF609" s="257"/>
      <c r="BG609" s="257"/>
      <c r="BH609" s="257"/>
      <c r="BI609" s="257"/>
      <c r="BJ609" s="257"/>
    </row>
    <row r="610" spans="2:62" ht="15.75" customHeight="1">
      <c r="B610" s="7"/>
      <c r="C610" s="347"/>
      <c r="D610" s="347"/>
      <c r="E610" s="347"/>
      <c r="F610" s="347"/>
      <c r="G610" s="347"/>
      <c r="H610" s="347"/>
      <c r="I610" s="347"/>
      <c r="J610" s="347"/>
      <c r="K610" s="347"/>
      <c r="L610" s="347"/>
      <c r="M610" s="347"/>
      <c r="N610" s="347"/>
      <c r="O610" s="347"/>
      <c r="P610" s="347"/>
      <c r="Q610" s="347"/>
      <c r="R610" s="347"/>
      <c r="S610" s="347"/>
      <c r="T610" s="347"/>
      <c r="U610" s="347"/>
      <c r="V610" s="347"/>
      <c r="W610" s="347"/>
      <c r="X610" s="347"/>
      <c r="Y610" s="257"/>
      <c r="Z610" s="257"/>
      <c r="AA610" s="257"/>
      <c r="AB610" s="257"/>
      <c r="AC610" s="257"/>
      <c r="AD610" s="257"/>
      <c r="AE610" s="257"/>
      <c r="AF610" s="257"/>
      <c r="AG610" s="257"/>
      <c r="AH610" s="257"/>
      <c r="AI610" s="257"/>
      <c r="AJ610" s="257"/>
      <c r="AK610" s="257"/>
      <c r="AL610" s="257"/>
      <c r="AM610" s="257"/>
      <c r="AN610" s="257"/>
      <c r="AO610" s="257"/>
      <c r="AP610" s="257"/>
      <c r="AQ610" s="257"/>
      <c r="AR610" s="257"/>
      <c r="AS610" s="257"/>
      <c r="AT610" s="257"/>
      <c r="AU610" s="257"/>
      <c r="AV610" s="257"/>
      <c r="AW610" s="257"/>
      <c r="AX610" s="257"/>
      <c r="AY610" s="257"/>
      <c r="AZ610" s="257"/>
      <c r="BA610" s="257"/>
      <c r="BB610" s="257"/>
      <c r="BC610" s="257"/>
      <c r="BD610" s="257"/>
      <c r="BE610" s="257"/>
      <c r="BF610" s="257"/>
      <c r="BG610" s="257"/>
      <c r="BH610" s="257"/>
      <c r="BI610" s="257"/>
      <c r="BJ610" s="257"/>
    </row>
    <row r="611" spans="2:62" ht="15.75" customHeight="1">
      <c r="B611" s="7"/>
      <c r="C611" s="347"/>
      <c r="D611" s="347"/>
      <c r="E611" s="347"/>
      <c r="F611" s="347"/>
      <c r="G611" s="347"/>
      <c r="H611" s="347"/>
      <c r="I611" s="347"/>
      <c r="J611" s="347"/>
      <c r="K611" s="347"/>
      <c r="L611" s="347"/>
      <c r="M611" s="347"/>
      <c r="N611" s="347"/>
      <c r="O611" s="347"/>
      <c r="P611" s="347"/>
      <c r="Q611" s="347"/>
      <c r="R611" s="347"/>
      <c r="S611" s="347"/>
      <c r="T611" s="347"/>
      <c r="U611" s="347"/>
      <c r="V611" s="347"/>
      <c r="W611" s="347"/>
      <c r="X611" s="347"/>
      <c r="Y611" s="257"/>
      <c r="Z611" s="257"/>
      <c r="AA611" s="257"/>
      <c r="AB611" s="257"/>
      <c r="AC611" s="257"/>
      <c r="AD611" s="257"/>
      <c r="AE611" s="257"/>
      <c r="AF611" s="257"/>
      <c r="AG611" s="257"/>
      <c r="AH611" s="257"/>
      <c r="AI611" s="257"/>
      <c r="AJ611" s="257"/>
      <c r="AK611" s="257"/>
      <c r="AL611" s="257"/>
      <c r="AM611" s="257"/>
      <c r="AN611" s="257"/>
      <c r="AO611" s="257"/>
      <c r="AP611" s="257"/>
      <c r="AQ611" s="257"/>
      <c r="AR611" s="257"/>
      <c r="AS611" s="257"/>
      <c r="AT611" s="257"/>
      <c r="AU611" s="257"/>
      <c r="AV611" s="257"/>
      <c r="AW611" s="257"/>
      <c r="AX611" s="257"/>
      <c r="AY611" s="257"/>
      <c r="AZ611" s="257"/>
      <c r="BA611" s="257"/>
      <c r="BB611" s="257"/>
      <c r="BC611" s="257"/>
      <c r="BD611" s="257"/>
      <c r="BE611" s="257"/>
      <c r="BF611" s="257"/>
      <c r="BG611" s="257"/>
      <c r="BH611" s="257"/>
      <c r="BI611" s="257"/>
      <c r="BJ611" s="257"/>
    </row>
    <row r="612" spans="2:62" ht="15.75" customHeight="1">
      <c r="B612" s="7"/>
      <c r="C612" s="347"/>
      <c r="D612" s="347"/>
      <c r="E612" s="347"/>
      <c r="F612" s="347"/>
      <c r="G612" s="347"/>
      <c r="H612" s="347"/>
      <c r="I612" s="347"/>
      <c r="J612" s="347"/>
      <c r="K612" s="347"/>
      <c r="L612" s="347"/>
      <c r="M612" s="347"/>
      <c r="N612" s="347"/>
      <c r="O612" s="347"/>
      <c r="P612" s="347"/>
      <c r="Q612" s="347"/>
      <c r="R612" s="347"/>
      <c r="S612" s="347"/>
      <c r="T612" s="347"/>
      <c r="U612" s="347"/>
      <c r="V612" s="347"/>
      <c r="W612" s="347"/>
      <c r="X612" s="347"/>
      <c r="Y612" s="257"/>
      <c r="Z612" s="257"/>
      <c r="AA612" s="257"/>
      <c r="AB612" s="257"/>
      <c r="AC612" s="257"/>
      <c r="AD612" s="257"/>
      <c r="AE612" s="257"/>
      <c r="AF612" s="257"/>
      <c r="AG612" s="257"/>
      <c r="AH612" s="257"/>
      <c r="AI612" s="257"/>
      <c r="AJ612" s="257"/>
      <c r="AK612" s="257"/>
      <c r="AL612" s="257"/>
      <c r="AM612" s="257"/>
      <c r="AN612" s="257"/>
      <c r="AO612" s="257"/>
      <c r="AP612" s="257"/>
      <c r="AQ612" s="257"/>
      <c r="AR612" s="257"/>
      <c r="AS612" s="257"/>
      <c r="AT612" s="257"/>
      <c r="AU612" s="257"/>
      <c r="AV612" s="257"/>
      <c r="AW612" s="257"/>
      <c r="AX612" s="257"/>
      <c r="AY612" s="257"/>
      <c r="AZ612" s="257"/>
      <c r="BA612" s="257"/>
      <c r="BB612" s="257"/>
      <c r="BC612" s="257"/>
      <c r="BD612" s="257"/>
      <c r="BE612" s="257"/>
      <c r="BF612" s="257"/>
      <c r="BG612" s="257"/>
      <c r="BH612" s="257"/>
      <c r="BI612" s="257"/>
      <c r="BJ612" s="257"/>
    </row>
    <row r="613" spans="2:62" ht="15.75" customHeight="1">
      <c r="B613" s="7"/>
      <c r="C613" s="347"/>
      <c r="D613" s="347"/>
      <c r="E613" s="347"/>
      <c r="F613" s="347"/>
      <c r="G613" s="347"/>
      <c r="H613" s="347"/>
      <c r="I613" s="347"/>
      <c r="J613" s="347"/>
      <c r="K613" s="347"/>
      <c r="L613" s="347"/>
      <c r="M613" s="347"/>
      <c r="N613" s="347"/>
      <c r="O613" s="347"/>
      <c r="P613" s="347"/>
      <c r="Q613" s="347"/>
      <c r="R613" s="347"/>
      <c r="S613" s="347"/>
      <c r="T613" s="347"/>
      <c r="U613" s="347"/>
      <c r="V613" s="347"/>
      <c r="W613" s="347"/>
      <c r="X613" s="347"/>
      <c r="Y613" s="257"/>
      <c r="Z613" s="257"/>
      <c r="AA613" s="257"/>
      <c r="AB613" s="257"/>
      <c r="AC613" s="257"/>
      <c r="AD613" s="257"/>
      <c r="AE613" s="257"/>
      <c r="AF613" s="257"/>
      <c r="AG613" s="257"/>
      <c r="AH613" s="257"/>
      <c r="AI613" s="257"/>
      <c r="AJ613" s="257"/>
      <c r="AK613" s="257"/>
      <c r="AL613" s="257"/>
      <c r="AM613" s="257"/>
      <c r="AN613" s="257"/>
      <c r="AO613" s="257"/>
      <c r="AP613" s="257"/>
      <c r="AQ613" s="257"/>
      <c r="AR613" s="257"/>
      <c r="AS613" s="257"/>
      <c r="AT613" s="257"/>
      <c r="AU613" s="257"/>
      <c r="AV613" s="257"/>
      <c r="AW613" s="257"/>
      <c r="AX613" s="257"/>
      <c r="AY613" s="257"/>
      <c r="AZ613" s="257"/>
      <c r="BA613" s="257"/>
      <c r="BB613" s="257"/>
      <c r="BC613" s="257"/>
      <c r="BD613" s="257"/>
      <c r="BE613" s="257"/>
      <c r="BF613" s="257"/>
      <c r="BG613" s="257"/>
      <c r="BH613" s="257"/>
      <c r="BI613" s="257"/>
      <c r="BJ613" s="257"/>
    </row>
    <row r="614" spans="2:62" ht="15.75" customHeight="1">
      <c r="B614" s="7"/>
      <c r="C614" s="347"/>
      <c r="D614" s="347"/>
      <c r="E614" s="347"/>
      <c r="F614" s="347"/>
      <c r="G614" s="347"/>
      <c r="H614" s="347"/>
      <c r="I614" s="347"/>
      <c r="J614" s="347"/>
      <c r="K614" s="347"/>
      <c r="L614" s="347"/>
      <c r="M614" s="347"/>
      <c r="N614" s="347"/>
      <c r="O614" s="347"/>
      <c r="P614" s="347"/>
      <c r="Q614" s="347"/>
      <c r="R614" s="347"/>
      <c r="S614" s="347"/>
      <c r="T614" s="347"/>
      <c r="U614" s="347"/>
      <c r="V614" s="347"/>
      <c r="W614" s="347"/>
      <c r="X614" s="347"/>
      <c r="Y614" s="257"/>
      <c r="Z614" s="257"/>
      <c r="AA614" s="257"/>
      <c r="AB614" s="257"/>
      <c r="AC614" s="257"/>
      <c r="AD614" s="257"/>
      <c r="AE614" s="257"/>
      <c r="AF614" s="257"/>
      <c r="AG614" s="257"/>
      <c r="AH614" s="257"/>
      <c r="AI614" s="257"/>
      <c r="AJ614" s="257"/>
      <c r="AK614" s="257"/>
      <c r="AL614" s="257"/>
      <c r="AM614" s="257"/>
      <c r="AN614" s="257"/>
      <c r="AO614" s="257"/>
      <c r="AP614" s="257"/>
      <c r="AQ614" s="257"/>
      <c r="AR614" s="257"/>
      <c r="AS614" s="257"/>
      <c r="AT614" s="257"/>
      <c r="AU614" s="257"/>
      <c r="AV614" s="257"/>
      <c r="AW614" s="257"/>
      <c r="AX614" s="257"/>
      <c r="AY614" s="257"/>
      <c r="AZ614" s="257"/>
      <c r="BA614" s="257"/>
      <c r="BB614" s="257"/>
      <c r="BC614" s="257"/>
      <c r="BD614" s="257"/>
      <c r="BE614" s="257"/>
      <c r="BF614" s="257"/>
      <c r="BG614" s="257"/>
      <c r="BH614" s="257"/>
      <c r="BI614" s="257"/>
      <c r="BJ614" s="257"/>
    </row>
    <row r="615" spans="2:62" ht="15.75" customHeight="1">
      <c r="B615" s="7"/>
      <c r="C615" s="347"/>
      <c r="D615" s="347"/>
      <c r="E615" s="347"/>
      <c r="F615" s="347"/>
      <c r="G615" s="347"/>
      <c r="H615" s="347"/>
      <c r="I615" s="347"/>
      <c r="J615" s="347"/>
      <c r="K615" s="347"/>
      <c r="L615" s="347"/>
      <c r="M615" s="347"/>
      <c r="N615" s="347"/>
      <c r="O615" s="347"/>
      <c r="P615" s="347"/>
      <c r="Q615" s="347"/>
      <c r="R615" s="347"/>
      <c r="S615" s="347"/>
      <c r="T615" s="347"/>
      <c r="U615" s="347"/>
      <c r="V615" s="347"/>
      <c r="W615" s="347"/>
      <c r="X615" s="347"/>
      <c r="Y615" s="257"/>
      <c r="Z615" s="257"/>
      <c r="AA615" s="257"/>
      <c r="AB615" s="257"/>
      <c r="AC615" s="257"/>
      <c r="AD615" s="257"/>
      <c r="AE615" s="257"/>
      <c r="AF615" s="257"/>
      <c r="AG615" s="257"/>
      <c r="AH615" s="257"/>
      <c r="AI615" s="257"/>
      <c r="AJ615" s="257"/>
      <c r="AK615" s="257"/>
      <c r="AL615" s="257"/>
      <c r="AM615" s="257"/>
      <c r="AN615" s="257"/>
      <c r="AO615" s="257"/>
      <c r="AP615" s="257"/>
      <c r="AQ615" s="257"/>
      <c r="AR615" s="257"/>
      <c r="AS615" s="257"/>
      <c r="AT615" s="257"/>
      <c r="AU615" s="257"/>
      <c r="AV615" s="257"/>
      <c r="AW615" s="257"/>
      <c r="AX615" s="257"/>
      <c r="AY615" s="257"/>
      <c r="AZ615" s="257"/>
      <c r="BA615" s="257"/>
      <c r="BB615" s="257"/>
      <c r="BC615" s="257"/>
      <c r="BD615" s="257"/>
      <c r="BE615" s="257"/>
      <c r="BF615" s="257"/>
      <c r="BG615" s="257"/>
      <c r="BH615" s="257"/>
      <c r="BI615" s="257"/>
      <c r="BJ615" s="257"/>
    </row>
    <row r="616" spans="2:62" ht="15.75" customHeight="1">
      <c r="B616" s="7"/>
      <c r="C616" s="347"/>
      <c r="D616" s="347"/>
      <c r="E616" s="347"/>
      <c r="F616" s="347"/>
      <c r="G616" s="347"/>
      <c r="H616" s="347"/>
      <c r="I616" s="347"/>
      <c r="J616" s="347"/>
      <c r="K616" s="347"/>
      <c r="L616" s="347"/>
      <c r="M616" s="347"/>
      <c r="N616" s="347"/>
      <c r="O616" s="347"/>
      <c r="P616" s="347"/>
      <c r="Q616" s="347"/>
      <c r="R616" s="347"/>
      <c r="S616" s="347"/>
      <c r="T616" s="347"/>
      <c r="U616" s="347"/>
      <c r="V616" s="347"/>
      <c r="W616" s="347"/>
      <c r="X616" s="347"/>
      <c r="Y616" s="257"/>
      <c r="Z616" s="257"/>
      <c r="AA616" s="257"/>
      <c r="AB616" s="257"/>
      <c r="AC616" s="257"/>
      <c r="AD616" s="257"/>
      <c r="AE616" s="257"/>
      <c r="AF616" s="257"/>
      <c r="AG616" s="257"/>
      <c r="AH616" s="257"/>
      <c r="AI616" s="257"/>
      <c r="AJ616" s="257"/>
      <c r="AK616" s="257"/>
      <c r="AL616" s="257"/>
      <c r="AM616" s="257"/>
      <c r="AN616" s="257"/>
      <c r="AO616" s="257"/>
      <c r="AP616" s="257"/>
      <c r="AQ616" s="257"/>
      <c r="AR616" s="257"/>
      <c r="AS616" s="257"/>
      <c r="AT616" s="257"/>
      <c r="AU616" s="257"/>
      <c r="AV616" s="257"/>
      <c r="AW616" s="257"/>
      <c r="AX616" s="257"/>
      <c r="AY616" s="257"/>
      <c r="AZ616" s="257"/>
      <c r="BA616" s="257"/>
      <c r="BB616" s="257"/>
      <c r="BC616" s="257"/>
      <c r="BD616" s="257"/>
      <c r="BE616" s="257"/>
      <c r="BF616" s="257"/>
      <c r="BG616" s="257"/>
      <c r="BH616" s="257"/>
      <c r="BI616" s="257"/>
      <c r="BJ616" s="257"/>
    </row>
    <row r="617" spans="2:62" ht="15.75" customHeight="1">
      <c r="B617" s="7"/>
      <c r="C617" s="347"/>
      <c r="D617" s="347"/>
      <c r="E617" s="347"/>
      <c r="F617" s="347"/>
      <c r="G617" s="347"/>
      <c r="H617" s="347"/>
      <c r="I617" s="347"/>
      <c r="J617" s="347"/>
      <c r="K617" s="347"/>
      <c r="L617" s="347"/>
      <c r="M617" s="347"/>
      <c r="N617" s="347"/>
      <c r="O617" s="347"/>
      <c r="P617" s="347"/>
      <c r="Q617" s="347"/>
      <c r="R617" s="347"/>
      <c r="S617" s="347"/>
      <c r="T617" s="347"/>
      <c r="U617" s="347"/>
      <c r="V617" s="347"/>
      <c r="W617" s="347"/>
      <c r="X617" s="347"/>
      <c r="Y617" s="257"/>
      <c r="Z617" s="257"/>
      <c r="AA617" s="257"/>
      <c r="AB617" s="257"/>
      <c r="AC617" s="257"/>
      <c r="AD617" s="257"/>
      <c r="AE617" s="257"/>
      <c r="AF617" s="257"/>
      <c r="AG617" s="257"/>
      <c r="AH617" s="257"/>
      <c r="AI617" s="257"/>
      <c r="AJ617" s="257"/>
      <c r="AK617" s="257"/>
      <c r="AL617" s="257"/>
      <c r="AM617" s="257"/>
      <c r="AN617" s="257"/>
      <c r="AO617" s="257"/>
      <c r="AP617" s="257"/>
      <c r="AQ617" s="257"/>
      <c r="AR617" s="257"/>
      <c r="AS617" s="257"/>
      <c r="AT617" s="257"/>
      <c r="AU617" s="257"/>
      <c r="AV617" s="257"/>
      <c r="AW617" s="257"/>
      <c r="AX617" s="257"/>
      <c r="AY617" s="257"/>
      <c r="AZ617" s="257"/>
      <c r="BA617" s="257"/>
      <c r="BB617" s="257"/>
      <c r="BC617" s="257"/>
      <c r="BD617" s="257"/>
      <c r="BE617" s="257"/>
      <c r="BF617" s="257"/>
      <c r="BG617" s="257"/>
      <c r="BH617" s="257"/>
      <c r="BI617" s="257"/>
      <c r="BJ617" s="257"/>
    </row>
    <row r="618" spans="2:62" ht="15.75" customHeight="1">
      <c r="B618" s="7"/>
      <c r="C618" s="347"/>
      <c r="D618" s="347"/>
      <c r="E618" s="347"/>
      <c r="F618" s="347"/>
      <c r="G618" s="347"/>
      <c r="H618" s="347"/>
      <c r="I618" s="347"/>
      <c r="J618" s="347"/>
      <c r="K618" s="347"/>
      <c r="L618" s="347"/>
      <c r="M618" s="347"/>
      <c r="N618" s="347"/>
      <c r="O618" s="347"/>
      <c r="P618" s="347"/>
      <c r="Q618" s="347"/>
      <c r="R618" s="347"/>
      <c r="S618" s="347"/>
      <c r="T618" s="347"/>
      <c r="U618" s="347"/>
      <c r="V618" s="347"/>
      <c r="W618" s="347"/>
      <c r="X618" s="347"/>
      <c r="Y618" s="257"/>
      <c r="Z618" s="257"/>
      <c r="AA618" s="257"/>
      <c r="AB618" s="257"/>
      <c r="AC618" s="257"/>
      <c r="AD618" s="257"/>
      <c r="AE618" s="257"/>
      <c r="AF618" s="257"/>
      <c r="AG618" s="257"/>
      <c r="AH618" s="257"/>
      <c r="AI618" s="257"/>
      <c r="AJ618" s="257"/>
      <c r="AK618" s="257"/>
      <c r="AL618" s="257"/>
      <c r="AM618" s="257"/>
      <c r="AN618" s="257"/>
      <c r="AO618" s="257"/>
      <c r="AP618" s="257"/>
      <c r="AQ618" s="257"/>
      <c r="AR618" s="257"/>
      <c r="AS618" s="257"/>
      <c r="AT618" s="257"/>
      <c r="AU618" s="257"/>
      <c r="AV618" s="257"/>
      <c r="AW618" s="257"/>
      <c r="AX618" s="257"/>
      <c r="AY618" s="257"/>
      <c r="AZ618" s="257"/>
      <c r="BA618" s="257"/>
      <c r="BB618" s="257"/>
      <c r="BC618" s="257"/>
      <c r="BD618" s="257"/>
      <c r="BE618" s="257"/>
      <c r="BF618" s="257"/>
      <c r="BG618" s="257"/>
      <c r="BH618" s="257"/>
      <c r="BI618" s="257"/>
      <c r="BJ618" s="257"/>
    </row>
    <row r="619" spans="2:62" ht="15.75" customHeight="1">
      <c r="B619" s="7"/>
      <c r="C619" s="347"/>
      <c r="D619" s="347"/>
      <c r="E619" s="347"/>
      <c r="F619" s="347"/>
      <c r="G619" s="347"/>
      <c r="H619" s="347"/>
      <c r="I619" s="347"/>
      <c r="J619" s="347"/>
      <c r="K619" s="347"/>
      <c r="L619" s="347"/>
      <c r="M619" s="347"/>
      <c r="N619" s="347"/>
      <c r="O619" s="347"/>
      <c r="P619" s="347"/>
      <c r="Q619" s="347"/>
      <c r="R619" s="347"/>
      <c r="S619" s="347"/>
      <c r="T619" s="347"/>
      <c r="U619" s="347"/>
      <c r="V619" s="347"/>
      <c r="W619" s="347"/>
      <c r="X619" s="347"/>
      <c r="Y619" s="257"/>
      <c r="Z619" s="257"/>
      <c r="AA619" s="257"/>
      <c r="AB619" s="257"/>
      <c r="AC619" s="257"/>
      <c r="AD619" s="257"/>
      <c r="AE619" s="257"/>
      <c r="AF619" s="257"/>
      <c r="AG619" s="257"/>
      <c r="AH619" s="257"/>
      <c r="AI619" s="257"/>
      <c r="AJ619" s="257"/>
      <c r="AK619" s="257"/>
      <c r="AL619" s="257"/>
      <c r="AM619" s="257"/>
      <c r="AN619" s="257"/>
      <c r="AO619" s="257"/>
      <c r="AP619" s="257"/>
      <c r="AQ619" s="257"/>
      <c r="AR619" s="257"/>
      <c r="AS619" s="257"/>
      <c r="AT619" s="257"/>
      <c r="AU619" s="257"/>
      <c r="AV619" s="257"/>
      <c r="AW619" s="257"/>
      <c r="AX619" s="257"/>
      <c r="AY619" s="257"/>
      <c r="AZ619" s="257"/>
      <c r="BA619" s="257"/>
      <c r="BB619" s="257"/>
      <c r="BC619" s="257"/>
      <c r="BD619" s="257"/>
      <c r="BE619" s="257"/>
      <c r="BF619" s="257"/>
      <c r="BG619" s="257"/>
      <c r="BH619" s="257"/>
      <c r="BI619" s="257"/>
      <c r="BJ619" s="257"/>
    </row>
    <row r="620" spans="2:62" ht="15.75" customHeight="1">
      <c r="B620" s="7"/>
      <c r="C620" s="347"/>
      <c r="D620" s="347"/>
      <c r="E620" s="347"/>
      <c r="F620" s="347"/>
      <c r="G620" s="347"/>
      <c r="H620" s="347"/>
      <c r="I620" s="347"/>
      <c r="J620" s="347"/>
      <c r="K620" s="347"/>
      <c r="L620" s="347"/>
      <c r="M620" s="347"/>
      <c r="N620" s="347"/>
      <c r="O620" s="347"/>
      <c r="P620" s="347"/>
      <c r="Q620" s="347"/>
      <c r="R620" s="347"/>
      <c r="S620" s="347"/>
      <c r="T620" s="347"/>
      <c r="U620" s="347"/>
      <c r="V620" s="347"/>
      <c r="W620" s="347"/>
      <c r="X620" s="347"/>
      <c r="Y620" s="257"/>
      <c r="Z620" s="257"/>
      <c r="AA620" s="257"/>
      <c r="AB620" s="257"/>
      <c r="AC620" s="257"/>
      <c r="AD620" s="257"/>
      <c r="AE620" s="257"/>
      <c r="AF620" s="257"/>
      <c r="AG620" s="257"/>
      <c r="AH620" s="257"/>
      <c r="AI620" s="257"/>
      <c r="AJ620" s="257"/>
      <c r="AK620" s="257"/>
      <c r="AL620" s="257"/>
      <c r="AM620" s="257"/>
      <c r="AN620" s="257"/>
      <c r="AO620" s="257"/>
      <c r="AP620" s="257"/>
      <c r="AQ620" s="257"/>
      <c r="AR620" s="257"/>
      <c r="AS620" s="257"/>
      <c r="AT620" s="257"/>
      <c r="AU620" s="257"/>
      <c r="AV620" s="257"/>
      <c r="AW620" s="257"/>
      <c r="AX620" s="257"/>
      <c r="AY620" s="257"/>
      <c r="AZ620" s="257"/>
      <c r="BA620" s="257"/>
      <c r="BB620" s="257"/>
      <c r="BC620" s="257"/>
      <c r="BD620" s="257"/>
      <c r="BE620" s="257"/>
      <c r="BF620" s="257"/>
      <c r="BG620" s="257"/>
      <c r="BH620" s="257"/>
      <c r="BI620" s="257"/>
      <c r="BJ620" s="257"/>
    </row>
    <row r="621" spans="2:62" ht="15.75" customHeight="1">
      <c r="B621" s="7"/>
      <c r="C621" s="347"/>
      <c r="D621" s="347"/>
      <c r="E621" s="347"/>
      <c r="F621" s="347"/>
      <c r="G621" s="347"/>
      <c r="H621" s="347"/>
      <c r="I621" s="347"/>
      <c r="J621" s="347"/>
      <c r="K621" s="347"/>
      <c r="L621" s="347"/>
      <c r="M621" s="347"/>
      <c r="N621" s="347"/>
      <c r="O621" s="347"/>
      <c r="P621" s="347"/>
      <c r="Q621" s="347"/>
      <c r="R621" s="347"/>
      <c r="S621" s="347"/>
      <c r="T621" s="347"/>
      <c r="U621" s="347"/>
      <c r="V621" s="347"/>
      <c r="W621" s="347"/>
      <c r="X621" s="347"/>
      <c r="Y621" s="257"/>
      <c r="Z621" s="257"/>
      <c r="AA621" s="257"/>
      <c r="AB621" s="257"/>
      <c r="AC621" s="257"/>
      <c r="AD621" s="257"/>
      <c r="AE621" s="257"/>
      <c r="AF621" s="257"/>
      <c r="AG621" s="257"/>
      <c r="AH621" s="257"/>
      <c r="AI621" s="257"/>
      <c r="AJ621" s="257"/>
      <c r="AK621" s="257"/>
      <c r="AL621" s="257"/>
      <c r="AM621" s="257"/>
      <c r="AN621" s="257"/>
      <c r="AO621" s="257"/>
      <c r="AP621" s="257"/>
      <c r="AQ621" s="257"/>
      <c r="AR621" s="257"/>
      <c r="AS621" s="257"/>
      <c r="AT621" s="257"/>
      <c r="AU621" s="257"/>
      <c r="AV621" s="257"/>
      <c r="AW621" s="257"/>
      <c r="AX621" s="257"/>
      <c r="AY621" s="257"/>
      <c r="AZ621" s="257"/>
      <c r="BA621" s="257"/>
      <c r="BB621" s="257"/>
      <c r="BC621" s="257"/>
      <c r="BD621" s="257"/>
      <c r="BE621" s="257"/>
      <c r="BF621" s="257"/>
      <c r="BG621" s="257"/>
      <c r="BH621" s="257"/>
      <c r="BI621" s="257"/>
      <c r="BJ621" s="257"/>
    </row>
    <row r="622" spans="2:62" ht="15.75" customHeight="1">
      <c r="B622" s="7"/>
      <c r="C622" s="347"/>
      <c r="D622" s="347"/>
      <c r="E622" s="347"/>
      <c r="F622" s="347"/>
      <c r="G622" s="347"/>
      <c r="H622" s="347"/>
      <c r="I622" s="347"/>
      <c r="J622" s="347"/>
      <c r="K622" s="347"/>
      <c r="L622" s="347"/>
      <c r="M622" s="347"/>
      <c r="N622" s="347"/>
      <c r="O622" s="347"/>
      <c r="P622" s="347"/>
      <c r="Q622" s="347"/>
      <c r="R622" s="347"/>
      <c r="S622" s="347"/>
      <c r="T622" s="347"/>
      <c r="U622" s="347"/>
      <c r="V622" s="347"/>
      <c r="W622" s="347"/>
      <c r="X622" s="347"/>
      <c r="Y622" s="257"/>
      <c r="Z622" s="257"/>
      <c r="AA622" s="257"/>
      <c r="AB622" s="257"/>
      <c r="AC622" s="257"/>
      <c r="AD622" s="257"/>
      <c r="AE622" s="257"/>
      <c r="AF622" s="257"/>
      <c r="AG622" s="257"/>
      <c r="AH622" s="257"/>
      <c r="AI622" s="257"/>
      <c r="AJ622" s="257"/>
      <c r="AK622" s="257"/>
      <c r="AL622" s="257"/>
      <c r="AM622" s="257"/>
      <c r="AN622" s="257"/>
      <c r="AO622" s="257"/>
      <c r="AP622" s="257"/>
      <c r="AQ622" s="257"/>
      <c r="AR622" s="257"/>
      <c r="AS622" s="257"/>
      <c r="AT622" s="257"/>
      <c r="AU622" s="257"/>
      <c r="AV622" s="257"/>
      <c r="AW622" s="257"/>
      <c r="AX622" s="257"/>
      <c r="AY622" s="257"/>
      <c r="AZ622" s="257"/>
      <c r="BA622" s="257"/>
      <c r="BB622" s="257"/>
      <c r="BC622" s="257"/>
      <c r="BD622" s="257"/>
      <c r="BE622" s="257"/>
      <c r="BF622" s="257"/>
      <c r="BG622" s="257"/>
      <c r="BH622" s="257"/>
      <c r="BI622" s="257"/>
      <c r="BJ622" s="257"/>
    </row>
    <row r="623" spans="2:62" ht="15.75" customHeight="1">
      <c r="B623" s="7"/>
      <c r="C623" s="347"/>
      <c r="D623" s="347"/>
      <c r="E623" s="347"/>
      <c r="F623" s="347"/>
      <c r="G623" s="347"/>
      <c r="H623" s="347"/>
      <c r="I623" s="347"/>
      <c r="J623" s="347"/>
      <c r="K623" s="347"/>
      <c r="L623" s="347"/>
      <c r="M623" s="347"/>
      <c r="N623" s="347"/>
      <c r="O623" s="347"/>
      <c r="P623" s="347"/>
      <c r="Q623" s="347"/>
      <c r="R623" s="347"/>
      <c r="S623" s="347"/>
      <c r="T623" s="347"/>
      <c r="U623" s="347"/>
      <c r="V623" s="347"/>
      <c r="W623" s="347"/>
      <c r="X623" s="347"/>
      <c r="Y623" s="257"/>
      <c r="Z623" s="257"/>
      <c r="AA623" s="257"/>
      <c r="AB623" s="257"/>
      <c r="AC623" s="257"/>
      <c r="AD623" s="257"/>
      <c r="AE623" s="257"/>
      <c r="AF623" s="257"/>
      <c r="AG623" s="257"/>
      <c r="AH623" s="257"/>
      <c r="AI623" s="257"/>
      <c r="AJ623" s="257"/>
      <c r="AK623" s="257"/>
      <c r="AL623" s="257"/>
      <c r="AM623" s="257"/>
      <c r="AN623" s="257"/>
      <c r="AO623" s="257"/>
      <c r="AP623" s="257"/>
      <c r="AQ623" s="257"/>
      <c r="AR623" s="257"/>
      <c r="AS623" s="257"/>
      <c r="AT623" s="257"/>
      <c r="AU623" s="257"/>
      <c r="AV623" s="257"/>
      <c r="AW623" s="257"/>
      <c r="AX623" s="257"/>
      <c r="AY623" s="257"/>
      <c r="AZ623" s="257"/>
      <c r="BA623" s="257"/>
      <c r="BB623" s="257"/>
      <c r="BC623" s="257"/>
      <c r="BD623" s="257"/>
      <c r="BE623" s="257"/>
      <c r="BF623" s="257"/>
      <c r="BG623" s="257"/>
      <c r="BH623" s="257"/>
      <c r="BI623" s="257"/>
      <c r="BJ623" s="257"/>
    </row>
    <row r="624" spans="2:62" ht="15.75" customHeight="1">
      <c r="B624" s="7"/>
      <c r="C624" s="347"/>
      <c r="D624" s="347"/>
      <c r="E624" s="347"/>
      <c r="F624" s="347"/>
      <c r="G624" s="347"/>
      <c r="H624" s="347"/>
      <c r="I624" s="347"/>
      <c r="J624" s="347"/>
      <c r="K624" s="347"/>
      <c r="L624" s="347"/>
      <c r="M624" s="347"/>
      <c r="N624" s="347"/>
      <c r="O624" s="347"/>
      <c r="P624" s="347"/>
      <c r="Q624" s="347"/>
      <c r="R624" s="347"/>
      <c r="S624" s="347"/>
      <c r="T624" s="347"/>
      <c r="U624" s="347"/>
      <c r="V624" s="347"/>
      <c r="W624" s="347"/>
      <c r="X624" s="347"/>
      <c r="Y624" s="257"/>
      <c r="Z624" s="257"/>
      <c r="AA624" s="257"/>
      <c r="AB624" s="257"/>
      <c r="AC624" s="257"/>
      <c r="AD624" s="257"/>
      <c r="AE624" s="257"/>
      <c r="AF624" s="257"/>
      <c r="AG624" s="257"/>
      <c r="AH624" s="257"/>
      <c r="AI624" s="257"/>
      <c r="AJ624" s="257"/>
      <c r="AK624" s="257"/>
      <c r="AL624" s="257"/>
      <c r="AM624" s="257"/>
      <c r="AN624" s="257"/>
      <c r="AO624" s="257"/>
      <c r="AP624" s="257"/>
      <c r="AQ624" s="257"/>
      <c r="AR624" s="257"/>
      <c r="AS624" s="257"/>
      <c r="AT624" s="257"/>
      <c r="AU624" s="257"/>
      <c r="AV624" s="257"/>
      <c r="AW624" s="257"/>
      <c r="AX624" s="257"/>
      <c r="AY624" s="257"/>
      <c r="AZ624" s="257"/>
      <c r="BA624" s="257"/>
      <c r="BB624" s="257"/>
      <c r="BC624" s="257"/>
      <c r="BD624" s="257"/>
      <c r="BE624" s="257"/>
      <c r="BF624" s="257"/>
      <c r="BG624" s="257"/>
      <c r="BH624" s="257"/>
      <c r="BI624" s="257"/>
      <c r="BJ624" s="257"/>
    </row>
    <row r="625" spans="2:62" ht="15.75" customHeight="1">
      <c r="B625" s="7"/>
      <c r="C625" s="347"/>
      <c r="D625" s="347"/>
      <c r="E625" s="347"/>
      <c r="F625" s="347"/>
      <c r="G625" s="347"/>
      <c r="H625" s="347"/>
      <c r="I625" s="347"/>
      <c r="J625" s="347"/>
      <c r="K625" s="347"/>
      <c r="L625" s="347"/>
      <c r="M625" s="347"/>
      <c r="N625" s="347"/>
      <c r="O625" s="347"/>
      <c r="P625" s="347"/>
      <c r="Q625" s="347"/>
      <c r="R625" s="347"/>
      <c r="S625" s="347"/>
      <c r="T625" s="347"/>
      <c r="U625" s="347"/>
      <c r="V625" s="347"/>
      <c r="W625" s="347"/>
      <c r="X625" s="347"/>
      <c r="Y625" s="257"/>
      <c r="Z625" s="257"/>
      <c r="AA625" s="257"/>
      <c r="AB625" s="257"/>
      <c r="AC625" s="257"/>
      <c r="AD625" s="257"/>
      <c r="AE625" s="257"/>
      <c r="AF625" s="257"/>
      <c r="AG625" s="257"/>
      <c r="AH625" s="257"/>
      <c r="AI625" s="257"/>
      <c r="AJ625" s="257"/>
      <c r="AK625" s="257"/>
      <c r="AL625" s="257"/>
      <c r="AM625" s="257"/>
      <c r="AN625" s="257"/>
      <c r="AO625" s="257"/>
      <c r="AP625" s="257"/>
      <c r="AQ625" s="257"/>
      <c r="AR625" s="257"/>
      <c r="AS625" s="257"/>
      <c r="AT625" s="257"/>
      <c r="AU625" s="257"/>
      <c r="AV625" s="257"/>
      <c r="AW625" s="257"/>
      <c r="AX625" s="257"/>
      <c r="AY625" s="257"/>
      <c r="AZ625" s="257"/>
      <c r="BA625" s="257"/>
      <c r="BB625" s="257"/>
      <c r="BC625" s="257"/>
      <c r="BD625" s="257"/>
      <c r="BE625" s="257"/>
      <c r="BF625" s="257"/>
      <c r="BG625" s="257"/>
      <c r="BH625" s="257"/>
      <c r="BI625" s="257"/>
      <c r="BJ625" s="257"/>
    </row>
    <row r="626" spans="2:62" ht="15.75" customHeight="1">
      <c r="B626" s="7"/>
      <c r="C626" s="347"/>
      <c r="D626" s="347"/>
      <c r="E626" s="347"/>
      <c r="F626" s="347"/>
      <c r="G626" s="347"/>
      <c r="H626" s="347"/>
      <c r="I626" s="347"/>
      <c r="J626" s="347"/>
      <c r="K626" s="347"/>
      <c r="L626" s="347"/>
      <c r="M626" s="347"/>
      <c r="N626" s="347"/>
      <c r="O626" s="347"/>
      <c r="P626" s="347"/>
      <c r="Q626" s="347"/>
      <c r="R626" s="347"/>
      <c r="S626" s="347"/>
      <c r="T626" s="347"/>
      <c r="U626" s="347"/>
      <c r="V626" s="347"/>
      <c r="W626" s="347"/>
      <c r="X626" s="347"/>
      <c r="Y626" s="257"/>
      <c r="Z626" s="257"/>
      <c r="AA626" s="257"/>
      <c r="AB626" s="257"/>
      <c r="AC626" s="257"/>
      <c r="AD626" s="257"/>
      <c r="AE626" s="257"/>
      <c r="AF626" s="257"/>
      <c r="AG626" s="257"/>
      <c r="AH626" s="257"/>
      <c r="AI626" s="257"/>
      <c r="AJ626" s="257"/>
      <c r="AK626" s="257"/>
      <c r="AL626" s="257"/>
      <c r="AM626" s="257"/>
      <c r="AN626" s="257"/>
      <c r="AO626" s="257"/>
      <c r="AP626" s="257"/>
      <c r="AQ626" s="257"/>
      <c r="AR626" s="257"/>
      <c r="AS626" s="257"/>
      <c r="AT626" s="257"/>
      <c r="AU626" s="257"/>
      <c r="AV626" s="257"/>
      <c r="AW626" s="257"/>
      <c r="AX626" s="257"/>
      <c r="AY626" s="257"/>
      <c r="AZ626" s="257"/>
      <c r="BA626" s="257"/>
      <c r="BB626" s="257"/>
      <c r="BC626" s="257"/>
      <c r="BD626" s="257"/>
      <c r="BE626" s="257"/>
      <c r="BF626" s="257"/>
      <c r="BG626" s="257"/>
      <c r="BH626" s="257"/>
      <c r="BI626" s="257"/>
      <c r="BJ626" s="257"/>
    </row>
    <row r="627" spans="2:62" ht="15.75" customHeight="1">
      <c r="B627" s="7"/>
      <c r="C627" s="347"/>
      <c r="D627" s="347"/>
      <c r="E627" s="347"/>
      <c r="F627" s="347"/>
      <c r="G627" s="347"/>
      <c r="H627" s="347"/>
      <c r="I627" s="347"/>
      <c r="J627" s="347"/>
      <c r="K627" s="347"/>
      <c r="L627" s="347"/>
      <c r="M627" s="347"/>
      <c r="N627" s="347"/>
      <c r="O627" s="347"/>
      <c r="P627" s="347"/>
      <c r="Q627" s="347"/>
      <c r="R627" s="347"/>
      <c r="S627" s="347"/>
      <c r="T627" s="347"/>
      <c r="U627" s="347"/>
      <c r="V627" s="347"/>
      <c r="W627" s="347"/>
      <c r="X627" s="347"/>
      <c r="Y627" s="257"/>
      <c r="Z627" s="257"/>
      <c r="AA627" s="257"/>
      <c r="AB627" s="257"/>
      <c r="AC627" s="257"/>
      <c r="AD627" s="257"/>
      <c r="AE627" s="257"/>
      <c r="AF627" s="257"/>
      <c r="AG627" s="257"/>
      <c r="AH627" s="257"/>
      <c r="AI627" s="257"/>
      <c r="AJ627" s="257"/>
      <c r="AK627" s="257"/>
      <c r="AL627" s="257"/>
      <c r="AM627" s="257"/>
      <c r="AN627" s="257"/>
      <c r="AO627" s="257"/>
      <c r="AP627" s="257"/>
      <c r="AQ627" s="257"/>
      <c r="AR627" s="257"/>
      <c r="AS627" s="257"/>
      <c r="AT627" s="257"/>
      <c r="AU627" s="257"/>
      <c r="AV627" s="257"/>
      <c r="AW627" s="257"/>
      <c r="AX627" s="257"/>
      <c r="AY627" s="257"/>
      <c r="AZ627" s="257"/>
      <c r="BA627" s="257"/>
      <c r="BB627" s="257"/>
      <c r="BC627" s="257"/>
      <c r="BD627" s="257"/>
      <c r="BE627" s="257"/>
      <c r="BF627" s="257"/>
      <c r="BG627" s="257"/>
      <c r="BH627" s="257"/>
      <c r="BI627" s="257"/>
      <c r="BJ627" s="257"/>
    </row>
    <row r="628" spans="2:62" ht="15.75" customHeight="1">
      <c r="B628" s="7"/>
      <c r="C628" s="347"/>
      <c r="D628" s="347"/>
      <c r="E628" s="347"/>
      <c r="F628" s="347"/>
      <c r="G628" s="347"/>
      <c r="H628" s="347"/>
      <c r="I628" s="347"/>
      <c r="J628" s="347"/>
      <c r="K628" s="347"/>
      <c r="L628" s="347"/>
      <c r="M628" s="347"/>
      <c r="N628" s="347"/>
      <c r="O628" s="347"/>
      <c r="P628" s="347"/>
      <c r="Q628" s="347"/>
      <c r="R628" s="347"/>
      <c r="S628" s="347"/>
      <c r="T628" s="347"/>
      <c r="U628" s="347"/>
      <c r="V628" s="347"/>
      <c r="W628" s="347"/>
      <c r="X628" s="347"/>
      <c r="Y628" s="257"/>
      <c r="Z628" s="257"/>
      <c r="AA628" s="257"/>
      <c r="AB628" s="257"/>
      <c r="AC628" s="257"/>
      <c r="AD628" s="257"/>
      <c r="AE628" s="257"/>
      <c r="AF628" s="257"/>
      <c r="AG628" s="257"/>
      <c r="AH628" s="257"/>
      <c r="AI628" s="257"/>
      <c r="AJ628" s="257"/>
      <c r="AK628" s="257"/>
      <c r="AL628" s="257"/>
      <c r="AM628" s="257"/>
      <c r="AN628" s="257"/>
      <c r="AO628" s="257"/>
      <c r="AP628" s="257"/>
      <c r="AQ628" s="257"/>
      <c r="AR628" s="257"/>
      <c r="AS628" s="257"/>
      <c r="AT628" s="257"/>
      <c r="AU628" s="257"/>
      <c r="AV628" s="257"/>
      <c r="AW628" s="257"/>
      <c r="AX628" s="257"/>
      <c r="AY628" s="257"/>
      <c r="AZ628" s="257"/>
      <c r="BA628" s="257"/>
      <c r="BB628" s="257"/>
      <c r="BC628" s="257"/>
      <c r="BD628" s="257"/>
      <c r="BE628" s="257"/>
      <c r="BF628" s="257"/>
      <c r="BG628" s="257"/>
      <c r="BH628" s="257"/>
      <c r="BI628" s="257"/>
      <c r="BJ628" s="257"/>
    </row>
    <row r="629" spans="2:62" ht="15.75" customHeight="1">
      <c r="B629" s="7"/>
      <c r="C629" s="347"/>
      <c r="D629" s="347"/>
      <c r="E629" s="347"/>
      <c r="F629" s="347"/>
      <c r="G629" s="347"/>
      <c r="H629" s="347"/>
      <c r="I629" s="347"/>
      <c r="J629" s="347"/>
      <c r="K629" s="347"/>
      <c r="L629" s="347"/>
      <c r="M629" s="347"/>
      <c r="N629" s="347"/>
      <c r="O629" s="347"/>
      <c r="P629" s="347"/>
      <c r="Q629" s="347"/>
      <c r="R629" s="347"/>
      <c r="S629" s="347"/>
      <c r="T629" s="347"/>
      <c r="U629" s="347"/>
      <c r="V629" s="347"/>
      <c r="W629" s="347"/>
      <c r="X629" s="347"/>
      <c r="Y629" s="257"/>
      <c r="Z629" s="257"/>
      <c r="AA629" s="257"/>
      <c r="AB629" s="257"/>
      <c r="AC629" s="257"/>
      <c r="AD629" s="257"/>
      <c r="AE629" s="257"/>
      <c r="AF629" s="257"/>
      <c r="AG629" s="257"/>
      <c r="AH629" s="257"/>
      <c r="AI629" s="257"/>
      <c r="AJ629" s="257"/>
      <c r="AK629" s="257"/>
      <c r="AL629" s="257"/>
      <c r="AM629" s="257"/>
      <c r="AN629" s="257"/>
      <c r="AO629" s="257"/>
      <c r="AP629" s="257"/>
      <c r="AQ629" s="257"/>
      <c r="AR629" s="257"/>
      <c r="AS629" s="257"/>
      <c r="AT629" s="257"/>
      <c r="AU629" s="257"/>
      <c r="AV629" s="257"/>
      <c r="AW629" s="257"/>
      <c r="AX629" s="257"/>
      <c r="AY629" s="257"/>
      <c r="AZ629" s="257"/>
      <c r="BA629" s="257"/>
      <c r="BB629" s="257"/>
      <c r="BC629" s="257"/>
      <c r="BD629" s="257"/>
      <c r="BE629" s="257"/>
      <c r="BF629" s="257"/>
      <c r="BG629" s="257"/>
      <c r="BH629" s="257"/>
      <c r="BI629" s="257"/>
      <c r="BJ629" s="257"/>
    </row>
    <row r="630" spans="2:62" ht="15.75" customHeight="1">
      <c r="B630" s="7"/>
      <c r="C630" s="347"/>
      <c r="D630" s="347"/>
      <c r="E630" s="347"/>
      <c r="F630" s="347"/>
      <c r="G630" s="347"/>
      <c r="H630" s="347"/>
      <c r="I630" s="347"/>
      <c r="J630" s="347"/>
      <c r="K630" s="347"/>
      <c r="L630" s="347"/>
      <c r="M630" s="347"/>
      <c r="N630" s="347"/>
      <c r="O630" s="347"/>
      <c r="P630" s="347"/>
      <c r="Q630" s="347"/>
      <c r="R630" s="347"/>
      <c r="S630" s="347"/>
      <c r="T630" s="347"/>
      <c r="U630" s="347"/>
      <c r="V630" s="347"/>
      <c r="W630" s="347"/>
      <c r="X630" s="347"/>
      <c r="Y630" s="257"/>
      <c r="Z630" s="257"/>
      <c r="AA630" s="257"/>
      <c r="AB630" s="257"/>
      <c r="AC630" s="257"/>
      <c r="AD630" s="257"/>
      <c r="AE630" s="257"/>
      <c r="AF630" s="257"/>
      <c r="AG630" s="257"/>
      <c r="AH630" s="257"/>
      <c r="AI630" s="257"/>
      <c r="AJ630" s="257"/>
      <c r="AK630" s="257"/>
      <c r="AL630" s="257"/>
      <c r="AM630" s="257"/>
      <c r="AN630" s="257"/>
      <c r="AO630" s="257"/>
      <c r="AP630" s="257"/>
      <c r="AQ630" s="257"/>
      <c r="AR630" s="257"/>
      <c r="AS630" s="257"/>
      <c r="AT630" s="257"/>
      <c r="AU630" s="257"/>
      <c r="AV630" s="257"/>
      <c r="AW630" s="257"/>
      <c r="AX630" s="257"/>
      <c r="AY630" s="257"/>
      <c r="AZ630" s="257"/>
      <c r="BA630" s="257"/>
      <c r="BB630" s="257"/>
      <c r="BC630" s="257"/>
      <c r="BD630" s="257"/>
      <c r="BE630" s="257"/>
      <c r="BF630" s="257"/>
      <c r="BG630" s="257"/>
      <c r="BH630" s="257"/>
      <c r="BI630" s="257"/>
      <c r="BJ630" s="257"/>
    </row>
    <row r="631" spans="2:62" ht="15.75" customHeight="1">
      <c r="B631" s="7"/>
      <c r="C631" s="347"/>
      <c r="D631" s="347"/>
      <c r="E631" s="347"/>
      <c r="F631" s="347"/>
      <c r="G631" s="347"/>
      <c r="H631" s="347"/>
      <c r="I631" s="347"/>
      <c r="J631" s="347"/>
      <c r="K631" s="347"/>
      <c r="L631" s="347"/>
      <c r="M631" s="347"/>
      <c r="N631" s="347"/>
      <c r="O631" s="347"/>
      <c r="P631" s="347"/>
      <c r="Q631" s="347"/>
      <c r="R631" s="347"/>
      <c r="S631" s="347"/>
      <c r="T631" s="347"/>
      <c r="U631" s="347"/>
      <c r="V631" s="347"/>
      <c r="W631" s="347"/>
      <c r="X631" s="347"/>
      <c r="Y631" s="257"/>
      <c r="Z631" s="257"/>
      <c r="AA631" s="257"/>
      <c r="AB631" s="257"/>
      <c r="AC631" s="257"/>
      <c r="AD631" s="257"/>
      <c r="AE631" s="257"/>
      <c r="AF631" s="257"/>
      <c r="AG631" s="257"/>
      <c r="AH631" s="257"/>
      <c r="AI631" s="257"/>
      <c r="AJ631" s="257"/>
      <c r="AK631" s="257"/>
      <c r="AL631" s="257"/>
      <c r="AM631" s="257"/>
      <c r="AN631" s="257"/>
      <c r="AO631" s="257"/>
      <c r="AP631" s="257"/>
      <c r="AQ631" s="257"/>
      <c r="AR631" s="257"/>
      <c r="AS631" s="257"/>
      <c r="AT631" s="257"/>
      <c r="AU631" s="257"/>
      <c r="AV631" s="257"/>
      <c r="AW631" s="257"/>
      <c r="AX631" s="257"/>
      <c r="AY631" s="257"/>
      <c r="AZ631" s="257"/>
      <c r="BA631" s="257"/>
      <c r="BB631" s="257"/>
      <c r="BC631" s="257"/>
      <c r="BD631" s="257"/>
      <c r="BE631" s="257"/>
      <c r="BF631" s="257"/>
      <c r="BG631" s="257"/>
      <c r="BH631" s="257"/>
      <c r="BI631" s="257"/>
      <c r="BJ631" s="257"/>
    </row>
    <row r="632" spans="2:62" ht="15.75" customHeight="1">
      <c r="B632" s="7"/>
      <c r="C632" s="347"/>
      <c r="D632" s="347"/>
      <c r="E632" s="347"/>
      <c r="F632" s="347"/>
      <c r="G632" s="347"/>
      <c r="H632" s="347"/>
      <c r="I632" s="347"/>
      <c r="J632" s="347"/>
      <c r="K632" s="347"/>
      <c r="L632" s="347"/>
      <c r="M632" s="347"/>
      <c r="N632" s="347"/>
      <c r="O632" s="347"/>
      <c r="P632" s="347"/>
      <c r="Q632" s="347"/>
      <c r="R632" s="347"/>
      <c r="S632" s="347"/>
      <c r="T632" s="347"/>
      <c r="U632" s="347"/>
      <c r="V632" s="347"/>
      <c r="W632" s="347"/>
      <c r="X632" s="347"/>
      <c r="Y632" s="257"/>
      <c r="Z632" s="257"/>
      <c r="AA632" s="257"/>
      <c r="AB632" s="257"/>
      <c r="AC632" s="257"/>
      <c r="AD632" s="257"/>
      <c r="AE632" s="257"/>
      <c r="AF632" s="257"/>
      <c r="AG632" s="257"/>
      <c r="AH632" s="257"/>
      <c r="AI632" s="257"/>
      <c r="AJ632" s="257"/>
      <c r="AK632" s="257"/>
      <c r="AL632" s="257"/>
      <c r="AM632" s="257"/>
      <c r="AN632" s="257"/>
      <c r="AO632" s="257"/>
      <c r="AP632" s="257"/>
      <c r="AQ632" s="257"/>
      <c r="AR632" s="257"/>
      <c r="AS632" s="257"/>
      <c r="AT632" s="257"/>
      <c r="AU632" s="257"/>
      <c r="AV632" s="257"/>
      <c r="AW632" s="257"/>
      <c r="AX632" s="257"/>
      <c r="AY632" s="257"/>
      <c r="AZ632" s="257"/>
      <c r="BA632" s="257"/>
      <c r="BB632" s="257"/>
      <c r="BC632" s="257"/>
      <c r="BD632" s="257"/>
      <c r="BE632" s="257"/>
      <c r="BF632" s="257"/>
      <c r="BG632" s="257"/>
      <c r="BH632" s="257"/>
      <c r="BI632" s="257"/>
      <c r="BJ632" s="257"/>
    </row>
    <row r="633" spans="2:62" ht="15.75" customHeight="1">
      <c r="B633" s="7"/>
      <c r="C633" s="347"/>
      <c r="D633" s="347"/>
      <c r="E633" s="347"/>
      <c r="F633" s="347"/>
      <c r="G633" s="347"/>
      <c r="H633" s="347"/>
      <c r="I633" s="347"/>
      <c r="J633" s="347"/>
      <c r="K633" s="347"/>
      <c r="L633" s="347"/>
      <c r="M633" s="347"/>
      <c r="N633" s="347"/>
      <c r="O633" s="347"/>
      <c r="P633" s="347"/>
      <c r="Q633" s="347"/>
      <c r="R633" s="347"/>
      <c r="S633" s="347"/>
      <c r="T633" s="347"/>
      <c r="U633" s="347"/>
      <c r="V633" s="347"/>
      <c r="W633" s="347"/>
      <c r="X633" s="347"/>
      <c r="Y633" s="257"/>
      <c r="Z633" s="257"/>
      <c r="AA633" s="257"/>
      <c r="AB633" s="257"/>
      <c r="AC633" s="257"/>
      <c r="AD633" s="257"/>
      <c r="AE633" s="257"/>
      <c r="AF633" s="257"/>
      <c r="AG633" s="257"/>
      <c r="AH633" s="257"/>
      <c r="AI633" s="257"/>
      <c r="AJ633" s="257"/>
      <c r="AK633" s="257"/>
      <c r="AL633" s="257"/>
      <c r="AM633" s="257"/>
      <c r="AN633" s="257"/>
      <c r="AO633" s="257"/>
      <c r="AP633" s="257"/>
      <c r="AQ633" s="257"/>
      <c r="AR633" s="257"/>
      <c r="AS633" s="257"/>
      <c r="AT633" s="257"/>
      <c r="AU633" s="257"/>
      <c r="AV633" s="257"/>
      <c r="AW633" s="257"/>
      <c r="AX633" s="257"/>
      <c r="AY633" s="257"/>
      <c r="AZ633" s="257"/>
      <c r="BA633" s="257"/>
      <c r="BB633" s="257"/>
      <c r="BC633" s="257"/>
      <c r="BD633" s="257"/>
      <c r="BE633" s="257"/>
      <c r="BF633" s="257"/>
      <c r="BG633" s="257"/>
      <c r="BH633" s="257"/>
      <c r="BI633" s="257"/>
      <c r="BJ633" s="257"/>
    </row>
    <row r="634" spans="2:62" ht="15.75" customHeight="1">
      <c r="B634" s="7"/>
      <c r="C634" s="347"/>
      <c r="D634" s="347"/>
      <c r="E634" s="347"/>
      <c r="F634" s="347"/>
      <c r="G634" s="347"/>
      <c r="H634" s="347"/>
      <c r="I634" s="347"/>
      <c r="J634" s="347"/>
      <c r="K634" s="347"/>
      <c r="L634" s="347"/>
      <c r="M634" s="347"/>
      <c r="N634" s="347"/>
      <c r="O634" s="347"/>
      <c r="P634" s="347"/>
      <c r="Q634" s="347"/>
      <c r="R634" s="347"/>
      <c r="S634" s="347"/>
      <c r="T634" s="347"/>
      <c r="U634" s="347"/>
      <c r="V634" s="347"/>
      <c r="W634" s="347"/>
      <c r="X634" s="347"/>
      <c r="Y634" s="257"/>
      <c r="Z634" s="257"/>
      <c r="AA634" s="257"/>
      <c r="AB634" s="257"/>
      <c r="AC634" s="257"/>
      <c r="AD634" s="257"/>
      <c r="AE634" s="257"/>
      <c r="AF634" s="257"/>
      <c r="AG634" s="257"/>
      <c r="AH634" s="257"/>
      <c r="AI634" s="257"/>
      <c r="AJ634" s="257"/>
      <c r="AK634" s="257"/>
      <c r="AL634" s="257"/>
      <c r="AM634" s="257"/>
      <c r="AN634" s="257"/>
      <c r="AO634" s="257"/>
      <c r="AP634" s="257"/>
      <c r="AQ634" s="257"/>
      <c r="AR634" s="257"/>
      <c r="AS634" s="257"/>
      <c r="AT634" s="257"/>
      <c r="AU634" s="257"/>
      <c r="AV634" s="257"/>
      <c r="AW634" s="257"/>
      <c r="AX634" s="257"/>
      <c r="AY634" s="257"/>
      <c r="AZ634" s="257"/>
      <c r="BA634" s="257"/>
      <c r="BB634" s="257"/>
      <c r="BC634" s="257"/>
      <c r="BD634" s="257"/>
      <c r="BE634" s="257"/>
      <c r="BF634" s="257"/>
      <c r="BG634" s="257"/>
      <c r="BH634" s="257"/>
      <c r="BI634" s="257"/>
      <c r="BJ634" s="257"/>
    </row>
    <row r="635" spans="2:62" ht="15.75" customHeight="1">
      <c r="B635" s="7"/>
      <c r="C635" s="347"/>
      <c r="D635" s="347"/>
      <c r="E635" s="347"/>
      <c r="F635" s="347"/>
      <c r="G635" s="347"/>
      <c r="H635" s="347"/>
      <c r="I635" s="347"/>
      <c r="J635" s="347"/>
      <c r="K635" s="347"/>
      <c r="L635" s="347"/>
      <c r="M635" s="347"/>
      <c r="N635" s="347"/>
      <c r="O635" s="347"/>
      <c r="P635" s="347"/>
      <c r="Q635" s="347"/>
      <c r="R635" s="347"/>
      <c r="S635" s="347"/>
      <c r="T635" s="347"/>
      <c r="U635" s="347"/>
      <c r="V635" s="347"/>
      <c r="W635" s="347"/>
      <c r="X635" s="347"/>
      <c r="Y635" s="257"/>
      <c r="Z635" s="257"/>
      <c r="AA635" s="257"/>
      <c r="AB635" s="257"/>
      <c r="AC635" s="257"/>
      <c r="AD635" s="257"/>
      <c r="AE635" s="257"/>
      <c r="AF635" s="257"/>
      <c r="AG635" s="257"/>
      <c r="AH635" s="257"/>
      <c r="AI635" s="257"/>
      <c r="AJ635" s="257"/>
      <c r="AK635" s="257"/>
      <c r="AL635" s="257"/>
      <c r="AM635" s="257"/>
      <c r="AN635" s="257"/>
      <c r="AO635" s="257"/>
      <c r="AP635" s="257"/>
      <c r="AQ635" s="257"/>
      <c r="AR635" s="257"/>
      <c r="AS635" s="257"/>
      <c r="AT635" s="257"/>
      <c r="AU635" s="257"/>
      <c r="AV635" s="257"/>
      <c r="AW635" s="257"/>
      <c r="AX635" s="257"/>
      <c r="AY635" s="257"/>
      <c r="AZ635" s="257"/>
      <c r="BA635" s="257"/>
      <c r="BB635" s="257"/>
      <c r="BC635" s="257"/>
      <c r="BD635" s="257"/>
      <c r="BE635" s="257"/>
      <c r="BF635" s="257"/>
      <c r="BG635" s="257"/>
      <c r="BH635" s="257"/>
      <c r="BI635" s="257"/>
      <c r="BJ635" s="257"/>
    </row>
    <row r="636" spans="2:62" ht="15.75" customHeight="1">
      <c r="B636" s="7"/>
      <c r="C636" s="347"/>
      <c r="D636" s="347"/>
      <c r="E636" s="347"/>
      <c r="F636" s="347"/>
      <c r="G636" s="347"/>
      <c r="H636" s="347"/>
      <c r="I636" s="347"/>
      <c r="J636" s="347"/>
      <c r="K636" s="347"/>
      <c r="L636" s="347"/>
      <c r="M636" s="347"/>
      <c r="N636" s="347"/>
      <c r="O636" s="347"/>
      <c r="P636" s="347"/>
      <c r="Q636" s="347"/>
      <c r="R636" s="347"/>
      <c r="S636" s="347"/>
      <c r="T636" s="347"/>
      <c r="U636" s="347"/>
      <c r="V636" s="347"/>
      <c r="W636" s="347"/>
      <c r="X636" s="347"/>
      <c r="Y636" s="257"/>
      <c r="Z636" s="257"/>
      <c r="AA636" s="257"/>
      <c r="AB636" s="257"/>
      <c r="AC636" s="257"/>
      <c r="AD636" s="257"/>
      <c r="AE636" s="257"/>
      <c r="AF636" s="257"/>
      <c r="AG636" s="257"/>
      <c r="AH636" s="257"/>
      <c r="AI636" s="257"/>
      <c r="AJ636" s="257"/>
      <c r="AK636" s="257"/>
      <c r="AL636" s="257"/>
      <c r="AM636" s="257"/>
      <c r="AN636" s="257"/>
      <c r="AO636" s="257"/>
      <c r="AP636" s="257"/>
      <c r="AQ636" s="257"/>
      <c r="AR636" s="257"/>
      <c r="AS636" s="257"/>
      <c r="AT636" s="257"/>
      <c r="AU636" s="257"/>
      <c r="AV636" s="257"/>
      <c r="AW636" s="257"/>
      <c r="AX636" s="257"/>
      <c r="AY636" s="257"/>
      <c r="AZ636" s="257"/>
      <c r="BA636" s="257"/>
      <c r="BB636" s="257"/>
      <c r="BC636" s="257"/>
      <c r="BD636" s="257"/>
      <c r="BE636" s="257"/>
      <c r="BF636" s="257"/>
      <c r="BG636" s="257"/>
      <c r="BH636" s="257"/>
      <c r="BI636" s="257"/>
      <c r="BJ636" s="257"/>
    </row>
    <row r="637" spans="2:62" ht="15.75" customHeight="1">
      <c r="B637" s="7"/>
      <c r="C637" s="347"/>
      <c r="D637" s="347"/>
      <c r="E637" s="347"/>
      <c r="F637" s="347"/>
      <c r="G637" s="347"/>
      <c r="H637" s="347"/>
      <c r="I637" s="347"/>
      <c r="J637" s="347"/>
      <c r="K637" s="347"/>
      <c r="L637" s="347"/>
      <c r="M637" s="347"/>
      <c r="N637" s="347"/>
      <c r="O637" s="347"/>
      <c r="P637" s="347"/>
      <c r="Q637" s="347"/>
      <c r="R637" s="347"/>
      <c r="S637" s="347"/>
      <c r="T637" s="347"/>
      <c r="U637" s="347"/>
      <c r="V637" s="347"/>
      <c r="W637" s="347"/>
      <c r="X637" s="347"/>
      <c r="Y637" s="257"/>
      <c r="Z637" s="257"/>
      <c r="AA637" s="257"/>
      <c r="AB637" s="257"/>
      <c r="AC637" s="257"/>
      <c r="AD637" s="257"/>
      <c r="AE637" s="257"/>
      <c r="AF637" s="257"/>
      <c r="AG637" s="257"/>
      <c r="AH637" s="257"/>
      <c r="AI637" s="257"/>
      <c r="AJ637" s="257"/>
      <c r="AK637" s="257"/>
      <c r="AL637" s="257"/>
      <c r="AM637" s="257"/>
      <c r="AN637" s="257"/>
      <c r="AO637" s="257"/>
      <c r="AP637" s="257"/>
      <c r="AQ637" s="257"/>
      <c r="AR637" s="257"/>
      <c r="AS637" s="257"/>
      <c r="AT637" s="257"/>
      <c r="AU637" s="257"/>
      <c r="AV637" s="257"/>
      <c r="AW637" s="257"/>
      <c r="AX637" s="257"/>
      <c r="AY637" s="257"/>
      <c r="AZ637" s="257"/>
      <c r="BA637" s="257"/>
      <c r="BB637" s="257"/>
      <c r="BC637" s="257"/>
      <c r="BD637" s="257"/>
      <c r="BE637" s="257"/>
      <c r="BF637" s="257"/>
      <c r="BG637" s="257"/>
      <c r="BH637" s="257"/>
      <c r="BI637" s="257"/>
      <c r="BJ637" s="257"/>
    </row>
    <row r="638" spans="2:62" ht="15.75" customHeight="1">
      <c r="B638" s="7"/>
      <c r="C638" s="347"/>
      <c r="D638" s="347"/>
      <c r="E638" s="347"/>
      <c r="F638" s="347"/>
      <c r="G638" s="347"/>
      <c r="H638" s="347"/>
      <c r="I638" s="347"/>
      <c r="J638" s="347"/>
      <c r="K638" s="347"/>
      <c r="L638" s="347"/>
      <c r="M638" s="347"/>
      <c r="N638" s="347"/>
      <c r="O638" s="347"/>
      <c r="P638" s="347"/>
      <c r="Q638" s="347"/>
      <c r="R638" s="347"/>
      <c r="S638" s="347"/>
      <c r="T638" s="347"/>
      <c r="U638" s="347"/>
      <c r="V638" s="347"/>
      <c r="W638" s="347"/>
      <c r="X638" s="347"/>
      <c r="Y638" s="257"/>
      <c r="Z638" s="257"/>
      <c r="AA638" s="257"/>
      <c r="AB638" s="257"/>
      <c r="AC638" s="257"/>
      <c r="AD638" s="257"/>
      <c r="AE638" s="257"/>
      <c r="AF638" s="257"/>
      <c r="AG638" s="257"/>
      <c r="AH638" s="257"/>
      <c r="AI638" s="257"/>
      <c r="AJ638" s="257"/>
      <c r="AK638" s="257"/>
      <c r="AL638" s="257"/>
      <c r="AM638" s="257"/>
      <c r="AN638" s="257"/>
      <c r="AO638" s="257"/>
      <c r="AP638" s="257"/>
      <c r="AQ638" s="257"/>
      <c r="AR638" s="257"/>
      <c r="AS638" s="257"/>
      <c r="AT638" s="257"/>
      <c r="AU638" s="257"/>
      <c r="AV638" s="257"/>
      <c r="AW638" s="257"/>
      <c r="AX638" s="257"/>
      <c r="AY638" s="257"/>
      <c r="AZ638" s="257"/>
      <c r="BA638" s="257"/>
      <c r="BB638" s="257"/>
      <c r="BC638" s="257"/>
      <c r="BD638" s="257"/>
      <c r="BE638" s="257"/>
      <c r="BF638" s="257"/>
      <c r="BG638" s="257"/>
      <c r="BH638" s="257"/>
      <c r="BI638" s="257"/>
      <c r="BJ638" s="257"/>
    </row>
    <row r="639" spans="2:62" ht="15.75" customHeight="1">
      <c r="B639" s="7"/>
      <c r="C639" s="347"/>
      <c r="D639" s="347"/>
      <c r="E639" s="347"/>
      <c r="F639" s="347"/>
      <c r="G639" s="347"/>
      <c r="H639" s="347"/>
      <c r="I639" s="347"/>
      <c r="J639" s="347"/>
      <c r="K639" s="347"/>
      <c r="L639" s="347"/>
      <c r="M639" s="347"/>
      <c r="N639" s="347"/>
      <c r="O639" s="347"/>
      <c r="P639" s="347"/>
      <c r="Q639" s="347"/>
      <c r="R639" s="347"/>
      <c r="S639" s="347"/>
      <c r="T639" s="347"/>
      <c r="U639" s="347"/>
      <c r="V639" s="347"/>
      <c r="W639" s="347"/>
      <c r="X639" s="347"/>
      <c r="Y639" s="257"/>
      <c r="Z639" s="257"/>
      <c r="AA639" s="257"/>
      <c r="AB639" s="257"/>
      <c r="AC639" s="257"/>
      <c r="AD639" s="257"/>
      <c r="AE639" s="257"/>
      <c r="AF639" s="257"/>
      <c r="AG639" s="257"/>
      <c r="AH639" s="257"/>
      <c r="AI639" s="257"/>
      <c r="AJ639" s="257"/>
      <c r="AK639" s="257"/>
      <c r="AL639" s="257"/>
      <c r="AM639" s="257"/>
      <c r="AN639" s="257"/>
      <c r="AO639" s="257"/>
      <c r="AP639" s="257"/>
      <c r="AQ639" s="257"/>
      <c r="AR639" s="257"/>
      <c r="AS639" s="257"/>
      <c r="AT639" s="257"/>
      <c r="AU639" s="257"/>
      <c r="AV639" s="257"/>
      <c r="AW639" s="257"/>
      <c r="AX639" s="257"/>
      <c r="AY639" s="257"/>
      <c r="AZ639" s="257"/>
      <c r="BA639" s="257"/>
      <c r="BB639" s="257"/>
      <c r="BC639" s="257"/>
      <c r="BD639" s="257"/>
      <c r="BE639" s="257"/>
      <c r="BF639" s="257"/>
      <c r="BG639" s="257"/>
      <c r="BH639" s="257"/>
      <c r="BI639" s="257"/>
      <c r="BJ639" s="257"/>
    </row>
    <row r="640" spans="2:62" ht="15.75" customHeight="1">
      <c r="B640" s="7"/>
      <c r="C640" s="347"/>
      <c r="D640" s="347"/>
      <c r="E640" s="347"/>
      <c r="F640" s="347"/>
      <c r="G640" s="347"/>
      <c r="H640" s="347"/>
      <c r="I640" s="347"/>
      <c r="J640" s="347"/>
      <c r="K640" s="347"/>
      <c r="L640" s="347"/>
      <c r="M640" s="347"/>
      <c r="N640" s="347"/>
      <c r="O640" s="347"/>
      <c r="P640" s="347"/>
      <c r="Q640" s="347"/>
      <c r="R640" s="347"/>
      <c r="S640" s="347"/>
      <c r="T640" s="347"/>
      <c r="U640" s="347"/>
      <c r="V640" s="347"/>
      <c r="W640" s="347"/>
      <c r="X640" s="347"/>
      <c r="Y640" s="257"/>
      <c r="Z640" s="257"/>
      <c r="AA640" s="257"/>
      <c r="AB640" s="257"/>
      <c r="AC640" s="257"/>
      <c r="AD640" s="257"/>
      <c r="AE640" s="257"/>
      <c r="AF640" s="257"/>
      <c r="AG640" s="257"/>
      <c r="AH640" s="257"/>
      <c r="AI640" s="257"/>
      <c r="AJ640" s="257"/>
      <c r="AK640" s="257"/>
      <c r="AL640" s="257"/>
      <c r="AM640" s="257"/>
      <c r="AN640" s="257"/>
      <c r="AO640" s="257"/>
      <c r="AP640" s="257"/>
      <c r="AQ640" s="257"/>
      <c r="AR640" s="257"/>
      <c r="AS640" s="257"/>
      <c r="AT640" s="257"/>
      <c r="AU640" s="257"/>
      <c r="AV640" s="257"/>
      <c r="AW640" s="257"/>
      <c r="AX640" s="257"/>
      <c r="AY640" s="257"/>
      <c r="AZ640" s="257"/>
      <c r="BA640" s="257"/>
      <c r="BB640" s="257"/>
      <c r="BC640" s="257"/>
      <c r="BD640" s="257"/>
      <c r="BE640" s="257"/>
      <c r="BF640" s="257"/>
      <c r="BG640" s="257"/>
      <c r="BH640" s="257"/>
      <c r="BI640" s="257"/>
      <c r="BJ640" s="257"/>
    </row>
    <row r="641" spans="2:62" ht="15.75" customHeight="1">
      <c r="B641" s="7"/>
      <c r="C641" s="347"/>
      <c r="D641" s="347"/>
      <c r="E641" s="347"/>
      <c r="F641" s="347"/>
      <c r="G641" s="347"/>
      <c r="H641" s="347"/>
      <c r="I641" s="347"/>
      <c r="J641" s="347"/>
      <c r="K641" s="347"/>
      <c r="L641" s="347"/>
      <c r="M641" s="347"/>
      <c r="N641" s="347"/>
      <c r="O641" s="347"/>
      <c r="P641" s="347"/>
      <c r="Q641" s="347"/>
      <c r="R641" s="347"/>
      <c r="S641" s="347"/>
      <c r="T641" s="347"/>
      <c r="U641" s="347"/>
      <c r="V641" s="347"/>
      <c r="W641" s="347"/>
      <c r="X641" s="347"/>
      <c r="Y641" s="257"/>
      <c r="Z641" s="257"/>
      <c r="AA641" s="257"/>
      <c r="AB641" s="257"/>
      <c r="AC641" s="257"/>
      <c r="AD641" s="257"/>
      <c r="AE641" s="257"/>
      <c r="AF641" s="257"/>
      <c r="AG641" s="257"/>
      <c r="AH641" s="257"/>
      <c r="AI641" s="257"/>
      <c r="AJ641" s="257"/>
      <c r="AK641" s="257"/>
      <c r="AL641" s="257"/>
      <c r="AM641" s="257"/>
      <c r="AN641" s="257"/>
      <c r="AO641" s="257"/>
      <c r="AP641" s="257"/>
      <c r="AQ641" s="257"/>
      <c r="AR641" s="257"/>
      <c r="AS641" s="257"/>
      <c r="AT641" s="257"/>
      <c r="AU641" s="257"/>
      <c r="AV641" s="257"/>
      <c r="AW641" s="257"/>
      <c r="AX641" s="257"/>
      <c r="AY641" s="257"/>
      <c r="AZ641" s="257"/>
      <c r="BA641" s="257"/>
      <c r="BB641" s="257"/>
      <c r="BC641" s="257"/>
      <c r="BD641" s="257"/>
      <c r="BE641" s="257"/>
      <c r="BF641" s="257"/>
      <c r="BG641" s="257"/>
      <c r="BH641" s="257"/>
      <c r="BI641" s="257"/>
      <c r="BJ641" s="257"/>
    </row>
    <row r="642" spans="2:62" ht="15.75" customHeight="1">
      <c r="B642" s="7"/>
      <c r="C642" s="347"/>
      <c r="D642" s="347"/>
      <c r="E642" s="347"/>
      <c r="F642" s="347"/>
      <c r="G642" s="347"/>
      <c r="H642" s="347"/>
      <c r="I642" s="347"/>
      <c r="J642" s="347"/>
      <c r="K642" s="347"/>
      <c r="L642" s="347"/>
      <c r="M642" s="347"/>
      <c r="N642" s="347"/>
      <c r="O642" s="347"/>
      <c r="P642" s="347"/>
      <c r="Q642" s="347"/>
      <c r="R642" s="347"/>
      <c r="S642" s="347"/>
      <c r="T642" s="347"/>
      <c r="U642" s="347"/>
      <c r="V642" s="347"/>
      <c r="W642" s="347"/>
      <c r="X642" s="347"/>
      <c r="Y642" s="257"/>
      <c r="Z642" s="257"/>
      <c r="AA642" s="257"/>
      <c r="AB642" s="257"/>
      <c r="AC642" s="257"/>
      <c r="AD642" s="257"/>
      <c r="AE642" s="257"/>
      <c r="AF642" s="257"/>
      <c r="AG642" s="257"/>
      <c r="AH642" s="257"/>
      <c r="AI642" s="257"/>
      <c r="AJ642" s="257"/>
      <c r="AK642" s="257"/>
      <c r="AL642" s="257"/>
      <c r="AM642" s="257"/>
      <c r="AN642" s="257"/>
      <c r="AO642" s="257"/>
      <c r="AP642" s="257"/>
      <c r="AQ642" s="257"/>
      <c r="AR642" s="257"/>
      <c r="AS642" s="257"/>
      <c r="AT642" s="257"/>
      <c r="AU642" s="257"/>
      <c r="AV642" s="257"/>
      <c r="AW642" s="257"/>
      <c r="AX642" s="257"/>
      <c r="AY642" s="257"/>
      <c r="AZ642" s="257"/>
      <c r="BA642" s="257"/>
      <c r="BB642" s="257"/>
      <c r="BC642" s="257"/>
      <c r="BD642" s="257"/>
      <c r="BE642" s="257"/>
      <c r="BF642" s="257"/>
      <c r="BG642" s="257"/>
      <c r="BH642" s="257"/>
      <c r="BI642" s="257"/>
      <c r="BJ642" s="257"/>
    </row>
    <row r="643" spans="2:62" ht="15.75" customHeight="1">
      <c r="B643" s="7"/>
      <c r="C643" s="347"/>
      <c r="D643" s="347"/>
      <c r="E643" s="347"/>
      <c r="F643" s="347"/>
      <c r="G643" s="347"/>
      <c r="H643" s="347"/>
      <c r="I643" s="347"/>
      <c r="J643" s="347"/>
      <c r="K643" s="347"/>
      <c r="L643" s="347"/>
      <c r="M643" s="347"/>
      <c r="N643" s="347"/>
      <c r="O643" s="347"/>
      <c r="P643" s="347"/>
      <c r="Q643" s="347"/>
      <c r="R643" s="347"/>
      <c r="S643" s="347"/>
      <c r="T643" s="347"/>
      <c r="U643" s="347"/>
      <c r="V643" s="347"/>
      <c r="W643" s="347"/>
      <c r="X643" s="347"/>
      <c r="Y643" s="257"/>
      <c r="Z643" s="257"/>
      <c r="AA643" s="257"/>
      <c r="AB643" s="257"/>
      <c r="AC643" s="257"/>
      <c r="AD643" s="257"/>
      <c r="AE643" s="257"/>
      <c r="AF643" s="257"/>
      <c r="AG643" s="257"/>
      <c r="AH643" s="257"/>
      <c r="AI643" s="257"/>
      <c r="AJ643" s="257"/>
      <c r="AK643" s="257"/>
      <c r="AL643" s="257"/>
      <c r="AM643" s="257"/>
      <c r="AN643" s="257"/>
      <c r="AO643" s="257"/>
      <c r="AP643" s="257"/>
      <c r="AQ643" s="257"/>
      <c r="AR643" s="257"/>
      <c r="AS643" s="257"/>
      <c r="AT643" s="257"/>
      <c r="AU643" s="257"/>
      <c r="AV643" s="257"/>
      <c r="AW643" s="257"/>
      <c r="AX643" s="257"/>
      <c r="AY643" s="257"/>
      <c r="AZ643" s="257"/>
      <c r="BA643" s="257"/>
      <c r="BB643" s="257"/>
      <c r="BC643" s="257"/>
      <c r="BD643" s="257"/>
      <c r="BE643" s="257"/>
      <c r="BF643" s="257"/>
      <c r="BG643" s="257"/>
      <c r="BH643" s="257"/>
      <c r="BI643" s="257"/>
      <c r="BJ643" s="257"/>
    </row>
    <row r="644" spans="2:62" ht="15.75" customHeight="1">
      <c r="B644" s="7"/>
      <c r="C644" s="347"/>
      <c r="D644" s="347"/>
      <c r="E644" s="347"/>
      <c r="F644" s="347"/>
      <c r="G644" s="347"/>
      <c r="H644" s="347"/>
      <c r="I644" s="347"/>
      <c r="J644" s="347"/>
      <c r="K644" s="347"/>
      <c r="L644" s="347"/>
      <c r="M644" s="347"/>
      <c r="N644" s="347"/>
      <c r="O644" s="347"/>
      <c r="P644" s="347"/>
      <c r="Q644" s="347"/>
      <c r="R644" s="347"/>
      <c r="S644" s="347"/>
      <c r="T644" s="347"/>
      <c r="U644" s="347"/>
      <c r="V644" s="347"/>
      <c r="W644" s="347"/>
      <c r="X644" s="347"/>
      <c r="Y644" s="257"/>
      <c r="Z644" s="257"/>
      <c r="AA644" s="257"/>
      <c r="AB644" s="257"/>
      <c r="AC644" s="257"/>
      <c r="AD644" s="257"/>
      <c r="AE644" s="257"/>
      <c r="AF644" s="257"/>
      <c r="AG644" s="257"/>
      <c r="AH644" s="257"/>
      <c r="AI644" s="257"/>
      <c r="AJ644" s="257"/>
      <c r="AK644" s="257"/>
      <c r="AL644" s="257"/>
      <c r="AM644" s="257"/>
      <c r="AN644" s="257"/>
      <c r="AO644" s="257"/>
      <c r="AP644" s="257"/>
      <c r="AQ644" s="257"/>
      <c r="AR644" s="257"/>
      <c r="AS644" s="257"/>
      <c r="AT644" s="257"/>
      <c r="AU644" s="257"/>
      <c r="AV644" s="257"/>
      <c r="AW644" s="257"/>
      <c r="AX644" s="257"/>
      <c r="AY644" s="257"/>
      <c r="AZ644" s="257"/>
      <c r="BA644" s="257"/>
      <c r="BB644" s="257"/>
      <c r="BC644" s="257"/>
      <c r="BD644" s="257"/>
      <c r="BE644" s="257"/>
      <c r="BF644" s="257"/>
      <c r="BG644" s="257"/>
      <c r="BH644" s="257"/>
      <c r="BI644" s="257"/>
      <c r="BJ644" s="257"/>
    </row>
    <row r="645" spans="2:62" ht="15.75" customHeight="1">
      <c r="B645" s="7"/>
      <c r="C645" s="427"/>
      <c r="D645" s="347"/>
      <c r="E645" s="347"/>
      <c r="F645" s="347"/>
      <c r="G645" s="347"/>
      <c r="H645" s="347"/>
      <c r="I645" s="347"/>
      <c r="J645" s="347"/>
      <c r="K645" s="347"/>
      <c r="L645" s="347"/>
      <c r="M645" s="347"/>
      <c r="N645" s="347"/>
      <c r="O645" s="428"/>
      <c r="P645" s="347"/>
      <c r="Q645" s="347"/>
      <c r="R645" s="347"/>
      <c r="S645" s="347"/>
      <c r="T645" s="347"/>
      <c r="U645" s="347"/>
      <c r="V645" s="347"/>
      <c r="W645" s="347"/>
      <c r="X645" s="347"/>
      <c r="Y645" s="257"/>
      <c r="Z645" s="257"/>
      <c r="AA645" s="257"/>
      <c r="AB645" s="257"/>
      <c r="AC645" s="257"/>
      <c r="AD645" s="257"/>
      <c r="AE645" s="257"/>
      <c r="AF645" s="257"/>
      <c r="AG645" s="257"/>
      <c r="AH645" s="257"/>
      <c r="AI645" s="257"/>
      <c r="AJ645" s="257"/>
      <c r="AK645" s="257"/>
      <c r="AL645" s="257"/>
      <c r="AM645" s="257"/>
      <c r="AN645" s="257"/>
      <c r="AO645" s="257"/>
      <c r="AP645" s="257"/>
      <c r="AQ645" s="257"/>
      <c r="AR645" s="257"/>
      <c r="AS645" s="257"/>
      <c r="AT645" s="257"/>
      <c r="AU645" s="257"/>
      <c r="AV645" s="257"/>
      <c r="AW645" s="257"/>
      <c r="AX645" s="257"/>
      <c r="AY645" s="257"/>
      <c r="AZ645" s="257"/>
      <c r="BA645" s="257"/>
      <c r="BB645" s="257"/>
      <c r="BC645" s="257"/>
      <c r="BD645" s="257"/>
      <c r="BE645" s="257"/>
      <c r="BF645" s="257"/>
      <c r="BG645" s="257"/>
      <c r="BH645" s="257"/>
      <c r="BI645" s="257"/>
      <c r="BJ645" s="257"/>
    </row>
    <row r="646" spans="2:62" ht="15.75" customHeight="1">
      <c r="B646" s="7"/>
      <c r="C646" s="417"/>
      <c r="D646" s="421"/>
      <c r="E646" s="421"/>
      <c r="F646" s="421"/>
      <c r="G646" s="421"/>
      <c r="H646" s="421"/>
      <c r="I646" s="421"/>
      <c r="J646" s="421"/>
      <c r="K646" s="421"/>
      <c r="L646" s="421"/>
      <c r="M646" s="421"/>
      <c r="N646" s="421"/>
      <c r="O646" s="421"/>
      <c r="P646" s="421"/>
      <c r="Q646" s="429"/>
      <c r="R646" s="421"/>
      <c r="S646" s="421"/>
      <c r="T646" s="347"/>
      <c r="U646" s="347"/>
      <c r="V646" s="347"/>
      <c r="W646" s="347"/>
      <c r="X646" s="347"/>
      <c r="Y646" s="257"/>
      <c r="Z646" s="257"/>
      <c r="AA646" s="257"/>
      <c r="AB646" s="257"/>
      <c r="AC646" s="257"/>
      <c r="AD646" s="257"/>
      <c r="AE646" s="257"/>
      <c r="AF646" s="257"/>
      <c r="AG646" s="257"/>
      <c r="AH646" s="257"/>
      <c r="AI646" s="257"/>
      <c r="AJ646" s="257"/>
      <c r="AK646" s="257"/>
      <c r="AL646" s="257"/>
      <c r="AM646" s="257"/>
      <c r="AN646" s="257"/>
      <c r="AO646" s="257"/>
      <c r="AP646" s="257"/>
      <c r="AQ646" s="257"/>
      <c r="AR646" s="257"/>
      <c r="AS646" s="257"/>
      <c r="AT646" s="257"/>
      <c r="AU646" s="257"/>
      <c r="AV646" s="257"/>
      <c r="AW646" s="257"/>
      <c r="AX646" s="257"/>
      <c r="AY646" s="257"/>
      <c r="AZ646" s="257"/>
      <c r="BA646" s="257"/>
      <c r="BB646" s="257"/>
      <c r="BC646" s="257"/>
      <c r="BD646" s="257"/>
      <c r="BE646" s="257"/>
      <c r="BF646" s="257"/>
      <c r="BG646" s="257"/>
      <c r="BH646" s="257"/>
      <c r="BI646" s="257"/>
      <c r="BJ646" s="257"/>
    </row>
    <row r="647" spans="2:62" ht="15.75" customHeight="1">
      <c r="B647" s="7"/>
      <c r="C647" s="347"/>
      <c r="D647" s="418"/>
      <c r="E647" s="418"/>
      <c r="F647" s="430"/>
      <c r="G647" s="418"/>
      <c r="H647" s="418"/>
      <c r="I647" s="430"/>
      <c r="J647" s="422"/>
      <c r="K647" s="422"/>
      <c r="L647" s="431"/>
      <c r="M647" s="422"/>
      <c r="N647" s="422"/>
      <c r="O647" s="422"/>
      <c r="P647" s="422"/>
      <c r="Q647" s="419"/>
      <c r="R647" s="418"/>
      <c r="S647" s="430"/>
      <c r="T647" s="347"/>
      <c r="U647" s="347"/>
      <c r="V647" s="347"/>
      <c r="W647" s="347"/>
      <c r="X647" s="347"/>
      <c r="Y647" s="257"/>
      <c r="Z647" s="257"/>
      <c r="AA647" s="257"/>
      <c r="AB647" s="257"/>
      <c r="AC647" s="257"/>
      <c r="AD647" s="257"/>
      <c r="AE647" s="257"/>
      <c r="AF647" s="257"/>
      <c r="AG647" s="257"/>
      <c r="AH647" s="257"/>
      <c r="AI647" s="257"/>
      <c r="AJ647" s="257"/>
      <c r="AK647" s="257"/>
      <c r="AL647" s="257"/>
      <c r="AM647" s="257"/>
      <c r="AN647" s="257"/>
      <c r="AO647" s="257"/>
      <c r="AP647" s="257"/>
      <c r="AQ647" s="257"/>
      <c r="AR647" s="257"/>
      <c r="AS647" s="257"/>
      <c r="AT647" s="257"/>
      <c r="AU647" s="257"/>
      <c r="AV647" s="257"/>
      <c r="AW647" s="257"/>
      <c r="AX647" s="257"/>
      <c r="AY647" s="257"/>
      <c r="AZ647" s="257"/>
      <c r="BA647" s="257"/>
      <c r="BB647" s="257"/>
      <c r="BC647" s="257"/>
      <c r="BD647" s="257"/>
      <c r="BE647" s="257"/>
      <c r="BF647" s="257"/>
      <c r="BG647" s="257"/>
      <c r="BH647" s="257"/>
      <c r="BI647" s="257"/>
      <c r="BJ647" s="257"/>
    </row>
    <row r="648" spans="2:62" ht="15.75" customHeight="1">
      <c r="B648" s="7"/>
      <c r="C648" s="432"/>
      <c r="D648" s="347"/>
      <c r="E648" s="347"/>
      <c r="F648" s="421"/>
      <c r="G648" s="347"/>
      <c r="H648" s="347"/>
      <c r="I648" s="421"/>
      <c r="J648" s="421"/>
      <c r="K648" s="421"/>
      <c r="L648" s="347"/>
      <c r="M648" s="421"/>
      <c r="N648" s="421"/>
      <c r="O648" s="347"/>
      <c r="P648" s="421"/>
      <c r="Q648" s="421"/>
      <c r="R648" s="347"/>
      <c r="S648" s="421"/>
      <c r="T648" s="347"/>
      <c r="U648" s="347"/>
      <c r="V648" s="347"/>
      <c r="W648" s="347"/>
      <c r="X648" s="347"/>
      <c r="Y648" s="257"/>
      <c r="Z648" s="257"/>
      <c r="AA648" s="257"/>
      <c r="AB648" s="257"/>
      <c r="AC648" s="257"/>
      <c r="AD648" s="257"/>
      <c r="AE648" s="257"/>
      <c r="AF648" s="257"/>
      <c r="AG648" s="257"/>
      <c r="AH648" s="257"/>
      <c r="AI648" s="257"/>
      <c r="AJ648" s="257"/>
      <c r="AK648" s="257"/>
      <c r="AL648" s="257"/>
      <c r="AM648" s="257"/>
      <c r="AN648" s="257"/>
      <c r="AO648" s="257"/>
      <c r="AP648" s="257"/>
      <c r="AQ648" s="257"/>
      <c r="AR648" s="257"/>
      <c r="AS648" s="257"/>
      <c r="AT648" s="257"/>
      <c r="AU648" s="257"/>
      <c r="AV648" s="257"/>
      <c r="AW648" s="257"/>
      <c r="AX648" s="257"/>
      <c r="AY648" s="257"/>
      <c r="AZ648" s="257"/>
      <c r="BA648" s="257"/>
      <c r="BB648" s="257"/>
      <c r="BC648" s="257"/>
      <c r="BD648" s="257"/>
      <c r="BE648" s="257"/>
      <c r="BF648" s="257"/>
      <c r="BG648" s="257"/>
      <c r="BH648" s="257"/>
      <c r="BI648" s="257"/>
      <c r="BJ648" s="257"/>
    </row>
    <row r="649" spans="2:62" ht="15.75" customHeight="1">
      <c r="B649" s="7"/>
      <c r="C649" s="347"/>
      <c r="D649" s="347"/>
      <c r="E649" s="347"/>
      <c r="F649" s="414"/>
      <c r="G649" s="347"/>
      <c r="H649" s="347"/>
      <c r="I649" s="414"/>
      <c r="J649" s="414"/>
      <c r="K649" s="414"/>
      <c r="L649" s="414"/>
      <c r="M649" s="414"/>
      <c r="N649" s="414"/>
      <c r="O649" s="414"/>
      <c r="P649" s="414"/>
      <c r="Q649" s="414"/>
      <c r="R649" s="414"/>
      <c r="S649" s="414"/>
      <c r="T649" s="347"/>
      <c r="U649" s="347"/>
      <c r="V649" s="347"/>
      <c r="W649" s="347"/>
      <c r="X649" s="347"/>
      <c r="Y649" s="257"/>
      <c r="Z649" s="257"/>
      <c r="AA649" s="257"/>
      <c r="AB649" s="257"/>
      <c r="AC649" s="257"/>
      <c r="AD649" s="257"/>
      <c r="AE649" s="257"/>
      <c r="AF649" s="257"/>
      <c r="AG649" s="257"/>
      <c r="AH649" s="257"/>
      <c r="AI649" s="257"/>
      <c r="AJ649" s="257"/>
      <c r="AK649" s="257"/>
      <c r="AL649" s="257"/>
      <c r="AM649" s="257"/>
      <c r="AN649" s="257"/>
      <c r="AO649" s="257"/>
      <c r="AP649" s="257"/>
      <c r="AQ649" s="257"/>
      <c r="AR649" s="257"/>
      <c r="AS649" s="257"/>
      <c r="AT649" s="257"/>
      <c r="AU649" s="257"/>
      <c r="AV649" s="257"/>
      <c r="AW649" s="257"/>
      <c r="AX649" s="257"/>
      <c r="AY649" s="257"/>
      <c r="AZ649" s="257"/>
      <c r="BA649" s="257"/>
      <c r="BB649" s="257"/>
      <c r="BC649" s="257"/>
      <c r="BD649" s="257"/>
      <c r="BE649" s="257"/>
      <c r="BF649" s="257"/>
      <c r="BG649" s="257"/>
      <c r="BH649" s="257"/>
      <c r="BI649" s="257"/>
      <c r="BJ649" s="257"/>
    </row>
    <row r="650" spans="2:62" ht="15.75" customHeight="1">
      <c r="B650" s="7"/>
      <c r="C650" s="413"/>
      <c r="D650" s="413"/>
      <c r="E650" s="413"/>
      <c r="F650" s="416"/>
      <c r="G650" s="413"/>
      <c r="H650" s="413"/>
      <c r="I650" s="416"/>
      <c r="J650" s="416"/>
      <c r="K650" s="416"/>
      <c r="L650" s="416"/>
      <c r="M650" s="416"/>
      <c r="N650" s="416"/>
      <c r="O650" s="416"/>
      <c r="P650" s="416"/>
      <c r="Q650" s="416"/>
      <c r="R650" s="416"/>
      <c r="S650" s="416"/>
      <c r="T650" s="347"/>
      <c r="U650" s="347"/>
      <c r="V650" s="347"/>
      <c r="W650" s="347"/>
      <c r="X650" s="347"/>
      <c r="Y650" s="257"/>
      <c r="Z650" s="257"/>
      <c r="AA650" s="257"/>
      <c r="AB650" s="257"/>
      <c r="AC650" s="257"/>
      <c r="AD650" s="257"/>
      <c r="AE650" s="257"/>
      <c r="AF650" s="257"/>
      <c r="AG650" s="257"/>
      <c r="AH650" s="257"/>
      <c r="AI650" s="257"/>
      <c r="AJ650" s="257"/>
      <c r="AK650" s="257"/>
      <c r="AL650" s="257"/>
      <c r="AM650" s="257"/>
      <c r="AN650" s="257"/>
      <c r="AO650" s="257"/>
      <c r="AP650" s="257"/>
      <c r="AQ650" s="257"/>
      <c r="AR650" s="257"/>
      <c r="AS650" s="257"/>
      <c r="AT650" s="257"/>
      <c r="AU650" s="257"/>
      <c r="AV650" s="257"/>
      <c r="AW650" s="257"/>
      <c r="AX650" s="257"/>
      <c r="AY650" s="257"/>
      <c r="AZ650" s="257"/>
      <c r="BA650" s="257"/>
      <c r="BB650" s="257"/>
      <c r="BC650" s="257"/>
      <c r="BD650" s="257"/>
      <c r="BE650" s="257"/>
      <c r="BF650" s="257"/>
      <c r="BG650" s="257"/>
      <c r="BH650" s="257"/>
      <c r="BI650" s="257"/>
      <c r="BJ650" s="257"/>
    </row>
    <row r="651" spans="2:62" ht="15.75" customHeight="1">
      <c r="B651" s="7"/>
      <c r="C651" s="347"/>
      <c r="D651" s="347"/>
      <c r="E651" s="347"/>
      <c r="F651" s="347"/>
      <c r="G651" s="347"/>
      <c r="H651" s="347"/>
      <c r="I651" s="347"/>
      <c r="J651" s="414"/>
      <c r="K651" s="414"/>
      <c r="L651" s="414"/>
      <c r="M651" s="414"/>
      <c r="N651" s="414"/>
      <c r="O651" s="414"/>
      <c r="P651" s="414"/>
      <c r="Q651" s="414"/>
      <c r="R651" s="414"/>
      <c r="S651" s="414"/>
      <c r="T651" s="347"/>
      <c r="U651" s="347"/>
      <c r="V651" s="347"/>
      <c r="W651" s="347"/>
      <c r="X651" s="347"/>
      <c r="Y651" s="257"/>
      <c r="Z651" s="257"/>
      <c r="AA651" s="257"/>
      <c r="AB651" s="257"/>
      <c r="AC651" s="257"/>
      <c r="AD651" s="257"/>
      <c r="AE651" s="257"/>
      <c r="AF651" s="257"/>
      <c r="AG651" s="257"/>
      <c r="AH651" s="257"/>
      <c r="AI651" s="257"/>
      <c r="AJ651" s="257"/>
      <c r="AK651" s="257"/>
      <c r="AL651" s="257"/>
      <c r="AM651" s="257"/>
      <c r="AN651" s="257"/>
      <c r="AO651" s="257"/>
      <c r="AP651" s="257"/>
      <c r="AQ651" s="257"/>
      <c r="AR651" s="257"/>
      <c r="AS651" s="257"/>
      <c r="AT651" s="257"/>
      <c r="AU651" s="257"/>
      <c r="AV651" s="257"/>
      <c r="AW651" s="257"/>
      <c r="AX651" s="257"/>
      <c r="AY651" s="257"/>
      <c r="AZ651" s="257"/>
      <c r="BA651" s="257"/>
      <c r="BB651" s="257"/>
      <c r="BC651" s="257"/>
      <c r="BD651" s="257"/>
      <c r="BE651" s="257"/>
      <c r="BF651" s="257"/>
      <c r="BG651" s="257"/>
      <c r="BH651" s="257"/>
      <c r="BI651" s="257"/>
      <c r="BJ651" s="257"/>
    </row>
    <row r="652" spans="2:62" ht="15.75" customHeight="1">
      <c r="B652" s="7"/>
      <c r="C652" s="347"/>
      <c r="D652" s="347"/>
      <c r="E652" s="347"/>
      <c r="F652" s="347"/>
      <c r="G652" s="347"/>
      <c r="H652" s="347"/>
      <c r="I652" s="347"/>
      <c r="J652" s="347"/>
      <c r="K652" s="414"/>
      <c r="L652" s="414"/>
      <c r="M652" s="347"/>
      <c r="N652" s="414"/>
      <c r="O652" s="414"/>
      <c r="P652" s="347"/>
      <c r="Q652" s="414"/>
      <c r="R652" s="414"/>
      <c r="S652" s="347"/>
      <c r="T652" s="347"/>
      <c r="U652" s="347"/>
      <c r="V652" s="347"/>
      <c r="W652" s="347"/>
      <c r="X652" s="347"/>
      <c r="Y652" s="257"/>
      <c r="Z652" s="257"/>
      <c r="AA652" s="257"/>
      <c r="AB652" s="257"/>
      <c r="AC652" s="257"/>
      <c r="AD652" s="257"/>
      <c r="AE652" s="257"/>
      <c r="AF652" s="257"/>
      <c r="AG652" s="257"/>
      <c r="AH652" s="257"/>
      <c r="AI652" s="257"/>
      <c r="AJ652" s="257"/>
      <c r="AK652" s="257"/>
      <c r="AL652" s="257"/>
      <c r="AM652" s="257"/>
      <c r="AN652" s="257"/>
      <c r="AO652" s="257"/>
      <c r="AP652" s="257"/>
      <c r="AQ652" s="257"/>
      <c r="AR652" s="257"/>
      <c r="AS652" s="257"/>
      <c r="AT652" s="257"/>
      <c r="AU652" s="257"/>
      <c r="AV652" s="257"/>
      <c r="AW652" s="257"/>
      <c r="AX652" s="257"/>
      <c r="AY652" s="257"/>
      <c r="AZ652" s="257"/>
      <c r="BA652" s="257"/>
      <c r="BB652" s="257"/>
      <c r="BC652" s="257"/>
      <c r="BD652" s="257"/>
      <c r="BE652" s="257"/>
      <c r="BF652" s="257"/>
      <c r="BG652" s="257"/>
      <c r="BH652" s="257"/>
      <c r="BI652" s="257"/>
      <c r="BJ652" s="257"/>
    </row>
    <row r="653" spans="2:62" ht="15.75" customHeight="1">
      <c r="B653" s="7"/>
      <c r="C653" s="347"/>
      <c r="D653" s="347"/>
      <c r="E653" s="347"/>
      <c r="F653" s="347"/>
      <c r="G653" s="347"/>
      <c r="H653" s="347"/>
      <c r="I653" s="347"/>
      <c r="J653" s="347"/>
      <c r="K653" s="414"/>
      <c r="L653" s="414"/>
      <c r="M653" s="347"/>
      <c r="N653" s="414"/>
      <c r="O653" s="414"/>
      <c r="P653" s="347"/>
      <c r="Q653" s="414"/>
      <c r="R653" s="414"/>
      <c r="S653" s="347"/>
      <c r="T653" s="347"/>
      <c r="U653" s="347"/>
      <c r="V653" s="347"/>
      <c r="W653" s="347"/>
      <c r="X653" s="347"/>
      <c r="Y653" s="257"/>
      <c r="Z653" s="257"/>
      <c r="AA653" s="257"/>
      <c r="AB653" s="257"/>
      <c r="AC653" s="257"/>
      <c r="AD653" s="257"/>
      <c r="AE653" s="257"/>
      <c r="AF653" s="257"/>
      <c r="AG653" s="257"/>
      <c r="AH653" s="257"/>
      <c r="AI653" s="257"/>
      <c r="AJ653" s="257"/>
      <c r="AK653" s="257"/>
      <c r="AL653" s="257"/>
      <c r="AM653" s="257"/>
      <c r="AN653" s="257"/>
      <c r="AO653" s="257"/>
      <c r="AP653" s="257"/>
      <c r="AQ653" s="257"/>
      <c r="AR653" s="257"/>
      <c r="AS653" s="257"/>
      <c r="AT653" s="257"/>
      <c r="AU653" s="257"/>
      <c r="AV653" s="257"/>
      <c r="AW653" s="257"/>
      <c r="AX653" s="257"/>
      <c r="AY653" s="257"/>
      <c r="AZ653" s="257"/>
      <c r="BA653" s="257"/>
      <c r="BB653" s="257"/>
      <c r="BC653" s="257"/>
      <c r="BD653" s="257"/>
      <c r="BE653" s="257"/>
      <c r="BF653" s="257"/>
      <c r="BG653" s="257"/>
      <c r="BH653" s="257"/>
      <c r="BI653" s="257"/>
      <c r="BJ653" s="257"/>
    </row>
    <row r="654" spans="2:62" ht="15.75" customHeight="1">
      <c r="B654" s="7"/>
      <c r="C654" s="347"/>
      <c r="D654" s="347"/>
      <c r="E654" s="347"/>
      <c r="F654" s="347"/>
      <c r="G654" s="347"/>
      <c r="H654" s="347"/>
      <c r="I654" s="347"/>
      <c r="J654" s="347"/>
      <c r="K654" s="414"/>
      <c r="L654" s="414"/>
      <c r="M654" s="347"/>
      <c r="N654" s="414"/>
      <c r="O654" s="414"/>
      <c r="P654" s="347"/>
      <c r="Q654" s="414"/>
      <c r="R654" s="414"/>
      <c r="S654" s="347"/>
      <c r="T654" s="347"/>
      <c r="U654" s="347"/>
      <c r="V654" s="347"/>
      <c r="W654" s="347"/>
      <c r="X654" s="347"/>
      <c r="Y654" s="257"/>
      <c r="Z654" s="257"/>
      <c r="AA654" s="257"/>
      <c r="AB654" s="257"/>
      <c r="AC654" s="257"/>
      <c r="AD654" s="257"/>
      <c r="AE654" s="257"/>
      <c r="AF654" s="257"/>
      <c r="AG654" s="257"/>
      <c r="AH654" s="257"/>
      <c r="AI654" s="257"/>
      <c r="AJ654" s="257"/>
      <c r="AK654" s="257"/>
      <c r="AL654" s="257"/>
      <c r="AM654" s="257"/>
      <c r="AN654" s="257"/>
      <c r="AO654" s="257"/>
      <c r="AP654" s="257"/>
      <c r="AQ654" s="257"/>
      <c r="AR654" s="257"/>
      <c r="AS654" s="257"/>
      <c r="AT654" s="257"/>
      <c r="AU654" s="257"/>
      <c r="AV654" s="257"/>
      <c r="AW654" s="257"/>
      <c r="AX654" s="257"/>
      <c r="AY654" s="257"/>
      <c r="AZ654" s="257"/>
      <c r="BA654" s="257"/>
      <c r="BB654" s="257"/>
      <c r="BC654" s="257"/>
      <c r="BD654" s="257"/>
      <c r="BE654" s="257"/>
      <c r="BF654" s="257"/>
      <c r="BG654" s="257"/>
      <c r="BH654" s="257"/>
      <c r="BI654" s="257"/>
      <c r="BJ654" s="257"/>
    </row>
    <row r="655" spans="2:62" ht="15.75" customHeight="1">
      <c r="B655" s="7"/>
      <c r="C655" s="347"/>
      <c r="D655" s="347"/>
      <c r="E655" s="347"/>
      <c r="F655" s="347"/>
      <c r="G655" s="347"/>
      <c r="H655" s="347"/>
      <c r="I655" s="347"/>
      <c r="J655" s="347"/>
      <c r="K655" s="414"/>
      <c r="L655" s="414"/>
      <c r="M655" s="347"/>
      <c r="N655" s="414"/>
      <c r="O655" s="414"/>
      <c r="P655" s="347"/>
      <c r="Q655" s="414"/>
      <c r="R655" s="414"/>
      <c r="S655" s="347"/>
      <c r="T655" s="347"/>
      <c r="U655" s="347"/>
      <c r="V655" s="347"/>
      <c r="W655" s="347"/>
      <c r="X655" s="347"/>
      <c r="Y655" s="257"/>
      <c r="Z655" s="257"/>
      <c r="AA655" s="257"/>
      <c r="AB655" s="257"/>
      <c r="AC655" s="257"/>
      <c r="AD655" s="257"/>
      <c r="AE655" s="257"/>
      <c r="AF655" s="257"/>
      <c r="AG655" s="257"/>
      <c r="AH655" s="257"/>
      <c r="AI655" s="257"/>
      <c r="AJ655" s="257"/>
      <c r="AK655" s="257"/>
      <c r="AL655" s="257"/>
      <c r="AM655" s="257"/>
      <c r="AN655" s="257"/>
      <c r="AO655" s="257"/>
      <c r="AP655" s="257"/>
      <c r="AQ655" s="257"/>
      <c r="AR655" s="257"/>
      <c r="AS655" s="257"/>
      <c r="AT655" s="257"/>
      <c r="AU655" s="257"/>
      <c r="AV655" s="257"/>
      <c r="AW655" s="257"/>
      <c r="AX655" s="257"/>
      <c r="AY655" s="257"/>
      <c r="AZ655" s="257"/>
      <c r="BA655" s="257"/>
      <c r="BB655" s="257"/>
      <c r="BC655" s="257"/>
      <c r="BD655" s="257"/>
      <c r="BE655" s="257"/>
      <c r="BF655" s="257"/>
      <c r="BG655" s="257"/>
      <c r="BH655" s="257"/>
      <c r="BI655" s="257"/>
      <c r="BJ655" s="257"/>
    </row>
    <row r="656" spans="2:62" ht="15.75" customHeight="1">
      <c r="B656" s="7"/>
      <c r="C656" s="347"/>
      <c r="D656" s="347"/>
      <c r="E656" s="347"/>
      <c r="F656" s="347"/>
      <c r="G656" s="347"/>
      <c r="H656" s="347"/>
      <c r="I656" s="347"/>
      <c r="J656" s="347"/>
      <c r="K656" s="414"/>
      <c r="L656" s="414"/>
      <c r="M656" s="347"/>
      <c r="N656" s="414"/>
      <c r="O656" s="414"/>
      <c r="P656" s="347"/>
      <c r="Q656" s="414"/>
      <c r="R656" s="414"/>
      <c r="S656" s="347"/>
      <c r="T656" s="347"/>
      <c r="U656" s="347"/>
      <c r="V656" s="347"/>
      <c r="W656" s="347"/>
      <c r="X656" s="347"/>
      <c r="Y656" s="257"/>
      <c r="Z656" s="257"/>
      <c r="AA656" s="257"/>
      <c r="AB656" s="257"/>
      <c r="AC656" s="257"/>
      <c r="AD656" s="257"/>
      <c r="AE656" s="257"/>
      <c r="AF656" s="257"/>
      <c r="AG656" s="257"/>
      <c r="AH656" s="257"/>
      <c r="AI656" s="257"/>
      <c r="AJ656" s="257"/>
      <c r="AK656" s="257"/>
      <c r="AL656" s="257"/>
      <c r="AM656" s="257"/>
      <c r="AN656" s="257"/>
      <c r="AO656" s="257"/>
      <c r="AP656" s="257"/>
      <c r="AQ656" s="257"/>
      <c r="AR656" s="257"/>
      <c r="AS656" s="257"/>
      <c r="AT656" s="257"/>
      <c r="AU656" s="257"/>
      <c r="AV656" s="257"/>
      <c r="AW656" s="257"/>
      <c r="AX656" s="257"/>
      <c r="AY656" s="257"/>
      <c r="AZ656" s="257"/>
      <c r="BA656" s="257"/>
      <c r="BB656" s="257"/>
      <c r="BC656" s="257"/>
      <c r="BD656" s="257"/>
      <c r="BE656" s="257"/>
      <c r="BF656" s="257"/>
      <c r="BG656" s="257"/>
      <c r="BH656" s="257"/>
      <c r="BI656" s="257"/>
      <c r="BJ656" s="257"/>
    </row>
    <row r="657" spans="2:62" ht="15.75" customHeight="1">
      <c r="B657" s="7"/>
      <c r="C657" s="347"/>
      <c r="D657" s="347"/>
      <c r="E657" s="347"/>
      <c r="F657" s="347"/>
      <c r="G657" s="347"/>
      <c r="H657" s="347"/>
      <c r="I657" s="347"/>
      <c r="J657" s="347"/>
      <c r="K657" s="414"/>
      <c r="L657" s="416"/>
      <c r="M657" s="347"/>
      <c r="N657" s="414"/>
      <c r="O657" s="414"/>
      <c r="P657" s="347"/>
      <c r="Q657" s="414"/>
      <c r="R657" s="416"/>
      <c r="S657" s="347"/>
      <c r="T657" s="347"/>
      <c r="U657" s="347"/>
      <c r="V657" s="347"/>
      <c r="W657" s="347"/>
      <c r="X657" s="347"/>
      <c r="Y657" s="257"/>
      <c r="Z657" s="257"/>
      <c r="AA657" s="257"/>
      <c r="AB657" s="257"/>
      <c r="AC657" s="257"/>
      <c r="AD657" s="257"/>
      <c r="AE657" s="257"/>
      <c r="AF657" s="257"/>
      <c r="AG657" s="257"/>
      <c r="AH657" s="257"/>
      <c r="AI657" s="257"/>
      <c r="AJ657" s="257"/>
      <c r="AK657" s="257"/>
      <c r="AL657" s="257"/>
      <c r="AM657" s="257"/>
      <c r="AN657" s="257"/>
      <c r="AO657" s="257"/>
      <c r="AP657" s="257"/>
      <c r="AQ657" s="257"/>
      <c r="AR657" s="257"/>
      <c r="AS657" s="257"/>
      <c r="AT657" s="257"/>
      <c r="AU657" s="257"/>
      <c r="AV657" s="257"/>
      <c r="AW657" s="257"/>
      <c r="AX657" s="257"/>
      <c r="AY657" s="257"/>
      <c r="AZ657" s="257"/>
      <c r="BA657" s="257"/>
      <c r="BB657" s="257"/>
      <c r="BC657" s="257"/>
      <c r="BD657" s="257"/>
      <c r="BE657" s="257"/>
      <c r="BF657" s="257"/>
      <c r="BG657" s="257"/>
      <c r="BH657" s="257"/>
      <c r="BI657" s="257"/>
      <c r="BJ657" s="257"/>
    </row>
    <row r="658" spans="2:62" ht="15.75" customHeight="1">
      <c r="B658" s="7"/>
      <c r="C658" s="347"/>
      <c r="D658" s="347"/>
      <c r="E658" s="347"/>
      <c r="F658" s="347"/>
      <c r="G658" s="347"/>
      <c r="H658" s="347"/>
      <c r="I658" s="347"/>
      <c r="J658" s="347"/>
      <c r="K658" s="414"/>
      <c r="L658" s="414"/>
      <c r="M658" s="347"/>
      <c r="N658" s="414"/>
      <c r="O658" s="414"/>
      <c r="P658" s="347"/>
      <c r="Q658" s="414"/>
      <c r="R658" s="414"/>
      <c r="S658" s="347"/>
      <c r="T658" s="347"/>
      <c r="U658" s="347"/>
      <c r="V658" s="347"/>
      <c r="W658" s="347"/>
      <c r="X658" s="347"/>
      <c r="Y658" s="257"/>
      <c r="Z658" s="257"/>
      <c r="AA658" s="257"/>
      <c r="AB658" s="257"/>
      <c r="AC658" s="257"/>
      <c r="AD658" s="257"/>
      <c r="AE658" s="257"/>
      <c r="AF658" s="257"/>
      <c r="AG658" s="257"/>
      <c r="AH658" s="257"/>
      <c r="AI658" s="257"/>
      <c r="AJ658" s="257"/>
      <c r="AK658" s="257"/>
      <c r="AL658" s="257"/>
      <c r="AM658" s="257"/>
      <c r="AN658" s="257"/>
      <c r="AO658" s="257"/>
      <c r="AP658" s="257"/>
      <c r="AQ658" s="257"/>
      <c r="AR658" s="257"/>
      <c r="AS658" s="257"/>
      <c r="AT658" s="257"/>
      <c r="AU658" s="257"/>
      <c r="AV658" s="257"/>
      <c r="AW658" s="257"/>
      <c r="AX658" s="257"/>
      <c r="AY658" s="257"/>
      <c r="AZ658" s="257"/>
      <c r="BA658" s="257"/>
      <c r="BB658" s="257"/>
      <c r="BC658" s="257"/>
      <c r="BD658" s="257"/>
      <c r="BE658" s="257"/>
      <c r="BF658" s="257"/>
      <c r="BG658" s="257"/>
      <c r="BH658" s="257"/>
      <c r="BI658" s="257"/>
      <c r="BJ658" s="257"/>
    </row>
    <row r="659" spans="2:62" ht="15.75" customHeight="1">
      <c r="B659" s="7"/>
      <c r="C659" s="347"/>
      <c r="D659" s="347"/>
      <c r="E659" s="347"/>
      <c r="F659" s="347"/>
      <c r="G659" s="347"/>
      <c r="H659" s="347"/>
      <c r="I659" s="347"/>
      <c r="J659" s="347"/>
      <c r="K659" s="347"/>
      <c r="L659" s="347"/>
      <c r="M659" s="347"/>
      <c r="N659" s="416"/>
      <c r="O659" s="416"/>
      <c r="P659" s="347"/>
      <c r="Q659" s="416"/>
      <c r="R659" s="347"/>
      <c r="S659" s="347"/>
      <c r="T659" s="347"/>
      <c r="U659" s="347"/>
      <c r="V659" s="347"/>
      <c r="W659" s="347"/>
      <c r="X659" s="347"/>
      <c r="Y659" s="257"/>
      <c r="Z659" s="257"/>
      <c r="AA659" s="257"/>
      <c r="AB659" s="257"/>
      <c r="AC659" s="257"/>
      <c r="AD659" s="257"/>
      <c r="AE659" s="257"/>
      <c r="AF659" s="257"/>
      <c r="AG659" s="257"/>
      <c r="AH659" s="257"/>
      <c r="AI659" s="257"/>
      <c r="AJ659" s="257"/>
      <c r="AK659" s="257"/>
      <c r="AL659" s="257"/>
      <c r="AM659" s="257"/>
      <c r="AN659" s="257"/>
      <c r="AO659" s="257"/>
      <c r="AP659" s="257"/>
      <c r="AQ659" s="257"/>
      <c r="AR659" s="257"/>
      <c r="AS659" s="257"/>
      <c r="AT659" s="257"/>
      <c r="AU659" s="257"/>
      <c r="AV659" s="257"/>
      <c r="AW659" s="257"/>
      <c r="AX659" s="257"/>
      <c r="AY659" s="257"/>
      <c r="AZ659" s="257"/>
      <c r="BA659" s="257"/>
      <c r="BB659" s="257"/>
      <c r="BC659" s="257"/>
      <c r="BD659" s="257"/>
      <c r="BE659" s="257"/>
      <c r="BF659" s="257"/>
      <c r="BG659" s="257"/>
      <c r="BH659" s="257"/>
      <c r="BI659" s="257"/>
      <c r="BJ659" s="257"/>
    </row>
    <row r="660" spans="2:62" ht="15.75" customHeight="1">
      <c r="B660" s="7"/>
      <c r="C660" s="347"/>
      <c r="D660" s="347"/>
      <c r="E660" s="347"/>
      <c r="F660" s="347"/>
      <c r="G660" s="347"/>
      <c r="H660" s="347"/>
      <c r="I660" s="347"/>
      <c r="J660" s="347"/>
      <c r="K660" s="416"/>
      <c r="L660" s="416"/>
      <c r="M660" s="347"/>
      <c r="N660" s="414"/>
      <c r="O660" s="414"/>
      <c r="P660" s="347"/>
      <c r="Q660" s="414"/>
      <c r="R660" s="416"/>
      <c r="S660" s="347"/>
      <c r="T660" s="347"/>
      <c r="U660" s="347"/>
      <c r="V660" s="347"/>
      <c r="W660" s="347"/>
      <c r="X660" s="347"/>
      <c r="Y660" s="257"/>
      <c r="Z660" s="257"/>
      <c r="AA660" s="257"/>
      <c r="AB660" s="257"/>
      <c r="AC660" s="257"/>
      <c r="AD660" s="257"/>
      <c r="AE660" s="257"/>
      <c r="AF660" s="257"/>
      <c r="AG660" s="257"/>
      <c r="AH660" s="257"/>
      <c r="AI660" s="257"/>
      <c r="AJ660" s="257"/>
      <c r="AK660" s="257"/>
      <c r="AL660" s="257"/>
      <c r="AM660" s="257"/>
      <c r="AN660" s="257"/>
      <c r="AO660" s="257"/>
      <c r="AP660" s="257"/>
      <c r="AQ660" s="257"/>
      <c r="AR660" s="257"/>
      <c r="AS660" s="257"/>
      <c r="AT660" s="257"/>
      <c r="AU660" s="257"/>
      <c r="AV660" s="257"/>
      <c r="AW660" s="257"/>
      <c r="AX660" s="257"/>
      <c r="AY660" s="257"/>
      <c r="AZ660" s="257"/>
      <c r="BA660" s="257"/>
      <c r="BB660" s="257"/>
      <c r="BC660" s="257"/>
      <c r="BD660" s="257"/>
      <c r="BE660" s="257"/>
      <c r="BF660" s="257"/>
      <c r="BG660" s="257"/>
      <c r="BH660" s="257"/>
      <c r="BI660" s="257"/>
      <c r="BJ660" s="257"/>
    </row>
    <row r="661" spans="2:62" ht="15.75" customHeight="1">
      <c r="B661" s="7"/>
      <c r="C661" s="347"/>
      <c r="D661" s="347"/>
      <c r="E661" s="347"/>
      <c r="F661" s="347"/>
      <c r="G661" s="347"/>
      <c r="H661" s="347"/>
      <c r="I661" s="347"/>
      <c r="J661" s="347"/>
      <c r="K661" s="414"/>
      <c r="L661" s="414"/>
      <c r="M661" s="347"/>
      <c r="N661" s="414"/>
      <c r="O661" s="414"/>
      <c r="P661" s="347"/>
      <c r="Q661" s="414"/>
      <c r="R661" s="414"/>
      <c r="S661" s="347"/>
      <c r="T661" s="347"/>
      <c r="U661" s="347"/>
      <c r="V661" s="347"/>
      <c r="W661" s="347"/>
      <c r="X661" s="347"/>
      <c r="Y661" s="257"/>
      <c r="Z661" s="257"/>
      <c r="AA661" s="257"/>
      <c r="AB661" s="257"/>
      <c r="AC661" s="257"/>
      <c r="AD661" s="257"/>
      <c r="AE661" s="257"/>
      <c r="AF661" s="257"/>
      <c r="AG661" s="257"/>
      <c r="AH661" s="257"/>
      <c r="AI661" s="257"/>
      <c r="AJ661" s="257"/>
      <c r="AK661" s="257"/>
      <c r="AL661" s="257"/>
      <c r="AM661" s="257"/>
      <c r="AN661" s="257"/>
      <c r="AO661" s="257"/>
      <c r="AP661" s="257"/>
      <c r="AQ661" s="257"/>
      <c r="AR661" s="257"/>
      <c r="AS661" s="257"/>
      <c r="AT661" s="257"/>
      <c r="AU661" s="257"/>
      <c r="AV661" s="257"/>
      <c r="AW661" s="257"/>
      <c r="AX661" s="257"/>
      <c r="AY661" s="257"/>
      <c r="AZ661" s="257"/>
      <c r="BA661" s="257"/>
      <c r="BB661" s="257"/>
      <c r="BC661" s="257"/>
      <c r="BD661" s="257"/>
      <c r="BE661" s="257"/>
      <c r="BF661" s="257"/>
      <c r="BG661" s="257"/>
      <c r="BH661" s="257"/>
      <c r="BI661" s="257"/>
      <c r="BJ661" s="257"/>
    </row>
    <row r="662" spans="2:62" ht="15.75" customHeight="1">
      <c r="B662" s="7"/>
      <c r="C662" s="347"/>
      <c r="D662" s="347"/>
      <c r="E662" s="347"/>
      <c r="F662" s="347"/>
      <c r="G662" s="347"/>
      <c r="H662" s="347"/>
      <c r="I662" s="347"/>
      <c r="J662" s="347"/>
      <c r="K662" s="414"/>
      <c r="L662" s="414"/>
      <c r="M662" s="347"/>
      <c r="N662" s="414"/>
      <c r="O662" s="414"/>
      <c r="P662" s="347"/>
      <c r="Q662" s="414"/>
      <c r="R662" s="414"/>
      <c r="S662" s="347"/>
      <c r="T662" s="347"/>
      <c r="U662" s="347"/>
      <c r="V662" s="347"/>
      <c r="W662" s="347"/>
      <c r="X662" s="347"/>
      <c r="Y662" s="257"/>
      <c r="Z662" s="257"/>
      <c r="AA662" s="257"/>
      <c r="AB662" s="257"/>
      <c r="AC662" s="257"/>
      <c r="AD662" s="257"/>
      <c r="AE662" s="257"/>
      <c r="AF662" s="257"/>
      <c r="AG662" s="257"/>
      <c r="AH662" s="257"/>
      <c r="AI662" s="257"/>
      <c r="AJ662" s="257"/>
      <c r="AK662" s="257"/>
      <c r="AL662" s="257"/>
      <c r="AM662" s="257"/>
      <c r="AN662" s="257"/>
      <c r="AO662" s="257"/>
      <c r="AP662" s="257"/>
      <c r="AQ662" s="257"/>
      <c r="AR662" s="257"/>
      <c r="AS662" s="257"/>
      <c r="AT662" s="257"/>
      <c r="AU662" s="257"/>
      <c r="AV662" s="257"/>
      <c r="AW662" s="257"/>
      <c r="AX662" s="257"/>
      <c r="AY662" s="257"/>
      <c r="AZ662" s="257"/>
      <c r="BA662" s="257"/>
      <c r="BB662" s="257"/>
      <c r="BC662" s="257"/>
      <c r="BD662" s="257"/>
      <c r="BE662" s="257"/>
      <c r="BF662" s="257"/>
      <c r="BG662" s="257"/>
      <c r="BH662" s="257"/>
      <c r="BI662" s="257"/>
      <c r="BJ662" s="257"/>
    </row>
    <row r="663" spans="2:62" ht="15.75" customHeight="1">
      <c r="B663" s="7"/>
      <c r="C663" s="347"/>
      <c r="D663" s="347"/>
      <c r="E663" s="347"/>
      <c r="F663" s="347"/>
      <c r="G663" s="347"/>
      <c r="H663" s="347"/>
      <c r="I663" s="347"/>
      <c r="J663" s="347"/>
      <c r="K663" s="414"/>
      <c r="L663" s="414"/>
      <c r="M663" s="347"/>
      <c r="N663" s="414"/>
      <c r="O663" s="414"/>
      <c r="P663" s="347"/>
      <c r="Q663" s="414"/>
      <c r="R663" s="414"/>
      <c r="S663" s="347"/>
      <c r="T663" s="347"/>
      <c r="U663" s="347"/>
      <c r="V663" s="347"/>
      <c r="W663" s="347"/>
      <c r="X663" s="347"/>
      <c r="Y663" s="257"/>
      <c r="Z663" s="257"/>
      <c r="AA663" s="257"/>
      <c r="AB663" s="257"/>
      <c r="AC663" s="257"/>
      <c r="AD663" s="257"/>
      <c r="AE663" s="257"/>
      <c r="AF663" s="257"/>
      <c r="AG663" s="257"/>
      <c r="AH663" s="257"/>
      <c r="AI663" s="257"/>
      <c r="AJ663" s="257"/>
      <c r="AK663" s="257"/>
      <c r="AL663" s="257"/>
      <c r="AM663" s="257"/>
      <c r="AN663" s="257"/>
      <c r="AO663" s="257"/>
      <c r="AP663" s="257"/>
      <c r="AQ663" s="257"/>
      <c r="AR663" s="257"/>
      <c r="AS663" s="257"/>
      <c r="AT663" s="257"/>
      <c r="AU663" s="257"/>
      <c r="AV663" s="257"/>
      <c r="AW663" s="257"/>
      <c r="AX663" s="257"/>
      <c r="AY663" s="257"/>
      <c r="AZ663" s="257"/>
      <c r="BA663" s="257"/>
      <c r="BB663" s="257"/>
      <c r="BC663" s="257"/>
      <c r="BD663" s="257"/>
      <c r="BE663" s="257"/>
      <c r="BF663" s="257"/>
      <c r="BG663" s="257"/>
      <c r="BH663" s="257"/>
      <c r="BI663" s="257"/>
      <c r="BJ663" s="257"/>
    </row>
    <row r="664" spans="2:62" ht="15.75" customHeight="1">
      <c r="B664" s="7"/>
      <c r="C664" s="347"/>
      <c r="D664" s="347"/>
      <c r="E664" s="347"/>
      <c r="F664" s="347"/>
      <c r="G664" s="347"/>
      <c r="H664" s="347"/>
      <c r="I664" s="347"/>
      <c r="J664" s="347"/>
      <c r="K664" s="414"/>
      <c r="L664" s="414"/>
      <c r="M664" s="347"/>
      <c r="N664" s="414"/>
      <c r="O664" s="414"/>
      <c r="P664" s="347"/>
      <c r="Q664" s="414"/>
      <c r="R664" s="414"/>
      <c r="S664" s="347"/>
      <c r="T664" s="347"/>
      <c r="U664" s="347"/>
      <c r="V664" s="347"/>
      <c r="W664" s="347"/>
      <c r="X664" s="347"/>
      <c r="Y664" s="257"/>
      <c r="Z664" s="257"/>
      <c r="AA664" s="257"/>
      <c r="AB664" s="257"/>
      <c r="AC664" s="257"/>
      <c r="AD664" s="257"/>
      <c r="AE664" s="257"/>
      <c r="AF664" s="257"/>
      <c r="AG664" s="257"/>
      <c r="AH664" s="257"/>
      <c r="AI664" s="257"/>
      <c r="AJ664" s="257"/>
      <c r="AK664" s="257"/>
      <c r="AL664" s="257"/>
      <c r="AM664" s="257"/>
      <c r="AN664" s="257"/>
      <c r="AO664" s="257"/>
      <c r="AP664" s="257"/>
      <c r="AQ664" s="257"/>
      <c r="AR664" s="257"/>
      <c r="AS664" s="257"/>
      <c r="AT664" s="257"/>
      <c r="AU664" s="257"/>
      <c r="AV664" s="257"/>
      <c r="AW664" s="257"/>
      <c r="AX664" s="257"/>
      <c r="AY664" s="257"/>
      <c r="AZ664" s="257"/>
      <c r="BA664" s="257"/>
      <c r="BB664" s="257"/>
      <c r="BC664" s="257"/>
      <c r="BD664" s="257"/>
      <c r="BE664" s="257"/>
      <c r="BF664" s="257"/>
      <c r="BG664" s="257"/>
      <c r="BH664" s="257"/>
      <c r="BI664" s="257"/>
      <c r="BJ664" s="257"/>
    </row>
    <row r="665" spans="2:62" ht="15.75" customHeight="1">
      <c r="B665" s="7"/>
      <c r="C665" s="347"/>
      <c r="D665" s="347"/>
      <c r="E665" s="347"/>
      <c r="F665" s="347"/>
      <c r="G665" s="347"/>
      <c r="H665" s="347"/>
      <c r="I665" s="347"/>
      <c r="J665" s="347"/>
      <c r="K665" s="414"/>
      <c r="L665" s="414"/>
      <c r="M665" s="347"/>
      <c r="N665" s="414"/>
      <c r="O665" s="414"/>
      <c r="P665" s="347"/>
      <c r="Q665" s="414"/>
      <c r="R665" s="414"/>
      <c r="S665" s="347"/>
      <c r="T665" s="347"/>
      <c r="U665" s="347"/>
      <c r="V665" s="347"/>
      <c r="W665" s="347"/>
      <c r="X665" s="347"/>
      <c r="Y665" s="257"/>
      <c r="Z665" s="257"/>
      <c r="AA665" s="257"/>
      <c r="AB665" s="257"/>
      <c r="AC665" s="257"/>
      <c r="AD665" s="257"/>
      <c r="AE665" s="257"/>
      <c r="AF665" s="257"/>
      <c r="AG665" s="257"/>
      <c r="AH665" s="257"/>
      <c r="AI665" s="257"/>
      <c r="AJ665" s="257"/>
      <c r="AK665" s="257"/>
      <c r="AL665" s="257"/>
      <c r="AM665" s="257"/>
      <c r="AN665" s="257"/>
      <c r="AO665" s="257"/>
      <c r="AP665" s="257"/>
      <c r="AQ665" s="257"/>
      <c r="AR665" s="257"/>
      <c r="AS665" s="257"/>
      <c r="AT665" s="257"/>
      <c r="AU665" s="257"/>
      <c r="AV665" s="257"/>
      <c r="AW665" s="257"/>
      <c r="AX665" s="257"/>
      <c r="AY665" s="257"/>
      <c r="AZ665" s="257"/>
      <c r="BA665" s="257"/>
      <c r="BB665" s="257"/>
      <c r="BC665" s="257"/>
      <c r="BD665" s="257"/>
      <c r="BE665" s="257"/>
      <c r="BF665" s="257"/>
      <c r="BG665" s="257"/>
      <c r="BH665" s="257"/>
      <c r="BI665" s="257"/>
      <c r="BJ665" s="257"/>
    </row>
    <row r="666" spans="2:62" ht="15.75" customHeight="1">
      <c r="B666" s="7"/>
      <c r="C666" s="347"/>
      <c r="D666" s="347"/>
      <c r="E666" s="347"/>
      <c r="F666" s="347"/>
      <c r="G666" s="347"/>
      <c r="H666" s="347"/>
      <c r="I666" s="347"/>
      <c r="J666" s="347"/>
      <c r="K666" s="414"/>
      <c r="L666" s="414"/>
      <c r="M666" s="347"/>
      <c r="N666" s="414"/>
      <c r="O666" s="414"/>
      <c r="P666" s="347"/>
      <c r="Q666" s="414"/>
      <c r="R666" s="414"/>
      <c r="S666" s="347"/>
      <c r="T666" s="347"/>
      <c r="U666" s="347"/>
      <c r="V666" s="347"/>
      <c r="W666" s="347"/>
      <c r="X666" s="347"/>
      <c r="Y666" s="257"/>
      <c r="Z666" s="257"/>
      <c r="AA666" s="257"/>
      <c r="AB666" s="257"/>
      <c r="AC666" s="257"/>
      <c r="AD666" s="257"/>
      <c r="AE666" s="257"/>
      <c r="AF666" s="257"/>
      <c r="AG666" s="257"/>
      <c r="AH666" s="257"/>
      <c r="AI666" s="257"/>
      <c r="AJ666" s="257"/>
      <c r="AK666" s="257"/>
      <c r="AL666" s="257"/>
      <c r="AM666" s="257"/>
      <c r="AN666" s="257"/>
      <c r="AO666" s="257"/>
      <c r="AP666" s="257"/>
      <c r="AQ666" s="257"/>
      <c r="AR666" s="257"/>
      <c r="AS666" s="257"/>
      <c r="AT666" s="257"/>
      <c r="AU666" s="257"/>
      <c r="AV666" s="257"/>
      <c r="AW666" s="257"/>
      <c r="AX666" s="257"/>
      <c r="AY666" s="257"/>
      <c r="AZ666" s="257"/>
      <c r="BA666" s="257"/>
      <c r="BB666" s="257"/>
      <c r="BC666" s="257"/>
      <c r="BD666" s="257"/>
      <c r="BE666" s="257"/>
      <c r="BF666" s="257"/>
      <c r="BG666" s="257"/>
      <c r="BH666" s="257"/>
      <c r="BI666" s="257"/>
      <c r="BJ666" s="257"/>
    </row>
    <row r="667" spans="2:62" ht="15.75" customHeight="1">
      <c r="B667" s="7"/>
      <c r="C667" s="347"/>
      <c r="D667" s="347"/>
      <c r="E667" s="347"/>
      <c r="F667" s="347"/>
      <c r="G667" s="347"/>
      <c r="H667" s="347"/>
      <c r="I667" s="347"/>
      <c r="J667" s="347"/>
      <c r="K667" s="414"/>
      <c r="L667" s="414"/>
      <c r="M667" s="347"/>
      <c r="N667" s="414"/>
      <c r="O667" s="414"/>
      <c r="P667" s="347"/>
      <c r="Q667" s="414"/>
      <c r="R667" s="414"/>
      <c r="S667" s="347"/>
      <c r="T667" s="347"/>
      <c r="U667" s="347"/>
      <c r="V667" s="347"/>
      <c r="W667" s="347"/>
      <c r="X667" s="347"/>
      <c r="Y667" s="257"/>
      <c r="Z667" s="257"/>
      <c r="AA667" s="257"/>
      <c r="AB667" s="257"/>
      <c r="AC667" s="257"/>
      <c r="AD667" s="257"/>
      <c r="AE667" s="257"/>
      <c r="AF667" s="257"/>
      <c r="AG667" s="257"/>
      <c r="AH667" s="257"/>
      <c r="AI667" s="257"/>
      <c r="AJ667" s="257"/>
      <c r="AK667" s="257"/>
      <c r="AL667" s="257"/>
      <c r="AM667" s="257"/>
      <c r="AN667" s="257"/>
      <c r="AO667" s="257"/>
      <c r="AP667" s="257"/>
      <c r="AQ667" s="257"/>
      <c r="AR667" s="257"/>
      <c r="AS667" s="257"/>
      <c r="AT667" s="257"/>
      <c r="AU667" s="257"/>
      <c r="AV667" s="257"/>
      <c r="AW667" s="257"/>
      <c r="AX667" s="257"/>
      <c r="AY667" s="257"/>
      <c r="AZ667" s="257"/>
      <c r="BA667" s="257"/>
      <c r="BB667" s="257"/>
      <c r="BC667" s="257"/>
      <c r="BD667" s="257"/>
      <c r="BE667" s="257"/>
      <c r="BF667" s="257"/>
      <c r="BG667" s="257"/>
      <c r="BH667" s="257"/>
      <c r="BI667" s="257"/>
      <c r="BJ667" s="257"/>
    </row>
    <row r="668" spans="2:62" ht="15.75" customHeight="1">
      <c r="B668" s="7"/>
      <c r="C668" s="347"/>
      <c r="D668" s="347"/>
      <c r="E668" s="347"/>
      <c r="F668" s="347"/>
      <c r="G668" s="347"/>
      <c r="H668" s="347"/>
      <c r="I668" s="347"/>
      <c r="J668" s="347"/>
      <c r="K668" s="414"/>
      <c r="L668" s="414"/>
      <c r="M668" s="347"/>
      <c r="N668" s="414"/>
      <c r="O668" s="414"/>
      <c r="P668" s="347"/>
      <c r="Q668" s="414"/>
      <c r="R668" s="414"/>
      <c r="S668" s="347"/>
      <c r="T668" s="347"/>
      <c r="U668" s="347"/>
      <c r="V668" s="347"/>
      <c r="W668" s="347"/>
      <c r="X668" s="347"/>
      <c r="Y668" s="257"/>
      <c r="Z668" s="257"/>
      <c r="AA668" s="257"/>
      <c r="AB668" s="257"/>
      <c r="AC668" s="257"/>
      <c r="AD668" s="257"/>
      <c r="AE668" s="257"/>
      <c r="AF668" s="257"/>
      <c r="AG668" s="257"/>
      <c r="AH668" s="257"/>
      <c r="AI668" s="257"/>
      <c r="AJ668" s="257"/>
      <c r="AK668" s="257"/>
      <c r="AL668" s="257"/>
      <c r="AM668" s="257"/>
      <c r="AN668" s="257"/>
      <c r="AO668" s="257"/>
      <c r="AP668" s="257"/>
      <c r="AQ668" s="257"/>
      <c r="AR668" s="257"/>
      <c r="AS668" s="257"/>
      <c r="AT668" s="257"/>
      <c r="AU668" s="257"/>
      <c r="AV668" s="257"/>
      <c r="AW668" s="257"/>
      <c r="AX668" s="257"/>
      <c r="AY668" s="257"/>
      <c r="AZ668" s="257"/>
      <c r="BA668" s="257"/>
      <c r="BB668" s="257"/>
      <c r="BC668" s="257"/>
      <c r="BD668" s="257"/>
      <c r="BE668" s="257"/>
      <c r="BF668" s="257"/>
      <c r="BG668" s="257"/>
      <c r="BH668" s="257"/>
      <c r="BI668" s="257"/>
      <c r="BJ668" s="257"/>
    </row>
    <row r="669" spans="2:62" ht="15.75" customHeight="1">
      <c r="B669" s="7"/>
      <c r="C669" s="347"/>
      <c r="D669" s="347"/>
      <c r="E669" s="347"/>
      <c r="F669" s="347"/>
      <c r="G669" s="347"/>
      <c r="H669" s="347"/>
      <c r="I669" s="347"/>
      <c r="J669" s="347"/>
      <c r="K669" s="414"/>
      <c r="L669" s="414"/>
      <c r="M669" s="347"/>
      <c r="N669" s="416"/>
      <c r="O669" s="416"/>
      <c r="P669" s="347"/>
      <c r="Q669" s="416"/>
      <c r="R669" s="414"/>
      <c r="S669" s="347"/>
      <c r="T669" s="347"/>
      <c r="U669" s="347"/>
      <c r="V669" s="347"/>
      <c r="W669" s="347"/>
      <c r="X669" s="347"/>
      <c r="Y669" s="257"/>
      <c r="Z669" s="257"/>
      <c r="AA669" s="257"/>
      <c r="AB669" s="257"/>
      <c r="AC669" s="257"/>
      <c r="AD669" s="257"/>
      <c r="AE669" s="257"/>
      <c r="AF669" s="257"/>
      <c r="AG669" s="257"/>
      <c r="AH669" s="257"/>
      <c r="AI669" s="257"/>
      <c r="AJ669" s="257"/>
      <c r="AK669" s="257"/>
      <c r="AL669" s="257"/>
      <c r="AM669" s="257"/>
      <c r="AN669" s="257"/>
      <c r="AO669" s="257"/>
      <c r="AP669" s="257"/>
      <c r="AQ669" s="257"/>
      <c r="AR669" s="257"/>
      <c r="AS669" s="257"/>
      <c r="AT669" s="257"/>
      <c r="AU669" s="257"/>
      <c r="AV669" s="257"/>
      <c r="AW669" s="257"/>
      <c r="AX669" s="257"/>
      <c r="AY669" s="257"/>
      <c r="AZ669" s="257"/>
      <c r="BA669" s="257"/>
      <c r="BB669" s="257"/>
      <c r="BC669" s="257"/>
      <c r="BD669" s="257"/>
      <c r="BE669" s="257"/>
      <c r="BF669" s="257"/>
      <c r="BG669" s="257"/>
      <c r="BH669" s="257"/>
      <c r="BI669" s="257"/>
      <c r="BJ669" s="257"/>
    </row>
    <row r="670" spans="2:62" ht="15.75" customHeight="1">
      <c r="B670" s="7"/>
      <c r="C670" s="347"/>
      <c r="D670" s="347"/>
      <c r="E670" s="347"/>
      <c r="F670" s="347"/>
      <c r="G670" s="347"/>
      <c r="H670" s="347"/>
      <c r="I670" s="347"/>
      <c r="J670" s="347"/>
      <c r="K670" s="416"/>
      <c r="L670" s="416"/>
      <c r="M670" s="347"/>
      <c r="N670" s="414"/>
      <c r="O670" s="414"/>
      <c r="P670" s="347"/>
      <c r="Q670" s="414"/>
      <c r="R670" s="416"/>
      <c r="S670" s="347"/>
      <c r="T670" s="347"/>
      <c r="U670" s="347"/>
      <c r="V670" s="347"/>
      <c r="W670" s="347"/>
      <c r="X670" s="347"/>
      <c r="Y670" s="257"/>
      <c r="Z670" s="257"/>
      <c r="AA670" s="257"/>
      <c r="AB670" s="257"/>
      <c r="AC670" s="257"/>
      <c r="AD670" s="257"/>
      <c r="AE670" s="257"/>
      <c r="AF670" s="257"/>
      <c r="AG670" s="257"/>
      <c r="AH670" s="257"/>
      <c r="AI670" s="257"/>
      <c r="AJ670" s="257"/>
      <c r="AK670" s="257"/>
      <c r="AL670" s="257"/>
      <c r="AM670" s="257"/>
      <c r="AN670" s="257"/>
      <c r="AO670" s="257"/>
      <c r="AP670" s="257"/>
      <c r="AQ670" s="257"/>
      <c r="AR670" s="257"/>
      <c r="AS670" s="257"/>
      <c r="AT670" s="257"/>
      <c r="AU670" s="257"/>
      <c r="AV670" s="257"/>
      <c r="AW670" s="257"/>
      <c r="AX670" s="257"/>
      <c r="AY670" s="257"/>
      <c r="AZ670" s="257"/>
      <c r="BA670" s="257"/>
      <c r="BB670" s="257"/>
      <c r="BC670" s="257"/>
      <c r="BD670" s="257"/>
      <c r="BE670" s="257"/>
      <c r="BF670" s="257"/>
      <c r="BG670" s="257"/>
      <c r="BH670" s="257"/>
      <c r="BI670" s="257"/>
      <c r="BJ670" s="257"/>
    </row>
    <row r="671" spans="2:62" ht="15.75" customHeight="1">
      <c r="B671" s="7"/>
      <c r="C671" s="347"/>
      <c r="D671" s="347"/>
      <c r="E671" s="347"/>
      <c r="F671" s="347"/>
      <c r="G671" s="347"/>
      <c r="H671" s="347"/>
      <c r="I671" s="347"/>
      <c r="J671" s="347"/>
      <c r="K671" s="414"/>
      <c r="L671" s="414"/>
      <c r="M671" s="347"/>
      <c r="N671" s="414"/>
      <c r="O671" s="414"/>
      <c r="P671" s="347"/>
      <c r="Q671" s="414"/>
      <c r="R671" s="414"/>
      <c r="S671" s="347"/>
      <c r="T671" s="347"/>
      <c r="U671" s="347"/>
      <c r="V671" s="347"/>
      <c r="W671" s="347"/>
      <c r="X671" s="347"/>
      <c r="Y671" s="257"/>
      <c r="Z671" s="257"/>
      <c r="AA671" s="257"/>
      <c r="AB671" s="257"/>
      <c r="AC671" s="257"/>
      <c r="AD671" s="257"/>
      <c r="AE671" s="257"/>
      <c r="AF671" s="257"/>
      <c r="AG671" s="257"/>
      <c r="AH671" s="257"/>
      <c r="AI671" s="257"/>
      <c r="AJ671" s="257"/>
      <c r="AK671" s="257"/>
      <c r="AL671" s="257"/>
      <c r="AM671" s="257"/>
      <c r="AN671" s="257"/>
      <c r="AO671" s="257"/>
      <c r="AP671" s="257"/>
      <c r="AQ671" s="257"/>
      <c r="AR671" s="257"/>
      <c r="AS671" s="257"/>
      <c r="AT671" s="257"/>
      <c r="AU671" s="257"/>
      <c r="AV671" s="257"/>
      <c r="AW671" s="257"/>
      <c r="AX671" s="257"/>
      <c r="AY671" s="257"/>
      <c r="AZ671" s="257"/>
      <c r="BA671" s="257"/>
      <c r="BB671" s="257"/>
      <c r="BC671" s="257"/>
      <c r="BD671" s="257"/>
      <c r="BE671" s="257"/>
      <c r="BF671" s="257"/>
      <c r="BG671" s="257"/>
      <c r="BH671" s="257"/>
      <c r="BI671" s="257"/>
      <c r="BJ671" s="257"/>
    </row>
    <row r="672" spans="2:62" ht="15.75" customHeight="1">
      <c r="B672" s="7"/>
      <c r="C672" s="347"/>
      <c r="D672" s="347"/>
      <c r="E672" s="347"/>
      <c r="F672" s="347"/>
      <c r="G672" s="347"/>
      <c r="H672" s="347"/>
      <c r="I672" s="347"/>
      <c r="J672" s="347"/>
      <c r="K672" s="414"/>
      <c r="L672" s="414"/>
      <c r="M672" s="347"/>
      <c r="N672" s="414"/>
      <c r="O672" s="414"/>
      <c r="P672" s="347"/>
      <c r="Q672" s="414"/>
      <c r="R672" s="414"/>
      <c r="S672" s="347"/>
      <c r="T672" s="347"/>
      <c r="U672" s="347"/>
      <c r="V672" s="347"/>
      <c r="W672" s="347"/>
      <c r="X672" s="347"/>
      <c r="Y672" s="257"/>
      <c r="Z672" s="257"/>
      <c r="AA672" s="257"/>
      <c r="AB672" s="257"/>
      <c r="AC672" s="257"/>
      <c r="AD672" s="257"/>
      <c r="AE672" s="257"/>
      <c r="AF672" s="257"/>
      <c r="AG672" s="257"/>
      <c r="AH672" s="257"/>
      <c r="AI672" s="257"/>
      <c r="AJ672" s="257"/>
      <c r="AK672" s="257"/>
      <c r="AL672" s="257"/>
      <c r="AM672" s="257"/>
      <c r="AN672" s="257"/>
      <c r="AO672" s="257"/>
      <c r="AP672" s="257"/>
      <c r="AQ672" s="257"/>
      <c r="AR672" s="257"/>
      <c r="AS672" s="257"/>
      <c r="AT672" s="257"/>
      <c r="AU672" s="257"/>
      <c r="AV672" s="257"/>
      <c r="AW672" s="257"/>
      <c r="AX672" s="257"/>
      <c r="AY672" s="257"/>
      <c r="AZ672" s="257"/>
      <c r="BA672" s="257"/>
      <c r="BB672" s="257"/>
      <c r="BC672" s="257"/>
      <c r="BD672" s="257"/>
      <c r="BE672" s="257"/>
      <c r="BF672" s="257"/>
      <c r="BG672" s="257"/>
      <c r="BH672" s="257"/>
      <c r="BI672" s="257"/>
      <c r="BJ672" s="257"/>
    </row>
    <row r="673" spans="2:62" ht="15.75" customHeight="1">
      <c r="B673" s="7"/>
      <c r="C673" s="347"/>
      <c r="D673" s="347"/>
      <c r="E673" s="347"/>
      <c r="F673" s="347"/>
      <c r="G673" s="347"/>
      <c r="H673" s="347"/>
      <c r="I673" s="347"/>
      <c r="J673" s="347"/>
      <c r="K673" s="414"/>
      <c r="L673" s="414"/>
      <c r="M673" s="347"/>
      <c r="N673" s="414"/>
      <c r="O673" s="414"/>
      <c r="P673" s="347"/>
      <c r="Q673" s="414"/>
      <c r="R673" s="414"/>
      <c r="S673" s="347"/>
      <c r="T673" s="347"/>
      <c r="U673" s="347"/>
      <c r="V673" s="347"/>
      <c r="W673" s="347"/>
      <c r="X673" s="347"/>
      <c r="Y673" s="257"/>
      <c r="Z673" s="257"/>
      <c r="AA673" s="257"/>
      <c r="AB673" s="257"/>
      <c r="AC673" s="257"/>
      <c r="AD673" s="257"/>
      <c r="AE673" s="257"/>
      <c r="AF673" s="257"/>
      <c r="AG673" s="257"/>
      <c r="AH673" s="257"/>
      <c r="AI673" s="257"/>
      <c r="AJ673" s="257"/>
      <c r="AK673" s="257"/>
      <c r="AL673" s="257"/>
      <c r="AM673" s="257"/>
      <c r="AN673" s="257"/>
      <c r="AO673" s="257"/>
      <c r="AP673" s="257"/>
      <c r="AQ673" s="257"/>
      <c r="AR673" s="257"/>
      <c r="AS673" s="257"/>
      <c r="AT673" s="257"/>
      <c r="AU673" s="257"/>
      <c r="AV673" s="257"/>
      <c r="AW673" s="257"/>
      <c r="AX673" s="257"/>
      <c r="AY673" s="257"/>
      <c r="AZ673" s="257"/>
      <c r="BA673" s="257"/>
      <c r="BB673" s="257"/>
      <c r="BC673" s="257"/>
      <c r="BD673" s="257"/>
      <c r="BE673" s="257"/>
      <c r="BF673" s="257"/>
      <c r="BG673" s="257"/>
      <c r="BH673" s="257"/>
      <c r="BI673" s="257"/>
      <c r="BJ673" s="257"/>
    </row>
    <row r="674" spans="2:62" ht="15.75" customHeight="1">
      <c r="B674" s="7"/>
      <c r="C674" s="347"/>
      <c r="D674" s="347"/>
      <c r="E674" s="347"/>
      <c r="F674" s="347"/>
      <c r="G674" s="347"/>
      <c r="H674" s="347"/>
      <c r="I674" s="347"/>
      <c r="J674" s="347"/>
      <c r="K674" s="414"/>
      <c r="L674" s="414"/>
      <c r="M674" s="347"/>
      <c r="N674" s="414"/>
      <c r="O674" s="414"/>
      <c r="P674" s="347"/>
      <c r="Q674" s="414"/>
      <c r="R674" s="414"/>
      <c r="S674" s="347"/>
      <c r="T674" s="347"/>
      <c r="U674" s="347"/>
      <c r="V674" s="347"/>
      <c r="W674" s="347"/>
      <c r="X674" s="347"/>
      <c r="Y674" s="257"/>
      <c r="Z674" s="257"/>
      <c r="AA674" s="257"/>
      <c r="AB674" s="257"/>
      <c r="AC674" s="257"/>
      <c r="AD674" s="257"/>
      <c r="AE674" s="257"/>
      <c r="AF674" s="257"/>
      <c r="AG674" s="257"/>
      <c r="AH674" s="257"/>
      <c r="AI674" s="257"/>
      <c r="AJ674" s="257"/>
      <c r="AK674" s="257"/>
      <c r="AL674" s="257"/>
      <c r="AM674" s="257"/>
      <c r="AN674" s="257"/>
      <c r="AO674" s="257"/>
      <c r="AP674" s="257"/>
      <c r="AQ674" s="257"/>
      <c r="AR674" s="257"/>
      <c r="AS674" s="257"/>
      <c r="AT674" s="257"/>
      <c r="AU674" s="257"/>
      <c r="AV674" s="257"/>
      <c r="AW674" s="257"/>
      <c r="AX674" s="257"/>
      <c r="AY674" s="257"/>
      <c r="AZ674" s="257"/>
      <c r="BA674" s="257"/>
      <c r="BB674" s="257"/>
      <c r="BC674" s="257"/>
      <c r="BD674" s="257"/>
      <c r="BE674" s="257"/>
      <c r="BF674" s="257"/>
      <c r="BG674" s="257"/>
      <c r="BH674" s="257"/>
      <c r="BI674" s="257"/>
      <c r="BJ674" s="257"/>
    </row>
    <row r="675" spans="2:62" ht="15.75" customHeight="1">
      <c r="B675" s="7"/>
      <c r="C675" s="347"/>
      <c r="D675" s="347"/>
      <c r="E675" s="347"/>
      <c r="F675" s="347"/>
      <c r="G675" s="347"/>
      <c r="H675" s="347"/>
      <c r="I675" s="347"/>
      <c r="J675" s="347"/>
      <c r="K675" s="414"/>
      <c r="L675" s="414"/>
      <c r="M675" s="347"/>
      <c r="N675" s="414"/>
      <c r="O675" s="414"/>
      <c r="P675" s="347"/>
      <c r="Q675" s="414"/>
      <c r="R675" s="414"/>
      <c r="S675" s="347"/>
      <c r="T675" s="347"/>
      <c r="U675" s="347"/>
      <c r="V675" s="347"/>
      <c r="W675" s="347"/>
      <c r="X675" s="347"/>
      <c r="Y675" s="257"/>
      <c r="Z675" s="257"/>
      <c r="AA675" s="257"/>
      <c r="AB675" s="257"/>
      <c r="AC675" s="257"/>
      <c r="AD675" s="257"/>
      <c r="AE675" s="257"/>
      <c r="AF675" s="257"/>
      <c r="AG675" s="257"/>
      <c r="AH675" s="257"/>
      <c r="AI675" s="257"/>
      <c r="AJ675" s="257"/>
      <c r="AK675" s="257"/>
      <c r="AL675" s="257"/>
      <c r="AM675" s="257"/>
      <c r="AN675" s="257"/>
      <c r="AO675" s="257"/>
      <c r="AP675" s="257"/>
      <c r="AQ675" s="257"/>
      <c r="AR675" s="257"/>
      <c r="AS675" s="257"/>
      <c r="AT675" s="257"/>
      <c r="AU675" s="257"/>
      <c r="AV675" s="257"/>
      <c r="AW675" s="257"/>
      <c r="AX675" s="257"/>
      <c r="AY675" s="257"/>
      <c r="AZ675" s="257"/>
      <c r="BA675" s="257"/>
      <c r="BB675" s="257"/>
      <c r="BC675" s="257"/>
      <c r="BD675" s="257"/>
      <c r="BE675" s="257"/>
      <c r="BF675" s="257"/>
      <c r="BG675" s="257"/>
      <c r="BH675" s="257"/>
      <c r="BI675" s="257"/>
      <c r="BJ675" s="257"/>
    </row>
    <row r="676" spans="2:62" ht="15.75" customHeight="1">
      <c r="B676" s="7"/>
      <c r="C676" s="347"/>
      <c r="D676" s="347"/>
      <c r="E676" s="347"/>
      <c r="F676" s="347"/>
      <c r="G676" s="347"/>
      <c r="H676" s="347"/>
      <c r="I676" s="347"/>
      <c r="J676" s="347"/>
      <c r="K676" s="414"/>
      <c r="L676" s="414"/>
      <c r="M676" s="347"/>
      <c r="N676" s="414"/>
      <c r="O676" s="414"/>
      <c r="P676" s="347"/>
      <c r="Q676" s="414"/>
      <c r="R676" s="414"/>
      <c r="S676" s="347"/>
      <c r="T676" s="347"/>
      <c r="U676" s="347"/>
      <c r="V676" s="347"/>
      <c r="W676" s="347"/>
      <c r="X676" s="347"/>
      <c r="Y676" s="257"/>
      <c r="Z676" s="257"/>
      <c r="AA676" s="257"/>
      <c r="AB676" s="257"/>
      <c r="AC676" s="257"/>
      <c r="AD676" s="257"/>
      <c r="AE676" s="257"/>
      <c r="AF676" s="257"/>
      <c r="AG676" s="257"/>
      <c r="AH676" s="257"/>
      <c r="AI676" s="257"/>
      <c r="AJ676" s="257"/>
      <c r="AK676" s="257"/>
      <c r="AL676" s="257"/>
      <c r="AM676" s="257"/>
      <c r="AN676" s="257"/>
      <c r="AO676" s="257"/>
      <c r="AP676" s="257"/>
      <c r="AQ676" s="257"/>
      <c r="AR676" s="257"/>
      <c r="AS676" s="257"/>
      <c r="AT676" s="257"/>
      <c r="AU676" s="257"/>
      <c r="AV676" s="257"/>
      <c r="AW676" s="257"/>
      <c r="AX676" s="257"/>
      <c r="AY676" s="257"/>
      <c r="AZ676" s="257"/>
      <c r="BA676" s="257"/>
      <c r="BB676" s="257"/>
      <c r="BC676" s="257"/>
      <c r="BD676" s="257"/>
      <c r="BE676" s="257"/>
      <c r="BF676" s="257"/>
      <c r="BG676" s="257"/>
      <c r="BH676" s="257"/>
      <c r="BI676" s="257"/>
      <c r="BJ676" s="257"/>
    </row>
    <row r="677" spans="2:62" ht="15.75" customHeight="1">
      <c r="B677" s="7"/>
      <c r="C677" s="347"/>
      <c r="D677" s="347"/>
      <c r="E677" s="347"/>
      <c r="F677" s="347"/>
      <c r="G677" s="347"/>
      <c r="H677" s="347"/>
      <c r="I677" s="347"/>
      <c r="J677" s="347"/>
      <c r="K677" s="414"/>
      <c r="L677" s="414"/>
      <c r="M677" s="347"/>
      <c r="N677" s="414"/>
      <c r="O677" s="414"/>
      <c r="P677" s="347"/>
      <c r="Q677" s="414"/>
      <c r="R677" s="414"/>
      <c r="S677" s="347"/>
      <c r="T677" s="347"/>
      <c r="U677" s="347"/>
      <c r="V677" s="347"/>
      <c r="W677" s="347"/>
      <c r="X677" s="347"/>
      <c r="Y677" s="257"/>
      <c r="Z677" s="257"/>
      <c r="AA677" s="257"/>
      <c r="AB677" s="257"/>
      <c r="AC677" s="257"/>
      <c r="AD677" s="257"/>
      <c r="AE677" s="257"/>
      <c r="AF677" s="257"/>
      <c r="AG677" s="257"/>
      <c r="AH677" s="257"/>
      <c r="AI677" s="257"/>
      <c r="AJ677" s="257"/>
      <c r="AK677" s="257"/>
      <c r="AL677" s="257"/>
      <c r="AM677" s="257"/>
      <c r="AN677" s="257"/>
      <c r="AO677" s="257"/>
      <c r="AP677" s="257"/>
      <c r="AQ677" s="257"/>
      <c r="AR677" s="257"/>
      <c r="AS677" s="257"/>
      <c r="AT677" s="257"/>
      <c r="AU677" s="257"/>
      <c r="AV677" s="257"/>
      <c r="AW677" s="257"/>
      <c r="AX677" s="257"/>
      <c r="AY677" s="257"/>
      <c r="AZ677" s="257"/>
      <c r="BA677" s="257"/>
      <c r="BB677" s="257"/>
      <c r="BC677" s="257"/>
      <c r="BD677" s="257"/>
      <c r="BE677" s="257"/>
      <c r="BF677" s="257"/>
      <c r="BG677" s="257"/>
      <c r="BH677" s="257"/>
      <c r="BI677" s="257"/>
      <c r="BJ677" s="257"/>
    </row>
    <row r="678" spans="2:62" ht="15.75" customHeight="1">
      <c r="B678" s="7"/>
      <c r="C678" s="347"/>
      <c r="D678" s="347"/>
      <c r="E678" s="347"/>
      <c r="F678" s="347"/>
      <c r="G678" s="347"/>
      <c r="H678" s="347"/>
      <c r="I678" s="347"/>
      <c r="J678" s="347"/>
      <c r="K678" s="414"/>
      <c r="L678" s="414"/>
      <c r="M678" s="347"/>
      <c r="N678" s="414"/>
      <c r="O678" s="414"/>
      <c r="P678" s="347"/>
      <c r="Q678" s="414"/>
      <c r="R678" s="414"/>
      <c r="S678" s="347"/>
      <c r="T678" s="347"/>
      <c r="U678" s="347"/>
      <c r="V678" s="347"/>
      <c r="W678" s="347"/>
      <c r="X678" s="347"/>
      <c r="Y678" s="257"/>
      <c r="Z678" s="257"/>
      <c r="AA678" s="257"/>
      <c r="AB678" s="257"/>
      <c r="AC678" s="257"/>
      <c r="AD678" s="257"/>
      <c r="AE678" s="257"/>
      <c r="AF678" s="257"/>
      <c r="AG678" s="257"/>
      <c r="AH678" s="257"/>
      <c r="AI678" s="257"/>
      <c r="AJ678" s="257"/>
      <c r="AK678" s="257"/>
      <c r="AL678" s="257"/>
      <c r="AM678" s="257"/>
      <c r="AN678" s="257"/>
      <c r="AO678" s="257"/>
      <c r="AP678" s="257"/>
      <c r="AQ678" s="257"/>
      <c r="AR678" s="257"/>
      <c r="AS678" s="257"/>
      <c r="AT678" s="257"/>
      <c r="AU678" s="257"/>
      <c r="AV678" s="257"/>
      <c r="AW678" s="257"/>
      <c r="AX678" s="257"/>
      <c r="AY678" s="257"/>
      <c r="AZ678" s="257"/>
      <c r="BA678" s="257"/>
      <c r="BB678" s="257"/>
      <c r="BC678" s="257"/>
      <c r="BD678" s="257"/>
      <c r="BE678" s="257"/>
      <c r="BF678" s="257"/>
      <c r="BG678" s="257"/>
      <c r="BH678" s="257"/>
      <c r="BI678" s="257"/>
      <c r="BJ678" s="257"/>
    </row>
    <row r="679" spans="2:62" ht="15.75" customHeight="1">
      <c r="B679" s="7"/>
      <c r="C679" s="347"/>
      <c r="D679" s="347"/>
      <c r="E679" s="347"/>
      <c r="F679" s="347"/>
      <c r="G679" s="347"/>
      <c r="H679" s="347"/>
      <c r="I679" s="347"/>
      <c r="J679" s="347"/>
      <c r="K679" s="414"/>
      <c r="L679" s="414"/>
      <c r="M679" s="347"/>
      <c r="N679" s="414"/>
      <c r="O679" s="414"/>
      <c r="P679" s="347"/>
      <c r="Q679" s="414"/>
      <c r="R679" s="414"/>
      <c r="S679" s="347"/>
      <c r="T679" s="347"/>
      <c r="U679" s="347"/>
      <c r="V679" s="347"/>
      <c r="W679" s="347"/>
      <c r="X679" s="347"/>
      <c r="Y679" s="257"/>
      <c r="Z679" s="257"/>
      <c r="AA679" s="257"/>
      <c r="AB679" s="257"/>
      <c r="AC679" s="257"/>
      <c r="AD679" s="257"/>
      <c r="AE679" s="257"/>
      <c r="AF679" s="257"/>
      <c r="AG679" s="257"/>
      <c r="AH679" s="257"/>
      <c r="AI679" s="257"/>
      <c r="AJ679" s="257"/>
      <c r="AK679" s="257"/>
      <c r="AL679" s="257"/>
      <c r="AM679" s="257"/>
      <c r="AN679" s="257"/>
      <c r="AO679" s="257"/>
      <c r="AP679" s="257"/>
      <c r="AQ679" s="257"/>
      <c r="AR679" s="257"/>
      <c r="AS679" s="257"/>
      <c r="AT679" s="257"/>
      <c r="AU679" s="257"/>
      <c r="AV679" s="257"/>
      <c r="AW679" s="257"/>
      <c r="AX679" s="257"/>
      <c r="AY679" s="257"/>
      <c r="AZ679" s="257"/>
      <c r="BA679" s="257"/>
      <c r="BB679" s="257"/>
      <c r="BC679" s="257"/>
      <c r="BD679" s="257"/>
      <c r="BE679" s="257"/>
      <c r="BF679" s="257"/>
      <c r="BG679" s="257"/>
      <c r="BH679" s="257"/>
      <c r="BI679" s="257"/>
      <c r="BJ679" s="257"/>
    </row>
    <row r="680" spans="2:62" ht="15.75" customHeight="1">
      <c r="B680" s="7"/>
      <c r="C680" s="347"/>
      <c r="D680" s="347"/>
      <c r="E680" s="347"/>
      <c r="F680" s="347"/>
      <c r="G680" s="347"/>
      <c r="H680" s="347"/>
      <c r="I680" s="347"/>
      <c r="J680" s="347"/>
      <c r="K680" s="414"/>
      <c r="L680" s="414"/>
      <c r="M680" s="347"/>
      <c r="N680" s="414"/>
      <c r="O680" s="414"/>
      <c r="P680" s="347"/>
      <c r="Q680" s="414"/>
      <c r="R680" s="414"/>
      <c r="S680" s="347"/>
      <c r="T680" s="347"/>
      <c r="U680" s="347"/>
      <c r="V680" s="347"/>
      <c r="W680" s="347"/>
      <c r="X680" s="347"/>
      <c r="Y680" s="257"/>
      <c r="Z680" s="257"/>
      <c r="AA680" s="257"/>
      <c r="AB680" s="257"/>
      <c r="AC680" s="257"/>
      <c r="AD680" s="257"/>
      <c r="AE680" s="257"/>
      <c r="AF680" s="257"/>
      <c r="AG680" s="257"/>
      <c r="AH680" s="257"/>
      <c r="AI680" s="257"/>
      <c r="AJ680" s="257"/>
      <c r="AK680" s="257"/>
      <c r="AL680" s="257"/>
      <c r="AM680" s="257"/>
      <c r="AN680" s="257"/>
      <c r="AO680" s="257"/>
      <c r="AP680" s="257"/>
      <c r="AQ680" s="257"/>
      <c r="AR680" s="257"/>
      <c r="AS680" s="257"/>
      <c r="AT680" s="257"/>
      <c r="AU680" s="257"/>
      <c r="AV680" s="257"/>
      <c r="AW680" s="257"/>
      <c r="AX680" s="257"/>
      <c r="AY680" s="257"/>
      <c r="AZ680" s="257"/>
      <c r="BA680" s="257"/>
      <c r="BB680" s="257"/>
      <c r="BC680" s="257"/>
      <c r="BD680" s="257"/>
      <c r="BE680" s="257"/>
      <c r="BF680" s="257"/>
      <c r="BG680" s="257"/>
      <c r="BH680" s="257"/>
      <c r="BI680" s="257"/>
      <c r="BJ680" s="257"/>
    </row>
    <row r="681" spans="2:62" ht="15.75" customHeight="1">
      <c r="B681" s="7"/>
      <c r="C681" s="347"/>
      <c r="D681" s="347"/>
      <c r="E681" s="347"/>
      <c r="F681" s="347"/>
      <c r="G681" s="347"/>
      <c r="H681" s="347"/>
      <c r="I681" s="347"/>
      <c r="J681" s="347"/>
      <c r="K681" s="414"/>
      <c r="L681" s="414"/>
      <c r="M681" s="347"/>
      <c r="N681" s="414"/>
      <c r="O681" s="414"/>
      <c r="P681" s="347"/>
      <c r="Q681" s="414"/>
      <c r="R681" s="414"/>
      <c r="S681" s="347"/>
      <c r="T681" s="347"/>
      <c r="U681" s="347"/>
      <c r="V681" s="347"/>
      <c r="W681" s="347"/>
      <c r="X681" s="347"/>
      <c r="Y681" s="257"/>
      <c r="Z681" s="257"/>
      <c r="AA681" s="257"/>
      <c r="AB681" s="257"/>
      <c r="AC681" s="257"/>
      <c r="AD681" s="257"/>
      <c r="AE681" s="257"/>
      <c r="AF681" s="257"/>
      <c r="AG681" s="257"/>
      <c r="AH681" s="257"/>
      <c r="AI681" s="257"/>
      <c r="AJ681" s="257"/>
      <c r="AK681" s="257"/>
      <c r="AL681" s="257"/>
      <c r="AM681" s="257"/>
      <c r="AN681" s="257"/>
      <c r="AO681" s="257"/>
      <c r="AP681" s="257"/>
      <c r="AQ681" s="257"/>
      <c r="AR681" s="257"/>
      <c r="AS681" s="257"/>
      <c r="AT681" s="257"/>
      <c r="AU681" s="257"/>
      <c r="AV681" s="257"/>
      <c r="AW681" s="257"/>
      <c r="AX681" s="257"/>
      <c r="AY681" s="257"/>
      <c r="AZ681" s="257"/>
      <c r="BA681" s="257"/>
      <c r="BB681" s="257"/>
      <c r="BC681" s="257"/>
      <c r="BD681" s="257"/>
      <c r="BE681" s="257"/>
      <c r="BF681" s="257"/>
      <c r="BG681" s="257"/>
      <c r="BH681" s="257"/>
      <c r="BI681" s="257"/>
      <c r="BJ681" s="257"/>
    </row>
    <row r="682" spans="2:62" ht="15.75" customHeight="1">
      <c r="B682" s="7"/>
      <c r="C682" s="347"/>
      <c r="D682" s="347"/>
      <c r="E682" s="347"/>
      <c r="F682" s="347"/>
      <c r="G682" s="347"/>
      <c r="H682" s="347"/>
      <c r="I682" s="347"/>
      <c r="J682" s="347"/>
      <c r="K682" s="414"/>
      <c r="L682" s="414"/>
      <c r="M682" s="347"/>
      <c r="N682" s="414"/>
      <c r="O682" s="414"/>
      <c r="P682" s="347"/>
      <c r="Q682" s="414"/>
      <c r="R682" s="414"/>
      <c r="S682" s="347"/>
      <c r="T682" s="347"/>
      <c r="U682" s="347"/>
      <c r="V682" s="347"/>
      <c r="W682" s="347"/>
      <c r="X682" s="347"/>
      <c r="Y682" s="257"/>
      <c r="Z682" s="257"/>
      <c r="AA682" s="257"/>
      <c r="AB682" s="257"/>
      <c r="AC682" s="257"/>
      <c r="AD682" s="257"/>
      <c r="AE682" s="257"/>
      <c r="AF682" s="257"/>
      <c r="AG682" s="257"/>
      <c r="AH682" s="257"/>
      <c r="AI682" s="257"/>
      <c r="AJ682" s="257"/>
      <c r="AK682" s="257"/>
      <c r="AL682" s="257"/>
      <c r="AM682" s="257"/>
      <c r="AN682" s="257"/>
      <c r="AO682" s="257"/>
      <c r="AP682" s="257"/>
      <c r="AQ682" s="257"/>
      <c r="AR682" s="257"/>
      <c r="AS682" s="257"/>
      <c r="AT682" s="257"/>
      <c r="AU682" s="257"/>
      <c r="AV682" s="257"/>
      <c r="AW682" s="257"/>
      <c r="AX682" s="257"/>
      <c r="AY682" s="257"/>
      <c r="AZ682" s="257"/>
      <c r="BA682" s="257"/>
      <c r="BB682" s="257"/>
      <c r="BC682" s="257"/>
      <c r="BD682" s="257"/>
      <c r="BE682" s="257"/>
      <c r="BF682" s="257"/>
      <c r="BG682" s="257"/>
      <c r="BH682" s="257"/>
      <c r="BI682" s="257"/>
      <c r="BJ682" s="257"/>
    </row>
    <row r="683" spans="2:62" ht="15.75" customHeight="1">
      <c r="B683" s="7"/>
      <c r="C683" s="347"/>
      <c r="D683" s="347"/>
      <c r="E683" s="347"/>
      <c r="F683" s="347"/>
      <c r="G683" s="347"/>
      <c r="H683" s="347"/>
      <c r="I683" s="347"/>
      <c r="J683" s="347"/>
      <c r="K683" s="414"/>
      <c r="L683" s="414"/>
      <c r="M683" s="347"/>
      <c r="N683" s="414"/>
      <c r="O683" s="414"/>
      <c r="P683" s="347"/>
      <c r="Q683" s="414"/>
      <c r="R683" s="414"/>
      <c r="S683" s="347"/>
      <c r="T683" s="347"/>
      <c r="U683" s="347"/>
      <c r="V683" s="347"/>
      <c r="W683" s="347"/>
      <c r="X683" s="347"/>
      <c r="Y683" s="257"/>
      <c r="Z683" s="257"/>
      <c r="AA683" s="257"/>
      <c r="AB683" s="257"/>
      <c r="AC683" s="257"/>
      <c r="AD683" s="257"/>
      <c r="AE683" s="257"/>
      <c r="AF683" s="257"/>
      <c r="AG683" s="257"/>
      <c r="AH683" s="257"/>
      <c r="AI683" s="257"/>
      <c r="AJ683" s="257"/>
      <c r="AK683" s="257"/>
      <c r="AL683" s="257"/>
      <c r="AM683" s="257"/>
      <c r="AN683" s="257"/>
      <c r="AO683" s="257"/>
      <c r="AP683" s="257"/>
      <c r="AQ683" s="257"/>
      <c r="AR683" s="257"/>
      <c r="AS683" s="257"/>
      <c r="AT683" s="257"/>
      <c r="AU683" s="257"/>
      <c r="AV683" s="257"/>
      <c r="AW683" s="257"/>
      <c r="AX683" s="257"/>
      <c r="AY683" s="257"/>
      <c r="AZ683" s="257"/>
      <c r="BA683" s="257"/>
      <c r="BB683" s="257"/>
      <c r="BC683" s="257"/>
      <c r="BD683" s="257"/>
      <c r="BE683" s="257"/>
      <c r="BF683" s="257"/>
      <c r="BG683" s="257"/>
      <c r="BH683" s="257"/>
      <c r="BI683" s="257"/>
      <c r="BJ683" s="257"/>
    </row>
    <row r="684" spans="2:62" ht="15.75" customHeight="1">
      <c r="B684" s="7"/>
      <c r="C684" s="347"/>
      <c r="D684" s="347"/>
      <c r="E684" s="347"/>
      <c r="F684" s="347"/>
      <c r="G684" s="347"/>
      <c r="H684" s="347"/>
      <c r="I684" s="347"/>
      <c r="J684" s="347"/>
      <c r="K684" s="414"/>
      <c r="L684" s="414"/>
      <c r="M684" s="347"/>
      <c r="N684" s="347"/>
      <c r="O684" s="347"/>
      <c r="P684" s="347"/>
      <c r="Q684" s="347"/>
      <c r="R684" s="414"/>
      <c r="S684" s="347"/>
      <c r="T684" s="347"/>
      <c r="U684" s="347"/>
      <c r="V684" s="347"/>
      <c r="W684" s="347"/>
      <c r="X684" s="347"/>
      <c r="Y684" s="257"/>
      <c r="Z684" s="257"/>
      <c r="AA684" s="257"/>
      <c r="AB684" s="257"/>
      <c r="AC684" s="257"/>
      <c r="AD684" s="257"/>
      <c r="AE684" s="257"/>
      <c r="AF684" s="257"/>
      <c r="AG684" s="257"/>
      <c r="AH684" s="257"/>
      <c r="AI684" s="257"/>
      <c r="AJ684" s="257"/>
      <c r="AK684" s="257"/>
      <c r="AL684" s="257"/>
      <c r="AM684" s="257"/>
      <c r="AN684" s="257"/>
      <c r="AO684" s="257"/>
      <c r="AP684" s="257"/>
      <c r="AQ684" s="257"/>
      <c r="AR684" s="257"/>
      <c r="AS684" s="257"/>
      <c r="AT684" s="257"/>
      <c r="AU684" s="257"/>
      <c r="AV684" s="257"/>
      <c r="AW684" s="257"/>
      <c r="AX684" s="257"/>
      <c r="AY684" s="257"/>
      <c r="AZ684" s="257"/>
      <c r="BA684" s="257"/>
      <c r="BB684" s="257"/>
      <c r="BC684" s="257"/>
      <c r="BD684" s="257"/>
      <c r="BE684" s="257"/>
      <c r="BF684" s="257"/>
      <c r="BG684" s="257"/>
      <c r="BH684" s="257"/>
      <c r="BI684" s="257"/>
      <c r="BJ684" s="257"/>
    </row>
    <row r="685" spans="2:62" ht="15.75" customHeight="1">
      <c r="B685" s="7"/>
      <c r="C685" s="347"/>
      <c r="D685" s="347"/>
      <c r="E685" s="347"/>
      <c r="F685" s="347"/>
      <c r="G685" s="347"/>
      <c r="H685" s="347"/>
      <c r="I685" s="347"/>
      <c r="J685" s="347"/>
      <c r="K685" s="414"/>
      <c r="L685" s="414"/>
      <c r="M685" s="347"/>
      <c r="N685" s="416"/>
      <c r="O685" s="416"/>
      <c r="P685" s="347"/>
      <c r="Q685" s="416"/>
      <c r="R685" s="414"/>
      <c r="S685" s="347"/>
      <c r="T685" s="347"/>
      <c r="U685" s="347"/>
      <c r="V685" s="347"/>
      <c r="W685" s="347"/>
      <c r="X685" s="347"/>
      <c r="Y685" s="257"/>
      <c r="Z685" s="257"/>
      <c r="AA685" s="257"/>
      <c r="AB685" s="257"/>
      <c r="AC685" s="257"/>
      <c r="AD685" s="257"/>
      <c r="AE685" s="257"/>
      <c r="AF685" s="257"/>
      <c r="AG685" s="257"/>
      <c r="AH685" s="257"/>
      <c r="AI685" s="257"/>
      <c r="AJ685" s="257"/>
      <c r="AK685" s="257"/>
      <c r="AL685" s="257"/>
      <c r="AM685" s="257"/>
      <c r="AN685" s="257"/>
      <c r="AO685" s="257"/>
      <c r="AP685" s="257"/>
      <c r="AQ685" s="257"/>
      <c r="AR685" s="257"/>
      <c r="AS685" s="257"/>
      <c r="AT685" s="257"/>
      <c r="AU685" s="257"/>
      <c r="AV685" s="257"/>
      <c r="AW685" s="257"/>
      <c r="AX685" s="257"/>
      <c r="AY685" s="257"/>
      <c r="AZ685" s="257"/>
      <c r="BA685" s="257"/>
      <c r="BB685" s="257"/>
      <c r="BC685" s="257"/>
      <c r="BD685" s="257"/>
      <c r="BE685" s="257"/>
      <c r="BF685" s="257"/>
      <c r="BG685" s="257"/>
      <c r="BH685" s="257"/>
      <c r="BI685" s="257"/>
      <c r="BJ685" s="257"/>
    </row>
    <row r="686" spans="2:62" ht="15.75" customHeight="1">
      <c r="B686" s="7"/>
      <c r="C686" s="347"/>
      <c r="D686" s="347"/>
      <c r="E686" s="347"/>
      <c r="F686" s="347"/>
      <c r="G686" s="347"/>
      <c r="H686" s="347"/>
      <c r="I686" s="347"/>
      <c r="J686" s="347"/>
      <c r="K686" s="347"/>
      <c r="L686" s="347"/>
      <c r="M686" s="347"/>
      <c r="N686" s="414"/>
      <c r="O686" s="414"/>
      <c r="P686" s="347"/>
      <c r="Q686" s="414"/>
      <c r="R686" s="347"/>
      <c r="S686" s="347"/>
      <c r="T686" s="347"/>
      <c r="U686" s="347"/>
      <c r="V686" s="347"/>
      <c r="W686" s="347"/>
      <c r="X686" s="347"/>
      <c r="Y686" s="257"/>
      <c r="Z686" s="257"/>
      <c r="AA686" s="257"/>
      <c r="AB686" s="257"/>
      <c r="AC686" s="257"/>
      <c r="AD686" s="257"/>
      <c r="AE686" s="257"/>
      <c r="AF686" s="257"/>
      <c r="AG686" s="257"/>
      <c r="AH686" s="257"/>
      <c r="AI686" s="257"/>
      <c r="AJ686" s="257"/>
      <c r="AK686" s="257"/>
      <c r="AL686" s="257"/>
      <c r="AM686" s="257"/>
      <c r="AN686" s="257"/>
      <c r="AO686" s="257"/>
      <c r="AP686" s="257"/>
      <c r="AQ686" s="257"/>
      <c r="AR686" s="257"/>
      <c r="AS686" s="257"/>
      <c r="AT686" s="257"/>
      <c r="AU686" s="257"/>
      <c r="AV686" s="257"/>
      <c r="AW686" s="257"/>
      <c r="AX686" s="257"/>
      <c r="AY686" s="257"/>
      <c r="AZ686" s="257"/>
      <c r="BA686" s="257"/>
      <c r="BB686" s="257"/>
      <c r="BC686" s="257"/>
      <c r="BD686" s="257"/>
      <c r="BE686" s="257"/>
      <c r="BF686" s="257"/>
      <c r="BG686" s="257"/>
      <c r="BH686" s="257"/>
      <c r="BI686" s="257"/>
      <c r="BJ686" s="257"/>
    </row>
    <row r="687" spans="2:62" ht="15.75" customHeight="1">
      <c r="B687" s="7"/>
      <c r="C687" s="347"/>
      <c r="D687" s="347"/>
      <c r="E687" s="347"/>
      <c r="F687" s="347"/>
      <c r="G687" s="347"/>
      <c r="H687" s="347"/>
      <c r="I687" s="347"/>
      <c r="J687" s="347"/>
      <c r="K687" s="416"/>
      <c r="L687" s="416"/>
      <c r="M687" s="347"/>
      <c r="N687" s="414"/>
      <c r="O687" s="414"/>
      <c r="P687" s="347"/>
      <c r="Q687" s="414"/>
      <c r="R687" s="416"/>
      <c r="S687" s="347"/>
      <c r="T687" s="347"/>
      <c r="U687" s="347"/>
      <c r="V687" s="347"/>
      <c r="W687" s="347"/>
      <c r="X687" s="347"/>
      <c r="Y687" s="257"/>
      <c r="Z687" s="257"/>
      <c r="AA687" s="257"/>
      <c r="AB687" s="257"/>
      <c r="AC687" s="257"/>
      <c r="AD687" s="257"/>
      <c r="AE687" s="257"/>
      <c r="AF687" s="257"/>
      <c r="AG687" s="257"/>
      <c r="AH687" s="257"/>
      <c r="AI687" s="257"/>
      <c r="AJ687" s="257"/>
      <c r="AK687" s="257"/>
      <c r="AL687" s="257"/>
      <c r="AM687" s="257"/>
      <c r="AN687" s="257"/>
      <c r="AO687" s="257"/>
      <c r="AP687" s="257"/>
      <c r="AQ687" s="257"/>
      <c r="AR687" s="257"/>
      <c r="AS687" s="257"/>
      <c r="AT687" s="257"/>
      <c r="AU687" s="257"/>
      <c r="AV687" s="257"/>
      <c r="AW687" s="257"/>
      <c r="AX687" s="257"/>
      <c r="AY687" s="257"/>
      <c r="AZ687" s="257"/>
      <c r="BA687" s="257"/>
      <c r="BB687" s="257"/>
      <c r="BC687" s="257"/>
      <c r="BD687" s="257"/>
      <c r="BE687" s="257"/>
      <c r="BF687" s="257"/>
      <c r="BG687" s="257"/>
      <c r="BH687" s="257"/>
      <c r="BI687" s="257"/>
      <c r="BJ687" s="257"/>
    </row>
    <row r="688" spans="2:62" ht="15.75" customHeight="1">
      <c r="B688" s="7"/>
      <c r="C688" s="347"/>
      <c r="D688" s="347"/>
      <c r="E688" s="347"/>
      <c r="F688" s="347"/>
      <c r="G688" s="347"/>
      <c r="H688" s="347"/>
      <c r="I688" s="347"/>
      <c r="J688" s="347"/>
      <c r="K688" s="414"/>
      <c r="L688" s="414"/>
      <c r="M688" s="347"/>
      <c r="N688" s="414"/>
      <c r="O688" s="414"/>
      <c r="P688" s="347"/>
      <c r="Q688" s="414"/>
      <c r="R688" s="414"/>
      <c r="S688" s="347"/>
      <c r="T688" s="347"/>
      <c r="U688" s="347"/>
      <c r="V688" s="347"/>
      <c r="W688" s="347"/>
      <c r="X688" s="347"/>
      <c r="Y688" s="257"/>
      <c r="Z688" s="257"/>
      <c r="AA688" s="257"/>
      <c r="AB688" s="257"/>
      <c r="AC688" s="257"/>
      <c r="AD688" s="257"/>
      <c r="AE688" s="257"/>
      <c r="AF688" s="257"/>
      <c r="AG688" s="257"/>
      <c r="AH688" s="257"/>
      <c r="AI688" s="257"/>
      <c r="AJ688" s="257"/>
      <c r="AK688" s="257"/>
      <c r="AL688" s="257"/>
      <c r="AM688" s="257"/>
      <c r="AN688" s="257"/>
      <c r="AO688" s="257"/>
      <c r="AP688" s="257"/>
      <c r="AQ688" s="257"/>
      <c r="AR688" s="257"/>
      <c r="AS688" s="257"/>
      <c r="AT688" s="257"/>
      <c r="AU688" s="257"/>
      <c r="AV688" s="257"/>
      <c r="AW688" s="257"/>
      <c r="AX688" s="257"/>
      <c r="AY688" s="257"/>
      <c r="AZ688" s="257"/>
      <c r="BA688" s="257"/>
      <c r="BB688" s="257"/>
      <c r="BC688" s="257"/>
      <c r="BD688" s="257"/>
      <c r="BE688" s="257"/>
      <c r="BF688" s="257"/>
      <c r="BG688" s="257"/>
      <c r="BH688" s="257"/>
      <c r="BI688" s="257"/>
      <c r="BJ688" s="257"/>
    </row>
    <row r="689" spans="2:62" ht="15.75" customHeight="1">
      <c r="B689" s="7"/>
      <c r="C689" s="347"/>
      <c r="D689" s="347"/>
      <c r="E689" s="347"/>
      <c r="F689" s="347"/>
      <c r="G689" s="347"/>
      <c r="H689" s="347"/>
      <c r="I689" s="347"/>
      <c r="J689" s="347"/>
      <c r="K689" s="414"/>
      <c r="L689" s="414"/>
      <c r="M689" s="347"/>
      <c r="N689" s="414"/>
      <c r="O689" s="414"/>
      <c r="P689" s="347"/>
      <c r="Q689" s="414"/>
      <c r="R689" s="414"/>
      <c r="S689" s="347"/>
      <c r="T689" s="347"/>
      <c r="U689" s="347"/>
      <c r="V689" s="347"/>
      <c r="W689" s="347"/>
      <c r="X689" s="347"/>
      <c r="Y689" s="257"/>
      <c r="Z689" s="257"/>
      <c r="AA689" s="257"/>
      <c r="AB689" s="257"/>
      <c r="AC689" s="257"/>
      <c r="AD689" s="257"/>
      <c r="AE689" s="257"/>
      <c r="AF689" s="257"/>
      <c r="AG689" s="257"/>
      <c r="AH689" s="257"/>
      <c r="AI689" s="257"/>
      <c r="AJ689" s="257"/>
      <c r="AK689" s="257"/>
      <c r="AL689" s="257"/>
      <c r="AM689" s="257"/>
      <c r="AN689" s="257"/>
      <c r="AO689" s="257"/>
      <c r="AP689" s="257"/>
      <c r="AQ689" s="257"/>
      <c r="AR689" s="257"/>
      <c r="AS689" s="257"/>
      <c r="AT689" s="257"/>
      <c r="AU689" s="257"/>
      <c r="AV689" s="257"/>
      <c r="AW689" s="257"/>
      <c r="AX689" s="257"/>
      <c r="AY689" s="257"/>
      <c r="AZ689" s="257"/>
      <c r="BA689" s="257"/>
      <c r="BB689" s="257"/>
      <c r="BC689" s="257"/>
      <c r="BD689" s="257"/>
      <c r="BE689" s="257"/>
      <c r="BF689" s="257"/>
      <c r="BG689" s="257"/>
      <c r="BH689" s="257"/>
      <c r="BI689" s="257"/>
      <c r="BJ689" s="257"/>
    </row>
    <row r="690" spans="2:62" ht="15.75" customHeight="1">
      <c r="B690" s="7"/>
      <c r="C690" s="347"/>
      <c r="D690" s="347"/>
      <c r="E690" s="347"/>
      <c r="F690" s="347"/>
      <c r="G690" s="347"/>
      <c r="H690" s="347"/>
      <c r="I690" s="347"/>
      <c r="J690" s="347"/>
      <c r="K690" s="414"/>
      <c r="L690" s="414"/>
      <c r="M690" s="347"/>
      <c r="N690" s="414"/>
      <c r="O690" s="414"/>
      <c r="P690" s="347"/>
      <c r="Q690" s="414"/>
      <c r="R690" s="414"/>
      <c r="S690" s="347"/>
      <c r="T690" s="347"/>
      <c r="U690" s="347"/>
      <c r="V690" s="347"/>
      <c r="W690" s="347"/>
      <c r="X690" s="347"/>
      <c r="Y690" s="257"/>
      <c r="Z690" s="257"/>
      <c r="AA690" s="257"/>
      <c r="AB690" s="257"/>
      <c r="AC690" s="257"/>
      <c r="AD690" s="257"/>
      <c r="AE690" s="257"/>
      <c r="AF690" s="257"/>
      <c r="AG690" s="257"/>
      <c r="AH690" s="257"/>
      <c r="AI690" s="257"/>
      <c r="AJ690" s="257"/>
      <c r="AK690" s="257"/>
      <c r="AL690" s="257"/>
      <c r="AM690" s="257"/>
      <c r="AN690" s="257"/>
      <c r="AO690" s="257"/>
      <c r="AP690" s="257"/>
      <c r="AQ690" s="257"/>
      <c r="AR690" s="257"/>
      <c r="AS690" s="257"/>
      <c r="AT690" s="257"/>
      <c r="AU690" s="257"/>
      <c r="AV690" s="257"/>
      <c r="AW690" s="257"/>
      <c r="AX690" s="257"/>
      <c r="AY690" s="257"/>
      <c r="AZ690" s="257"/>
      <c r="BA690" s="257"/>
      <c r="BB690" s="257"/>
      <c r="BC690" s="257"/>
      <c r="BD690" s="257"/>
      <c r="BE690" s="257"/>
      <c r="BF690" s="257"/>
      <c r="BG690" s="257"/>
      <c r="BH690" s="257"/>
      <c r="BI690" s="257"/>
      <c r="BJ690" s="257"/>
    </row>
    <row r="691" spans="2:62" ht="15.75" customHeight="1">
      <c r="B691" s="7"/>
      <c r="C691" s="347"/>
      <c r="D691" s="347"/>
      <c r="E691" s="347"/>
      <c r="F691" s="347"/>
      <c r="G691" s="347"/>
      <c r="H691" s="347"/>
      <c r="I691" s="347"/>
      <c r="J691" s="347"/>
      <c r="K691" s="414"/>
      <c r="L691" s="414"/>
      <c r="M691" s="347"/>
      <c r="N691" s="414"/>
      <c r="O691" s="414"/>
      <c r="P691" s="347"/>
      <c r="Q691" s="414"/>
      <c r="R691" s="414"/>
      <c r="S691" s="347"/>
      <c r="T691" s="347"/>
      <c r="U691" s="347"/>
      <c r="V691" s="347"/>
      <c r="W691" s="347"/>
      <c r="X691" s="347"/>
      <c r="Y691" s="257"/>
      <c r="Z691" s="257"/>
      <c r="AA691" s="257"/>
      <c r="AB691" s="257"/>
      <c r="AC691" s="257"/>
      <c r="AD691" s="257"/>
      <c r="AE691" s="257"/>
      <c r="AF691" s="257"/>
      <c r="AG691" s="257"/>
      <c r="AH691" s="257"/>
      <c r="AI691" s="257"/>
      <c r="AJ691" s="257"/>
      <c r="AK691" s="257"/>
      <c r="AL691" s="257"/>
      <c r="AM691" s="257"/>
      <c r="AN691" s="257"/>
      <c r="AO691" s="257"/>
      <c r="AP691" s="257"/>
      <c r="AQ691" s="257"/>
      <c r="AR691" s="257"/>
      <c r="AS691" s="257"/>
      <c r="AT691" s="257"/>
      <c r="AU691" s="257"/>
      <c r="AV691" s="257"/>
      <c r="AW691" s="257"/>
      <c r="AX691" s="257"/>
      <c r="AY691" s="257"/>
      <c r="AZ691" s="257"/>
      <c r="BA691" s="257"/>
      <c r="BB691" s="257"/>
      <c r="BC691" s="257"/>
      <c r="BD691" s="257"/>
      <c r="BE691" s="257"/>
      <c r="BF691" s="257"/>
      <c r="BG691" s="257"/>
      <c r="BH691" s="257"/>
      <c r="BI691" s="257"/>
      <c r="BJ691" s="257"/>
    </row>
    <row r="692" spans="2:62" ht="15.75" customHeight="1">
      <c r="B692" s="7"/>
      <c r="C692" s="347"/>
      <c r="D692" s="347"/>
      <c r="E692" s="347"/>
      <c r="F692" s="347"/>
      <c r="G692" s="347"/>
      <c r="H692" s="347"/>
      <c r="I692" s="347"/>
      <c r="J692" s="347"/>
      <c r="K692" s="414"/>
      <c r="L692" s="414"/>
      <c r="M692" s="347"/>
      <c r="N692" s="414"/>
      <c r="O692" s="414"/>
      <c r="P692" s="347"/>
      <c r="Q692" s="414"/>
      <c r="R692" s="414"/>
      <c r="S692" s="347"/>
      <c r="T692" s="347"/>
      <c r="U692" s="347"/>
      <c r="V692" s="347"/>
      <c r="W692" s="347"/>
      <c r="X692" s="347"/>
      <c r="Y692" s="257"/>
      <c r="Z692" s="257"/>
      <c r="AA692" s="257"/>
      <c r="AB692" s="257"/>
      <c r="AC692" s="257"/>
      <c r="AD692" s="257"/>
      <c r="AE692" s="257"/>
      <c r="AF692" s="257"/>
      <c r="AG692" s="257"/>
      <c r="AH692" s="257"/>
      <c r="AI692" s="257"/>
      <c r="AJ692" s="257"/>
      <c r="AK692" s="257"/>
      <c r="AL692" s="257"/>
      <c r="AM692" s="257"/>
      <c r="AN692" s="257"/>
      <c r="AO692" s="257"/>
      <c r="AP692" s="257"/>
      <c r="AQ692" s="257"/>
      <c r="AR692" s="257"/>
      <c r="AS692" s="257"/>
      <c r="AT692" s="257"/>
      <c r="AU692" s="257"/>
      <c r="AV692" s="257"/>
      <c r="AW692" s="257"/>
      <c r="AX692" s="257"/>
      <c r="AY692" s="257"/>
      <c r="AZ692" s="257"/>
      <c r="BA692" s="257"/>
      <c r="BB692" s="257"/>
      <c r="BC692" s="257"/>
      <c r="BD692" s="257"/>
      <c r="BE692" s="257"/>
      <c r="BF692" s="257"/>
      <c r="BG692" s="257"/>
      <c r="BH692" s="257"/>
      <c r="BI692" s="257"/>
      <c r="BJ692" s="257"/>
    </row>
    <row r="693" spans="2:62" ht="15.75" customHeight="1">
      <c r="B693" s="7"/>
      <c r="C693" s="347"/>
      <c r="D693" s="347"/>
      <c r="E693" s="347"/>
      <c r="F693" s="347"/>
      <c r="G693" s="347"/>
      <c r="H693" s="347"/>
      <c r="I693" s="347"/>
      <c r="J693" s="347"/>
      <c r="K693" s="414"/>
      <c r="L693" s="414"/>
      <c r="M693" s="347"/>
      <c r="N693" s="414"/>
      <c r="O693" s="414"/>
      <c r="P693" s="347"/>
      <c r="Q693" s="414"/>
      <c r="R693" s="414"/>
      <c r="S693" s="347"/>
      <c r="T693" s="347"/>
      <c r="U693" s="347"/>
      <c r="V693" s="347"/>
      <c r="W693" s="347"/>
      <c r="X693" s="347"/>
      <c r="Y693" s="257"/>
      <c r="Z693" s="257"/>
      <c r="AA693" s="257"/>
      <c r="AB693" s="257"/>
      <c r="AC693" s="257"/>
      <c r="AD693" s="257"/>
      <c r="AE693" s="257"/>
      <c r="AF693" s="257"/>
      <c r="AG693" s="257"/>
      <c r="AH693" s="257"/>
      <c r="AI693" s="257"/>
      <c r="AJ693" s="257"/>
      <c r="AK693" s="257"/>
      <c r="AL693" s="257"/>
      <c r="AM693" s="257"/>
      <c r="AN693" s="257"/>
      <c r="AO693" s="257"/>
      <c r="AP693" s="257"/>
      <c r="AQ693" s="257"/>
      <c r="AR693" s="257"/>
      <c r="AS693" s="257"/>
      <c r="AT693" s="257"/>
      <c r="AU693" s="257"/>
      <c r="AV693" s="257"/>
      <c r="AW693" s="257"/>
      <c r="AX693" s="257"/>
      <c r="AY693" s="257"/>
      <c r="AZ693" s="257"/>
      <c r="BA693" s="257"/>
      <c r="BB693" s="257"/>
      <c r="BC693" s="257"/>
      <c r="BD693" s="257"/>
      <c r="BE693" s="257"/>
      <c r="BF693" s="257"/>
      <c r="BG693" s="257"/>
      <c r="BH693" s="257"/>
      <c r="BI693" s="257"/>
      <c r="BJ693" s="257"/>
    </row>
    <row r="694" spans="2:62" ht="15.75" customHeight="1">
      <c r="B694" s="7"/>
      <c r="C694" s="347"/>
      <c r="D694" s="347"/>
      <c r="E694" s="347"/>
      <c r="F694" s="347"/>
      <c r="G694" s="347"/>
      <c r="H694" s="347"/>
      <c r="I694" s="347"/>
      <c r="J694" s="347"/>
      <c r="K694" s="414"/>
      <c r="L694" s="416"/>
      <c r="M694" s="347"/>
      <c r="N694" s="414"/>
      <c r="O694" s="414"/>
      <c r="P694" s="347"/>
      <c r="Q694" s="414"/>
      <c r="R694" s="416"/>
      <c r="S694" s="347"/>
      <c r="T694" s="347"/>
      <c r="U694" s="347"/>
      <c r="V694" s="347"/>
      <c r="W694" s="347"/>
      <c r="X694" s="347"/>
      <c r="Y694" s="257"/>
      <c r="Z694" s="257"/>
      <c r="AA694" s="257"/>
      <c r="AB694" s="257"/>
      <c r="AC694" s="257"/>
      <c r="AD694" s="257"/>
      <c r="AE694" s="257"/>
      <c r="AF694" s="257"/>
      <c r="AG694" s="257"/>
      <c r="AH694" s="257"/>
      <c r="AI694" s="257"/>
      <c r="AJ694" s="257"/>
      <c r="AK694" s="257"/>
      <c r="AL694" s="257"/>
      <c r="AM694" s="257"/>
      <c r="AN694" s="257"/>
      <c r="AO694" s="257"/>
      <c r="AP694" s="257"/>
      <c r="AQ694" s="257"/>
      <c r="AR694" s="257"/>
      <c r="AS694" s="257"/>
      <c r="AT694" s="257"/>
      <c r="AU694" s="257"/>
      <c r="AV694" s="257"/>
      <c r="AW694" s="257"/>
      <c r="AX694" s="257"/>
      <c r="AY694" s="257"/>
      <c r="AZ694" s="257"/>
      <c r="BA694" s="257"/>
      <c r="BB694" s="257"/>
      <c r="BC694" s="257"/>
      <c r="BD694" s="257"/>
      <c r="BE694" s="257"/>
      <c r="BF694" s="257"/>
      <c r="BG694" s="257"/>
      <c r="BH694" s="257"/>
      <c r="BI694" s="257"/>
      <c r="BJ694" s="257"/>
    </row>
    <row r="695" spans="2:62" ht="15.75" customHeight="1">
      <c r="B695" s="7"/>
      <c r="C695" s="347"/>
      <c r="D695" s="347"/>
      <c r="E695" s="347"/>
      <c r="F695" s="347"/>
      <c r="G695" s="347"/>
      <c r="H695" s="347"/>
      <c r="I695" s="347"/>
      <c r="J695" s="347"/>
      <c r="K695" s="414"/>
      <c r="L695" s="414"/>
      <c r="M695" s="347"/>
      <c r="N695" s="414"/>
      <c r="O695" s="414"/>
      <c r="P695" s="347"/>
      <c r="Q695" s="414"/>
      <c r="R695" s="414"/>
      <c r="S695" s="347"/>
      <c r="T695" s="347"/>
      <c r="U695" s="347"/>
      <c r="V695" s="347"/>
      <c r="W695" s="347"/>
      <c r="X695" s="347"/>
      <c r="Y695" s="257"/>
      <c r="Z695" s="257"/>
      <c r="AA695" s="257"/>
      <c r="AB695" s="257"/>
      <c r="AC695" s="257"/>
      <c r="AD695" s="257"/>
      <c r="AE695" s="257"/>
      <c r="AF695" s="257"/>
      <c r="AG695" s="257"/>
      <c r="AH695" s="257"/>
      <c r="AI695" s="257"/>
      <c r="AJ695" s="257"/>
      <c r="AK695" s="257"/>
      <c r="AL695" s="257"/>
      <c r="AM695" s="257"/>
      <c r="AN695" s="257"/>
      <c r="AO695" s="257"/>
      <c r="AP695" s="257"/>
      <c r="AQ695" s="257"/>
      <c r="AR695" s="257"/>
      <c r="AS695" s="257"/>
      <c r="AT695" s="257"/>
      <c r="AU695" s="257"/>
      <c r="AV695" s="257"/>
      <c r="AW695" s="257"/>
      <c r="AX695" s="257"/>
      <c r="AY695" s="257"/>
      <c r="AZ695" s="257"/>
      <c r="BA695" s="257"/>
      <c r="BB695" s="257"/>
      <c r="BC695" s="257"/>
      <c r="BD695" s="257"/>
      <c r="BE695" s="257"/>
      <c r="BF695" s="257"/>
      <c r="BG695" s="257"/>
      <c r="BH695" s="257"/>
      <c r="BI695" s="257"/>
      <c r="BJ695" s="257"/>
    </row>
    <row r="696" spans="2:62" ht="15.75" customHeight="1">
      <c r="B696" s="7"/>
      <c r="C696" s="347"/>
      <c r="D696" s="347"/>
      <c r="E696" s="347"/>
      <c r="F696" s="347"/>
      <c r="G696" s="347"/>
      <c r="H696" s="347"/>
      <c r="I696" s="347"/>
      <c r="J696" s="347"/>
      <c r="K696" s="414"/>
      <c r="L696" s="414"/>
      <c r="M696" s="347"/>
      <c r="N696" s="414"/>
      <c r="O696" s="414"/>
      <c r="P696" s="347"/>
      <c r="Q696" s="414"/>
      <c r="R696" s="414"/>
      <c r="S696" s="347"/>
      <c r="T696" s="347"/>
      <c r="U696" s="347"/>
      <c r="V696" s="347"/>
      <c r="W696" s="347"/>
      <c r="X696" s="347"/>
      <c r="Y696" s="257"/>
      <c r="Z696" s="257"/>
      <c r="AA696" s="257"/>
      <c r="AB696" s="257"/>
      <c r="AC696" s="257"/>
      <c r="AD696" s="257"/>
      <c r="AE696" s="257"/>
      <c r="AF696" s="257"/>
      <c r="AG696" s="257"/>
      <c r="AH696" s="257"/>
      <c r="AI696" s="257"/>
      <c r="AJ696" s="257"/>
      <c r="AK696" s="257"/>
      <c r="AL696" s="257"/>
      <c r="AM696" s="257"/>
      <c r="AN696" s="257"/>
      <c r="AO696" s="257"/>
      <c r="AP696" s="257"/>
      <c r="AQ696" s="257"/>
      <c r="AR696" s="257"/>
      <c r="AS696" s="257"/>
      <c r="AT696" s="257"/>
      <c r="AU696" s="257"/>
      <c r="AV696" s="257"/>
      <c r="AW696" s="257"/>
      <c r="AX696" s="257"/>
      <c r="AY696" s="257"/>
      <c r="AZ696" s="257"/>
      <c r="BA696" s="257"/>
      <c r="BB696" s="257"/>
      <c r="BC696" s="257"/>
      <c r="BD696" s="257"/>
      <c r="BE696" s="257"/>
      <c r="BF696" s="257"/>
      <c r="BG696" s="257"/>
      <c r="BH696" s="257"/>
      <c r="BI696" s="257"/>
      <c r="BJ696" s="257"/>
    </row>
    <row r="697" spans="2:62" ht="15.75" customHeight="1">
      <c r="B697" s="7"/>
      <c r="C697" s="347"/>
      <c r="D697" s="347"/>
      <c r="E697" s="347"/>
      <c r="F697" s="347"/>
      <c r="G697" s="347"/>
      <c r="H697" s="347"/>
      <c r="I697" s="347"/>
      <c r="J697" s="347"/>
      <c r="K697" s="414"/>
      <c r="L697" s="414"/>
      <c r="M697" s="347"/>
      <c r="N697" s="416"/>
      <c r="O697" s="416"/>
      <c r="P697" s="347"/>
      <c r="Q697" s="416"/>
      <c r="R697" s="414"/>
      <c r="S697" s="347"/>
      <c r="T697" s="347"/>
      <c r="U697" s="347"/>
      <c r="V697" s="347"/>
      <c r="W697" s="347"/>
      <c r="X697" s="347"/>
      <c r="Y697" s="257"/>
      <c r="Z697" s="257"/>
      <c r="AA697" s="257"/>
      <c r="AB697" s="257"/>
      <c r="AC697" s="257"/>
      <c r="AD697" s="257"/>
      <c r="AE697" s="257"/>
      <c r="AF697" s="257"/>
      <c r="AG697" s="257"/>
      <c r="AH697" s="257"/>
      <c r="AI697" s="257"/>
      <c r="AJ697" s="257"/>
      <c r="AK697" s="257"/>
      <c r="AL697" s="257"/>
      <c r="AM697" s="257"/>
      <c r="AN697" s="257"/>
      <c r="AO697" s="257"/>
      <c r="AP697" s="257"/>
      <c r="AQ697" s="257"/>
      <c r="AR697" s="257"/>
      <c r="AS697" s="257"/>
      <c r="AT697" s="257"/>
      <c r="AU697" s="257"/>
      <c r="AV697" s="257"/>
      <c r="AW697" s="257"/>
      <c r="AX697" s="257"/>
      <c r="AY697" s="257"/>
      <c r="AZ697" s="257"/>
      <c r="BA697" s="257"/>
      <c r="BB697" s="257"/>
      <c r="BC697" s="257"/>
      <c r="BD697" s="257"/>
      <c r="BE697" s="257"/>
      <c r="BF697" s="257"/>
      <c r="BG697" s="257"/>
      <c r="BH697" s="257"/>
      <c r="BI697" s="257"/>
      <c r="BJ697" s="257"/>
    </row>
  </sheetData>
  <mergeCells count="42">
    <mergeCell ref="AM403:AO403"/>
    <mergeCell ref="D357:F357"/>
    <mergeCell ref="G357:I357"/>
    <mergeCell ref="J357:L357"/>
    <mergeCell ref="M357:N357"/>
    <mergeCell ref="O357:Q357"/>
    <mergeCell ref="R357:S357"/>
    <mergeCell ref="X403:Z403"/>
    <mergeCell ref="AA403:AC403"/>
    <mergeCell ref="AD403:AF403"/>
    <mergeCell ref="AG403:AI403"/>
    <mergeCell ref="AJ403:AL403"/>
    <mergeCell ref="R292:S292"/>
    <mergeCell ref="D237:F237"/>
    <mergeCell ref="G237:I237"/>
    <mergeCell ref="J237:L237"/>
    <mergeCell ref="M237:N237"/>
    <mergeCell ref="O237:Q237"/>
    <mergeCell ref="R237:S237"/>
    <mergeCell ref="D292:F292"/>
    <mergeCell ref="G292:I292"/>
    <mergeCell ref="J292:L292"/>
    <mergeCell ref="M292:N292"/>
    <mergeCell ref="O292:Q292"/>
    <mergeCell ref="R169:S169"/>
    <mergeCell ref="D91:F91"/>
    <mergeCell ref="G91:I91"/>
    <mergeCell ref="J91:L91"/>
    <mergeCell ref="M91:N91"/>
    <mergeCell ref="O91:Q91"/>
    <mergeCell ref="R91:S91"/>
    <mergeCell ref="D169:F169"/>
    <mergeCell ref="G169:I169"/>
    <mergeCell ref="J169:L169"/>
    <mergeCell ref="M169:N169"/>
    <mergeCell ref="O169:Q169"/>
    <mergeCell ref="R3:S3"/>
    <mergeCell ref="D3:F3"/>
    <mergeCell ref="G3:I3"/>
    <mergeCell ref="J3:L3"/>
    <mergeCell ref="M3:N3"/>
    <mergeCell ref="O3:Q3"/>
  </mergeCells>
  <phoneticPr fontId="31" type="noConversion"/>
  <conditionalFormatting sqref="K291 H168:I168 K168 J168:J170 J291:J292 H170:I170 H236:I236 K236 H291:I291 K170:L170 J90:J91 H90:I90 J3 K90 H25:L30 J236:J239 H238:I238 K238:L238 H308:L309 H303:L305 H293:L293 L18 F83:F85 L86:L90 H86:K88 H163:L163 H164 J164:K164 H165:K166 L165:L168 H233:K234 L233:L236 H289:K289 L289:L291 H83:L85 H231:L231 H232 J232:K232 J287:L287 J288:K288 H351:L351 H352:H354 J352:K354 J72:L72 H72 I121:L121 H152:L152 H348:L348 J399:K399 H399 J242:L242 H363:L363 J251:L252 H96:L97 I100:L100 H100:H103 L24 I13:J14 I16:J16 I104:L110 H134:L134 H312:L315 K306:K307 K311 I24:J24 J21:J23 I20:J20 J19 J101:K103 H135:H136 J135:K136 H155:H156 J155:K156 H364:H375 J364:K375 J284 I18:J18 I17 J49:L54 L6:L14 J31:K48 H31:H54 J111:K120 J122:K133 H105:H133 L125:L129 O122:P133 Q125:Q129 H228 J228:K228 J294:K302 L319:L324 J317:K347 H317:H347 J253:K274 K98:K99 L275:L284">
    <cfRule type="expression" dxfId="3515" priority="362" stopIfTrue="1">
      <formula>"esterreur(reference)"</formula>
    </cfRule>
  </conditionalFormatting>
  <conditionalFormatting sqref="M95:M96">
    <cfRule type="expression" dxfId="3514" priority="363" stopIfTrue="1">
      <formula>"esterreur(reference)"</formula>
    </cfRule>
  </conditionalFormatting>
  <conditionalFormatting sqref="J275:K280">
    <cfRule type="expression" dxfId="3513" priority="364" stopIfTrue="1">
      <formula>"esterreur(reference)"</formula>
    </cfRule>
  </conditionalFormatting>
  <conditionalFormatting sqref="L103">
    <cfRule type="expression" dxfId="3512" priority="335" stopIfTrue="1">
      <formula>"esterreur(reference)"</formula>
    </cfRule>
  </conditionalFormatting>
  <conditionalFormatting sqref="H141:H147 J141:K147">
    <cfRule type="expression" dxfId="3511" priority="366" stopIfTrue="1">
      <formula>"esterreur(reference)"</formula>
    </cfRule>
  </conditionalFormatting>
  <conditionalFormatting sqref="H137:H139 J137:K139">
    <cfRule type="expression" dxfId="3510" priority="367" stopIfTrue="1">
      <formula>"esterreur(reference)"</formula>
    </cfRule>
  </conditionalFormatting>
  <conditionalFormatting sqref="H140 J140:K140">
    <cfRule type="expression" dxfId="3509" priority="368" stopIfTrue="1">
      <formula>"esterreur(reference)"</formula>
    </cfRule>
  </conditionalFormatting>
  <conditionalFormatting sqref="L82">
    <cfRule type="expression" dxfId="3508" priority="342" stopIfTrue="1">
      <formula>"esterreur(reference)"</formula>
    </cfRule>
  </conditionalFormatting>
  <conditionalFormatting sqref="M311">
    <cfRule type="expression" dxfId="3507" priority="369" stopIfTrue="1">
      <formula>"esterreur(reference)"</formula>
    </cfRule>
  </conditionalFormatting>
  <conditionalFormatting sqref="R311">
    <cfRule type="expression" dxfId="3506" priority="370" stopIfTrue="1">
      <formula>"esterreur(reference)"</formula>
    </cfRule>
  </conditionalFormatting>
  <conditionalFormatting sqref="AG408:AI413 AH490:AI490 AG431:AI431 AH465:AI467 AH452:AI459 AH419:AI430 AH432:AI450 AH460:AH464 AI491:AI496">
    <cfRule type="cellIs" dxfId="3505" priority="371" operator="greaterThan">
      <formula>0</formula>
    </cfRule>
  </conditionalFormatting>
  <conditionalFormatting sqref="AH468:AI479">
    <cfRule type="cellIs" dxfId="3504" priority="372" operator="lessThan">
      <formula>0</formula>
    </cfRule>
  </conditionalFormatting>
  <conditionalFormatting sqref="AH491:AH496">
    <cfRule type="cellIs" dxfId="3503" priority="373" operator="greaterThan">
      <formula>0</formula>
    </cfRule>
  </conditionalFormatting>
  <conditionalFormatting sqref="J281:K282 J283">
    <cfRule type="expression" dxfId="3502" priority="374" stopIfTrue="1">
      <formula>"esterreur(reference)"</formula>
    </cfRule>
  </conditionalFormatting>
  <conditionalFormatting sqref="K356 J356:J357 H356:I356 L355:L356 H358:L358">
    <cfRule type="expression" dxfId="3501" priority="375" stopIfTrue="1">
      <formula>"esterreur(reference)"</formula>
    </cfRule>
  </conditionalFormatting>
  <conditionalFormatting sqref="H396">
    <cfRule type="expression" dxfId="3500" priority="376" stopIfTrue="1">
      <formula>"esterreur(reference)"</formula>
    </cfRule>
  </conditionalFormatting>
  <conditionalFormatting sqref="I376:L376 H377:H392 J377:K392">
    <cfRule type="expression" dxfId="3499" priority="377" stopIfTrue="1">
      <formula>"esterreur(reference)"</formula>
    </cfRule>
  </conditionalFormatting>
  <conditionalFormatting sqref="H397:L398 I396:L396 H395:L395 H393:H394 J393:K393">
    <cfRule type="expression" dxfId="3498" priority="378" stopIfTrue="1">
      <formula>"esterreur(reference)"</formula>
    </cfRule>
  </conditionalFormatting>
  <conditionalFormatting sqref="H360:L362 H359 K359">
    <cfRule type="expression" dxfId="3497" priority="379" stopIfTrue="1">
      <formula>"esterreur(reference)"</formula>
    </cfRule>
  </conditionalFormatting>
  <conditionalFormatting sqref="K394">
    <cfRule type="expression" dxfId="3496" priority="380" stopIfTrue="1">
      <formula>"esterreur(reference)"</formula>
    </cfRule>
  </conditionalFormatting>
  <conditionalFormatting sqref="H316:L316">
    <cfRule type="expression" dxfId="3495" priority="381" stopIfTrue="1">
      <formula>"esterreur(reference)"</formula>
    </cfRule>
  </conditionalFormatting>
  <conditionalFormatting sqref="L58">
    <cfRule type="expression" dxfId="3494" priority="352" stopIfTrue="1">
      <formula>"esterreur(reference)"</formula>
    </cfRule>
  </conditionalFormatting>
  <conditionalFormatting sqref="H55:H56 J55:K56 H71 J71:K71">
    <cfRule type="expression" dxfId="3493" priority="383" stopIfTrue="1">
      <formula>"esterreur(reference)"</formula>
    </cfRule>
  </conditionalFormatting>
  <conditionalFormatting sqref="J61:K70 H61:H70">
    <cfRule type="expression" dxfId="3492" priority="384" stopIfTrue="1">
      <formula>"esterreur(reference)"</formula>
    </cfRule>
  </conditionalFormatting>
  <conditionalFormatting sqref="H57:H59 J57:K59">
    <cfRule type="expression" dxfId="3491" priority="385" stopIfTrue="1">
      <formula>"esterreur(reference)"</formula>
    </cfRule>
  </conditionalFormatting>
  <conditionalFormatting sqref="H60 J60:K60">
    <cfRule type="expression" dxfId="3490" priority="386" stopIfTrue="1">
      <formula>"esterreur(reference)"</formula>
    </cfRule>
  </conditionalFormatting>
  <conditionalFormatting sqref="L19 L21:L23">
    <cfRule type="expression" dxfId="3489" priority="360" stopIfTrue="1">
      <formula>"esterreur(reference)"</formula>
    </cfRule>
  </conditionalFormatting>
  <conditionalFormatting sqref="L331:L347">
    <cfRule type="expression" dxfId="3488" priority="257" stopIfTrue="1">
      <formula>"esterreur(reference)"</formula>
    </cfRule>
  </conditionalFormatting>
  <conditionalFormatting sqref="L16:L17">
    <cfRule type="expression" dxfId="3487" priority="361" stopIfTrue="1">
      <formula>"esterreur(reference)"</formula>
    </cfRule>
  </conditionalFormatting>
  <conditionalFormatting sqref="L20">
    <cfRule type="expression" dxfId="3486" priority="359" stopIfTrue="1">
      <formula>"esterreur(reference)"</formula>
    </cfRule>
  </conditionalFormatting>
  <conditionalFormatting sqref="L325">
    <cfRule type="expression" dxfId="3485" priority="261" stopIfTrue="1">
      <formula>"esterreur(reference)"</formula>
    </cfRule>
  </conditionalFormatting>
  <conditionalFormatting sqref="L326">
    <cfRule type="expression" dxfId="3484" priority="260" stopIfTrue="1">
      <formula>"esterreur(reference)"</formula>
    </cfRule>
  </conditionalFormatting>
  <conditionalFormatting sqref="L327">
    <cfRule type="expression" dxfId="3483" priority="259" stopIfTrue="1">
      <formula>"esterreur(reference)"</formula>
    </cfRule>
  </conditionalFormatting>
  <conditionalFormatting sqref="L328">
    <cfRule type="expression" dxfId="3482" priority="258" stopIfTrue="1">
      <formula>"esterreur(reference)"</formula>
    </cfRule>
  </conditionalFormatting>
  <conditionalFormatting sqref="L42">
    <cfRule type="expression" dxfId="3481" priority="358" stopIfTrue="1">
      <formula>"esterreur(reference)"</formula>
    </cfRule>
  </conditionalFormatting>
  <conditionalFormatting sqref="L43">
    <cfRule type="expression" dxfId="3480" priority="357" stopIfTrue="1">
      <formula>"esterreur(reference)"</formula>
    </cfRule>
  </conditionalFormatting>
  <conditionalFormatting sqref="L44">
    <cfRule type="expression" dxfId="3479" priority="356" stopIfTrue="1">
      <formula>"esterreur(reference)"</formula>
    </cfRule>
  </conditionalFormatting>
  <conditionalFormatting sqref="L45:L48">
    <cfRule type="expression" dxfId="3478" priority="355" stopIfTrue="1">
      <formula>"esterreur(reference)"</formula>
    </cfRule>
  </conditionalFormatting>
  <conditionalFormatting sqref="L55">
    <cfRule type="expression" dxfId="3477" priority="354" stopIfTrue="1">
      <formula>"esterreur(reference)"</formula>
    </cfRule>
  </conditionalFormatting>
  <conditionalFormatting sqref="L56">
    <cfRule type="expression" dxfId="3476" priority="353" stopIfTrue="1">
      <formula>"esterreur(reference)"</formula>
    </cfRule>
  </conditionalFormatting>
  <conditionalFormatting sqref="L271">
    <cfRule type="expression" dxfId="3475" priority="272" stopIfTrue="1">
      <formula>"esterreur(reference)"</formula>
    </cfRule>
  </conditionalFormatting>
  <conditionalFormatting sqref="L61">
    <cfRule type="expression" dxfId="3474" priority="351" stopIfTrue="1">
      <formula>"esterreur(reference)"</formula>
    </cfRule>
  </conditionalFormatting>
  <conditionalFormatting sqref="L274">
    <cfRule type="expression" dxfId="3473" priority="270" stopIfTrue="1">
      <formula>"esterreur(reference)"</formula>
    </cfRule>
  </conditionalFormatting>
  <conditionalFormatting sqref="L63">
    <cfRule type="expression" dxfId="3472" priority="350" stopIfTrue="1">
      <formula>"esterreur(reference)"</formula>
    </cfRule>
  </conditionalFormatting>
  <conditionalFormatting sqref="L62">
    <cfRule type="expression" dxfId="3471" priority="349" stopIfTrue="1">
      <formula>"esterreur(reference)"</formula>
    </cfRule>
  </conditionalFormatting>
  <conditionalFormatting sqref="L64">
    <cfRule type="expression" dxfId="3470" priority="348" stopIfTrue="1">
      <formula>"esterreur(reference)"</formula>
    </cfRule>
  </conditionalFormatting>
  <conditionalFormatting sqref="L65">
    <cfRule type="expression" dxfId="3469" priority="347" stopIfTrue="1">
      <formula>"esterreur(reference)"</formula>
    </cfRule>
  </conditionalFormatting>
  <conditionalFormatting sqref="L69 L66:L67">
    <cfRule type="expression" dxfId="3468" priority="346" stopIfTrue="1">
      <formula>"esterreur(reference)"</formula>
    </cfRule>
  </conditionalFormatting>
  <conditionalFormatting sqref="L70">
    <cfRule type="expression" dxfId="3467" priority="345" stopIfTrue="1">
      <formula>"esterreur(reference)"</formula>
    </cfRule>
  </conditionalFormatting>
  <conditionalFormatting sqref="L76:L77">
    <cfRule type="expression" dxfId="3466" priority="344" stopIfTrue="1">
      <formula>"esterreur(reference)"</formula>
    </cfRule>
  </conditionalFormatting>
  <conditionalFormatting sqref="L78:L81">
    <cfRule type="expression" dxfId="3465" priority="343" stopIfTrue="1">
      <formula>"esterreur(reference)"</formula>
    </cfRule>
  </conditionalFormatting>
  <conditionalFormatting sqref="L57">
    <cfRule type="expression" dxfId="3464" priority="341" stopIfTrue="1">
      <formula>"esterreur(reference)"</formula>
    </cfRule>
  </conditionalFormatting>
  <conditionalFormatting sqref="L98:L99">
    <cfRule type="expression" dxfId="3463" priority="338" stopIfTrue="1">
      <formula>"esterreur(reference)"</formula>
    </cfRule>
  </conditionalFormatting>
  <conditionalFormatting sqref="L101">
    <cfRule type="expression" dxfId="3462" priority="337" stopIfTrue="1">
      <formula>"esterreur(reference)"</formula>
    </cfRule>
  </conditionalFormatting>
  <conditionalFormatting sqref="L102">
    <cfRule type="expression" dxfId="3461" priority="336" stopIfTrue="1">
      <formula>"esterreur(reference)"</formula>
    </cfRule>
  </conditionalFormatting>
  <conditionalFormatting sqref="L111">
    <cfRule type="expression" dxfId="3460" priority="334" stopIfTrue="1">
      <formula>"esterreur(reference)"</formula>
    </cfRule>
  </conditionalFormatting>
  <conditionalFormatting sqref="L112">
    <cfRule type="expression" dxfId="3459" priority="333" stopIfTrue="1">
      <formula>"esterreur(reference)"</formula>
    </cfRule>
  </conditionalFormatting>
  <conditionalFormatting sqref="L311">
    <cfRule type="expression" dxfId="3458" priority="264" stopIfTrue="1">
      <formula>"esterreur(reference)"</formula>
    </cfRule>
  </conditionalFormatting>
  <conditionalFormatting sqref="L114">
    <cfRule type="expression" dxfId="3457" priority="332" stopIfTrue="1">
      <formula>"esterreur(reference)"</formula>
    </cfRule>
  </conditionalFormatting>
  <conditionalFormatting sqref="L116:L119">
    <cfRule type="expression" dxfId="3456" priority="331" stopIfTrue="1">
      <formula>"esterreur(reference)"</formula>
    </cfRule>
  </conditionalFormatting>
  <conditionalFormatting sqref="L120">
    <cfRule type="expression" dxfId="3455" priority="330" stopIfTrue="1">
      <formula>"esterreur(reference)"</formula>
    </cfRule>
  </conditionalFormatting>
  <conditionalFormatting sqref="L130">
    <cfRule type="expression" dxfId="3454" priority="327" stopIfTrue="1">
      <formula>"esterreur(reference)"</formula>
    </cfRule>
  </conditionalFormatting>
  <conditionalFormatting sqref="L124">
    <cfRule type="expression" dxfId="3453" priority="329" stopIfTrue="1">
      <formula>"esterreur(reference)"</formula>
    </cfRule>
  </conditionalFormatting>
  <conditionalFormatting sqref="L123">
    <cfRule type="expression" dxfId="3452" priority="328" stopIfTrue="1">
      <formula>"esterreur(reference)"</formula>
    </cfRule>
  </conditionalFormatting>
  <conditionalFormatting sqref="L138">
    <cfRule type="expression" dxfId="3451" priority="321" stopIfTrue="1">
      <formula>"esterreur(reference)"</formula>
    </cfRule>
  </conditionalFormatting>
  <conditionalFormatting sqref="L131">
    <cfRule type="expression" dxfId="3450" priority="326" stopIfTrue="1">
      <formula>"esterreur(reference)"</formula>
    </cfRule>
  </conditionalFormatting>
  <conditionalFormatting sqref="L132">
    <cfRule type="expression" dxfId="3449" priority="325" stopIfTrue="1">
      <formula>"esterreur(reference)"</formula>
    </cfRule>
  </conditionalFormatting>
  <conditionalFormatting sqref="L133">
    <cfRule type="expression" dxfId="3448" priority="324" stopIfTrue="1">
      <formula>"esterreur(reference)"</formula>
    </cfRule>
  </conditionalFormatting>
  <conditionalFormatting sqref="L139">
    <cfRule type="expression" dxfId="3447" priority="320" stopIfTrue="1">
      <formula>"esterreur(reference)"</formula>
    </cfRule>
  </conditionalFormatting>
  <conditionalFormatting sqref="L136">
    <cfRule type="expression" dxfId="3446" priority="323" stopIfTrue="1">
      <formula>"esterreur(reference)"</formula>
    </cfRule>
  </conditionalFormatting>
  <conditionalFormatting sqref="L137">
    <cfRule type="expression" dxfId="3445" priority="322" stopIfTrue="1">
      <formula>"esterreur(reference)"</formula>
    </cfRule>
  </conditionalFormatting>
  <conditionalFormatting sqref="L140">
    <cfRule type="expression" dxfId="3444" priority="319" stopIfTrue="1">
      <formula>"esterreur(reference)"</formula>
    </cfRule>
  </conditionalFormatting>
  <conditionalFormatting sqref="L141">
    <cfRule type="expression" dxfId="3443" priority="318" stopIfTrue="1">
      <formula>"esterreur(reference)"</formula>
    </cfRule>
  </conditionalFormatting>
  <conditionalFormatting sqref="L142">
    <cfRule type="expression" dxfId="3442" priority="317" stopIfTrue="1">
      <formula>"esterreur(reference)"</formula>
    </cfRule>
  </conditionalFormatting>
  <conditionalFormatting sqref="L143">
    <cfRule type="expression" dxfId="3441" priority="316" stopIfTrue="1">
      <formula>"esterreur(reference)"</formula>
    </cfRule>
  </conditionalFormatting>
  <conditionalFormatting sqref="L144">
    <cfRule type="expression" dxfId="3440" priority="315" stopIfTrue="1">
      <formula>"esterreur(reference)"</formula>
    </cfRule>
  </conditionalFormatting>
  <conditionalFormatting sqref="L145">
    <cfRule type="expression" dxfId="3439" priority="314" stopIfTrue="1">
      <formula>"esterreur(reference)"</formula>
    </cfRule>
  </conditionalFormatting>
  <conditionalFormatting sqref="L146">
    <cfRule type="expression" dxfId="3438" priority="313" stopIfTrue="1">
      <formula>"esterreur(reference)"</formula>
    </cfRule>
  </conditionalFormatting>
  <conditionalFormatting sqref="L147">
    <cfRule type="expression" dxfId="3437" priority="312" stopIfTrue="1">
      <formula>"esterreur(reference)"</formula>
    </cfRule>
  </conditionalFormatting>
  <conditionalFormatting sqref="L155">
    <cfRule type="expression" dxfId="3436" priority="311" stopIfTrue="1">
      <formula>"esterreur(reference)"</formula>
    </cfRule>
  </conditionalFormatting>
  <conditionalFormatting sqref="L157">
    <cfRule type="expression" dxfId="3435" priority="309" stopIfTrue="1">
      <formula>"esterreur(reference)"</formula>
    </cfRule>
  </conditionalFormatting>
  <conditionalFormatting sqref="L156">
    <cfRule type="expression" dxfId="3434" priority="310" stopIfTrue="1">
      <formula>"esterreur(reference)"</formula>
    </cfRule>
  </conditionalFormatting>
  <conditionalFormatting sqref="L115">
    <cfRule type="expression" dxfId="3433" priority="308" stopIfTrue="1">
      <formula>"esterreur(reference)"</formula>
    </cfRule>
  </conditionalFormatting>
  <conditionalFormatting sqref="L113">
    <cfRule type="expression" dxfId="3432" priority="307" stopIfTrue="1">
      <formula>"esterreur(reference)"</formula>
    </cfRule>
  </conditionalFormatting>
  <conditionalFormatting sqref="L267">
    <cfRule type="expression" dxfId="3431" priority="276" stopIfTrue="1">
      <formula>"esterreur(reference)"</formula>
    </cfRule>
  </conditionalFormatting>
  <conditionalFormatting sqref="L268">
    <cfRule type="expression" dxfId="3430" priority="275" stopIfTrue="1">
      <formula>"esterreur(reference)"</formula>
    </cfRule>
  </conditionalFormatting>
  <conditionalFormatting sqref="L269">
    <cfRule type="expression" dxfId="3429" priority="274" stopIfTrue="1">
      <formula>"esterreur(reference)"</formula>
    </cfRule>
  </conditionalFormatting>
  <conditionalFormatting sqref="L270">
    <cfRule type="expression" dxfId="3428" priority="273" stopIfTrue="1">
      <formula>"esterreur(reference)"</formula>
    </cfRule>
  </conditionalFormatting>
  <conditionalFormatting sqref="L272:L273">
    <cfRule type="expression" dxfId="3427" priority="271" stopIfTrue="1">
      <formula>"esterreur(reference)"</formula>
    </cfRule>
  </conditionalFormatting>
  <conditionalFormatting sqref="L295:L300">
    <cfRule type="expression" dxfId="3426" priority="269" stopIfTrue="1">
      <formula>"esterreur(reference)"</formula>
    </cfRule>
  </conditionalFormatting>
  <conditionalFormatting sqref="L301">
    <cfRule type="expression" dxfId="3425" priority="268" stopIfTrue="1">
      <formula>"esterreur(reference)"</formula>
    </cfRule>
  </conditionalFormatting>
  <conditionalFormatting sqref="L302">
    <cfRule type="expression" dxfId="3424" priority="267" stopIfTrue="1">
      <formula>"esterreur(reference)"</formula>
    </cfRule>
  </conditionalFormatting>
  <conditionalFormatting sqref="L307">
    <cfRule type="expression" dxfId="3423" priority="265" stopIfTrue="1">
      <formula>"esterreur(reference)"</formula>
    </cfRule>
  </conditionalFormatting>
  <conditionalFormatting sqref="L306">
    <cfRule type="expression" dxfId="3422" priority="266" stopIfTrue="1">
      <formula>"esterreur(reference)"</formula>
    </cfRule>
  </conditionalFormatting>
  <conditionalFormatting sqref="L317">
    <cfRule type="expression" dxfId="3421" priority="263" stopIfTrue="1">
      <formula>"esterreur(reference)"</formula>
    </cfRule>
  </conditionalFormatting>
  <conditionalFormatting sqref="L318">
    <cfRule type="expression" dxfId="3420" priority="262" stopIfTrue="1">
      <formula>"esterreur(reference)"</formula>
    </cfRule>
  </conditionalFormatting>
  <conditionalFormatting sqref="L243">
    <cfRule type="expression" dxfId="3419" priority="289" stopIfTrue="1">
      <formula>"esterreur(reference)"</formula>
    </cfRule>
  </conditionalFormatting>
  <conditionalFormatting sqref="L246">
    <cfRule type="expression" dxfId="3418" priority="288" stopIfTrue="1">
      <formula>"esterreur(reference)"</formula>
    </cfRule>
  </conditionalFormatting>
  <conditionalFormatting sqref="L253">
    <cfRule type="expression" dxfId="3417" priority="287" stopIfTrue="1">
      <formula>"esterreur(reference)"</formula>
    </cfRule>
  </conditionalFormatting>
  <conditionalFormatting sqref="L254">
    <cfRule type="expression" dxfId="3416" priority="286" stopIfTrue="1">
      <formula>"esterreur(reference)"</formula>
    </cfRule>
  </conditionalFormatting>
  <conditionalFormatting sqref="L255">
    <cfRule type="expression" dxfId="3415" priority="285" stopIfTrue="1">
      <formula>"esterreur(reference)"</formula>
    </cfRule>
  </conditionalFormatting>
  <conditionalFormatting sqref="L256">
    <cfRule type="expression" dxfId="3414" priority="284" stopIfTrue="1">
      <formula>"esterreur(reference)"</formula>
    </cfRule>
  </conditionalFormatting>
  <conditionalFormatting sqref="L257">
    <cfRule type="expression" dxfId="3413" priority="283" stopIfTrue="1">
      <formula>"esterreur(reference)"</formula>
    </cfRule>
  </conditionalFormatting>
  <conditionalFormatting sqref="L258">
    <cfRule type="expression" dxfId="3412" priority="282" stopIfTrue="1">
      <formula>"esterreur(reference)"</formula>
    </cfRule>
  </conditionalFormatting>
  <conditionalFormatting sqref="L259">
    <cfRule type="expression" dxfId="3411" priority="281" stopIfTrue="1">
      <formula>"esterreur(reference)"</formula>
    </cfRule>
  </conditionalFormatting>
  <conditionalFormatting sqref="L260">
    <cfRule type="expression" dxfId="3410" priority="280" stopIfTrue="1">
      <formula>"esterreur(reference)"</formula>
    </cfRule>
  </conditionalFormatting>
  <conditionalFormatting sqref="L261">
    <cfRule type="expression" dxfId="3409" priority="279" stopIfTrue="1">
      <formula>"esterreur(reference)"</formula>
    </cfRule>
  </conditionalFormatting>
  <conditionalFormatting sqref="L262">
    <cfRule type="expression" dxfId="3408" priority="278" stopIfTrue="1">
      <formula>"esterreur(reference)"</formula>
    </cfRule>
  </conditionalFormatting>
  <conditionalFormatting sqref="L263:L264">
    <cfRule type="expression" dxfId="3407" priority="277" stopIfTrue="1">
      <formula>"esterreur(reference)"</formula>
    </cfRule>
  </conditionalFormatting>
  <conditionalFormatting sqref="K5">
    <cfRule type="expression" dxfId="3406" priority="256" stopIfTrue="1">
      <formula>"esterreur(reference)"</formula>
    </cfRule>
  </conditionalFormatting>
  <conditionalFormatting sqref="O61:P70">
    <cfRule type="expression" dxfId="3405" priority="224" stopIfTrue="1">
      <formula>"esterreur(reference)"</formula>
    </cfRule>
  </conditionalFormatting>
  <conditionalFormatting sqref="K243">
    <cfRule type="expression" dxfId="3404" priority="253" stopIfTrue="1">
      <formula>"esterreur(reference)"</formula>
    </cfRule>
  </conditionalFormatting>
  <conditionalFormatting sqref="K246">
    <cfRule type="expression" dxfId="3403" priority="252" stopIfTrue="1">
      <formula>"esterreur(reference)"</formula>
    </cfRule>
  </conditionalFormatting>
  <conditionalFormatting sqref="J306:J307">
    <cfRule type="expression" dxfId="3402" priority="251" stopIfTrue="1">
      <formula>"esterreur(reference)"</formula>
    </cfRule>
  </conditionalFormatting>
  <conditionalFormatting sqref="Q19 Q21:Q23">
    <cfRule type="expression" dxfId="3401" priority="220" stopIfTrue="1">
      <formula>"esterreur(reference)"</formula>
    </cfRule>
  </conditionalFormatting>
  <conditionalFormatting sqref="Q20">
    <cfRule type="expression" dxfId="3400" priority="219" stopIfTrue="1">
      <formula>"esterreur(reference)"</formula>
    </cfRule>
  </conditionalFormatting>
  <conditionalFormatting sqref="J311">
    <cfRule type="expression" dxfId="3399" priority="248" stopIfTrue="1">
      <formula>"esterreur(reference)"</formula>
    </cfRule>
  </conditionalFormatting>
  <conditionalFormatting sqref="L364:L375">
    <cfRule type="expression" dxfId="3398" priority="247" stopIfTrue="1">
      <formula>"esterreur(reference)"</formula>
    </cfRule>
  </conditionalFormatting>
  <conditionalFormatting sqref="L377:L393">
    <cfRule type="expression" dxfId="3397" priority="246" stopIfTrue="1">
      <formula>"esterreur(reference)"</formula>
    </cfRule>
  </conditionalFormatting>
  <conditionalFormatting sqref="K93">
    <cfRule type="expression" dxfId="3396" priority="245" stopIfTrue="1">
      <formula>"esterreur(reference)"</formula>
    </cfRule>
  </conditionalFormatting>
  <conditionalFormatting sqref="K239">
    <cfRule type="expression" dxfId="3395" priority="244" stopIfTrue="1">
      <formula>"esterreur(reference)"</formula>
    </cfRule>
  </conditionalFormatting>
  <conditionalFormatting sqref="L239">
    <cfRule type="expression" dxfId="3394" priority="243" stopIfTrue="1">
      <formula>"esterreur(reference)"</formula>
    </cfRule>
  </conditionalFormatting>
  <conditionalFormatting sqref="F183">
    <cfRule type="expression" dxfId="3393" priority="242" stopIfTrue="1">
      <formula>"esterreur(reference)"</formula>
    </cfRule>
  </conditionalFormatting>
  <conditionalFormatting sqref="J359">
    <cfRule type="expression" dxfId="3392" priority="241" stopIfTrue="1">
      <formula>"esterreur(reference)"</formula>
    </cfRule>
  </conditionalFormatting>
  <conditionalFormatting sqref="L359">
    <cfRule type="expression" dxfId="3391" priority="240" stopIfTrue="1">
      <formula>"esterreur(reference)"</formula>
    </cfRule>
  </conditionalFormatting>
  <conditionalFormatting sqref="S185">
    <cfRule type="expression" dxfId="3390" priority="239" stopIfTrue="1">
      <formula>"esterreur(reference)"</formula>
    </cfRule>
  </conditionalFormatting>
  <conditionalFormatting sqref="Q56">
    <cfRule type="expression" dxfId="3389" priority="210" stopIfTrue="1">
      <formula>"esterreur(reference)"</formula>
    </cfRule>
  </conditionalFormatting>
  <conditionalFormatting sqref="AO408:AO413">
    <cfRule type="cellIs" dxfId="3388" priority="237" operator="greaterThan">
      <formula>0</formula>
    </cfRule>
  </conditionalFormatting>
  <conditionalFormatting sqref="L71">
    <cfRule type="expression" dxfId="3387" priority="236" stopIfTrue="1">
      <formula>"esterreur(reference)"</formula>
    </cfRule>
  </conditionalFormatting>
  <conditionalFormatting sqref="Q66:Q69">
    <cfRule type="expression" dxfId="3386" priority="203" stopIfTrue="1">
      <formula>"esterreur(reference)"</formula>
    </cfRule>
  </conditionalFormatting>
  <conditionalFormatting sqref="L122">
    <cfRule type="expression" dxfId="3385" priority="235" stopIfTrue="1">
      <formula>"esterreur(reference)"</formula>
    </cfRule>
  </conditionalFormatting>
  <conditionalFormatting sqref="L266">
    <cfRule type="expression" dxfId="3384" priority="232" stopIfTrue="1">
      <formula>"esterreur(reference)"</formula>
    </cfRule>
  </conditionalFormatting>
  <conditionalFormatting sqref="L135">
    <cfRule type="expression" dxfId="3383" priority="234" stopIfTrue="1">
      <formula>"esterreur(reference)"</formula>
    </cfRule>
  </conditionalFormatting>
  <conditionalFormatting sqref="L330">
    <cfRule type="expression" dxfId="3382" priority="231" stopIfTrue="1">
      <formula>"esterreur(reference)"</formula>
    </cfRule>
  </conditionalFormatting>
  <conditionalFormatting sqref="L75">
    <cfRule type="expression" dxfId="3381" priority="230" stopIfTrue="1">
      <formula>"esterreur(reference)"</formula>
    </cfRule>
  </conditionalFormatting>
  <conditionalFormatting sqref="L60">
    <cfRule type="expression" dxfId="3380" priority="228" stopIfTrue="1">
      <formula>"esterreur(reference)"</formula>
    </cfRule>
  </conditionalFormatting>
  <conditionalFormatting sqref="L59">
    <cfRule type="expression" dxfId="3379" priority="229" stopIfTrue="1">
      <formula>"esterreur(reference)"</formula>
    </cfRule>
  </conditionalFormatting>
  <conditionalFormatting sqref="F5">
    <cfRule type="expression" dxfId="3378" priority="227" stopIfTrue="1">
      <formula>"esterreur(reference)"</formula>
    </cfRule>
  </conditionalFormatting>
  <conditionalFormatting sqref="O25:Q30 Q18 O83:Q85 O41:Q41 O72:Q72 Q24 O13:O14 O16 O18:O24 O49:Q54 O31:P40 O42:P48 Q6:Q14">
    <cfRule type="expression" dxfId="3377" priority="222" stopIfTrue="1">
      <formula>"esterreur(reference)"</formula>
    </cfRule>
  </conditionalFormatting>
  <conditionalFormatting sqref="P5">
    <cfRule type="expression" dxfId="3376" priority="199" stopIfTrue="1">
      <formula>"esterreur(reference)"</formula>
    </cfRule>
  </conditionalFormatting>
  <conditionalFormatting sqref="Q32">
    <cfRule type="expression" dxfId="3375" priority="217" stopIfTrue="1">
      <formula>"esterreur(reference)"</formula>
    </cfRule>
  </conditionalFormatting>
  <conditionalFormatting sqref="Q35">
    <cfRule type="expression" dxfId="3374" priority="216" stopIfTrue="1">
      <formula>"esterreur(reference)"</formula>
    </cfRule>
  </conditionalFormatting>
  <conditionalFormatting sqref="O55:P56 O71:P71">
    <cfRule type="expression" dxfId="3373" priority="223" stopIfTrue="1">
      <formula>"esterreur(reference)"</formula>
    </cfRule>
  </conditionalFormatting>
  <conditionalFormatting sqref="O57:P59">
    <cfRule type="expression" dxfId="3372" priority="225" stopIfTrue="1">
      <formula>"esterreur(reference)"</formula>
    </cfRule>
  </conditionalFormatting>
  <conditionalFormatting sqref="O60:P60">
    <cfRule type="expression" dxfId="3371" priority="226" stopIfTrue="1">
      <formula>"esterreur(reference)"</formula>
    </cfRule>
  </conditionalFormatting>
  <conditionalFormatting sqref="Q16:Q17">
    <cfRule type="expression" dxfId="3370" priority="221" stopIfTrue="1">
      <formula>"esterreur(reference)"</formula>
    </cfRule>
  </conditionalFormatting>
  <conditionalFormatting sqref="Q31 Q33:Q34">
    <cfRule type="expression" dxfId="3369" priority="218" stopIfTrue="1">
      <formula>"esterreur(reference)"</formula>
    </cfRule>
  </conditionalFormatting>
  <conditionalFormatting sqref="Q42">
    <cfRule type="expression" dxfId="3368" priority="215" stopIfTrue="1">
      <formula>"esterreur(reference)"</formula>
    </cfRule>
  </conditionalFormatting>
  <conditionalFormatting sqref="Q43">
    <cfRule type="expression" dxfId="3367" priority="214" stopIfTrue="1">
      <formula>"esterreur(reference)"</formula>
    </cfRule>
  </conditionalFormatting>
  <conditionalFormatting sqref="Q44">
    <cfRule type="expression" dxfId="3366" priority="213" stopIfTrue="1">
      <formula>"esterreur(reference)"</formula>
    </cfRule>
  </conditionalFormatting>
  <conditionalFormatting sqref="Q45:Q48">
    <cfRule type="expression" dxfId="3365" priority="212" stopIfTrue="1">
      <formula>"esterreur(reference)"</formula>
    </cfRule>
  </conditionalFormatting>
  <conditionalFormatting sqref="Q55">
    <cfRule type="expression" dxfId="3364" priority="211" stopIfTrue="1">
      <formula>"esterreur(reference)"</formula>
    </cfRule>
  </conditionalFormatting>
  <conditionalFormatting sqref="Q58">
    <cfRule type="expression" dxfId="3363" priority="209" stopIfTrue="1">
      <formula>"esterreur(reference)"</formula>
    </cfRule>
  </conditionalFormatting>
  <conditionalFormatting sqref="Q61">
    <cfRule type="expression" dxfId="3362" priority="208" stopIfTrue="1">
      <formula>"esterreur(reference)"</formula>
    </cfRule>
  </conditionalFormatting>
  <conditionalFormatting sqref="Q63">
    <cfRule type="expression" dxfId="3361" priority="207" stopIfTrue="1">
      <formula>"esterreur(reference)"</formula>
    </cfRule>
  </conditionalFormatting>
  <conditionalFormatting sqref="Q62">
    <cfRule type="expression" dxfId="3360" priority="206" stopIfTrue="1">
      <formula>"esterreur(reference)"</formula>
    </cfRule>
  </conditionalFormatting>
  <conditionalFormatting sqref="Q64">
    <cfRule type="expression" dxfId="3359" priority="205" stopIfTrue="1">
      <formula>"esterreur(reference)"</formula>
    </cfRule>
  </conditionalFormatting>
  <conditionalFormatting sqref="Q65">
    <cfRule type="expression" dxfId="3358" priority="204" stopIfTrue="1">
      <formula>"esterreur(reference)"</formula>
    </cfRule>
  </conditionalFormatting>
  <conditionalFormatting sqref="Q70">
    <cfRule type="expression" dxfId="3357" priority="202" stopIfTrue="1">
      <formula>"esterreur(reference)"</formula>
    </cfRule>
  </conditionalFormatting>
  <conditionalFormatting sqref="Q75:Q82">
    <cfRule type="expression" dxfId="3356" priority="201" stopIfTrue="1">
      <formula>"esterreur(reference)"</formula>
    </cfRule>
  </conditionalFormatting>
  <conditionalFormatting sqref="Q57">
    <cfRule type="expression" dxfId="3355" priority="200" stopIfTrue="1">
      <formula>"esterreur(reference)"</formula>
    </cfRule>
  </conditionalFormatting>
  <conditionalFormatting sqref="Q71">
    <cfRule type="expression" dxfId="3354" priority="197" stopIfTrue="1">
      <formula>"esterreur(reference)"</formula>
    </cfRule>
  </conditionalFormatting>
  <conditionalFormatting sqref="Q60">
    <cfRule type="expression" dxfId="3353" priority="195" stopIfTrue="1">
      <formula>"esterreur(reference)"</formula>
    </cfRule>
  </conditionalFormatting>
  <conditionalFormatting sqref="Q59">
    <cfRule type="expression" dxfId="3352" priority="196" stopIfTrue="1">
      <formula>"esterreur(reference)"</formula>
    </cfRule>
  </conditionalFormatting>
  <conditionalFormatting sqref="O163:Q163 O164:P164 O121:Q121 O152:Q152 O96:Q97 O100:Q100 O104:Q106 O134:Q134 O101:P103 O135:P136 O155:P156 O111:P120 P98:P99 O108:Q110">
    <cfRule type="expression" dxfId="3351" priority="190" stopIfTrue="1">
      <formula>"esterreur(reference)"</formula>
    </cfRule>
  </conditionalFormatting>
  <conditionalFormatting sqref="O141:P147">
    <cfRule type="expression" dxfId="3350" priority="191" stopIfTrue="1">
      <formula>"esterreur(reference)"</formula>
    </cfRule>
  </conditionalFormatting>
  <conditionalFormatting sqref="O137:P139">
    <cfRule type="expression" dxfId="3349" priority="192" stopIfTrue="1">
      <formula>"esterreur(reference)"</formula>
    </cfRule>
  </conditionalFormatting>
  <conditionalFormatting sqref="O140:P140">
    <cfRule type="expression" dxfId="3348" priority="193" stopIfTrue="1">
      <formula>"esterreur(reference)"</formula>
    </cfRule>
  </conditionalFormatting>
  <conditionalFormatting sqref="Q101">
    <cfRule type="expression" dxfId="3347" priority="187" stopIfTrue="1">
      <formula>"esterreur(reference)"</formula>
    </cfRule>
  </conditionalFormatting>
  <conditionalFormatting sqref="Q102">
    <cfRule type="expression" dxfId="3346" priority="186" stopIfTrue="1">
      <formula>"esterreur(reference)"</formula>
    </cfRule>
  </conditionalFormatting>
  <conditionalFormatting sqref="Q103">
    <cfRule type="expression" dxfId="3345" priority="185" stopIfTrue="1">
      <formula>"esterreur(reference)"</formula>
    </cfRule>
  </conditionalFormatting>
  <conditionalFormatting sqref="Q111">
    <cfRule type="expression" dxfId="3344" priority="184" stopIfTrue="1">
      <formula>"esterreur(reference)"</formula>
    </cfRule>
  </conditionalFormatting>
  <conditionalFormatting sqref="Q112">
    <cfRule type="expression" dxfId="3343" priority="183" stopIfTrue="1">
      <formula>"esterreur(reference)"</formula>
    </cfRule>
  </conditionalFormatting>
  <conditionalFormatting sqref="Q114">
    <cfRule type="expression" dxfId="3342" priority="182" stopIfTrue="1">
      <formula>"esterreur(reference)"</formula>
    </cfRule>
  </conditionalFormatting>
  <conditionalFormatting sqref="Q116:Q119">
    <cfRule type="expression" dxfId="3341" priority="181" stopIfTrue="1">
      <formula>"esterreur(reference)"</formula>
    </cfRule>
  </conditionalFormatting>
  <conditionalFormatting sqref="Q120">
    <cfRule type="expression" dxfId="3340" priority="180" stopIfTrue="1">
      <formula>"esterreur(reference)"</formula>
    </cfRule>
  </conditionalFormatting>
  <conditionalFormatting sqref="Q130">
    <cfRule type="expression" dxfId="3339" priority="177" stopIfTrue="1">
      <formula>"esterreur(reference)"</formula>
    </cfRule>
  </conditionalFormatting>
  <conditionalFormatting sqref="Q124">
    <cfRule type="expression" dxfId="3338" priority="179" stopIfTrue="1">
      <formula>"esterreur(reference)"</formula>
    </cfRule>
  </conditionalFormatting>
  <conditionalFormatting sqref="Q123">
    <cfRule type="expression" dxfId="3337" priority="178" stopIfTrue="1">
      <formula>"esterreur(reference)"</formula>
    </cfRule>
  </conditionalFormatting>
  <conditionalFormatting sqref="Q139">
    <cfRule type="expression" dxfId="3336" priority="170" stopIfTrue="1">
      <formula>"esterreur(reference)"</formula>
    </cfRule>
  </conditionalFormatting>
  <conditionalFormatting sqref="Q131">
    <cfRule type="expression" dxfId="3335" priority="176" stopIfTrue="1">
      <formula>"esterreur(reference)"</formula>
    </cfRule>
  </conditionalFormatting>
  <conditionalFormatting sqref="Q132">
    <cfRule type="expression" dxfId="3334" priority="175" stopIfTrue="1">
      <formula>"esterreur(reference)"</formula>
    </cfRule>
  </conditionalFormatting>
  <conditionalFormatting sqref="Q133">
    <cfRule type="expression" dxfId="3333" priority="174" stopIfTrue="1">
      <formula>"esterreur(reference)"</formula>
    </cfRule>
  </conditionalFormatting>
  <conditionalFormatting sqref="Q141">
    <cfRule type="expression" dxfId="3332" priority="168" stopIfTrue="1">
      <formula>"esterreur(reference)"</formula>
    </cfRule>
  </conditionalFormatting>
  <conditionalFormatting sqref="Q136">
    <cfRule type="expression" dxfId="3331" priority="173" stopIfTrue="1">
      <formula>"esterreur(reference)"</formula>
    </cfRule>
  </conditionalFormatting>
  <conditionalFormatting sqref="Q137">
    <cfRule type="expression" dxfId="3330" priority="172" stopIfTrue="1">
      <formula>"esterreur(reference)"</formula>
    </cfRule>
  </conditionalFormatting>
  <conditionalFormatting sqref="Q138">
    <cfRule type="expression" dxfId="3329" priority="171" stopIfTrue="1">
      <formula>"esterreur(reference)"</formula>
    </cfRule>
  </conditionalFormatting>
  <conditionalFormatting sqref="Q143">
    <cfRule type="expression" dxfId="3328" priority="166" stopIfTrue="1">
      <formula>"esterreur(reference)"</formula>
    </cfRule>
  </conditionalFormatting>
  <conditionalFormatting sqref="Q140">
    <cfRule type="expression" dxfId="3327" priority="169" stopIfTrue="1">
      <formula>"esterreur(reference)"</formula>
    </cfRule>
  </conditionalFormatting>
  <conditionalFormatting sqref="Q142">
    <cfRule type="expression" dxfId="3326" priority="167" stopIfTrue="1">
      <formula>"esterreur(reference)"</formula>
    </cfRule>
  </conditionalFormatting>
  <conditionalFormatting sqref="Q144">
    <cfRule type="expression" dxfId="3325" priority="165" stopIfTrue="1">
      <formula>"esterreur(reference)"</formula>
    </cfRule>
  </conditionalFormatting>
  <conditionalFormatting sqref="Q145">
    <cfRule type="expression" dxfId="3324" priority="164" stopIfTrue="1">
      <formula>"esterreur(reference)"</formula>
    </cfRule>
  </conditionalFormatting>
  <conditionalFormatting sqref="Q146">
    <cfRule type="expression" dxfId="3323" priority="163" stopIfTrue="1">
      <formula>"esterreur(reference)"</formula>
    </cfRule>
  </conditionalFormatting>
  <conditionalFormatting sqref="Q147">
    <cfRule type="expression" dxfId="3322" priority="162" stopIfTrue="1">
      <formula>"esterreur(reference)"</formula>
    </cfRule>
  </conditionalFormatting>
  <conditionalFormatting sqref="Q113">
    <cfRule type="expression" dxfId="3321" priority="159" stopIfTrue="1">
      <formula>"esterreur(reference)"</formula>
    </cfRule>
  </conditionalFormatting>
  <conditionalFormatting sqref="Q155:Q161">
    <cfRule type="expression" dxfId="3320" priority="161" stopIfTrue="1">
      <formula>"esterreur(reference)"</formula>
    </cfRule>
  </conditionalFormatting>
  <conditionalFormatting sqref="Q115">
    <cfRule type="expression" dxfId="3319" priority="160" stopIfTrue="1">
      <formula>"esterreur(reference)"</formula>
    </cfRule>
  </conditionalFormatting>
  <conditionalFormatting sqref="P93">
    <cfRule type="expression" dxfId="3318" priority="158" stopIfTrue="1">
      <formula>"esterreur(reference)"</formula>
    </cfRule>
  </conditionalFormatting>
  <conditionalFormatting sqref="Q122">
    <cfRule type="expression" dxfId="3317" priority="157" stopIfTrue="1">
      <formula>"esterreur(reference)"</formula>
    </cfRule>
  </conditionalFormatting>
  <conditionalFormatting sqref="Q135">
    <cfRule type="expression" dxfId="3316" priority="156" stopIfTrue="1">
      <formula>"esterreur(reference)"</formula>
    </cfRule>
  </conditionalFormatting>
  <conditionalFormatting sqref="O231:Q231 O232:P232 O228:P228">
    <cfRule type="expression" dxfId="3315" priority="153" stopIfTrue="1">
      <formula>"esterreur(reference)"</formula>
    </cfRule>
  </conditionalFormatting>
  <conditionalFormatting sqref="O316:Q316">
    <cfRule type="expression" dxfId="3314" priority="119" stopIfTrue="1">
      <formula>"esterreur(reference)"</formula>
    </cfRule>
  </conditionalFormatting>
  <conditionalFormatting sqref="O308:Q309 O303:Q305 O351:Q351 O352:P352 O348:Q348 O312:Q315 P306:P307 P311 O294:P302 Q319:Q324 O317:P347">
    <cfRule type="expression" dxfId="3313" priority="118" stopIfTrue="1">
      <formula>"esterreur(reference)"</formula>
    </cfRule>
  </conditionalFormatting>
  <conditionalFormatting sqref="Q294:Q300">
    <cfRule type="expression" dxfId="3312" priority="117" stopIfTrue="1">
      <formula>"esterreur(reference)"</formula>
    </cfRule>
  </conditionalFormatting>
  <conditionalFormatting sqref="Q301">
    <cfRule type="expression" dxfId="3311" priority="116" stopIfTrue="1">
      <formula>"esterreur(reference)"</formula>
    </cfRule>
  </conditionalFormatting>
  <conditionalFormatting sqref="Q302">
    <cfRule type="expression" dxfId="3310" priority="115" stopIfTrue="1">
      <formula>"esterreur(reference)"</formula>
    </cfRule>
  </conditionalFormatting>
  <conditionalFormatting sqref="Q306">
    <cfRule type="expression" dxfId="3309" priority="114" stopIfTrue="1">
      <formula>"esterreur(reference)"</formula>
    </cfRule>
  </conditionalFormatting>
  <conditionalFormatting sqref="Q307">
    <cfRule type="expression" dxfId="3308" priority="113" stopIfTrue="1">
      <formula>"esterreur(reference)"</formula>
    </cfRule>
  </conditionalFormatting>
  <conditionalFormatting sqref="Q311">
    <cfRule type="expression" dxfId="3307" priority="112" stopIfTrue="1">
      <formula>"esterreur(reference)"</formula>
    </cfRule>
  </conditionalFormatting>
  <conditionalFormatting sqref="Q318">
    <cfRule type="expression" dxfId="3306" priority="110" stopIfTrue="1">
      <formula>"esterreur(reference)"</formula>
    </cfRule>
  </conditionalFormatting>
  <conditionalFormatting sqref="Q317">
    <cfRule type="expression" dxfId="3305" priority="111" stopIfTrue="1">
      <formula>"esterreur(reference)"</formula>
    </cfRule>
  </conditionalFormatting>
  <conditionalFormatting sqref="Q325">
    <cfRule type="expression" dxfId="3304" priority="109" stopIfTrue="1">
      <formula>"esterreur(reference)"</formula>
    </cfRule>
  </conditionalFormatting>
  <conditionalFormatting sqref="Q326">
    <cfRule type="expression" dxfId="3303" priority="108" stopIfTrue="1">
      <formula>"esterreur(reference)"</formula>
    </cfRule>
  </conditionalFormatting>
  <conditionalFormatting sqref="Q327">
    <cfRule type="expression" dxfId="3302" priority="107" stopIfTrue="1">
      <formula>"esterreur(reference)"</formula>
    </cfRule>
  </conditionalFormatting>
  <conditionalFormatting sqref="Q328">
    <cfRule type="expression" dxfId="3301" priority="106" stopIfTrue="1">
      <formula>"esterreur(reference)"</formula>
    </cfRule>
  </conditionalFormatting>
  <conditionalFormatting sqref="Q331:Q347">
    <cfRule type="expression" dxfId="3300" priority="105" stopIfTrue="1">
      <formula>"esterreur(reference)"</formula>
    </cfRule>
  </conditionalFormatting>
  <conditionalFormatting sqref="O306:O307">
    <cfRule type="expression" dxfId="3299" priority="104" stopIfTrue="1">
      <formula>"esterreur(reference)"</formula>
    </cfRule>
  </conditionalFormatting>
  <conditionalFormatting sqref="O311">
    <cfRule type="expression" dxfId="3298" priority="103" stopIfTrue="1">
      <formula>"esterreur(reference)"</formula>
    </cfRule>
  </conditionalFormatting>
  <conditionalFormatting sqref="Q330">
    <cfRule type="expression" dxfId="3297" priority="102" stopIfTrue="1">
      <formula>"esterreur(reference)"</formula>
    </cfRule>
  </conditionalFormatting>
  <conditionalFormatting sqref="P394">
    <cfRule type="expression" dxfId="3296" priority="101" stopIfTrue="1">
      <formula>"esterreur(reference)"</formula>
    </cfRule>
  </conditionalFormatting>
  <conditionalFormatting sqref="O360:Q362 P359">
    <cfRule type="expression" dxfId="3295" priority="100" stopIfTrue="1">
      <formula>"esterreur(reference)"</formula>
    </cfRule>
  </conditionalFormatting>
  <conditionalFormatting sqref="O395:Q398 O393:P393">
    <cfRule type="expression" dxfId="3294" priority="99" stopIfTrue="1">
      <formula>"esterreur(reference)"</formula>
    </cfRule>
  </conditionalFormatting>
  <conditionalFormatting sqref="O376:Q376 O377:P392">
    <cfRule type="expression" dxfId="3293" priority="98" stopIfTrue="1">
      <formula>"esterreur(reference)"</formula>
    </cfRule>
  </conditionalFormatting>
  <conditionalFormatting sqref="O358:Q358">
    <cfRule type="expression" dxfId="3292" priority="97" stopIfTrue="1">
      <formula>"esterreur(reference)"</formula>
    </cfRule>
  </conditionalFormatting>
  <conditionalFormatting sqref="O363:Q363 O364:P375">
    <cfRule type="expression" dxfId="3291" priority="96" stopIfTrue="1">
      <formula>"esterreur(reference)"</formula>
    </cfRule>
  </conditionalFormatting>
  <conditionalFormatting sqref="Q364:Q375">
    <cfRule type="expression" dxfId="3290" priority="95" stopIfTrue="1">
      <formula>"esterreur(reference)"</formula>
    </cfRule>
  </conditionalFormatting>
  <conditionalFormatting sqref="Q377:Q393">
    <cfRule type="expression" dxfId="3289" priority="94" stopIfTrue="1">
      <formula>"esterreur(reference)"</formula>
    </cfRule>
  </conditionalFormatting>
  <conditionalFormatting sqref="O359">
    <cfRule type="expression" dxfId="3288" priority="93" stopIfTrue="1">
      <formula>"esterreur(reference)"</formula>
    </cfRule>
  </conditionalFormatting>
  <conditionalFormatting sqref="Q359">
    <cfRule type="expression" dxfId="3287" priority="92" stopIfTrue="1">
      <formula>"esterreur(reference)"</formula>
    </cfRule>
  </conditionalFormatting>
  <conditionalFormatting sqref="Q36:Q40">
    <cfRule type="expression" dxfId="3286" priority="91" stopIfTrue="1">
      <formula>"esterreur(reference)"</formula>
    </cfRule>
  </conditionalFormatting>
  <conditionalFormatting sqref="L68">
    <cfRule type="expression" dxfId="3285" priority="90" stopIfTrue="1">
      <formula>"esterreur(reference)"</formula>
    </cfRule>
  </conditionalFormatting>
  <conditionalFormatting sqref="Q149:Q151">
    <cfRule type="expression" dxfId="3284" priority="82" stopIfTrue="1">
      <formula>"esterreur(reference)"</formula>
    </cfRule>
  </conditionalFormatting>
  <conditionalFormatting sqref="H148 J148:K148">
    <cfRule type="expression" dxfId="3283" priority="89" stopIfTrue="1">
      <formula>"esterreur(reference)"</formula>
    </cfRule>
  </conditionalFormatting>
  <conditionalFormatting sqref="L148">
    <cfRule type="expression" dxfId="3282" priority="88" stopIfTrue="1">
      <formula>"esterreur(reference)"</formula>
    </cfRule>
  </conditionalFormatting>
  <conditionalFormatting sqref="O148:P148">
    <cfRule type="expression" dxfId="3281" priority="87" stopIfTrue="1">
      <formula>"esterreur(reference)"</formula>
    </cfRule>
  </conditionalFormatting>
  <conditionalFormatting sqref="Q148">
    <cfRule type="expression" dxfId="3280" priority="86" stopIfTrue="1">
      <formula>"esterreur(reference)"</formula>
    </cfRule>
  </conditionalFormatting>
  <conditionalFormatting sqref="H149:H151 J149:K151">
    <cfRule type="expression" dxfId="3279" priority="85" stopIfTrue="1">
      <formula>"esterreur(reference)"</formula>
    </cfRule>
  </conditionalFormatting>
  <conditionalFormatting sqref="L149:L151">
    <cfRule type="expression" dxfId="3278" priority="84" stopIfTrue="1">
      <formula>"esterreur(reference)"</formula>
    </cfRule>
  </conditionalFormatting>
  <conditionalFormatting sqref="O149:P151">
    <cfRule type="expression" dxfId="3277" priority="83" stopIfTrue="1">
      <formula>"esterreur(reference)"</formula>
    </cfRule>
  </conditionalFormatting>
  <conditionalFormatting sqref="L158:L161">
    <cfRule type="expression" dxfId="3276" priority="81" stopIfTrue="1">
      <formula>"esterreur(reference)"</formula>
    </cfRule>
  </conditionalFormatting>
  <conditionalFormatting sqref="AG414:AI417">
    <cfRule type="cellIs" dxfId="3275" priority="80" operator="greaterThan">
      <formula>0</formula>
    </cfRule>
  </conditionalFormatting>
  <conditionalFormatting sqref="AO414:AO417">
    <cfRule type="cellIs" dxfId="3274" priority="79" operator="greaterThan">
      <formula>0</formula>
    </cfRule>
  </conditionalFormatting>
  <conditionalFormatting sqref="Q98:Q99">
    <cfRule type="expression" dxfId="3273" priority="78" stopIfTrue="1">
      <formula>"esterreur(reference)"</formula>
    </cfRule>
  </conditionalFormatting>
  <conditionalFormatting sqref="L93">
    <cfRule type="expression" dxfId="3272" priority="77" stopIfTrue="1">
      <formula>"esterreur(reference)"</formula>
    </cfRule>
  </conditionalFormatting>
  <conditionalFormatting sqref="Q93">
    <cfRule type="expression" dxfId="3271" priority="76" stopIfTrue="1">
      <formula>"esterreur(reference)"</formula>
    </cfRule>
  </conditionalFormatting>
  <conditionalFormatting sqref="L5">
    <cfRule type="expression" dxfId="3270" priority="45" stopIfTrue="1">
      <formula>"esterreur(reference)"</formula>
    </cfRule>
  </conditionalFormatting>
  <conditionalFormatting sqref="I183">
    <cfRule type="expression" dxfId="3269" priority="43" stopIfTrue="1">
      <formula>"esterreur(reference)"</formula>
    </cfRule>
  </conditionalFormatting>
  <conditionalFormatting sqref="Q253">
    <cfRule type="expression" dxfId="3268" priority="35" stopIfTrue="1">
      <formula>"esterreur(reference)"</formula>
    </cfRule>
  </conditionalFormatting>
  <conditionalFormatting sqref="L183">
    <cfRule type="expression" dxfId="3267" priority="42" stopIfTrue="1">
      <formula>"esterreur(reference)"</formula>
    </cfRule>
  </conditionalFormatting>
  <conditionalFormatting sqref="Q183">
    <cfRule type="expression" dxfId="3266" priority="41" stopIfTrue="1">
      <formula>"esterreur(reference)"</formula>
    </cfRule>
  </conditionalFormatting>
  <conditionalFormatting sqref="O281:P282 O283">
    <cfRule type="expression" dxfId="3265" priority="40" stopIfTrue="1">
      <formula>"esterreur(reference)"</formula>
    </cfRule>
  </conditionalFormatting>
  <conditionalFormatting sqref="O275:P280">
    <cfRule type="expression" dxfId="3264" priority="39" stopIfTrue="1">
      <formula>"esterreur(reference)"</formula>
    </cfRule>
  </conditionalFormatting>
  <conditionalFormatting sqref="O287:Q287 O288:P288 O242:Q242 O251:Q252 O284 O253:P274 Q275:Q284">
    <cfRule type="expression" dxfId="3263" priority="38" stopIfTrue="1">
      <formula>"esterreur(reference)"</formula>
    </cfRule>
  </conditionalFormatting>
  <conditionalFormatting sqref="Q246">
    <cfRule type="expression" dxfId="3262" priority="36" stopIfTrue="1">
      <formula>"esterreur(reference)"</formula>
    </cfRule>
  </conditionalFormatting>
  <conditionalFormatting sqref="Q243">
    <cfRule type="expression" dxfId="3261" priority="37" stopIfTrue="1">
      <formula>"esterreur(reference)"</formula>
    </cfRule>
  </conditionalFormatting>
  <conditionalFormatting sqref="Q254">
    <cfRule type="expression" dxfId="3260" priority="34" stopIfTrue="1">
      <formula>"esterreur(reference)"</formula>
    </cfRule>
  </conditionalFormatting>
  <conditionalFormatting sqref="Q255">
    <cfRule type="expression" dxfId="3259" priority="33" stopIfTrue="1">
      <formula>"esterreur(reference)"</formula>
    </cfRule>
  </conditionalFormatting>
  <conditionalFormatting sqref="Q256">
    <cfRule type="expression" dxfId="3258" priority="32" stopIfTrue="1">
      <formula>"esterreur(reference)"</formula>
    </cfRule>
  </conditionalFormatting>
  <conditionalFormatting sqref="Q257">
    <cfRule type="expression" dxfId="3257" priority="31" stopIfTrue="1">
      <formula>"esterreur(reference)"</formula>
    </cfRule>
  </conditionalFormatting>
  <conditionalFormatting sqref="L240">
    <cfRule type="expression" dxfId="3256" priority="59" stopIfTrue="1">
      <formula>"esterreur(reference)"</formula>
    </cfRule>
  </conditionalFormatting>
  <conditionalFormatting sqref="K240">
    <cfRule type="expression" dxfId="3255" priority="58" stopIfTrue="1">
      <formula>"esterreur(reference)"</formula>
    </cfRule>
  </conditionalFormatting>
  <conditionalFormatting sqref="L294">
    <cfRule type="expression" dxfId="3254" priority="57" stopIfTrue="1">
      <formula>"esterreur(reference)"</formula>
    </cfRule>
  </conditionalFormatting>
  <conditionalFormatting sqref="Q260">
    <cfRule type="expression" dxfId="3253" priority="28" stopIfTrue="1">
      <formula>"esterreur(reference)"</formula>
    </cfRule>
  </conditionalFormatting>
  <conditionalFormatting sqref="Q268">
    <cfRule type="expression" dxfId="3252" priority="23" stopIfTrue="1">
      <formula>"esterreur(reference)"</formula>
    </cfRule>
  </conditionalFormatting>
  <conditionalFormatting sqref="Q270">
    <cfRule type="expression" dxfId="3251" priority="21" stopIfTrue="1">
      <formula>"esterreur(reference)"</formula>
    </cfRule>
  </conditionalFormatting>
  <conditionalFormatting sqref="Q262">
    <cfRule type="expression" dxfId="3250" priority="26" stopIfTrue="1">
      <formula>"esterreur(reference)"</formula>
    </cfRule>
  </conditionalFormatting>
  <conditionalFormatting sqref="Q261">
    <cfRule type="expression" dxfId="3249" priority="27" stopIfTrue="1">
      <formula>"esterreur(reference)"</formula>
    </cfRule>
  </conditionalFormatting>
  <conditionalFormatting sqref="Q263:Q264">
    <cfRule type="expression" dxfId="3248" priority="25" stopIfTrue="1">
      <formula>"esterreur(reference)"</formula>
    </cfRule>
  </conditionalFormatting>
  <conditionalFormatting sqref="Q267">
    <cfRule type="expression" dxfId="3247" priority="24" stopIfTrue="1">
      <formula>"esterreur(reference)"</formula>
    </cfRule>
  </conditionalFormatting>
  <conditionalFormatting sqref="Q269">
    <cfRule type="expression" dxfId="3246" priority="22" stopIfTrue="1">
      <formula>"esterreur(reference)"</formula>
    </cfRule>
  </conditionalFormatting>
  <conditionalFormatting sqref="Q271">
    <cfRule type="expression" dxfId="3245" priority="20" stopIfTrue="1">
      <formula>"esterreur(reference)"</formula>
    </cfRule>
  </conditionalFormatting>
  <conditionalFormatting sqref="G111:G112">
    <cfRule type="expression" dxfId="3244" priority="47" stopIfTrue="1">
      <formula>"esterreur(reference)"</formula>
    </cfRule>
  </conditionalFormatting>
  <conditionalFormatting sqref="I5">
    <cfRule type="expression" dxfId="3243" priority="46" stopIfTrue="1">
      <formula>"esterreur(reference)"</formula>
    </cfRule>
  </conditionalFormatting>
  <conditionalFormatting sqref="Q5">
    <cfRule type="expression" dxfId="3242" priority="44" stopIfTrue="1">
      <formula>"esterreur(reference)"</formula>
    </cfRule>
  </conditionalFormatting>
  <conditionalFormatting sqref="Q274">
    <cfRule type="expression" dxfId="3241" priority="18" stopIfTrue="1">
      <formula>"esterreur(reference)"</formula>
    </cfRule>
  </conditionalFormatting>
  <conditionalFormatting sqref="Q258">
    <cfRule type="expression" dxfId="3240" priority="30" stopIfTrue="1">
      <formula>"esterreur(reference)"</formula>
    </cfRule>
  </conditionalFormatting>
  <conditionalFormatting sqref="Q259">
    <cfRule type="expression" dxfId="3239" priority="29" stopIfTrue="1">
      <formula>"esterreur(reference)"</formula>
    </cfRule>
  </conditionalFormatting>
  <conditionalFormatting sqref="Q272:Q273">
    <cfRule type="expression" dxfId="3238" priority="19" stopIfTrue="1">
      <formula>"esterreur(reference)"</formula>
    </cfRule>
  </conditionalFormatting>
  <conditionalFormatting sqref="P243">
    <cfRule type="expression" dxfId="3237" priority="17" stopIfTrue="1">
      <formula>"esterreur(reference)"</formula>
    </cfRule>
  </conditionalFormatting>
  <conditionalFormatting sqref="P246">
    <cfRule type="expression" dxfId="3236" priority="16" stopIfTrue="1">
      <formula>"esterreur(reference)"</formula>
    </cfRule>
  </conditionalFormatting>
  <conditionalFormatting sqref="Q266">
    <cfRule type="expression" dxfId="3235" priority="15" stopIfTrue="1">
      <formula>"esterreur(reference)"</formula>
    </cfRule>
  </conditionalFormatting>
  <conditionalFormatting sqref="Q240">
    <cfRule type="expression" dxfId="3234" priority="14" stopIfTrue="1">
      <formula>"esterreur(reference)"</formula>
    </cfRule>
  </conditionalFormatting>
  <conditionalFormatting sqref="P240">
    <cfRule type="expression" dxfId="3233" priority="13" stopIfTrue="1">
      <formula>"esterreur(reference)"</formula>
    </cfRule>
  </conditionalFormatting>
  <conditionalFormatting sqref="K310">
    <cfRule type="expression" dxfId="3232" priority="10" stopIfTrue="1">
      <formula>"esterreur(reference)"</formula>
    </cfRule>
  </conditionalFormatting>
  <conditionalFormatting sqref="M310">
    <cfRule type="expression" dxfId="3231" priority="11" stopIfTrue="1">
      <formula>"esterreur(reference)"</formula>
    </cfRule>
  </conditionalFormatting>
  <conditionalFormatting sqref="R310">
    <cfRule type="expression" dxfId="3230" priority="12" stopIfTrue="1">
      <formula>"esterreur(reference)"</formula>
    </cfRule>
  </conditionalFormatting>
  <conditionalFormatting sqref="L310">
    <cfRule type="expression" dxfId="3229" priority="9" stopIfTrue="1">
      <formula>"esterreur(reference)"</formula>
    </cfRule>
  </conditionalFormatting>
  <conditionalFormatting sqref="J310">
    <cfRule type="expression" dxfId="3228" priority="8" stopIfTrue="1">
      <formula>"esterreur(reference)"</formula>
    </cfRule>
  </conditionalFormatting>
  <conditionalFormatting sqref="P310">
    <cfRule type="expression" dxfId="3227" priority="7" stopIfTrue="1">
      <formula>"esterreur(reference)"</formula>
    </cfRule>
  </conditionalFormatting>
  <conditionalFormatting sqref="Q310">
    <cfRule type="expression" dxfId="3226" priority="6" stopIfTrue="1">
      <formula>"esterreur(reference)"</formula>
    </cfRule>
  </conditionalFormatting>
  <conditionalFormatting sqref="O310">
    <cfRule type="expression" dxfId="3225" priority="5" stopIfTrue="1">
      <formula>"esterreur(reference)"</formula>
    </cfRule>
  </conditionalFormatting>
  <conditionalFormatting sqref="O107:Q107">
    <cfRule type="expression" dxfId="3224" priority="3" stopIfTrue="1">
      <formula>"esterreur(reference)"</formula>
    </cfRule>
  </conditionalFormatting>
  <conditionalFormatting sqref="G42">
    <cfRule type="expression" dxfId="3223" priority="2" stopIfTrue="1">
      <formula>"esterreur(reference)"</formula>
    </cfRule>
  </conditionalFormatting>
  <conditionalFormatting sqref="G55">
    <cfRule type="expression" dxfId="3222" priority="1" stopIfTrue="1">
      <formula>"esterreur(reference)"</formula>
    </cfRule>
  </conditionalFormatting>
  <printOptions horizontalCentered="1"/>
  <pageMargins left="0" right="0" top="0.5" bottom="0.25" header="0" footer="0"/>
  <pageSetup scale="34" orientation="landscape" r:id="rId1"/>
  <rowBreaks count="14" manualBreakCount="14">
    <brk id="87" min="2" max="18" man="1"/>
    <brk id="166" min="1" max="1" man="1"/>
    <brk id="88" min="1" max="1" man="1"/>
    <brk id="166" min="2" max="18" man="1"/>
    <brk id="232" min="2" max="18" man="1"/>
    <brk id="234" min="1" max="1" man="1"/>
    <brk id="289" min="2" max="18" man="1"/>
    <brk id="352" min="2" max="18" man="1"/>
    <brk id="398" min="1" max="1" man="1"/>
    <brk id="482" min="1" max="1" man="1"/>
    <brk id="289" min="1" max="1" man="1"/>
    <brk id="482" min="21" max="40" man="1"/>
    <brk id="483" min="1" max="1" man="1"/>
    <brk id="354" min="1" max="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/>
  <dimension ref="A1"/>
  <sheetViews>
    <sheetView workbookViewId="0">
      <selection sqref="A1:XFD1048576"/>
    </sheetView>
  </sheetViews>
  <sheetFormatPr baseColWidth="10" defaultRowHeight="14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21">
    <tabColor rgb="FF00B050"/>
  </sheetPr>
  <dimension ref="A1:BJ697"/>
  <sheetViews>
    <sheetView topLeftCell="C1" zoomScale="60" zoomScaleNormal="60" workbookViewId="0">
      <selection activeCell="C1" sqref="A1:XFD1048576"/>
    </sheetView>
  </sheetViews>
  <sheetFormatPr baseColWidth="10" defaultColWidth="12.625" defaultRowHeight="15" customHeight="1"/>
  <cols>
    <col min="1" max="1" width="24.125" hidden="1" customWidth="1"/>
    <col min="2" max="2" width="36" hidden="1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3.625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13.125" customWidth="1"/>
    <col min="22" max="22" width="28.75" customWidth="1"/>
    <col min="23" max="23" width="12.25" customWidth="1"/>
    <col min="24" max="24" width="17.75" customWidth="1"/>
    <col min="25" max="25" width="10" customWidth="1"/>
    <col min="26" max="26" width="17.375" customWidth="1"/>
    <col min="27" max="27" width="10.875" customWidth="1"/>
    <col min="28" max="28" width="10" customWidth="1"/>
    <col min="29" max="29" width="17.5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62" width="11" customWidth="1"/>
  </cols>
  <sheetData>
    <row r="1" spans="1:40" ht="35.25">
      <c r="B1" s="1"/>
      <c r="C1" s="1" t="str">
        <f>[5]Parametres!B1</f>
        <v>Volks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tr">
        <f>CONCATENATE("Réalisé,"," ",[5]Parametres!B3," ",[5]Parametres!B4)</f>
        <v>Réalisé, Juillet 2021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 thickBot="1">
      <c r="B2" s="7"/>
      <c r="C2" s="8"/>
      <c r="D2" s="9" t="s">
        <v>2</v>
      </c>
      <c r="E2" s="9" t="s">
        <v>3</v>
      </c>
      <c r="F2" s="9" t="s">
        <v>4</v>
      </c>
      <c r="G2" s="9" t="s">
        <v>2</v>
      </c>
      <c r="H2" s="9" t="s">
        <v>3</v>
      </c>
      <c r="I2" s="9" t="s">
        <v>4</v>
      </c>
      <c r="J2" s="9" t="s">
        <v>218</v>
      </c>
      <c r="K2" s="9"/>
      <c r="L2" s="9" t="s">
        <v>214</v>
      </c>
      <c r="M2" s="11"/>
      <c r="N2" s="11"/>
      <c r="O2" s="9" t="s">
        <v>218</v>
      </c>
      <c r="P2" s="9"/>
      <c r="Q2" s="9" t="s">
        <v>214</v>
      </c>
      <c r="R2" s="11"/>
      <c r="S2" s="11"/>
      <c r="T2" s="11"/>
      <c r="U2" s="11"/>
    </row>
    <row r="3" spans="1:40" ht="21" thickTop="1">
      <c r="B3" s="12"/>
      <c r="C3" s="13"/>
      <c r="D3" s="528" t="s">
        <v>5</v>
      </c>
      <c r="E3" s="529"/>
      <c r="F3" s="530"/>
      <c r="G3" s="526" t="s">
        <v>6</v>
      </c>
      <c r="H3" s="529"/>
      <c r="I3" s="530"/>
      <c r="J3" s="526" t="s">
        <v>7</v>
      </c>
      <c r="K3" s="529"/>
      <c r="L3" s="530"/>
      <c r="M3" s="526" t="s">
        <v>8</v>
      </c>
      <c r="N3" s="530"/>
      <c r="O3" s="528" t="s">
        <v>9</v>
      </c>
      <c r="P3" s="529"/>
      <c r="Q3" s="530"/>
      <c r="R3" s="526" t="s">
        <v>10</v>
      </c>
      <c r="S3" s="527"/>
      <c r="T3" s="14"/>
      <c r="U3" s="14"/>
      <c r="V3" t="s">
        <v>234</v>
      </c>
      <c r="W3" s="512">
        <v>0.45</v>
      </c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20.25">
      <c r="B4" s="12"/>
      <c r="C4" s="15"/>
      <c r="D4" s="16" t="s">
        <v>11</v>
      </c>
      <c r="E4" s="17" t="s">
        <v>12</v>
      </c>
      <c r="F4" s="18" t="s">
        <v>13</v>
      </c>
      <c r="G4" s="19" t="s">
        <v>11</v>
      </c>
      <c r="H4" s="17" t="s">
        <v>12</v>
      </c>
      <c r="I4" s="18" t="s">
        <v>13</v>
      </c>
      <c r="J4" s="19" t="s">
        <v>11</v>
      </c>
      <c r="K4" s="17" t="s">
        <v>14</v>
      </c>
      <c r="L4" s="18" t="s">
        <v>13</v>
      </c>
      <c r="M4" s="19" t="s">
        <v>15</v>
      </c>
      <c r="N4" s="18" t="s">
        <v>13</v>
      </c>
      <c r="O4" s="17" t="s">
        <v>11</v>
      </c>
      <c r="P4" s="17" t="s">
        <v>14</v>
      </c>
      <c r="Q4" s="18" t="s">
        <v>13</v>
      </c>
      <c r="R4" s="19" t="s">
        <v>11</v>
      </c>
      <c r="S4" s="20" t="s">
        <v>13</v>
      </c>
      <c r="T4" s="14"/>
      <c r="U4" s="14"/>
      <c r="V4" t="s">
        <v>235</v>
      </c>
      <c r="W4" s="512">
        <v>0.1</v>
      </c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ht="20.25">
      <c r="A5" t="str">
        <f>+B5&amp;C5</f>
        <v>Véhicules neufsVentes nettes</v>
      </c>
      <c r="B5" s="12" t="str">
        <f t="shared" ref="B5:B85" si="0">+$K$1</f>
        <v>Véhicules neufs</v>
      </c>
      <c r="C5" s="21" t="s">
        <v>16</v>
      </c>
      <c r="D5" s="22"/>
      <c r="E5" s="22"/>
      <c r="F5" s="23">
        <f>+INDEX('[5]Budget original'!$A$2:$AO$496,MATCH($A5,'[5]Budget original'!$A$2:$A$496,0),MATCH(F$2,'[5]Budget original'!$A$2:$AO$2,0))</f>
        <v>688676.8901585252</v>
      </c>
      <c r="G5" s="22"/>
      <c r="H5" s="22"/>
      <c r="I5" s="25">
        <f>+INDEX('[5]Budget révisé'!$A$2:$AO$496,MATCH($A5,'[5]Budget révisé'!$A$2:$A$496,0),MATCH(I$2,'[5]Budget révisé'!$A$2:$AO$2,0))</f>
        <v>688676.8901585252</v>
      </c>
      <c r="J5" s="24"/>
      <c r="K5" s="26"/>
      <c r="L5" s="23">
        <f>-SUMIFS([5]BV_Data_An_Cour!$O:$O,[5]BV_Data_An_Cour!$X:$X,"Oui",[5]BV_Data_An_Cour!$U:$U,$B5)</f>
        <v>2770249.67</v>
      </c>
      <c r="M5" s="27"/>
      <c r="N5" s="28"/>
      <c r="O5" s="24"/>
      <c r="P5" s="26"/>
      <c r="Q5" s="23">
        <f>-SUMIFS([5]BV_Data_An_Prec!$O:$O,[5]BV_Data_An_Prec!$X:$X,"Oui",[5]BV_Data_An_Prec!$U:$U,$B5)</f>
        <v>2235532.6500000004</v>
      </c>
      <c r="R5" s="27"/>
      <c r="S5" s="29"/>
      <c r="T5" s="14"/>
      <c r="U5" s="14"/>
      <c r="V5" s="513" t="s">
        <v>229</v>
      </c>
      <c r="W5" s="514">
        <v>0.22500000000000001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ht="20.25">
      <c r="A6" t="str">
        <f t="shared" ref="A6:A85" si="1">+B6&amp;C6</f>
        <v>Véhicules neufsAutos détail</v>
      </c>
      <c r="B6" s="12" t="str">
        <f t="shared" si="0"/>
        <v>Véhicules neufs</v>
      </c>
      <c r="C6" s="30" t="s">
        <v>17</v>
      </c>
      <c r="D6" s="31">
        <f>+INDEX('[5]Budget original'!$A$2:$AO$496,MATCH($A6,'[5]Budget original'!$A$2:$A$496,0),MATCH(D$2,'[5]Budget original'!$A$2:$AO$2,0))</f>
        <v>25.083842293153349</v>
      </c>
      <c r="E6" s="31">
        <f>IF(D6=0,0,F6/D6)</f>
        <v>955.05621789951272</v>
      </c>
      <c r="F6" s="31">
        <f>+INDEX('[5]Budget original'!$A$2:$AO$496,MATCH($A6,'[5]Budget original'!$A$2:$A$496,0),MATCH(F$2,'[5]Budget original'!$A$2:$AO$2,0))</f>
        <v>23956.479550886877</v>
      </c>
      <c r="G6" s="32">
        <v>25</v>
      </c>
      <c r="H6" s="31">
        <f>IF(G6=0,0,I6/G6)</f>
        <v>958.25918203547508</v>
      </c>
      <c r="I6" s="31">
        <f>+INDEX('[5]Budget révisé'!$A$2:$AO$496,MATCH($A6,'[5]Budget révisé'!$A$2:$A$496,0),MATCH(I$2,'[5]Budget révisé'!$A$2:$AO$2,0))</f>
        <v>23956.479550886877</v>
      </c>
      <c r="J6" s="32">
        <f>-SUMIFS([5]BV_Data_An_Cour!$O:$O,[5]BV_Data_An_Cour!$U:$U,$B6,[5]BV_Data_An_Cour!$V:$V,$C6,[5]BV_Data_An_Cour!$W:$W,J$2)</f>
        <v>24</v>
      </c>
      <c r="K6" s="31">
        <f>IF(J6=0,0,L6/J6)</f>
        <v>1259.8541666666686</v>
      </c>
      <c r="L6" s="33">
        <f>-SUMIFS([5]BV_Data_An_Cour!$O:$O,[5]BV_Data_An_Cour!$U:$U,$B6,[5]BV_Data_An_Cour!$V:$V,$C6,[5]BV_Data_An_Cour!$W:$W,L$2)</f>
        <v>30236.500000000044</v>
      </c>
      <c r="M6" s="32">
        <f t="shared" ref="M6:M12" si="2">J6-G6</f>
        <v>-1</v>
      </c>
      <c r="N6" s="34">
        <f>L6-I6</f>
        <v>6280.0204491131663</v>
      </c>
      <c r="O6" s="32">
        <f>-SUMIFS([5]BV_Data_An_Prec!$O:$O,[5]BV_Data_An_Prec!$U:$U,$B6,[5]BV_Data_An_Prec!$V:$V,$C6,[5]BV_Data_An_Prec!$W:$W,O$2)</f>
        <v>35</v>
      </c>
      <c r="P6" s="31">
        <f>IF(O6=0,0,Q6/O6)</f>
        <v>295.79685714286086</v>
      </c>
      <c r="Q6" s="33">
        <f>-SUMIFS([5]BV_Data_An_Prec!$O:$O,[5]BV_Data_An_Prec!$U:$U,$B6,[5]BV_Data_An_Prec!$V:$V,$C6,[5]BV_Data_An_Prec!$W:$W,Q$2)</f>
        <v>10352.89000000013</v>
      </c>
      <c r="R6" s="32">
        <f t="shared" ref="R6:R12" si="3">J6-O6</f>
        <v>-11</v>
      </c>
      <c r="S6" s="35">
        <f t="shared" ref="S6:S12" si="4">L6-Q6</f>
        <v>19883.609999999913</v>
      </c>
      <c r="T6" s="14"/>
      <c r="U6" s="14"/>
      <c r="V6" s="513" t="s">
        <v>236</v>
      </c>
      <c r="W6" s="514">
        <v>2.5000000000000001E-2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1:40" ht="20.25">
      <c r="A7" t="str">
        <f t="shared" si="1"/>
        <v>Véhicules neufsCamions détail</v>
      </c>
      <c r="B7" s="12" t="str">
        <f t="shared" si="0"/>
        <v>Véhicules neufs</v>
      </c>
      <c r="C7" s="30" t="s">
        <v>18</v>
      </c>
      <c r="D7" s="31">
        <f>+INDEX('[5]Budget original'!$A$2:$AO$496,MATCH($A7,'[5]Budget original'!$A$2:$A$496,0),MATCH(D$2,'[5]Budget original'!$A$2:$AO$2,0))</f>
        <v>33.693477931727436</v>
      </c>
      <c r="E7" s="31">
        <f t="shared" ref="E7:E12" si="5">IF(D7=0,0,F7/D7)</f>
        <v>1702.6668817908317</v>
      </c>
      <c r="F7" s="31">
        <f>+INDEX('[5]Budget original'!$A$2:$AO$496,MATCH($A7,'[5]Budget original'!$A$2:$A$496,0),MATCH(F$2,'[5]Budget original'!$A$2:$AO$2,0))</f>
        <v>57368.769006702554</v>
      </c>
      <c r="G7" s="32">
        <v>34</v>
      </c>
      <c r="H7" s="31">
        <f t="shared" ref="H7:H12" si="6">IF(G7=0,0,I7/G7)</f>
        <v>1687.3167354912516</v>
      </c>
      <c r="I7" s="31">
        <f>+INDEX('[5]Budget révisé'!$A$2:$AO$496,MATCH($A7,'[5]Budget révisé'!$A$2:$A$496,0),MATCH(I$2,'[5]Budget révisé'!$A$2:$AO$2,0))</f>
        <v>57368.769006702554</v>
      </c>
      <c r="J7" s="32">
        <f>-SUMIFS([5]BV_Data_An_Cour!$O:$O,[5]BV_Data_An_Cour!$U:$U,$B7,[5]BV_Data_An_Cour!$V:$V,$C7,[5]BV_Data_An_Cour!$W:$W,J$2)</f>
        <v>37</v>
      </c>
      <c r="K7" s="31">
        <f t="shared" ref="K7:K12" si="7">IF(J7=0,0,L7/J7)</f>
        <v>2440.6305405405365</v>
      </c>
      <c r="L7" s="33">
        <f>-SUMIFS([5]BV_Data_An_Cour!$O:$O,[5]BV_Data_An_Cour!$U:$U,$B7,[5]BV_Data_An_Cour!$V:$V,$C7,[5]BV_Data_An_Cour!$W:$W,L$2)</f>
        <v>90303.329999999842</v>
      </c>
      <c r="M7" s="32">
        <f t="shared" si="2"/>
        <v>3</v>
      </c>
      <c r="N7" s="34">
        <f t="shared" ref="N7:N12" si="8">L7-I7</f>
        <v>32934.560993297287</v>
      </c>
      <c r="O7" s="32">
        <f>-SUMIFS([5]BV_Data_An_Prec!$O:$O,[5]BV_Data_An_Prec!$U:$U,$B7,[5]BV_Data_An_Prec!$V:$V,$C7,[5]BV_Data_An_Prec!$W:$W,O$2)</f>
        <v>19</v>
      </c>
      <c r="P7" s="31">
        <f t="shared" ref="P7:P12" si="9">IF(O7=0,0,Q7/O7)</f>
        <v>763.88263157895449</v>
      </c>
      <c r="Q7" s="33">
        <f>-SUMIFS([5]BV_Data_An_Prec!$O:$O,[5]BV_Data_An_Prec!$U:$U,$B7,[5]BV_Data_An_Prec!$V:$V,$C7,[5]BV_Data_An_Prec!$W:$W,Q$2)</f>
        <v>14513.770000000135</v>
      </c>
      <c r="R7" s="32">
        <f t="shared" si="3"/>
        <v>18</v>
      </c>
      <c r="S7" s="35">
        <f t="shared" si="4"/>
        <v>75789.559999999707</v>
      </c>
      <c r="T7" s="14"/>
      <c r="U7" s="14"/>
      <c r="V7" t="s">
        <v>237</v>
      </c>
      <c r="W7" s="512">
        <v>0.2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1:40" ht="20.25">
      <c r="A8" t="str">
        <f t="shared" si="1"/>
        <v>Véhicules neufsSprinter</v>
      </c>
      <c r="B8" s="12" t="str">
        <f t="shared" si="0"/>
        <v>Véhicules neufs</v>
      </c>
      <c r="C8" s="30" t="s">
        <v>19</v>
      </c>
      <c r="D8" s="31">
        <f>+INDEX('[5]Budget original'!$A$2:$AO$496,MATCH($A8,'[5]Budget original'!$A$2:$A$496,0),MATCH(D$2,'[5]Budget original'!$A$2:$AO$2,0))</f>
        <v>0</v>
      </c>
      <c r="E8" s="31">
        <f t="shared" si="5"/>
        <v>0</v>
      </c>
      <c r="F8" s="31">
        <f>+INDEX('[5]Budget original'!$A$2:$AO$496,MATCH($A8,'[5]Budget original'!$A$2:$A$496,0),MATCH(F$2,'[5]Budget original'!$A$2:$AO$2,0))</f>
        <v>0</v>
      </c>
      <c r="G8" s="32">
        <v>0</v>
      </c>
      <c r="H8" s="31">
        <f t="shared" si="6"/>
        <v>0</v>
      </c>
      <c r="I8" s="31">
        <f>+INDEX('[5]Budget révisé'!$A$2:$AO$496,MATCH($A8,'[5]Budget révisé'!$A$2:$A$496,0),MATCH(I$2,'[5]Budget révisé'!$A$2:$AO$2,0))</f>
        <v>0</v>
      </c>
      <c r="J8" s="32">
        <f>-SUMIFS([5]BV_Data_An_Cour!$O:$O,[5]BV_Data_An_Cour!$U:$U,$B8,[5]BV_Data_An_Cour!$V:$V,$C8,[5]BV_Data_An_Cour!$W:$W,J$2)</f>
        <v>0</v>
      </c>
      <c r="K8" s="31">
        <f t="shared" si="7"/>
        <v>0</v>
      </c>
      <c r="L8" s="33">
        <f>-SUMIFS([5]BV_Data_An_Cour!$O:$O,[5]BV_Data_An_Cour!$U:$U,$B8,[5]BV_Data_An_Cour!$V:$V,$C8,[5]BV_Data_An_Cour!$W:$W,L$2)</f>
        <v>0</v>
      </c>
      <c r="M8" s="32">
        <f t="shared" si="2"/>
        <v>0</v>
      </c>
      <c r="N8" s="34">
        <f t="shared" si="8"/>
        <v>0</v>
      </c>
      <c r="O8" s="32">
        <f>-SUMIFS([5]BV_Data_An_Prec!$O:$O,[5]BV_Data_An_Prec!$U:$U,$B8,[5]BV_Data_An_Prec!$V:$V,$C8,[5]BV_Data_An_Prec!$W:$W,O$2)</f>
        <v>0</v>
      </c>
      <c r="P8" s="31">
        <f t="shared" si="9"/>
        <v>0</v>
      </c>
      <c r="Q8" s="33">
        <f>-SUMIFS([5]BV_Data_An_Prec!$O:$O,[5]BV_Data_An_Prec!$U:$U,$B8,[5]BV_Data_An_Prec!$V:$V,$C8,[5]BV_Data_An_Prec!$W:$W,Q$2)</f>
        <v>0</v>
      </c>
      <c r="R8" s="32">
        <f t="shared" si="3"/>
        <v>0</v>
      </c>
      <c r="S8" s="35">
        <f t="shared" si="4"/>
        <v>0</v>
      </c>
      <c r="T8" s="14"/>
      <c r="U8" s="14"/>
      <c r="W8" s="512">
        <f t="shared" ref="W8" si="10">SUM(W3:W7)</f>
        <v>1</v>
      </c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1:40" ht="20.25">
      <c r="A9" t="str">
        <f t="shared" si="1"/>
        <v>Véhicules neufsMoto détail</v>
      </c>
      <c r="B9" s="12" t="str">
        <f t="shared" si="0"/>
        <v>Véhicules neufs</v>
      </c>
      <c r="C9" s="30" t="s">
        <v>20</v>
      </c>
      <c r="D9" s="31">
        <f>+INDEX('[5]Budget original'!$A$2:$AO$496,MATCH($A9,'[5]Budget original'!$A$2:$A$496,0),MATCH(D$2,'[5]Budget original'!$A$2:$AO$2,0))</f>
        <v>0</v>
      </c>
      <c r="E9" s="31">
        <f t="shared" si="5"/>
        <v>0</v>
      </c>
      <c r="F9" s="31">
        <f>+INDEX('[5]Budget original'!$A$2:$AO$496,MATCH($A9,'[5]Budget original'!$A$2:$A$496,0),MATCH(F$2,'[5]Budget original'!$A$2:$AO$2,0))</f>
        <v>0</v>
      </c>
      <c r="G9" s="32">
        <v>0</v>
      </c>
      <c r="H9" s="31">
        <f t="shared" si="6"/>
        <v>0</v>
      </c>
      <c r="I9" s="31">
        <f>+INDEX('[5]Budget révisé'!$A$2:$AO$496,MATCH($A9,'[5]Budget révisé'!$A$2:$A$496,0),MATCH(I$2,'[5]Budget révisé'!$A$2:$AO$2,0))</f>
        <v>0</v>
      </c>
      <c r="J9" s="32">
        <f>-SUMIFS([5]BV_Data_An_Cour!$O:$O,[5]BV_Data_An_Cour!$U:$U,$B9,[5]BV_Data_An_Cour!$V:$V,$C9,[5]BV_Data_An_Cour!$W:$W,J$2)</f>
        <v>0</v>
      </c>
      <c r="K9" s="31">
        <f t="shared" si="7"/>
        <v>0</v>
      </c>
      <c r="L9" s="33">
        <f>-SUMIFS([5]BV_Data_An_Cour!$O:$O,[5]BV_Data_An_Cour!$U:$U,$B9,[5]BV_Data_An_Cour!$V:$V,$C9,[5]BV_Data_An_Cour!$W:$W,L$2)</f>
        <v>0</v>
      </c>
      <c r="M9" s="32">
        <f t="shared" si="2"/>
        <v>0</v>
      </c>
      <c r="N9" s="34">
        <f t="shared" si="8"/>
        <v>0</v>
      </c>
      <c r="O9" s="32">
        <f>-SUMIFS([5]BV_Data_An_Prec!$O:$O,[5]BV_Data_An_Prec!$U:$U,$B9,[5]BV_Data_An_Prec!$V:$V,$C9,[5]BV_Data_An_Prec!$W:$W,O$2)</f>
        <v>0</v>
      </c>
      <c r="P9" s="31">
        <f t="shared" si="9"/>
        <v>0</v>
      </c>
      <c r="Q9" s="33">
        <f>-SUMIFS([5]BV_Data_An_Prec!$O:$O,[5]BV_Data_An_Prec!$U:$U,$B9,[5]BV_Data_An_Prec!$V:$V,$C9,[5]BV_Data_An_Prec!$W:$W,Q$2)</f>
        <v>0</v>
      </c>
      <c r="R9" s="32">
        <f t="shared" si="3"/>
        <v>0</v>
      </c>
      <c r="S9" s="35">
        <f t="shared" si="4"/>
        <v>0</v>
      </c>
      <c r="T9" s="14"/>
      <c r="U9" s="14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ht="20.25" hidden="1" customHeight="1">
      <c r="A10" t="str">
        <f t="shared" si="1"/>
        <v>Véhicules neufs[...]</v>
      </c>
      <c r="B10" s="12" t="str">
        <f t="shared" si="0"/>
        <v>Véhicules neufs</v>
      </c>
      <c r="C10" s="30" t="s">
        <v>21</v>
      </c>
      <c r="D10" s="31">
        <v>0</v>
      </c>
      <c r="E10" s="31">
        <f t="shared" si="5"/>
        <v>0</v>
      </c>
      <c r="F10" s="31">
        <f>+INDEX('[5]Budget original'!$A$2:$AO$496,MATCH($A10,'[5]Budget original'!$A$2:$A$496,0),MATCH(F$2,'[5]Budget original'!$A$2:$AO$2,0))</f>
        <v>0</v>
      </c>
      <c r="G10" s="32">
        <v>0</v>
      </c>
      <c r="H10" s="31">
        <f t="shared" si="6"/>
        <v>0</v>
      </c>
      <c r="I10" s="31">
        <f>+INDEX('[5]Budget révisé'!$A$2:$AO$496,MATCH($A10,'[5]Budget révisé'!$A$2:$A$496,0),MATCH(I$2,'[5]Budget révisé'!$A$2:$AO$2,0))</f>
        <v>0</v>
      </c>
      <c r="J10" s="32">
        <f>-SUMIFS([5]BV_Data_An_Cour!$O:$O,[5]BV_Data_An_Cour!$U:$U,$B10,[5]BV_Data_An_Cour!$V:$V,$C10,[5]BV_Data_An_Cour!$W:$W,J$2)</f>
        <v>0</v>
      </c>
      <c r="K10" s="31">
        <f t="shared" si="7"/>
        <v>0</v>
      </c>
      <c r="L10" s="33">
        <f>-SUMIFS([5]BV_Data_An_Cour!$O:$O,[5]BV_Data_An_Cour!$U:$U,$B10,[5]BV_Data_An_Cour!$V:$V,$C10,[5]BV_Data_An_Cour!$W:$W,L$2)</f>
        <v>0</v>
      </c>
      <c r="M10" s="32">
        <f t="shared" si="2"/>
        <v>0</v>
      </c>
      <c r="N10" s="34">
        <f t="shared" si="8"/>
        <v>0</v>
      </c>
      <c r="O10" s="32">
        <f>-SUMIFS([5]BV_Data_An_Prec!$O:$O,[5]BV_Data_An_Prec!$U:$U,$B10,[5]BV_Data_An_Prec!$V:$V,$C10,[5]BV_Data_An_Prec!$W:$W,O$2)</f>
        <v>0</v>
      </c>
      <c r="P10" s="31">
        <f t="shared" si="9"/>
        <v>0</v>
      </c>
      <c r="Q10" s="33">
        <f>-SUMIFS([5]BV_Data_An_Prec!$O:$O,[5]BV_Data_An_Prec!$U:$U,$B10,[5]BV_Data_An_Prec!$V:$V,$C10,[5]BV_Data_An_Prec!$W:$W,Q$2)</f>
        <v>0</v>
      </c>
      <c r="R10" s="32">
        <f t="shared" si="3"/>
        <v>0</v>
      </c>
      <c r="S10" s="35">
        <f t="shared" si="4"/>
        <v>0</v>
      </c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ht="20.25" hidden="1" customHeight="1">
      <c r="A11" t="str">
        <f t="shared" si="1"/>
        <v>Véhicules neufs[...]</v>
      </c>
      <c r="B11" s="12" t="str">
        <f t="shared" si="0"/>
        <v>Véhicules neufs</v>
      </c>
      <c r="C11" s="30" t="s">
        <v>21</v>
      </c>
      <c r="D11" s="31">
        <v>0</v>
      </c>
      <c r="E11" s="31">
        <f t="shared" si="5"/>
        <v>0</v>
      </c>
      <c r="F11" s="31">
        <f>+INDEX('[5]Budget original'!$A$2:$AO$496,MATCH($A11,'[5]Budget original'!$A$2:$A$496,0),MATCH(F$2,'[5]Budget original'!$A$2:$AO$2,0))</f>
        <v>0</v>
      </c>
      <c r="G11" s="32">
        <v>0</v>
      </c>
      <c r="H11" s="31">
        <f t="shared" si="6"/>
        <v>0</v>
      </c>
      <c r="I11" s="31">
        <f>+INDEX('[5]Budget révisé'!$A$2:$AO$496,MATCH($A11,'[5]Budget révisé'!$A$2:$A$496,0),MATCH(I$2,'[5]Budget révisé'!$A$2:$AO$2,0))</f>
        <v>0</v>
      </c>
      <c r="J11" s="32">
        <f>-SUMIFS([5]BV_Data_An_Cour!$O:$O,[5]BV_Data_An_Cour!$U:$U,$B11,[5]BV_Data_An_Cour!$V:$V,$C11,[5]BV_Data_An_Cour!$W:$W,J$2)</f>
        <v>0</v>
      </c>
      <c r="K11" s="31">
        <f t="shared" si="7"/>
        <v>0</v>
      </c>
      <c r="L11" s="33">
        <f>-SUMIFS([5]BV_Data_An_Cour!$O:$O,[5]BV_Data_An_Cour!$U:$U,$B11,[5]BV_Data_An_Cour!$V:$V,$C11,[5]BV_Data_An_Cour!$W:$W,L$2)</f>
        <v>0</v>
      </c>
      <c r="M11" s="32">
        <f t="shared" si="2"/>
        <v>0</v>
      </c>
      <c r="N11" s="34">
        <f t="shared" si="8"/>
        <v>0</v>
      </c>
      <c r="O11" s="32">
        <f>-SUMIFS([5]BV_Data_An_Prec!$O:$O,[5]BV_Data_An_Prec!$U:$U,$B11,[5]BV_Data_An_Prec!$V:$V,$C11,[5]BV_Data_An_Prec!$W:$W,O$2)</f>
        <v>0</v>
      </c>
      <c r="P11" s="31">
        <f t="shared" si="9"/>
        <v>0</v>
      </c>
      <c r="Q11" s="33">
        <f>-SUMIFS([5]BV_Data_An_Prec!$O:$O,[5]BV_Data_An_Prec!$U:$U,$B11,[5]BV_Data_An_Prec!$V:$V,$C11,[5]BV_Data_An_Prec!$W:$W,Q$2)</f>
        <v>0</v>
      </c>
      <c r="R11" s="32">
        <f t="shared" si="3"/>
        <v>0</v>
      </c>
      <c r="S11" s="35">
        <f t="shared" si="4"/>
        <v>0</v>
      </c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1:40" ht="20.25" hidden="1" customHeight="1">
      <c r="A12" t="str">
        <f t="shared" si="1"/>
        <v>Véhicules neufs[...]</v>
      </c>
      <c r="B12" s="12" t="str">
        <f t="shared" si="0"/>
        <v>Véhicules neufs</v>
      </c>
      <c r="C12" s="30" t="s">
        <v>21</v>
      </c>
      <c r="D12" s="31">
        <v>0</v>
      </c>
      <c r="E12" s="31">
        <f t="shared" si="5"/>
        <v>0</v>
      </c>
      <c r="F12" s="31">
        <f>+INDEX('[5]Budget original'!$A$2:$AO$496,MATCH($A12,'[5]Budget original'!$A$2:$A$496,0),MATCH(F$2,'[5]Budget original'!$A$2:$AO$2,0))</f>
        <v>0</v>
      </c>
      <c r="G12" s="32">
        <v>0</v>
      </c>
      <c r="H12" s="31">
        <f t="shared" si="6"/>
        <v>0</v>
      </c>
      <c r="I12" s="31">
        <f>+INDEX('[5]Budget révisé'!$A$2:$AO$496,MATCH($A12,'[5]Budget révisé'!$A$2:$A$496,0),MATCH(I$2,'[5]Budget révisé'!$A$2:$AO$2,0))</f>
        <v>0</v>
      </c>
      <c r="J12" s="32">
        <f>-SUMIFS([5]BV_Data_An_Cour!$O:$O,[5]BV_Data_An_Cour!$U:$U,$B12,[5]BV_Data_An_Cour!$V:$V,$C12,[5]BV_Data_An_Cour!$W:$W,J$2)</f>
        <v>0</v>
      </c>
      <c r="K12" s="31">
        <f t="shared" si="7"/>
        <v>0</v>
      </c>
      <c r="L12" s="33">
        <f>-SUMIFS([5]BV_Data_An_Cour!$O:$O,[5]BV_Data_An_Cour!$U:$U,$B12,[5]BV_Data_An_Cour!$V:$V,$C12,[5]BV_Data_An_Cour!$W:$W,L$2)</f>
        <v>0</v>
      </c>
      <c r="M12" s="32">
        <f t="shared" si="2"/>
        <v>0</v>
      </c>
      <c r="N12" s="34">
        <f t="shared" si="8"/>
        <v>0</v>
      </c>
      <c r="O12" s="32">
        <f>-SUMIFS([5]BV_Data_An_Prec!$O:$O,[5]BV_Data_An_Prec!$U:$U,$B12,[5]BV_Data_An_Prec!$V:$V,$C12,[5]BV_Data_An_Prec!$W:$W,O$2)</f>
        <v>0</v>
      </c>
      <c r="P12" s="31">
        <f t="shared" si="9"/>
        <v>0</v>
      </c>
      <c r="Q12" s="33">
        <f>-SUMIFS([5]BV_Data_An_Prec!$O:$O,[5]BV_Data_An_Prec!$U:$U,$B12,[5]BV_Data_An_Prec!$V:$V,$C12,[5]BV_Data_An_Prec!$W:$W,Q$2)</f>
        <v>0</v>
      </c>
      <c r="R12" s="32">
        <f t="shared" si="3"/>
        <v>0</v>
      </c>
      <c r="S12" s="35">
        <f t="shared" si="4"/>
        <v>0</v>
      </c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ht="20.25">
      <c r="A13" t="str">
        <f t="shared" si="1"/>
        <v>Véhicules neufsTotal Neufs</v>
      </c>
      <c r="B13" s="12" t="str">
        <f t="shared" si="0"/>
        <v>Véhicules neufs</v>
      </c>
      <c r="C13" s="36" t="s">
        <v>22</v>
      </c>
      <c r="D13" s="37">
        <f>+SUM(D6:D12)</f>
        <v>58.777320224880782</v>
      </c>
      <c r="E13" s="37">
        <f>IF(D13&lt;=0,0,F13/D13)</f>
        <v>1383.616133679466</v>
      </c>
      <c r="F13" s="38">
        <f>+SUM(F6:F12)</f>
        <v>81325.248557589424</v>
      </c>
      <c r="G13" s="39">
        <f>+SUM(G6:G12)</f>
        <v>59</v>
      </c>
      <c r="H13" s="37">
        <f>IF(G13&lt;=0,0,I13/G13)</f>
        <v>1378.3940433489734</v>
      </c>
      <c r="I13" s="38">
        <f>+SUM(I6:I12)</f>
        <v>81325.248557589424</v>
      </c>
      <c r="J13" s="39">
        <f>+SUM(J6:J12)</f>
        <v>61</v>
      </c>
      <c r="K13" s="37">
        <f>IF(J13&lt;=0,0,L13/J13)</f>
        <v>1976.0627868852441</v>
      </c>
      <c r="L13" s="38">
        <f>+SUM(L6:L12)</f>
        <v>120539.82999999989</v>
      </c>
      <c r="M13" s="39">
        <f>+SUM(M6:M12)</f>
        <v>2</v>
      </c>
      <c r="N13" s="38">
        <f>+SUM(N6:N12)</f>
        <v>39214.581442410454</v>
      </c>
      <c r="O13" s="39">
        <f>+SUM(O6:O12)</f>
        <v>54</v>
      </c>
      <c r="P13" s="37">
        <f>IF(O13&lt;=0,0,Q13/O13)</f>
        <v>460.4937037037086</v>
      </c>
      <c r="Q13" s="38">
        <f>+SUM(Q6:Q12)</f>
        <v>24866.660000000265</v>
      </c>
      <c r="R13" s="39">
        <f>+SUM(R6:R12)</f>
        <v>7</v>
      </c>
      <c r="S13" s="40">
        <f>+SUM(S6:S12)</f>
        <v>95673.16999999962</v>
      </c>
      <c r="T13" s="14"/>
      <c r="U13" s="1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ht="20.25">
      <c r="A14" t="str">
        <f t="shared" si="1"/>
        <v>Véhicules neufs</v>
      </c>
      <c r="B14" s="12" t="str">
        <f t="shared" si="0"/>
        <v>Véhicules neufs</v>
      </c>
      <c r="C14" s="30"/>
      <c r="D14" s="14"/>
      <c r="E14" s="31"/>
      <c r="F14" s="41"/>
      <c r="G14" s="42"/>
      <c r="H14" s="31"/>
      <c r="I14" s="41"/>
      <c r="J14" s="42"/>
      <c r="K14" s="31"/>
      <c r="L14" s="41"/>
      <c r="M14" s="43">
        <f>IF(G13=0,0,M13/G13)</f>
        <v>3.3898305084745763E-2</v>
      </c>
      <c r="N14" s="44">
        <f>IF(I13=0,0,N13/I13)</f>
        <v>0.4821944247073669</v>
      </c>
      <c r="O14" s="42"/>
      <c r="P14" s="31"/>
      <c r="Q14" s="41"/>
      <c r="R14" s="43">
        <f>R13/O13</f>
        <v>0.12962962962962962</v>
      </c>
      <c r="S14" s="45">
        <f>IF(Q13=0,0,(S13/Q13))</f>
        <v>3.8474475462325297</v>
      </c>
      <c r="T14" s="14"/>
      <c r="U14" s="1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ht="20.25">
      <c r="A15" t="str">
        <f t="shared" si="1"/>
        <v>Véhicules neufsEx-Démos et courtoisies</v>
      </c>
      <c r="B15" s="12" t="str">
        <f t="shared" si="0"/>
        <v>Véhicules neufs</v>
      </c>
      <c r="C15" s="46" t="s">
        <v>23</v>
      </c>
      <c r="D15" s="31">
        <f>+INDEX('[5]Budget original'!$A$2:$AO$496,MATCH($A15,'[5]Budget original'!$A$2:$A$496,0),MATCH(D$2,'[5]Budget original'!$A$2:$AO$2,0))</f>
        <v>6.1260868966777151</v>
      </c>
      <c r="E15" s="26">
        <f t="shared" ref="E15" si="11">IF(D15=0,0,F15/D15)</f>
        <v>790.03378359300473</v>
      </c>
      <c r="F15" s="23">
        <f>+INDEX('[5]Budget original'!$A$2:$AO$496,MATCH($A15,'[5]Budget original'!$A$2:$A$496,0),MATCH(F$2,'[5]Budget original'!$A$2:$AO$2,0))</f>
        <v>4839.8156096018238</v>
      </c>
      <c r="G15" s="47">
        <v>6</v>
      </c>
      <c r="H15" s="48">
        <f t="shared" ref="H15" si="12">IF(G15=0,0,I15/G15)</f>
        <v>806.63593493363726</v>
      </c>
      <c r="I15" s="49">
        <f>+INDEX('[5]Budget révisé'!$A$2:$AO$496,MATCH($A15,'[5]Budget révisé'!$A$2:$A$496,0),MATCH(I$2,'[5]Budget révisé'!$A$2:$AO$2,0))</f>
        <v>4839.8156096018238</v>
      </c>
      <c r="J15" s="50">
        <f>-SUMIFS([5]BV_Data_An_Cour!$O:$O,[5]BV_Data_An_Cour!$U:$U,$B15,[5]BV_Data_An_Cour!$V:$V,$C15,[5]BV_Data_An_Cour!$W:$W,J$2)</f>
        <v>6</v>
      </c>
      <c r="K15" s="51">
        <f>IF(J15=0,0,L15/J15)</f>
        <v>1260.968333333333</v>
      </c>
      <c r="L15" s="51">
        <f>-SUMIFS([5]BV_Data_An_Cour!$O:$O,[5]BV_Data_An_Cour!$U:$U,$B15,[5]BV_Data_An_Cour!$V:$V,$C15,[5]BV_Data_An_Cour!$W:$W,L$2)</f>
        <v>7565.8099999999977</v>
      </c>
      <c r="M15" s="52">
        <f>J15-G15</f>
        <v>0</v>
      </c>
      <c r="N15" s="49">
        <f>L15-I15</f>
        <v>2725.9943903981739</v>
      </c>
      <c r="O15" s="50">
        <f>-SUMIFS([5]BV_Data_An_Prec!$O:$O,[5]BV_Data_An_Prec!$U:$U,$B15,[5]BV_Data_An_Prec!$V:$V,$C15,[5]BV_Data_An_Prec!$W:$W,O$2)</f>
        <v>5</v>
      </c>
      <c r="P15" s="51">
        <f>IF(O15=0,0,Q15/O15)</f>
        <v>1079.023999999999</v>
      </c>
      <c r="Q15" s="51">
        <f>-SUMIFS([5]BV_Data_An_Prec!$O:$O,[5]BV_Data_An_Prec!$U:$U,$B15,[5]BV_Data_An_Prec!$V:$V,$C15,[5]BV_Data_An_Prec!$W:$W,Q$2)</f>
        <v>5395.1199999999953</v>
      </c>
      <c r="R15" s="52">
        <f>J15-O15</f>
        <v>1</v>
      </c>
      <c r="S15" s="53">
        <f>L15-Q15</f>
        <v>2170.6900000000023</v>
      </c>
      <c r="T15" s="14"/>
      <c r="U15" s="14"/>
      <c r="V15" s="87">
        <f>3125-L15</f>
        <v>-4440.8099999999977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ht="20.25">
      <c r="A16" t="str">
        <f t="shared" si="1"/>
        <v>Véhicules neufs</v>
      </c>
      <c r="B16" s="12" t="str">
        <f t="shared" si="0"/>
        <v>Véhicules neufs</v>
      </c>
      <c r="C16" s="30"/>
      <c r="D16" s="14"/>
      <c r="E16" s="31"/>
      <c r="F16" s="41"/>
      <c r="G16" s="42"/>
      <c r="H16" s="31"/>
      <c r="I16" s="41"/>
      <c r="J16" s="42"/>
      <c r="K16" s="31"/>
      <c r="L16" s="34"/>
      <c r="M16" s="43"/>
      <c r="N16" s="44"/>
      <c r="O16" s="42"/>
      <c r="P16" s="31"/>
      <c r="Q16" s="34"/>
      <c r="R16" s="43"/>
      <c r="S16" s="45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1:40" ht="20.25">
      <c r="A17" t="str">
        <f t="shared" si="1"/>
        <v>Véhicules neufsFlottes</v>
      </c>
      <c r="B17" s="12" t="str">
        <f t="shared" si="0"/>
        <v>Véhicules neufs</v>
      </c>
      <c r="C17" s="54" t="s">
        <v>24</v>
      </c>
      <c r="D17" s="31">
        <f>+INDEX('[5]Budget original'!$A$2:$AO$496,MATCH($A17,'[5]Budget original'!$A$2:$A$496,0),MATCH(D$2,'[5]Budget original'!$A$2:$AO$2,0))</f>
        <v>2.2444952871027013</v>
      </c>
      <c r="E17" s="31">
        <f t="shared" ref="E17" si="13">IF(D17=0,0,F17/D17)</f>
        <v>800</v>
      </c>
      <c r="F17" s="31">
        <f>+INDEX('[5]Budget original'!$A$2:$AO$496,MATCH($A17,'[5]Budget original'!$A$2:$A$496,0),MATCH(F$2,'[5]Budget original'!$A$2:$AO$2,0))</f>
        <v>1795.596229682161</v>
      </c>
      <c r="G17" s="32">
        <v>2</v>
      </c>
      <c r="H17" s="31">
        <f t="shared" ref="H17" si="14">IF(G17=0,0,I17/G17)</f>
        <v>897.79811484108052</v>
      </c>
      <c r="I17" s="31">
        <f>+INDEX('[5]Budget révisé'!$A$2:$AO$496,MATCH($A17,'[5]Budget révisé'!$A$2:$A$496,0),MATCH(I$2,'[5]Budget révisé'!$A$2:$AO$2,0))</f>
        <v>1795.596229682161</v>
      </c>
      <c r="J17" s="52">
        <f>-SUMIFS([5]BV_Data_An_Cour!$O:$O,[5]BV_Data_An_Cour!$U:$U,$B17,[5]BV_Data_An_Cour!$V:$V,$C17,[5]BV_Data_An_Cour!$W:$W,J$2)</f>
        <v>0</v>
      </c>
      <c r="K17" s="31">
        <f>IF(J17=0,0,L17/J17)</f>
        <v>0</v>
      </c>
      <c r="L17" s="34">
        <f>-SUMIFS([5]BV_Data_An_Cour!$O:$O,[5]BV_Data_An_Cour!$U:$U,$B17,[5]BV_Data_An_Cour!$V:$V,$C17,[5]BV_Data_An_Cour!$W:$W,L$2)</f>
        <v>-276</v>
      </c>
      <c r="M17" s="52">
        <f>J17-G17</f>
        <v>-2</v>
      </c>
      <c r="N17" s="34">
        <f>L17-I17</f>
        <v>-2071.5962296821608</v>
      </c>
      <c r="O17" s="52">
        <f>-SUMIFS([5]BV_Data_An_Prec!$O:$O,[5]BV_Data_An_Prec!$U:$U,$B17,[5]BV_Data_An_Prec!$V:$V,$C17,[5]BV_Data_An_Prec!$W:$W,O$2)</f>
        <v>2</v>
      </c>
      <c r="P17" s="31">
        <f>IF(O17=0,0,Q17/O17)</f>
        <v>1210.4799999999996</v>
      </c>
      <c r="Q17" s="34">
        <f>-SUMIFS([5]BV_Data_An_Prec!$O:$O,[5]BV_Data_An_Prec!$U:$U,$B17,[5]BV_Data_An_Prec!$V:$V,$C17,[5]BV_Data_An_Prec!$W:$W,Q$2)</f>
        <v>2420.9599999999991</v>
      </c>
      <c r="R17" s="32">
        <f>J17-O17</f>
        <v>-2</v>
      </c>
      <c r="S17" s="35">
        <f>L17-Q17</f>
        <v>-2696.9599999999991</v>
      </c>
      <c r="T17" s="14"/>
      <c r="U17" s="14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ht="20.25">
      <c r="A18" t="str">
        <f t="shared" si="1"/>
        <v>Véhicules neufs</v>
      </c>
      <c r="B18" s="12" t="str">
        <f t="shared" si="0"/>
        <v>Véhicules neufs</v>
      </c>
      <c r="C18" s="36"/>
      <c r="D18" s="55"/>
      <c r="E18" s="55"/>
      <c r="F18" s="56"/>
      <c r="G18" s="57"/>
      <c r="H18" s="55"/>
      <c r="I18" s="56"/>
      <c r="J18" s="32"/>
      <c r="K18" s="55"/>
      <c r="L18" s="56"/>
      <c r="M18" s="32"/>
      <c r="N18" s="56"/>
      <c r="O18" s="32"/>
      <c r="P18" s="55"/>
      <c r="Q18" s="56"/>
      <c r="R18" s="57"/>
      <c r="S18" s="58"/>
      <c r="T18" s="14"/>
      <c r="U18" s="14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40" ht="20.25">
      <c r="A19" t="str">
        <f t="shared" si="1"/>
        <v>Véhicules neufsRachat bail</v>
      </c>
      <c r="B19" s="12" t="str">
        <f t="shared" si="0"/>
        <v>Véhicules neufs</v>
      </c>
      <c r="C19" s="46" t="s">
        <v>25</v>
      </c>
      <c r="D19" s="31">
        <f>+INDEX('[5]Budget original'!$A$2:$AO$496,MATCH($A19,'[5]Budget original'!$A$2:$A$496,0),MATCH(D$2,'[5]Budget original'!$A$2:$AO$2,0))</f>
        <v>0</v>
      </c>
      <c r="E19" s="31">
        <f t="shared" ref="E19" si="15">IF(D19=0,0,F19/D19)</f>
        <v>0</v>
      </c>
      <c r="F19" s="31">
        <f>+INDEX('[5]Budget original'!$A$2:$AO$496,MATCH($A19,'[5]Budget original'!$A$2:$A$496,0),MATCH(F$2,'[5]Budget original'!$A$2:$AO$2,0))</f>
        <v>5000</v>
      </c>
      <c r="G19" s="32">
        <v>0</v>
      </c>
      <c r="H19" s="31">
        <f t="shared" ref="H19" si="16">IF(G19=0,0,I19/G19)</f>
        <v>0</v>
      </c>
      <c r="I19" s="31">
        <f>+INDEX('[5]Budget révisé'!$A$2:$AO$496,MATCH($A19,'[5]Budget révisé'!$A$2:$A$496,0),MATCH(I$2,'[5]Budget révisé'!$A$2:$AO$2,0))</f>
        <v>5000</v>
      </c>
      <c r="J19" s="47"/>
      <c r="K19" s="31"/>
      <c r="L19" s="34">
        <f>-SUMIFS([5]BV_Data_An_Cour!$O:$O,[5]BV_Data_An_Cour!$U:$U,$B19,[5]BV_Data_An_Cour!$V:$V,$C19,[5]BV_Data_An_Cour!$W:$W,L$2)</f>
        <v>5617.1199999999953</v>
      </c>
      <c r="M19" s="32"/>
      <c r="N19" s="34">
        <f>L19-I19</f>
        <v>617.11999999999534</v>
      </c>
      <c r="O19" s="47"/>
      <c r="P19" s="31"/>
      <c r="Q19" s="34">
        <f>-SUMIFS([5]BV_Data_An_Prec!$O:$O,[5]BV_Data_An_Prec!$U:$U,$B19,[5]BV_Data_An_Prec!$V:$V,$C19,[5]BV_Data_An_Prec!$W:$W,Q$2)</f>
        <v>6818.359999999986</v>
      </c>
      <c r="R19" s="32">
        <f>O19-K19</f>
        <v>0</v>
      </c>
      <c r="S19" s="35">
        <f>L19-Q19</f>
        <v>-1201.2399999999907</v>
      </c>
      <c r="T19" s="14"/>
      <c r="U19" s="14" t="s">
        <v>215</v>
      </c>
      <c r="V19" s="87">
        <f>G13+G15+G17</f>
        <v>67</v>
      </c>
      <c r="W19" s="87">
        <f>I13+I15+I17</f>
        <v>87960.660396873413</v>
      </c>
      <c r="X19" s="492">
        <f>W19/V19</f>
        <v>1312.8456775652749</v>
      </c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ht="20.25">
      <c r="A20" t="str">
        <f t="shared" si="1"/>
        <v>Véhicules neufs</v>
      </c>
      <c r="B20" s="12" t="str">
        <f t="shared" si="0"/>
        <v>Véhicules neufs</v>
      </c>
      <c r="C20" s="36"/>
      <c r="D20" s="55"/>
      <c r="E20" s="55"/>
      <c r="F20" s="56"/>
      <c r="G20" s="57"/>
      <c r="H20" s="55"/>
      <c r="I20" s="56"/>
      <c r="J20" s="32"/>
      <c r="K20" s="55"/>
      <c r="L20" s="56"/>
      <c r="M20" s="57"/>
      <c r="N20" s="56"/>
      <c r="O20" s="32"/>
      <c r="P20" s="55"/>
      <c r="Q20" s="56"/>
      <c r="R20" s="57"/>
      <c r="S20" s="58"/>
      <c r="T20" s="14"/>
      <c r="U20" s="14">
        <v>2021</v>
      </c>
      <c r="V20" s="87">
        <f>J13+J15+J17</f>
        <v>67</v>
      </c>
      <c r="W20" s="87">
        <f>L13+L15+L17</f>
        <v>127829.63999999988</v>
      </c>
      <c r="X20" s="492">
        <f>W20/V20</f>
        <v>1907.905074626864</v>
      </c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ht="15.75" customHeight="1">
      <c r="A21" t="str">
        <f t="shared" si="1"/>
        <v>Véhicules neufsRev. Finances</v>
      </c>
      <c r="B21" s="12" t="str">
        <f t="shared" si="0"/>
        <v>Véhicules neufs</v>
      </c>
      <c r="C21" s="30" t="s">
        <v>26</v>
      </c>
      <c r="D21" s="31">
        <f>+INDEX('[5]Budget original'!$A$2:$AO$496,MATCH($A21,'[5]Budget original'!$A$2:$A$496,0),MATCH(D$2,'[5]Budget original'!$A$2:$AO$2,0))</f>
        <v>0</v>
      </c>
      <c r="E21" s="31">
        <f t="shared" ref="E21:E23" si="17">IF(D21=0,0,F21/D21)</f>
        <v>0</v>
      </c>
      <c r="F21" s="31">
        <f>+INDEX('[5]Budget original'!$A$2:$AO$496,MATCH($A21,'[5]Budget original'!$A$2:$A$496,0),MATCH(F$2,'[5]Budget original'!$A$2:$AO$2,0))</f>
        <v>6106.0991770732644</v>
      </c>
      <c r="G21" s="42">
        <v>0</v>
      </c>
      <c r="H21" s="31">
        <f t="shared" ref="H21:H23" si="18">IF(G21=0,0,I21/G21)</f>
        <v>0</v>
      </c>
      <c r="I21" s="31">
        <f>+INDEX('[5]Budget révisé'!$A$2:$AO$496,MATCH($A21,'[5]Budget révisé'!$A$2:$A$496,0),MATCH(I$2,'[5]Budget révisé'!$A$2:$AO$2,0))</f>
        <v>6106.0991770732644</v>
      </c>
      <c r="J21" s="32"/>
      <c r="K21" s="31">
        <f>IF(J13=0,0,L21/(J13+J15))</f>
        <v>1.4925373134328359</v>
      </c>
      <c r="L21" s="34">
        <f>-SUMIFS([5]BV_Data_An_Cour!$O:$O,[5]BV_Data_An_Cour!$U:$U,$B21,[5]BV_Data_An_Cour!$V:$V,$C21,[5]BV_Data_An_Cour!$W:$W,L$2)</f>
        <v>100</v>
      </c>
      <c r="M21" s="32"/>
      <c r="N21" s="34">
        <f t="shared" ref="N21:N24" si="19">L21-I21</f>
        <v>-6006.0991770732644</v>
      </c>
      <c r="O21" s="32"/>
      <c r="P21" s="31">
        <f>IF(O13=0,0,Q21/(O13+O15))</f>
        <v>88.907796610169498</v>
      </c>
      <c r="Q21" s="34">
        <f>-SUMIFS([5]BV_Data_An_Prec!$O:$O,[5]BV_Data_An_Prec!$U:$U,$B21,[5]BV_Data_An_Prec!$V:$V,$C21,[5]BV_Data_An_Prec!$W:$W,Q$2)</f>
        <v>5245.56</v>
      </c>
      <c r="R21" s="32">
        <f t="shared" ref="R21:R23" si="20">O21-K21</f>
        <v>-1.4925373134328359</v>
      </c>
      <c r="S21" s="35">
        <f t="shared" ref="S21:S24" si="21">L21-Q21</f>
        <v>-5145.5600000000004</v>
      </c>
      <c r="T21" s="14"/>
      <c r="U21" s="14"/>
      <c r="V21" s="12"/>
      <c r="W21" s="12"/>
      <c r="X21" s="537">
        <f>X20-X19</f>
        <v>595.05939706158915</v>
      </c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ht="18" customHeight="1">
      <c r="A22" t="str">
        <f t="shared" si="1"/>
        <v>Véhicules neufsRev. Protections</v>
      </c>
      <c r="B22" s="12" t="str">
        <f t="shared" si="0"/>
        <v>Véhicules neufs</v>
      </c>
      <c r="C22" s="30" t="s">
        <v>27</v>
      </c>
      <c r="D22" s="31">
        <f>+INDEX('[5]Budget original'!$A$2:$AO$496,MATCH($A22,'[5]Budget original'!$A$2:$A$496,0),MATCH(D$2,'[5]Budget original'!$A$2:$AO$2,0))</f>
        <v>0</v>
      </c>
      <c r="E22" s="31">
        <f t="shared" si="17"/>
        <v>0</v>
      </c>
      <c r="F22" s="31">
        <f>+INDEX('[5]Budget original'!$A$2:$AO$496,MATCH($A22,'[5]Budget original'!$A$2:$A$496,0),MATCH(F$2,'[5]Budget original'!$A$2:$AO$2,0))</f>
        <v>47854.777271481165</v>
      </c>
      <c r="G22" s="42">
        <v>0</v>
      </c>
      <c r="H22" s="31">
        <f t="shared" si="18"/>
        <v>0</v>
      </c>
      <c r="I22" s="31">
        <f>+INDEX('[5]Budget révisé'!$A$2:$AO$496,MATCH($A22,'[5]Budget révisé'!$A$2:$A$496,0),MATCH(I$2,'[5]Budget révisé'!$A$2:$AO$2,0))</f>
        <v>47854.777271481165</v>
      </c>
      <c r="J22" s="32"/>
      <c r="K22" s="31">
        <f>IF(J13=0,0,L22/(J13+J15))</f>
        <v>822.70940298507458</v>
      </c>
      <c r="L22" s="34">
        <f>-SUMIFS([5]BV_Data_An_Cour!$O:$O,[5]BV_Data_An_Cour!$U:$U,$B22,[5]BV_Data_An_Cour!$V:$V,$C22,[5]BV_Data_An_Cour!$W:$W,L$2)</f>
        <v>55121.53</v>
      </c>
      <c r="M22" s="32"/>
      <c r="N22" s="34">
        <f t="shared" si="19"/>
        <v>7266.7527285188335</v>
      </c>
      <c r="O22" s="32"/>
      <c r="P22" s="31">
        <f>IF(O13=0,0,Q22/(O13+O15))</f>
        <v>655.4316949152543</v>
      </c>
      <c r="Q22" s="34">
        <f>-SUMIFS([5]BV_Data_An_Prec!$O:$O,[5]BV_Data_An_Prec!$U:$U,$B22,[5]BV_Data_An_Prec!$V:$V,$C22,[5]BV_Data_An_Prec!$W:$W,Q$2)</f>
        <v>38670.47</v>
      </c>
      <c r="R22" s="32">
        <f t="shared" si="20"/>
        <v>-822.70940298507458</v>
      </c>
      <c r="S22" s="35">
        <f t="shared" si="21"/>
        <v>16451.059999999998</v>
      </c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ht="19.5" customHeight="1">
      <c r="A23" t="str">
        <f t="shared" si="1"/>
        <v>Véhicules neufsRev. Autres</v>
      </c>
      <c r="B23" s="12" t="str">
        <f t="shared" si="0"/>
        <v>Véhicules neufs</v>
      </c>
      <c r="C23" s="30" t="s">
        <v>28</v>
      </c>
      <c r="D23" s="31">
        <f>+INDEX('[5]Budget original'!$A$2:$AO$496,MATCH($A23,'[5]Budget original'!$A$2:$A$496,0),MATCH(D$2,'[5]Budget original'!$A$2:$AO$2,0))</f>
        <v>0</v>
      </c>
      <c r="E23" s="31">
        <f t="shared" si="17"/>
        <v>0</v>
      </c>
      <c r="F23" s="31">
        <f>+INDEX('[5]Budget original'!$A$2:$AO$496,MATCH($A23,'[5]Budget original'!$A$2:$A$496,0),MATCH(F$2,'[5]Budget original'!$A$2:$AO$2,0))</f>
        <v>1207.0196047702964</v>
      </c>
      <c r="G23" s="42">
        <v>0</v>
      </c>
      <c r="H23" s="31">
        <f t="shared" si="18"/>
        <v>0</v>
      </c>
      <c r="I23" s="31">
        <f>+INDEX('[5]Budget révisé'!$A$2:$AO$496,MATCH($A23,'[5]Budget révisé'!$A$2:$A$496,0),MATCH(I$2,'[5]Budget révisé'!$A$2:$AO$2,0))</f>
        <v>1207.0196047702964</v>
      </c>
      <c r="J23" s="32"/>
      <c r="K23" s="31">
        <f>IF(J13=0,0,L23/(J13+J15))</f>
        <v>26.582985074626865</v>
      </c>
      <c r="L23" s="34">
        <f>-SUMIFS([5]BV_Data_An_Cour!$O:$O,[5]BV_Data_An_Cour!$U:$U,$B23,[5]BV_Data_An_Cour!$V:$V,$C23,[5]BV_Data_An_Cour!$W:$W,L$2)</f>
        <v>1781.06</v>
      </c>
      <c r="M23" s="52"/>
      <c r="N23" s="34">
        <f t="shared" si="19"/>
        <v>574.04039522970356</v>
      </c>
      <c r="O23" s="32"/>
      <c r="P23" s="31">
        <f>IF(O13=0,0,Q23/(O13+O15))</f>
        <v>37.642203389830506</v>
      </c>
      <c r="Q23" s="34">
        <f>-SUMIFS([5]BV_Data_An_Prec!$O:$O,[5]BV_Data_An_Prec!$U:$U,$B23,[5]BV_Data_An_Prec!$V:$V,$C23,[5]BV_Data_An_Prec!$W:$W,Q$2)</f>
        <v>2220.89</v>
      </c>
      <c r="R23" s="32">
        <f t="shared" si="20"/>
        <v>-26.582985074626865</v>
      </c>
      <c r="S23" s="35">
        <f t="shared" si="21"/>
        <v>-439.82999999999993</v>
      </c>
      <c r="T23" s="14"/>
      <c r="U23" s="14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1:40" ht="18" customHeight="1">
      <c r="A24" t="str">
        <f t="shared" si="1"/>
        <v>Véhicules neufsTotal F&amp;I</v>
      </c>
      <c r="B24" s="12" t="str">
        <f t="shared" si="0"/>
        <v>Véhicules neufs</v>
      </c>
      <c r="C24" s="36" t="s">
        <v>29</v>
      </c>
      <c r="D24" s="37">
        <f>+D15+D13</f>
        <v>64.903407121558502</v>
      </c>
      <c r="E24" s="37">
        <f>IF(D24&lt;=0,0,F24/D24)</f>
        <v>850.00000000000011</v>
      </c>
      <c r="F24" s="38">
        <f>F21+F22+F23</f>
        <v>55167.89605332473</v>
      </c>
      <c r="G24" s="39">
        <f>+G15+G13</f>
        <v>65</v>
      </c>
      <c r="H24" s="37">
        <f>IF(G24&lt;=0,0,I24/G24)</f>
        <v>848.73686235884202</v>
      </c>
      <c r="I24" s="38">
        <f>I21+I22+I23</f>
        <v>55167.89605332473</v>
      </c>
      <c r="J24" s="39">
        <f>+J15+J13</f>
        <v>67</v>
      </c>
      <c r="K24" s="37">
        <f>IF(J24&lt;=0,0,L24/J24)</f>
        <v>850.78492537313423</v>
      </c>
      <c r="L24" s="38">
        <f>L21+L22+L23</f>
        <v>57002.59</v>
      </c>
      <c r="M24" s="59">
        <f>J24-G24</f>
        <v>2</v>
      </c>
      <c r="N24" s="38">
        <f t="shared" si="19"/>
        <v>1834.6939466752665</v>
      </c>
      <c r="O24" s="39">
        <f>+O15+O13</f>
        <v>59</v>
      </c>
      <c r="P24" s="37">
        <f>IF(O24&lt;=0,0,Q24/O24)</f>
        <v>781.98169491525425</v>
      </c>
      <c r="Q24" s="38">
        <f>Q21+Q22+Q23</f>
        <v>46136.92</v>
      </c>
      <c r="R24" s="57"/>
      <c r="S24" s="40">
        <f t="shared" si="21"/>
        <v>10865.669999999998</v>
      </c>
      <c r="T24" s="14"/>
      <c r="U24" s="14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ht="15.75" customHeight="1">
      <c r="A25" t="str">
        <f t="shared" si="1"/>
        <v>Véhicules neufs</v>
      </c>
      <c r="B25" s="12" t="str">
        <f t="shared" si="0"/>
        <v>Véhicules neufs</v>
      </c>
      <c r="C25" s="30"/>
      <c r="D25" s="14"/>
      <c r="E25" s="14"/>
      <c r="F25" s="60"/>
      <c r="G25" s="42"/>
      <c r="H25" s="14"/>
      <c r="I25" s="60"/>
      <c r="J25" s="42"/>
      <c r="K25" s="14"/>
      <c r="L25" s="60"/>
      <c r="M25" s="43"/>
      <c r="N25" s="44">
        <f>IF(N24=0,0,N24/I24)</f>
        <v>3.325655096402208E-2</v>
      </c>
      <c r="O25" s="42"/>
      <c r="P25" s="14"/>
      <c r="Q25" s="60"/>
      <c r="R25" s="61"/>
      <c r="S25" s="45">
        <f>IF(Q24=0,0,(S24/Q24))</f>
        <v>0.23550921908094424</v>
      </c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ht="15.75" customHeight="1" thickBot="1">
      <c r="A26" t="str">
        <f t="shared" si="1"/>
        <v>Véhicules neufs</v>
      </c>
      <c r="B26" s="12" t="str">
        <f t="shared" si="0"/>
        <v>Véhicules neufs</v>
      </c>
      <c r="C26" s="30"/>
      <c r="D26" s="14"/>
      <c r="E26" s="14"/>
      <c r="F26" s="41"/>
      <c r="G26" s="42"/>
      <c r="H26" s="14"/>
      <c r="I26" s="41"/>
      <c r="J26" s="42"/>
      <c r="K26" s="14"/>
      <c r="L26" s="41"/>
      <c r="M26" s="42"/>
      <c r="N26" s="41"/>
      <c r="O26" s="42"/>
      <c r="P26" s="14"/>
      <c r="Q26" s="41"/>
      <c r="R26" s="42"/>
      <c r="S26" s="62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ht="18" customHeight="1" thickTop="1">
      <c r="A27" t="str">
        <f t="shared" si="1"/>
        <v>Véhicules neufsTotal Dépt. Neufs</v>
      </c>
      <c r="B27" s="12" t="str">
        <f t="shared" si="0"/>
        <v>Véhicules neufs</v>
      </c>
      <c r="C27" s="63" t="s">
        <v>30</v>
      </c>
      <c r="D27" s="64">
        <f>+D13+D15+D17</f>
        <v>67.147902408661196</v>
      </c>
      <c r="E27" s="65">
        <f>IF(D27&lt;=0,0,F27/D27)</f>
        <v>2206.0042255481017</v>
      </c>
      <c r="F27" s="66">
        <f>F13+F17+F24+F19+F15</f>
        <v>148128.55645019814</v>
      </c>
      <c r="G27" s="67">
        <f>+G13+G15+G17</f>
        <v>67</v>
      </c>
      <c r="H27" s="68">
        <f>IF(G27&lt;=0,0,I27/G27)</f>
        <v>2210.8739768686291</v>
      </c>
      <c r="I27" s="66">
        <f>I13+I17+I24+I19+I15</f>
        <v>148128.55645019814</v>
      </c>
      <c r="J27" s="67">
        <f>+J13+J15+J17</f>
        <v>67</v>
      </c>
      <c r="K27" s="68">
        <f>IF(J27&lt;=0,0,L27/J27)</f>
        <v>2842.5276119402965</v>
      </c>
      <c r="L27" s="66">
        <f>L13+L17+L24+L19+L15</f>
        <v>190449.34999999986</v>
      </c>
      <c r="M27" s="67">
        <f>J27-G27</f>
        <v>0</v>
      </c>
      <c r="N27" s="66">
        <f>L27-I27</f>
        <v>42320.793549801718</v>
      </c>
      <c r="O27" s="67">
        <f>+O13+O15+O17</f>
        <v>61</v>
      </c>
      <c r="P27" s="68">
        <f>IF(O27&lt;=0,0,Q27/O27)</f>
        <v>1403.901967213119</v>
      </c>
      <c r="Q27" s="66">
        <f>Q13+Q17+Q24+Q19+Q15</f>
        <v>85638.020000000251</v>
      </c>
      <c r="R27" s="67">
        <f>J27-O27</f>
        <v>6</v>
      </c>
      <c r="S27" s="69">
        <f>L27-Q27</f>
        <v>104811.32999999961</v>
      </c>
      <c r="T27" s="14"/>
      <c r="U27" s="14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1:40" ht="22.5" customHeight="1" thickBot="1">
      <c r="A28" t="str">
        <f t="shared" si="1"/>
        <v>Véhicules neufs</v>
      </c>
      <c r="B28" s="12" t="str">
        <f t="shared" si="0"/>
        <v>Véhicules neufs</v>
      </c>
      <c r="C28" s="70"/>
      <c r="D28" s="71"/>
      <c r="E28" s="71"/>
      <c r="F28" s="72"/>
      <c r="G28" s="73"/>
      <c r="H28" s="71"/>
      <c r="I28" s="72"/>
      <c r="J28" s="73"/>
      <c r="K28" s="71"/>
      <c r="L28" s="72"/>
      <c r="M28" s="74">
        <f>M27/G27</f>
        <v>0</v>
      </c>
      <c r="N28" s="75">
        <f>N27/I27</f>
        <v>0.28570313897597632</v>
      </c>
      <c r="O28" s="73"/>
      <c r="P28" s="71"/>
      <c r="Q28" s="72"/>
      <c r="R28" s="74">
        <f>R27/O27</f>
        <v>9.8360655737704916E-2</v>
      </c>
      <c r="S28" s="76">
        <f>IF(Q27=0,0,S27/Q27)</f>
        <v>1.2238878245900513</v>
      </c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1:40" ht="15.75" customHeight="1" thickTop="1">
      <c r="A29" t="str">
        <f t="shared" si="1"/>
        <v>Véhicules neufs</v>
      </c>
      <c r="B29" s="12" t="str">
        <f t="shared" si="0"/>
        <v>Véhicules neufs</v>
      </c>
      <c r="C29" s="54"/>
      <c r="D29" s="77"/>
      <c r="E29" s="77"/>
      <c r="F29" s="78"/>
      <c r="G29" s="79"/>
      <c r="H29" s="77"/>
      <c r="I29" s="78"/>
      <c r="J29" s="79"/>
      <c r="K29" s="77"/>
      <c r="L29" s="78"/>
      <c r="M29" s="43"/>
      <c r="N29" s="44"/>
      <c r="O29" s="79"/>
      <c r="P29" s="77"/>
      <c r="Q29" s="78"/>
      <c r="R29" s="43"/>
      <c r="S29" s="45"/>
      <c r="T29" s="14"/>
      <c r="U29" s="14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1:40" ht="15.75" customHeight="1">
      <c r="A30" t="str">
        <f t="shared" si="1"/>
        <v>Véhicules neufsDEPENSES</v>
      </c>
      <c r="B30" s="12" t="str">
        <f t="shared" si="0"/>
        <v>Véhicules neufs</v>
      </c>
      <c r="C30" s="80" t="s">
        <v>31</v>
      </c>
      <c r="D30" s="14"/>
      <c r="E30" s="81"/>
      <c r="F30" s="60"/>
      <c r="G30" s="42"/>
      <c r="H30" s="81"/>
      <c r="I30" s="60"/>
      <c r="J30" s="42"/>
      <c r="K30" s="81"/>
      <c r="L30" s="41"/>
      <c r="M30" s="42"/>
      <c r="N30" s="41"/>
      <c r="O30" s="42"/>
      <c r="P30" s="81"/>
      <c r="Q30" s="41"/>
      <c r="R30" s="42"/>
      <c r="S30" s="62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1:40" ht="15.75" customHeight="1">
      <c r="A31" t="str">
        <f t="shared" si="1"/>
        <v>Véhicules neufsComm. vendeurs</v>
      </c>
      <c r="B31" s="12" t="str">
        <f t="shared" si="0"/>
        <v>Véhicules neufs</v>
      </c>
      <c r="C31" s="30" t="s">
        <v>32</v>
      </c>
      <c r="D31" s="520">
        <f>F31/(F15+F13)</f>
        <v>0.29501879892928684</v>
      </c>
      <c r="E31" s="83">
        <f t="shared" ref="E31:E40" si="22">F31/D$24</f>
        <v>391.66377957107289</v>
      </c>
      <c r="F31" s="31">
        <f>+INDEX('[5]Budget original'!$A$2:$AO$496,MATCH($A31,'[5]Budget original'!$A$2:$A$496,0),MATCH(F$2,'[5]Budget original'!$A$2:$AO$2,0))</f>
        <v>25420.313740269692</v>
      </c>
      <c r="G31" s="152">
        <f>I31/(I15+I13)</f>
        <v>0.29501879892928684</v>
      </c>
      <c r="H31" s="83">
        <f t="shared" ref="H31:H40" si="23">I31/G$24</f>
        <v>391.08174985030297</v>
      </c>
      <c r="I31" s="31">
        <f>+INDEX('[5]Budget révisé'!$A$2:$AO$496,MATCH($A31,'[5]Budget révisé'!$A$2:$A$496,0),MATCH(I$2,'[5]Budget révisé'!$A$2:$AO$2,0))</f>
        <v>25420.313740269692</v>
      </c>
      <c r="J31" s="152">
        <f>L31/(L15+L13)</f>
        <v>0.29792942761926827</v>
      </c>
      <c r="K31" s="83">
        <f t="shared" ref="K31:K40" si="24">IF(L31=0,0,L31/J$24)</f>
        <v>569.6483582089553</v>
      </c>
      <c r="L31" s="31">
        <f>SUMIFS([5]BV_Data_An_Cour!$O:$O,[5]BV_Data_An_Cour!$U:$U,$B31,[5]BV_Data_An_Cour!$V:$V,$C31,[5]BV_Data_An_Cour!$W:$W,L$2)</f>
        <v>38166.44</v>
      </c>
      <c r="M31" s="42"/>
      <c r="N31" s="60">
        <f t="shared" ref="N31:N53" si="25">L31-I31</f>
        <v>12746.12625973031</v>
      </c>
      <c r="O31" s="42"/>
      <c r="P31" s="83">
        <f t="shared" ref="P31:P40" si="26">IF(Q31=0,0,Q31/O$24)</f>
        <v>639.58033898305086</v>
      </c>
      <c r="Q31" s="34">
        <f>SUMIFS([5]BV_Data_An_Prec!$O:$O,[5]BV_Data_An_Prec!$U:$U,$B31,[5]BV_Data_An_Prec!$V:$V,$C31,[5]BV_Data_An_Prec!$W:$W,Q$2)</f>
        <v>37735.24</v>
      </c>
      <c r="R31" s="42"/>
      <c r="S31" s="86">
        <f t="shared" ref="S31:S53" si="27">L31-Q31</f>
        <v>431.20000000000437</v>
      </c>
      <c r="T31" s="14"/>
      <c r="U31" s="14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1:40" ht="15.75" customHeight="1">
      <c r="A32" t="str">
        <f t="shared" si="1"/>
        <v>Véhicules neufsComm. F&amp;I</v>
      </c>
      <c r="B32" s="12" t="str">
        <f t="shared" si="0"/>
        <v>Véhicules neufs</v>
      </c>
      <c r="C32" s="88" t="s">
        <v>33</v>
      </c>
      <c r="D32" s="521">
        <f>F32/F24</f>
        <v>0.3</v>
      </c>
      <c r="E32" s="90">
        <f t="shared" si="22"/>
        <v>255.00000000000003</v>
      </c>
      <c r="F32" s="23">
        <f>+INDEX('[5]Budget original'!$A$2:$AO$496,MATCH($A32,'[5]Budget original'!$A$2:$A$496,0),MATCH(F$2,'[5]Budget original'!$A$2:$AO$2,0))</f>
        <v>16550.368815997419</v>
      </c>
      <c r="G32" s="93">
        <f>I32/I24</f>
        <v>0.3</v>
      </c>
      <c r="H32" s="92">
        <f t="shared" si="23"/>
        <v>254.62105870765259</v>
      </c>
      <c r="I32" s="23">
        <f>+INDEX('[5]Budget révisé'!$A$2:$AO$496,MATCH($A32,'[5]Budget révisé'!$A$2:$A$496,0),MATCH(I$2,'[5]Budget révisé'!$A$2:$AO$2,0))</f>
        <v>16550.368815997419</v>
      </c>
      <c r="J32" s="493">
        <f>L32/L24</f>
        <v>0.30624661089960997</v>
      </c>
      <c r="K32" s="90">
        <f t="shared" si="24"/>
        <v>260.54999999999995</v>
      </c>
      <c r="L32" s="23">
        <f>SUMIFS([5]BV_Data_An_Cour!$O:$O,[5]BV_Data_An_Cour!$U:$U,$B32,[5]BV_Data_An_Cour!$V:$V,$C32,[5]BV_Data_An_Cour!$W:$W,L$2)</f>
        <v>17456.849999999999</v>
      </c>
      <c r="M32" s="24"/>
      <c r="N32" s="94">
        <f t="shared" si="25"/>
        <v>906.48118400257954</v>
      </c>
      <c r="O32" s="24"/>
      <c r="P32" s="90">
        <f t="shared" si="26"/>
        <v>294.1086440677966</v>
      </c>
      <c r="Q32" s="23">
        <f>SUMIFS([5]BV_Data_An_Prec!$O:$O,[5]BV_Data_An_Prec!$U:$U,$B32,[5]BV_Data_An_Prec!$V:$V,$C32,[5]BV_Data_An_Prec!$W:$W,Q$2)</f>
        <v>17352.41</v>
      </c>
      <c r="R32" s="24"/>
      <c r="S32" s="95">
        <f t="shared" si="27"/>
        <v>104.43999999999869</v>
      </c>
      <c r="T32" s="14"/>
      <c r="U32" s="14"/>
      <c r="V32" s="12">
        <f>H33*J24</f>
        <v>13179.385701499243</v>
      </c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1:40" ht="15.75" customHeight="1">
      <c r="A33" t="str">
        <f t="shared" si="1"/>
        <v>Véhicules neufsFrais de livraison</v>
      </c>
      <c r="B33" s="12" t="str">
        <f t="shared" si="0"/>
        <v>Véhicules neufs</v>
      </c>
      <c r="C33" s="30" t="s">
        <v>34</v>
      </c>
      <c r="D33" s="82"/>
      <c r="E33" s="83">
        <f t="shared" si="22"/>
        <v>197</v>
      </c>
      <c r="F33" s="31">
        <f>+INDEX('[5]Budget original'!$A$2:$AO$496,MATCH($A33,'[5]Budget original'!$A$2:$A$496,0),MATCH(F$2,'[5]Budget original'!$A$2:$AO$2,0))</f>
        <v>12785.971202947025</v>
      </c>
      <c r="G33" s="84"/>
      <c r="H33" s="83">
        <f t="shared" si="23"/>
        <v>196.70724927610809</v>
      </c>
      <c r="I33" s="31">
        <f>+INDEX('[5]Budget révisé'!$A$2:$AO$496,MATCH($A33,'[5]Budget révisé'!$A$2:$A$496,0),MATCH(I$2,'[5]Budget révisé'!$A$2:$AO$2,0))</f>
        <v>12785.971202947025</v>
      </c>
      <c r="J33" s="42"/>
      <c r="K33" s="83">
        <f t="shared" si="24"/>
        <v>252.36746268656714</v>
      </c>
      <c r="L33" s="31">
        <f>SUMIFS([5]BV_Data_An_Cour!$O:$O,[5]BV_Data_An_Cour!$U:$U,$B33,[5]BV_Data_An_Cour!$V:$V,$C33,[5]BV_Data_An_Cour!$W:$W,L$2)</f>
        <v>16908.62</v>
      </c>
      <c r="M33" s="42"/>
      <c r="N33" s="60">
        <f t="shared" si="25"/>
        <v>4122.6487970529743</v>
      </c>
      <c r="O33" s="42"/>
      <c r="P33" s="83">
        <f t="shared" si="26"/>
        <v>184.92830508474577</v>
      </c>
      <c r="Q33" s="34">
        <f>SUMIFS([5]BV_Data_An_Prec!$O:$O,[5]BV_Data_An_Prec!$U:$U,$B33,[5]BV_Data_An_Prec!$V:$V,$C33,[5]BV_Data_An_Prec!$W:$W,Q$2)</f>
        <v>10910.77</v>
      </c>
      <c r="R33" s="42"/>
      <c r="S33" s="86">
        <f t="shared" si="27"/>
        <v>5997.8499999999985</v>
      </c>
      <c r="T33" s="14"/>
      <c r="U33" s="14"/>
      <c r="V33" s="12"/>
      <c r="W33" s="12">
        <f>L24*0.3</f>
        <v>17100.776999999998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ht="15.75" customHeight="1">
      <c r="A34" t="str">
        <f t="shared" si="1"/>
        <v>Véhicules neufsService gratuit 1</v>
      </c>
      <c r="B34" s="12" t="str">
        <f t="shared" si="0"/>
        <v>Véhicules neufs</v>
      </c>
      <c r="C34" s="30" t="s">
        <v>35</v>
      </c>
      <c r="D34" s="82"/>
      <c r="E34" s="83">
        <f t="shared" si="22"/>
        <v>6</v>
      </c>
      <c r="F34" s="31">
        <f>+INDEX('[5]Budget original'!$A$2:$AO$496,MATCH($A34,'[5]Budget original'!$A$2:$A$496,0),MATCH(F$2,'[5]Budget original'!$A$2:$AO$2,0))</f>
        <v>389.42044272935101</v>
      </c>
      <c r="G34" s="84"/>
      <c r="H34" s="83">
        <f t="shared" si="23"/>
        <v>5.9910837342977077</v>
      </c>
      <c r="I34" s="31">
        <f>+INDEX('[5]Budget révisé'!$A$2:$AO$496,MATCH($A34,'[5]Budget révisé'!$A$2:$A$496,0),MATCH(I$2,'[5]Budget révisé'!$A$2:$AO$2,0))</f>
        <v>389.42044272935101</v>
      </c>
      <c r="J34" s="42"/>
      <c r="K34" s="83">
        <f t="shared" si="24"/>
        <v>6.6438805970149248</v>
      </c>
      <c r="L34" s="31">
        <f>SUMIFS([5]BV_Data_An_Cour!$O:$O,[5]BV_Data_An_Cour!$U:$U,$B34,[5]BV_Data_An_Cour!$V:$V,$C34,[5]BV_Data_An_Cour!$W:$W,L$2)</f>
        <v>445.14</v>
      </c>
      <c r="M34" s="42"/>
      <c r="N34" s="60">
        <f t="shared" si="25"/>
        <v>55.719557270648977</v>
      </c>
      <c r="O34" s="42"/>
      <c r="P34" s="83">
        <f t="shared" si="26"/>
        <v>3.7884745762711867</v>
      </c>
      <c r="Q34" s="34">
        <f>SUMIFS([5]BV_Data_An_Prec!$O:$O,[5]BV_Data_An_Prec!$U:$U,$B34,[5]BV_Data_An_Prec!$V:$V,$C34,[5]BV_Data_An_Prec!$W:$W,Q$2)</f>
        <v>223.52</v>
      </c>
      <c r="R34" s="42"/>
      <c r="S34" s="86">
        <f t="shared" si="27"/>
        <v>221.61999999999998</v>
      </c>
      <c r="T34" s="14"/>
      <c r="U34" s="14"/>
      <c r="V34" s="87">
        <f>V32-L33</f>
        <v>-3729.2342985007563</v>
      </c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ht="15.75" customHeight="1">
      <c r="A35" t="str">
        <f t="shared" si="1"/>
        <v>Véhicules neufsEntretien stock</v>
      </c>
      <c r="B35" s="12" t="str">
        <f t="shared" si="0"/>
        <v>Véhicules neufs</v>
      </c>
      <c r="C35" s="88" t="s">
        <v>36</v>
      </c>
      <c r="D35" s="89"/>
      <c r="E35" s="90">
        <f t="shared" si="22"/>
        <v>34</v>
      </c>
      <c r="F35" s="23">
        <f>+INDEX('[5]Budget original'!$A$2:$AO$496,MATCH($A35,'[5]Budget original'!$A$2:$A$496,0),MATCH(F$2,'[5]Budget original'!$A$2:$AO$2,0))</f>
        <v>2206.7158421329891</v>
      </c>
      <c r="G35" s="91"/>
      <c r="H35" s="92">
        <f t="shared" si="23"/>
        <v>33.94947449435368</v>
      </c>
      <c r="I35" s="23">
        <f>+INDEX('[5]Budget révisé'!$A$2:$AO$496,MATCH($A35,'[5]Budget révisé'!$A$2:$A$496,0),MATCH(I$2,'[5]Budget révisé'!$A$2:$AO$2,0))</f>
        <v>2206.7158421329891</v>
      </c>
      <c r="J35" s="24"/>
      <c r="K35" s="90">
        <f t="shared" si="24"/>
        <v>2.6119402985074629</v>
      </c>
      <c r="L35" s="23">
        <f>SUMIFS([5]BV_Data_An_Cour!$O:$O,[5]BV_Data_An_Cour!$U:$U,$B35,[5]BV_Data_An_Cour!$V:$V,$C35,[5]BV_Data_An_Cour!$W:$W,L$2)</f>
        <v>175</v>
      </c>
      <c r="M35" s="24"/>
      <c r="N35" s="94">
        <f t="shared" si="25"/>
        <v>-2031.7158421329891</v>
      </c>
      <c r="O35" s="24"/>
      <c r="P35" s="90">
        <f t="shared" si="26"/>
        <v>41.866101694915251</v>
      </c>
      <c r="Q35" s="34">
        <f>SUMIFS([5]BV_Data_An_Prec!$O:$O,[5]BV_Data_An_Prec!$U:$U,$B35,[5]BV_Data_An_Prec!$V:$V,$C35,[5]BV_Data_An_Prec!$W:$W,Q$2)</f>
        <v>2470.1</v>
      </c>
      <c r="R35" s="24"/>
      <c r="S35" s="95">
        <f t="shared" si="27"/>
        <v>-2295.1</v>
      </c>
      <c r="T35" s="14"/>
      <c r="U35" s="14"/>
      <c r="V35" s="12"/>
      <c r="W35" s="87">
        <f>L32-W33</f>
        <v>356.07300000000032</v>
      </c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ht="15.75" customHeight="1">
      <c r="A36" t="str">
        <f t="shared" si="1"/>
        <v>Véhicules neufsPublicité 1</v>
      </c>
      <c r="B36" s="12" t="str">
        <f t="shared" si="0"/>
        <v>Véhicules neufs</v>
      </c>
      <c r="C36" s="30" t="s">
        <v>37</v>
      </c>
      <c r="D36" s="82"/>
      <c r="E36" s="83">
        <f t="shared" si="22"/>
        <v>180.66964285714283</v>
      </c>
      <c r="F36" s="31">
        <f>+INDEX('[5]Budget original'!$A$2:$AO$496,MATCH($A36,'[5]Budget original'!$A$2:$A$496,0),MATCH(F$2,'[5]Budget original'!$A$2:$AO$2,0))</f>
        <v>11726.075384863716</v>
      </c>
      <c r="G36" s="84"/>
      <c r="H36" s="83">
        <f t="shared" si="23"/>
        <v>180.40115976713409</v>
      </c>
      <c r="I36" s="31">
        <f>+INDEX('[5]Budget révisé'!$A$2:$AO$496,MATCH($A36,'[5]Budget révisé'!$A$2:$A$496,0),MATCH(I$2,'[5]Budget révisé'!$A$2:$AO$2,0))</f>
        <v>11726.075384863716</v>
      </c>
      <c r="J36" s="42"/>
      <c r="K36" s="83">
        <f t="shared" si="24"/>
        <v>153.44895522388063</v>
      </c>
      <c r="L36" s="96">
        <f>SUMIFS([5]BV_Data_An_Cour!$O:$O,[5]BV_Data_An_Cour!$U:$U,$B36,[5]BV_Data_An_Cour!$V:$V,$C36,[5]BV_Data_An_Cour!$W:$W,L$2)</f>
        <v>10281.080000000002</v>
      </c>
      <c r="M36" s="14"/>
      <c r="N36" s="60">
        <f t="shared" si="25"/>
        <v>-1444.9953848637142</v>
      </c>
      <c r="O36" s="42"/>
      <c r="P36" s="83">
        <f t="shared" si="26"/>
        <v>188.13559322033899</v>
      </c>
      <c r="Q36" s="56">
        <f>SUMIFS([5]BV_Data_An_Prec!$O:$O,[5]BV_Data_An_Prec!$U:$U,$B36,[5]BV_Data_An_Prec!$V:$V,$C36,[5]BV_Data_An_Prec!$W:$W,Q$2)</f>
        <v>11100</v>
      </c>
      <c r="R36" s="42"/>
      <c r="S36" s="86">
        <f t="shared" si="27"/>
        <v>-818.91999999999825</v>
      </c>
      <c r="T36" s="14"/>
      <c r="U36" s="14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ht="15.75" customHeight="1">
      <c r="A37" t="str">
        <f t="shared" si="1"/>
        <v>Véhicules neufsIntérêt de gros</v>
      </c>
      <c r="B37" s="12" t="str">
        <f t="shared" si="0"/>
        <v>Véhicules neufs</v>
      </c>
      <c r="C37" s="30" t="s">
        <v>38</v>
      </c>
      <c r="D37" s="82"/>
      <c r="E37" s="83">
        <f t="shared" si="22"/>
        <v>227.30566005107409</v>
      </c>
      <c r="F37" s="31">
        <f>+INDEX('[5]Budget original'!$A$2:$AO$496,MATCH($A37,'[5]Budget original'!$A$2:$A$496,0),MATCH(F$2,'[5]Budget original'!$A$2:$AO$2,0))</f>
        <v>14752.911795329437</v>
      </c>
      <c r="G37" s="84"/>
      <c r="H37" s="83">
        <f t="shared" si="23"/>
        <v>226.96787377429902</v>
      </c>
      <c r="I37" s="31">
        <f>+INDEX('[5]Budget révisé'!$A$2:$AO$496,MATCH($A37,'[5]Budget révisé'!$A$2:$A$496,0),MATCH(I$2,'[5]Budget révisé'!$A$2:$AO$2,0))</f>
        <v>14752.911795329437</v>
      </c>
      <c r="J37" s="42"/>
      <c r="K37" s="83">
        <f t="shared" si="24"/>
        <v>159.04104477611941</v>
      </c>
      <c r="L37" s="97">
        <f>SUMIFS([5]BV_Data_An_Cour!$O:$O,[5]BV_Data_An_Cour!$U:$U,$B37,[5]BV_Data_An_Cour!$V:$V,$C37,[5]BV_Data_An_Cour!$W:$W,L$2)</f>
        <v>10655.75</v>
      </c>
      <c r="M37" s="14"/>
      <c r="N37" s="60">
        <f t="shared" si="25"/>
        <v>-4097.1617953294372</v>
      </c>
      <c r="O37" s="42"/>
      <c r="P37" s="83">
        <f t="shared" si="26"/>
        <v>395.65966101694914</v>
      </c>
      <c r="Q37" s="34">
        <f>SUMIFS([5]BV_Data_An_Prec!$O:$O,[5]BV_Data_An_Prec!$U:$U,$B37,[5]BV_Data_An_Prec!$V:$V,$C37,[5]BV_Data_An_Prec!$W:$W,Q$2)</f>
        <v>23343.919999999998</v>
      </c>
      <c r="R37" s="42"/>
      <c r="S37" s="86">
        <f t="shared" si="27"/>
        <v>-12688.169999999998</v>
      </c>
      <c r="T37" s="14"/>
      <c r="U37" s="14" t="s">
        <v>254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ht="15.75" hidden="1" customHeight="1">
      <c r="A38" t="str">
        <f t="shared" si="1"/>
        <v>Véhicules neufs[...]</v>
      </c>
      <c r="B38" s="12" t="str">
        <f t="shared" si="0"/>
        <v>Véhicules neufs</v>
      </c>
      <c r="C38" s="30" t="s">
        <v>21</v>
      </c>
      <c r="D38" s="82"/>
      <c r="E38" s="83">
        <f t="shared" si="22"/>
        <v>0</v>
      </c>
      <c r="F38" s="31">
        <f>+INDEX('[5]Budget original'!$A$2:$AO$496,MATCH($A38,'[5]Budget original'!$A$2:$A$496,0),MATCH(F$2,'[5]Budget original'!$A$2:$AO$2,0))</f>
        <v>0</v>
      </c>
      <c r="G38" s="84"/>
      <c r="H38" s="83">
        <f t="shared" si="23"/>
        <v>0</v>
      </c>
      <c r="I38" s="31">
        <f>+INDEX('[5]Budget révisé'!$A$2:$AO$496,MATCH($A38,'[5]Budget révisé'!$A$2:$A$496,0),MATCH(I$2,'[5]Budget révisé'!$A$2:$AO$2,0))</f>
        <v>0</v>
      </c>
      <c r="J38" s="42"/>
      <c r="K38" s="83">
        <f t="shared" si="24"/>
        <v>0</v>
      </c>
      <c r="L38" s="97">
        <f>SUMIFS([5]BV_Data_An_Cour!$O:$O,[5]BV_Data_An_Cour!$U:$U,$B38,[5]BV_Data_An_Cour!$V:$V,$C38,[5]BV_Data_An_Cour!$W:$W,L$2)</f>
        <v>0</v>
      </c>
      <c r="M38" s="14"/>
      <c r="N38" s="60">
        <f t="shared" si="25"/>
        <v>0</v>
      </c>
      <c r="O38" s="42"/>
      <c r="P38" s="83">
        <f t="shared" si="26"/>
        <v>0</v>
      </c>
      <c r="Q38" s="34">
        <f>SUMIFS([5]BV_Data_An_Prec!$O:$O,[5]BV_Data_An_Prec!$U:$U,$B38,[5]BV_Data_An_Prec!$V:$V,$C38,[5]BV_Data_An_Prec!$W:$W,Q$2)</f>
        <v>0</v>
      </c>
      <c r="R38" s="42"/>
      <c r="S38" s="86">
        <f t="shared" si="27"/>
        <v>0</v>
      </c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ht="15.75" hidden="1" customHeight="1">
      <c r="A39" t="str">
        <f t="shared" si="1"/>
        <v>Véhicules neufs[...]</v>
      </c>
      <c r="B39" s="12" t="str">
        <f t="shared" si="0"/>
        <v>Véhicules neufs</v>
      </c>
      <c r="C39" s="30" t="s">
        <v>21</v>
      </c>
      <c r="D39" s="82"/>
      <c r="E39" s="83">
        <f t="shared" si="22"/>
        <v>0</v>
      </c>
      <c r="F39" s="31">
        <f>+INDEX('[5]Budget original'!$A$2:$AO$496,MATCH($A39,'[5]Budget original'!$A$2:$A$496,0),MATCH(F$2,'[5]Budget original'!$A$2:$AO$2,0))</f>
        <v>0</v>
      </c>
      <c r="G39" s="84"/>
      <c r="H39" s="83">
        <f t="shared" si="23"/>
        <v>0</v>
      </c>
      <c r="I39" s="31">
        <f>+INDEX('[5]Budget révisé'!$A$2:$AO$496,MATCH($A39,'[5]Budget révisé'!$A$2:$A$496,0),MATCH(I$2,'[5]Budget révisé'!$A$2:$AO$2,0))</f>
        <v>0</v>
      </c>
      <c r="J39" s="42"/>
      <c r="K39" s="83">
        <f t="shared" si="24"/>
        <v>0</v>
      </c>
      <c r="L39" s="97">
        <f>SUMIFS([5]BV_Data_An_Cour!$O:$O,[5]BV_Data_An_Cour!$U:$U,$B39,[5]BV_Data_An_Cour!$V:$V,$C39,[5]BV_Data_An_Cour!$W:$W,L$2)</f>
        <v>0</v>
      </c>
      <c r="M39" s="14"/>
      <c r="N39" s="60">
        <f t="shared" si="25"/>
        <v>0</v>
      </c>
      <c r="O39" s="42"/>
      <c r="P39" s="83">
        <f t="shared" si="26"/>
        <v>0</v>
      </c>
      <c r="Q39" s="34">
        <f>SUMIFS([5]BV_Data_An_Prec!$O:$O,[5]BV_Data_An_Prec!$U:$U,$B39,[5]BV_Data_An_Prec!$V:$V,$C39,[5]BV_Data_An_Prec!$W:$W,Q$2)</f>
        <v>0</v>
      </c>
      <c r="R39" s="42"/>
      <c r="S39" s="86">
        <f t="shared" si="27"/>
        <v>0</v>
      </c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ht="15.75" hidden="1" customHeight="1">
      <c r="A40" t="str">
        <f t="shared" si="1"/>
        <v>Véhicules neufs[...]</v>
      </c>
      <c r="B40" s="12" t="str">
        <f t="shared" si="0"/>
        <v>Véhicules neufs</v>
      </c>
      <c r="C40" s="30" t="s">
        <v>21</v>
      </c>
      <c r="D40" s="82"/>
      <c r="E40" s="83">
        <f t="shared" si="22"/>
        <v>0</v>
      </c>
      <c r="F40" s="31">
        <f>+INDEX('[5]Budget original'!$A$2:$AO$496,MATCH($A40,'[5]Budget original'!$A$2:$A$496,0),MATCH(F$2,'[5]Budget original'!$A$2:$AO$2,0))</f>
        <v>0</v>
      </c>
      <c r="G40" s="84"/>
      <c r="H40" s="83">
        <f t="shared" si="23"/>
        <v>0</v>
      </c>
      <c r="I40" s="31">
        <f>+INDEX('[5]Budget révisé'!$A$2:$AO$496,MATCH($A40,'[5]Budget révisé'!$A$2:$A$496,0),MATCH(I$2,'[5]Budget révisé'!$A$2:$AO$2,0))</f>
        <v>0</v>
      </c>
      <c r="J40" s="42"/>
      <c r="K40" s="83">
        <f t="shared" si="24"/>
        <v>0</v>
      </c>
      <c r="L40" s="98">
        <f>SUMIFS([5]BV_Data_An_Cour!$O:$O,[5]BV_Data_An_Cour!$U:$U,$B40,[5]BV_Data_An_Cour!$V:$V,$C40,[5]BV_Data_An_Cour!$W:$W,L$2)</f>
        <v>0</v>
      </c>
      <c r="M40" s="14"/>
      <c r="N40" s="60">
        <f t="shared" si="25"/>
        <v>0</v>
      </c>
      <c r="O40" s="42"/>
      <c r="P40" s="83">
        <f t="shared" si="26"/>
        <v>0</v>
      </c>
      <c r="Q40" s="34">
        <f>SUMIFS([5]BV_Data_An_Prec!$O:$O,[5]BV_Data_An_Prec!$U:$U,$B40,[5]BV_Data_An_Prec!$V:$V,$C40,[5]BV_Data_An_Prec!$W:$W,Q$2)</f>
        <v>0</v>
      </c>
      <c r="R40" s="42"/>
      <c r="S40" s="86">
        <f t="shared" si="27"/>
        <v>0</v>
      </c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0" ht="15.75" customHeight="1">
      <c r="A41" t="str">
        <f t="shared" si="1"/>
        <v>Véhicules neufsTOTAL VARIABLES</v>
      </c>
      <c r="B41" s="12" t="str">
        <f t="shared" si="0"/>
        <v>Véhicules neufs</v>
      </c>
      <c r="C41" s="99" t="s">
        <v>39</v>
      </c>
      <c r="D41" s="100" t="s">
        <v>40</v>
      </c>
      <c r="E41" s="101">
        <f>F41/F$27</f>
        <v>0.56593933832369758</v>
      </c>
      <c r="F41" s="102">
        <f>SUM(F31:F40)</f>
        <v>83831.777224269623</v>
      </c>
      <c r="G41" s="103" t="s">
        <v>40</v>
      </c>
      <c r="H41" s="101">
        <f>I41/I$27</f>
        <v>0.56593933832369758</v>
      </c>
      <c r="I41" s="102">
        <f>SUM(I31:I40)</f>
        <v>83831.777224269623</v>
      </c>
      <c r="J41" s="103" t="s">
        <v>40</v>
      </c>
      <c r="K41" s="101">
        <f>L41/L$27</f>
        <v>0.49403623588108897</v>
      </c>
      <c r="L41" s="102">
        <f>SUM(L31:L40)</f>
        <v>94088.88</v>
      </c>
      <c r="M41" s="104"/>
      <c r="N41" s="102">
        <f t="shared" si="25"/>
        <v>10257.102775730382</v>
      </c>
      <c r="O41" s="103" t="s">
        <v>40</v>
      </c>
      <c r="P41" s="101">
        <f>Q41/Q$27</f>
        <v>1.2043244344042483</v>
      </c>
      <c r="Q41" s="105">
        <f>SUM(Q31:Q40)</f>
        <v>103135.96</v>
      </c>
      <c r="R41" s="106"/>
      <c r="S41" s="107">
        <f t="shared" si="27"/>
        <v>-9047.0800000000017</v>
      </c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1:40" ht="15.75" customHeight="1">
      <c r="A42" t="str">
        <f t="shared" si="1"/>
        <v>Véhicules neufsSalaires cadres</v>
      </c>
      <c r="B42" s="12" t="str">
        <f t="shared" si="0"/>
        <v>Véhicules neufs</v>
      </c>
      <c r="C42" s="108" t="s">
        <v>42</v>
      </c>
      <c r="D42" s="14"/>
      <c r="E42" s="14"/>
      <c r="F42" s="31">
        <f>+INDEX('[5]Budget original'!$A$2:$AO$496,MATCH($A42,'[5]Budget original'!$A$2:$A$496,0),MATCH(F$2,'[5]Budget original'!$A$2:$AO$2,0))</f>
        <v>25144.300574712641</v>
      </c>
      <c r="G42" s="42"/>
      <c r="H42" s="14"/>
      <c r="I42" s="31">
        <f>+INDEX('[5]Budget révisé'!$A$2:$AO$496,MATCH($A42,'[5]Budget révisé'!$A$2:$A$496,0),MATCH(I$2,'[5]Budget révisé'!$A$2:$AO$2,0))</f>
        <v>25144.300574712641</v>
      </c>
      <c r="J42" s="42"/>
      <c r="K42" s="14"/>
      <c r="L42" s="34">
        <f>SUMIFS([5]BV_Data_An_Cour!$O:$O,[5]BV_Data_An_Cour!$U:$U,$B42,[5]BV_Data_An_Cour!$V:$V,$C42,[5]BV_Data_An_Cour!$W:$W,L$2)</f>
        <v>13797.04</v>
      </c>
      <c r="M42" s="42"/>
      <c r="N42" s="60">
        <f t="shared" si="25"/>
        <v>-11347.26057471264</v>
      </c>
      <c r="O42" s="42"/>
      <c r="P42" s="14"/>
      <c r="Q42" s="34">
        <f>SUMIFS([5]BV_Data_An_Prec!$O:$O,[5]BV_Data_An_Prec!$U:$U,$B42,[5]BV_Data_An_Prec!$V:$V,$C42,[5]BV_Data_An_Prec!$W:$W,Q$2)</f>
        <v>20868.79</v>
      </c>
      <c r="R42" s="42"/>
      <c r="S42" s="86">
        <f t="shared" si="27"/>
        <v>-7071.75</v>
      </c>
      <c r="T42" s="14"/>
      <c r="U42" s="14" t="s">
        <v>238</v>
      </c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0" ht="15.75" customHeight="1">
      <c r="A43" t="str">
        <f t="shared" si="1"/>
        <v>Véhicules neufsSalaires commis</v>
      </c>
      <c r="B43" s="12" t="str">
        <f t="shared" si="0"/>
        <v>Véhicules neufs</v>
      </c>
      <c r="C43" s="109" t="s">
        <v>43</v>
      </c>
      <c r="D43" s="82"/>
      <c r="E43" s="14"/>
      <c r="F43" s="23">
        <f>+INDEX('[5]Budget original'!$A$2:$AO$496,MATCH($A43,'[5]Budget original'!$A$2:$A$496,0),MATCH(F$2,'[5]Budget original'!$A$2:$AO$2,0))</f>
        <v>10029.360540137932</v>
      </c>
      <c r="G43" s="84"/>
      <c r="H43" s="14"/>
      <c r="I43" s="23">
        <f>+INDEX('[5]Budget révisé'!$A$2:$AO$496,MATCH($A43,'[5]Budget révisé'!$A$2:$A$496,0),MATCH(I$2,'[5]Budget révisé'!$A$2:$AO$2,0))</f>
        <v>10029.360540137932</v>
      </c>
      <c r="J43" s="42"/>
      <c r="K43" s="14"/>
      <c r="L43" s="34">
        <f>SUMIFS([5]BV_Data_An_Cour!$O:$O,[5]BV_Data_An_Cour!$U:$U,$B43,[5]BV_Data_An_Cour!$V:$V,$C43,[5]BV_Data_An_Cour!$W:$W,L$2)</f>
        <v>8972.99</v>
      </c>
      <c r="M43" s="42"/>
      <c r="N43" s="60">
        <f t="shared" si="25"/>
        <v>-1056.370540137932</v>
      </c>
      <c r="O43" s="42"/>
      <c r="P43" s="14"/>
      <c r="Q43" s="34">
        <f>SUMIFS([5]BV_Data_An_Prec!$O:$O,[5]BV_Data_An_Prec!$U:$U,$B43,[5]BV_Data_An_Prec!$V:$V,$C43,[5]BV_Data_An_Prec!$W:$W,Q$2)</f>
        <v>9131.9599999999991</v>
      </c>
      <c r="R43" s="42"/>
      <c r="S43" s="86">
        <f t="shared" si="27"/>
        <v>-158.96999999999935</v>
      </c>
      <c r="T43" s="14"/>
      <c r="U43" s="14"/>
      <c r="V43" s="12" t="s">
        <v>239</v>
      </c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1:40" ht="15.75" customHeight="1">
      <c r="A44" t="str">
        <f t="shared" si="1"/>
        <v>Véhicules neufsSalaires autres</v>
      </c>
      <c r="B44" s="12" t="str">
        <f t="shared" si="0"/>
        <v>Véhicules neufs</v>
      </c>
      <c r="C44" s="108" t="s">
        <v>44</v>
      </c>
      <c r="D44" s="110"/>
      <c r="E44" s="111"/>
      <c r="F44" s="31">
        <f>+INDEX('[5]Budget original'!$A$2:$AO$496,MATCH($A44,'[5]Budget original'!$A$2:$A$496,0),MATCH(F$2,'[5]Budget original'!$A$2:$AO$2,0))</f>
        <v>6319.9371168367816</v>
      </c>
      <c r="G44" s="112"/>
      <c r="H44" s="111"/>
      <c r="I44" s="31">
        <f>+INDEX('[5]Budget révisé'!$A$2:$AO$496,MATCH($A44,'[5]Budget révisé'!$A$2:$A$496,0),MATCH(I$2,'[5]Budget révisé'!$A$2:$AO$2,0))</f>
        <v>6319.9371168367816</v>
      </c>
      <c r="J44" s="113"/>
      <c r="K44" s="111"/>
      <c r="L44" s="114">
        <f>SUMIFS([5]BV_Data_An_Cour!$O:$O,[5]BV_Data_An_Cour!$U:$U,$B44,[5]BV_Data_An_Cour!$V:$V,$C44,[5]BV_Data_An_Cour!$W:$W,L$2)</f>
        <v>9321.31</v>
      </c>
      <c r="M44" s="113"/>
      <c r="N44" s="115">
        <f t="shared" si="25"/>
        <v>3001.3728831632179</v>
      </c>
      <c r="O44" s="113"/>
      <c r="P44" s="111"/>
      <c r="Q44" s="114">
        <f>SUMIFS([5]BV_Data_An_Prec!$O:$O,[5]BV_Data_An_Prec!$U:$U,$B44,[5]BV_Data_An_Prec!$V:$V,$C44,[5]BV_Data_An_Prec!$W:$W,Q$2)</f>
        <v>6249.57</v>
      </c>
      <c r="R44" s="113"/>
      <c r="S44" s="116">
        <f t="shared" si="27"/>
        <v>3071.74</v>
      </c>
      <c r="T44" s="14"/>
      <c r="U44" s="14" t="s">
        <v>240</v>
      </c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1:40" ht="15.75" customHeight="1">
      <c r="A45" t="str">
        <f t="shared" si="1"/>
        <v>Véhicules neufsSalaires spécialistes</v>
      </c>
      <c r="B45" s="12" t="str">
        <f t="shared" si="0"/>
        <v>Véhicules neufs</v>
      </c>
      <c r="C45" s="108" t="s">
        <v>45</v>
      </c>
      <c r="D45" s="82"/>
      <c r="E45" s="14"/>
      <c r="F45" s="31">
        <f>+INDEX('[5]Budget original'!$A$2:$AO$496,MATCH($A45,'[5]Budget original'!$A$2:$A$496,0),MATCH(F$2,'[5]Budget original'!$A$2:$AO$2,0))</f>
        <v>0</v>
      </c>
      <c r="G45" s="84"/>
      <c r="H45" s="14"/>
      <c r="I45" s="31">
        <f>+INDEX('[5]Budget révisé'!$A$2:$AO$496,MATCH($A45,'[5]Budget révisé'!$A$2:$A$496,0),MATCH(I$2,'[5]Budget révisé'!$A$2:$AO$2,0))</f>
        <v>0</v>
      </c>
      <c r="J45" s="42"/>
      <c r="K45" s="14"/>
      <c r="L45" s="34">
        <f>SUMIFS([5]BV_Data_An_Cour!$O:$O,[5]BV_Data_An_Cour!$U:$U,$B45,[5]BV_Data_An_Cour!$V:$V,$C45,[5]BV_Data_An_Cour!$W:$W,L$2)</f>
        <v>0</v>
      </c>
      <c r="M45" s="42"/>
      <c r="N45" s="60">
        <f t="shared" si="25"/>
        <v>0</v>
      </c>
      <c r="O45" s="42"/>
      <c r="P45" s="14"/>
      <c r="Q45" s="34">
        <f>SUMIFS([5]BV_Data_An_Prec!$O:$O,[5]BV_Data_An_Prec!$U:$U,$B45,[5]BV_Data_An_Prec!$V:$V,$C45,[5]BV_Data_An_Prec!$W:$W,Q$2)</f>
        <v>0</v>
      </c>
      <c r="R45" s="42"/>
      <c r="S45" s="86">
        <f t="shared" si="27"/>
        <v>0</v>
      </c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1:40" ht="15.75" hidden="1" customHeight="1">
      <c r="A46" t="str">
        <f t="shared" si="1"/>
        <v>Véhicules neufs[...]</v>
      </c>
      <c r="B46" s="12" t="str">
        <f t="shared" si="0"/>
        <v>Véhicules neufs</v>
      </c>
      <c r="C46" s="108" t="s">
        <v>21</v>
      </c>
      <c r="D46" s="82"/>
      <c r="E46" s="14"/>
      <c r="F46" s="31">
        <f>+INDEX('[5]Budget original'!$A$2:$AO$496,MATCH($A46,'[5]Budget original'!$A$2:$A$496,0),MATCH(F$2,'[5]Budget original'!$A$2:$AO$2,0))</f>
        <v>0</v>
      </c>
      <c r="G46" s="84"/>
      <c r="H46" s="14"/>
      <c r="I46" s="31">
        <f>+INDEX('[5]Budget révisé'!$A$2:$AO$496,MATCH($A46,'[5]Budget révisé'!$A$2:$A$496,0),MATCH(I$2,'[5]Budget révisé'!$A$2:$AO$2,0))</f>
        <v>0</v>
      </c>
      <c r="J46" s="42"/>
      <c r="K46" s="14"/>
      <c r="L46" s="34">
        <f>SUMIFS([5]BV_Data_An_Cour!$O:$O,[5]BV_Data_An_Cour!$U:$U,$B46,[5]BV_Data_An_Cour!$V:$V,$C46,[5]BV_Data_An_Cour!$W:$W,L$2)</f>
        <v>0</v>
      </c>
      <c r="M46" s="42"/>
      <c r="N46" s="60">
        <f t="shared" si="25"/>
        <v>0</v>
      </c>
      <c r="O46" s="42"/>
      <c r="P46" s="14"/>
      <c r="Q46" s="34">
        <f>SUMIFS([5]BV_Data_An_Prec!$O:$O,[5]BV_Data_An_Prec!$U:$U,$B46,[5]BV_Data_An_Prec!$V:$V,$C46,[5]BV_Data_An_Prec!$W:$W,Q$2)</f>
        <v>0</v>
      </c>
      <c r="R46" s="42"/>
      <c r="S46" s="86">
        <f t="shared" si="27"/>
        <v>0</v>
      </c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1:40" ht="15.75" hidden="1" customHeight="1">
      <c r="A47" t="str">
        <f t="shared" si="1"/>
        <v>Véhicules neufs[...]</v>
      </c>
      <c r="B47" s="12" t="str">
        <f t="shared" si="0"/>
        <v>Véhicules neufs</v>
      </c>
      <c r="C47" s="108" t="s">
        <v>21</v>
      </c>
      <c r="D47" s="82"/>
      <c r="E47" s="14"/>
      <c r="F47" s="31">
        <f>+INDEX('[5]Budget original'!$A$2:$AO$496,MATCH($A47,'[5]Budget original'!$A$2:$A$496,0),MATCH(F$2,'[5]Budget original'!$A$2:$AO$2,0))</f>
        <v>0</v>
      </c>
      <c r="G47" s="84"/>
      <c r="H47" s="14"/>
      <c r="I47" s="31">
        <f>+INDEX('[5]Budget révisé'!$A$2:$AO$496,MATCH($A47,'[5]Budget révisé'!$A$2:$A$496,0),MATCH(I$2,'[5]Budget révisé'!$A$2:$AO$2,0))</f>
        <v>0</v>
      </c>
      <c r="J47" s="42"/>
      <c r="K47" s="14"/>
      <c r="L47" s="34">
        <f>SUMIFS([5]BV_Data_An_Cour!$O:$O,[5]BV_Data_An_Cour!$U:$U,$B47,[5]BV_Data_An_Cour!$V:$V,$C47,[5]BV_Data_An_Cour!$W:$W,L$2)</f>
        <v>0</v>
      </c>
      <c r="M47" s="42"/>
      <c r="N47" s="60">
        <f t="shared" si="25"/>
        <v>0</v>
      </c>
      <c r="O47" s="42"/>
      <c r="P47" s="14"/>
      <c r="Q47" s="34">
        <f>SUMIFS([5]BV_Data_An_Prec!$O:$O,[5]BV_Data_An_Prec!$U:$U,$B47,[5]BV_Data_An_Prec!$V:$V,$C47,[5]BV_Data_An_Prec!$W:$W,Q$2)</f>
        <v>0</v>
      </c>
      <c r="R47" s="42"/>
      <c r="S47" s="86">
        <f t="shared" si="27"/>
        <v>0</v>
      </c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1:40" ht="15.75" hidden="1" customHeight="1">
      <c r="A48" t="str">
        <f t="shared" si="1"/>
        <v>Véhicules neufs[...]</v>
      </c>
      <c r="B48" s="12" t="str">
        <f t="shared" si="0"/>
        <v>Véhicules neufs</v>
      </c>
      <c r="C48" s="108" t="s">
        <v>21</v>
      </c>
      <c r="D48" s="82"/>
      <c r="E48" s="14"/>
      <c r="F48" s="31">
        <f>+INDEX('[5]Budget original'!$A$2:$AO$496,MATCH($A48,'[5]Budget original'!$A$2:$A$496,0),MATCH(F$2,'[5]Budget original'!$A$2:$AO$2,0))</f>
        <v>0</v>
      </c>
      <c r="G48" s="84"/>
      <c r="H48" s="14"/>
      <c r="I48" s="31">
        <f>+INDEX('[5]Budget révisé'!$A$2:$AO$496,MATCH($A48,'[5]Budget révisé'!$A$2:$A$496,0),MATCH(I$2,'[5]Budget révisé'!$A$2:$AO$2,0))</f>
        <v>0</v>
      </c>
      <c r="J48" s="42"/>
      <c r="K48" s="14"/>
      <c r="L48" s="34">
        <f>SUMIFS([5]BV_Data_An_Cour!$O:$O,[5]BV_Data_An_Cour!$U:$U,$B48,[5]BV_Data_An_Cour!$V:$V,$C48,[5]BV_Data_An_Cour!$W:$W,L$2)</f>
        <v>0</v>
      </c>
      <c r="M48" s="42"/>
      <c r="N48" s="60">
        <f t="shared" si="25"/>
        <v>0</v>
      </c>
      <c r="O48" s="42"/>
      <c r="P48" s="14"/>
      <c r="Q48" s="34">
        <f>SUMIFS([5]BV_Data_An_Prec!$O:$O,[5]BV_Data_An_Prec!$U:$U,$B48,[5]BV_Data_An_Prec!$V:$V,$C48,[5]BV_Data_An_Prec!$W:$W,Q$2)</f>
        <v>0</v>
      </c>
      <c r="R48" s="42"/>
      <c r="S48" s="86">
        <f t="shared" si="27"/>
        <v>0</v>
      </c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1:40" ht="15.75" customHeight="1">
      <c r="A49" t="str">
        <f t="shared" si="1"/>
        <v>Véhicules neufsSalaires en absences</v>
      </c>
      <c r="B49" s="12" t="str">
        <f t="shared" si="0"/>
        <v>Véhicules neufs</v>
      </c>
      <c r="C49" s="109" t="s">
        <v>46</v>
      </c>
      <c r="D49" s="82"/>
      <c r="E49" s="14"/>
      <c r="F49" s="23">
        <f>+INDEX('[5]Budget original'!$A$2:$AO$496,MATCH($A49,'[5]Budget original'!$A$2:$A$496,0),MATCH(F$2,'[5]Budget original'!$A$2:$AO$2,0))</f>
        <v>10015.713694554535</v>
      </c>
      <c r="G49" s="84"/>
      <c r="H49" s="14"/>
      <c r="I49" s="23">
        <f>+INDEX('[5]Budget révisé'!$A$2:$AO$496,MATCH($A49,'[5]Budget révisé'!$A$2:$A$496,0),MATCH(I$2,'[5]Budget révisé'!$A$2:$AO$2,0))</f>
        <v>10015.713694554535</v>
      </c>
      <c r="J49" s="42"/>
      <c r="K49" s="14"/>
      <c r="L49" s="23">
        <f>SUMIFS([5]BV_Data_An_Cour!$O:$O,[5]BV_Data_An_Cour!$U:$U,$B49,[5]BV_Data_An_Cour!$V:$V,$C49,[5]BV_Data_An_Cour!$W:$W,L$2)</f>
        <v>15413.12</v>
      </c>
      <c r="M49" s="42"/>
      <c r="N49" s="60">
        <f t="shared" si="25"/>
        <v>5397.4063054454655</v>
      </c>
      <c r="O49" s="42"/>
      <c r="P49" s="14"/>
      <c r="Q49" s="23">
        <f>SUMIFS([5]BV_Data_An_Prec!$O:$O,[5]BV_Data_An_Prec!$U:$U,$B49,[5]BV_Data_An_Prec!$V:$V,$C49,[5]BV_Data_An_Prec!$W:$W,Q$2)</f>
        <v>14778.52</v>
      </c>
      <c r="R49" s="42"/>
      <c r="S49" s="86">
        <f t="shared" si="27"/>
        <v>634.60000000000036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ht="15.75" customHeight="1">
      <c r="A50" t="str">
        <f t="shared" si="1"/>
        <v>Véhicules neufsDéduction à la source</v>
      </c>
      <c r="B50" s="12" t="str">
        <f t="shared" si="0"/>
        <v>Véhicules neufs</v>
      </c>
      <c r="C50" s="108" t="s">
        <v>47</v>
      </c>
      <c r="D50" s="110"/>
      <c r="E50" s="111"/>
      <c r="F50" s="31">
        <f>+INDEX('[5]Budget original'!$A$2:$AO$496,MATCH($A50,'[5]Budget original'!$A$2:$A$496,0),MATCH(F$2,'[5]Budget original'!$A$2:$AO$2,0))</f>
        <v>10015.713694554535</v>
      </c>
      <c r="G50" s="112"/>
      <c r="H50" s="111"/>
      <c r="I50" s="31">
        <f>+INDEX('[5]Budget révisé'!$A$2:$AO$496,MATCH($A50,'[5]Budget révisé'!$A$2:$A$496,0),MATCH(I$2,'[5]Budget révisé'!$A$2:$AO$2,0))</f>
        <v>10015.713694554535</v>
      </c>
      <c r="J50" s="113"/>
      <c r="K50" s="111"/>
      <c r="L50" s="34">
        <f>SUMIFS([5]BV_Data_An_Cour!$O:$O,[5]BV_Data_An_Cour!$U:$U,$B50,[5]BV_Data_An_Cour!$V:$V,$C50,[5]BV_Data_An_Cour!$W:$W,L$2)</f>
        <v>11115.9</v>
      </c>
      <c r="M50" s="113"/>
      <c r="N50" s="115">
        <f t="shared" si="25"/>
        <v>1100.1863054454643</v>
      </c>
      <c r="O50" s="113"/>
      <c r="P50" s="111"/>
      <c r="Q50" s="34">
        <f>SUMIFS([5]BV_Data_An_Prec!$O:$O,[5]BV_Data_An_Prec!$U:$U,$B50,[5]BV_Data_An_Prec!$V:$V,$C50,[5]BV_Data_An_Prec!$W:$W,Q$2)</f>
        <v>12944.55</v>
      </c>
      <c r="R50" s="113"/>
      <c r="S50" s="116">
        <f t="shared" si="27"/>
        <v>-1828.6499999999996</v>
      </c>
      <c r="T50" s="14"/>
      <c r="U50" s="14" t="s">
        <v>241</v>
      </c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ht="15.75" customHeight="1">
      <c r="A51" t="str">
        <f t="shared" si="1"/>
        <v>Véhicules neufsBénéfices marginaux</v>
      </c>
      <c r="B51" s="12" t="str">
        <f t="shared" si="0"/>
        <v>Véhicules neufs</v>
      </c>
      <c r="C51" s="108" t="s">
        <v>48</v>
      </c>
      <c r="D51" s="82"/>
      <c r="E51" s="14"/>
      <c r="F51" s="31">
        <f>+INDEX('[5]Budget original'!$A$2:$AO$496,MATCH($A51,'[5]Budget original'!$A$2:$A$496,0),MATCH(F$2,'[5]Budget original'!$A$2:$AO$2,0))</f>
        <v>7177.9281477640843</v>
      </c>
      <c r="G51" s="84"/>
      <c r="H51" s="14"/>
      <c r="I51" s="31">
        <f>+INDEX('[5]Budget révisé'!$A$2:$AO$496,MATCH($A51,'[5]Budget révisé'!$A$2:$A$496,0),MATCH(I$2,'[5]Budget révisé'!$A$2:$AO$2,0))</f>
        <v>7177.9281477640843</v>
      </c>
      <c r="J51" s="42"/>
      <c r="K51" s="14"/>
      <c r="L51" s="34">
        <f>SUMIFS([5]BV_Data_An_Cour!$O:$O,[5]BV_Data_An_Cour!$U:$U,$B51,[5]BV_Data_An_Cour!$V:$V,$C51,[5]BV_Data_An_Cour!$W:$W,L$2)</f>
        <v>7966.39</v>
      </c>
      <c r="M51" s="42"/>
      <c r="N51" s="60">
        <f t="shared" si="25"/>
        <v>788.46185223591601</v>
      </c>
      <c r="O51" s="42"/>
      <c r="P51" s="14"/>
      <c r="Q51" s="34">
        <f>SUMIFS([5]BV_Data_An_Prec!$O:$O,[5]BV_Data_An_Prec!$U:$U,$B51,[5]BV_Data_An_Prec!$V:$V,$C51,[5]BV_Data_An_Prec!$W:$W,Q$2)</f>
        <v>8504.35</v>
      </c>
      <c r="R51" s="42"/>
      <c r="S51" s="86">
        <f t="shared" si="27"/>
        <v>-537.96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ht="15.75" customHeight="1">
      <c r="A52" t="str">
        <f t="shared" si="1"/>
        <v>Véhicules neufsCsst</v>
      </c>
      <c r="B52" s="12" t="str">
        <f t="shared" si="0"/>
        <v>Véhicules neufs</v>
      </c>
      <c r="C52" s="108" t="s">
        <v>49</v>
      </c>
      <c r="D52" s="82"/>
      <c r="E52" s="14"/>
      <c r="F52" s="31">
        <f>+INDEX('[5]Budget original'!$A$2:$AO$496,MATCH($A52,'[5]Budget original'!$A$2:$A$496,0),MATCH(F$2,'[5]Budget original'!$A$2:$AO$2,0))</f>
        <v>1669.2856157590895</v>
      </c>
      <c r="G52" s="84"/>
      <c r="H52" s="14"/>
      <c r="I52" s="31">
        <f>+INDEX('[5]Budget révisé'!$A$2:$AO$496,MATCH($A52,'[5]Budget révisé'!$A$2:$A$496,0),MATCH(I$2,'[5]Budget révisé'!$A$2:$AO$2,0))</f>
        <v>1669.2856157590895</v>
      </c>
      <c r="J52" s="42"/>
      <c r="K52" s="14"/>
      <c r="L52" s="34">
        <f>SUMIFS([5]BV_Data_An_Cour!$O:$O,[5]BV_Data_An_Cour!$U:$U,$B52,[5]BV_Data_An_Cour!$V:$V,$C52,[5]BV_Data_An_Cour!$W:$W,L$2)</f>
        <v>1852.65</v>
      </c>
      <c r="M52" s="42"/>
      <c r="N52" s="60">
        <f t="shared" si="25"/>
        <v>183.36438424091057</v>
      </c>
      <c r="O52" s="42"/>
      <c r="P52" s="14"/>
      <c r="Q52" s="34">
        <f>SUMIFS([5]BV_Data_An_Prec!$O:$O,[5]BV_Data_An_Prec!$U:$U,$B52,[5]BV_Data_An_Prec!$V:$V,$C52,[5]BV_Data_An_Prec!$W:$W,Q$2)</f>
        <v>3007.6</v>
      </c>
      <c r="R52" s="42"/>
      <c r="S52" s="86">
        <f t="shared" si="27"/>
        <v>-1154.9499999999998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0" ht="15.75" hidden="1" customHeight="1">
      <c r="A53" t="str">
        <f t="shared" si="1"/>
        <v>Véhicules neufs[...]</v>
      </c>
      <c r="B53" s="12" t="str">
        <f t="shared" si="0"/>
        <v>Véhicules neufs</v>
      </c>
      <c r="C53" s="30" t="s">
        <v>21</v>
      </c>
      <c r="D53" s="89"/>
      <c r="E53" s="117"/>
      <c r="F53" s="31">
        <f>+INDEX('[5]Budget original'!$A$2:$AO$496,MATCH($A53,'[5]Budget original'!$A$2:$A$496,0),MATCH(F$2,'[5]Budget original'!$A$2:$AO$2,0))</f>
        <v>0</v>
      </c>
      <c r="G53" s="91"/>
      <c r="H53" s="117"/>
      <c r="I53" s="31">
        <f>+INDEX('[5]Budget révisé'!$A$2:$AO$496,MATCH($A53,'[5]Budget révisé'!$A$2:$A$496,0),MATCH(I$2,'[5]Budget révisé'!$A$2:$AO$2,0))</f>
        <v>0</v>
      </c>
      <c r="J53" s="24"/>
      <c r="K53" s="117"/>
      <c r="L53" s="34">
        <f>SUMIFS([5]BV_Data_An_Cour!$O:$O,[5]BV_Data_An_Cour!$U:$U,$B53,[5]BV_Data_An_Cour!$V:$V,$C53,[5]BV_Data_An_Cour!$W:$W,L$2)</f>
        <v>0</v>
      </c>
      <c r="M53" s="24"/>
      <c r="N53" s="94">
        <f t="shared" si="25"/>
        <v>0</v>
      </c>
      <c r="O53" s="24"/>
      <c r="P53" s="117"/>
      <c r="Q53" s="34">
        <f>SUMIFS([5]BV_Data_An_Prec!$O:$O,[5]BV_Data_An_Prec!$U:$U,$B53,[5]BV_Data_An_Prec!$V:$V,$C53,[5]BV_Data_An_Prec!$W:$W,Q$2)</f>
        <v>0</v>
      </c>
      <c r="R53" s="24"/>
      <c r="S53" s="95">
        <f t="shared" si="27"/>
        <v>0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ht="15.75" customHeight="1">
      <c r="A54" t="str">
        <f t="shared" si="1"/>
        <v>Véhicules neufsTOTAL PERSONNEL</v>
      </c>
      <c r="B54" s="12" t="str">
        <f t="shared" si="0"/>
        <v>Véhicules neufs</v>
      </c>
      <c r="C54" s="99" t="s">
        <v>50</v>
      </c>
      <c r="D54" s="100" t="s">
        <v>40</v>
      </c>
      <c r="E54" s="101">
        <f>F54/F$27</f>
        <v>0.47507544170241911</v>
      </c>
      <c r="F54" s="102">
        <f>+SUM(F42:F53)</f>
        <v>70372.239384319604</v>
      </c>
      <c r="G54" s="103" t="s">
        <v>40</v>
      </c>
      <c r="H54" s="101">
        <f>I54/I$27</f>
        <v>0.47507544170241911</v>
      </c>
      <c r="I54" s="102">
        <f>+SUM(I42:I53)</f>
        <v>70372.239384319604</v>
      </c>
      <c r="J54" s="103" t="s">
        <v>40</v>
      </c>
      <c r="K54" s="101">
        <f>L54/L$27</f>
        <v>0.35935748796202266</v>
      </c>
      <c r="L54" s="102">
        <f>+SUM(L42:L53)</f>
        <v>68439.399999999994</v>
      </c>
      <c r="M54" s="106"/>
      <c r="N54" s="102">
        <f>+SUM(N42:N53)</f>
        <v>-1932.8393843195977</v>
      </c>
      <c r="O54" s="103" t="s">
        <v>40</v>
      </c>
      <c r="P54" s="101">
        <f>Q54/Q$27</f>
        <v>0.88144658178691881</v>
      </c>
      <c r="Q54" s="102">
        <f>+SUM(Q42:Q53)</f>
        <v>75485.340000000011</v>
      </c>
      <c r="R54" s="106"/>
      <c r="S54" s="107">
        <f>+SUM(S42:S53)</f>
        <v>-7045.9399999999987</v>
      </c>
      <c r="T54" s="83"/>
      <c r="U54" s="1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1:40" ht="15.75" customHeight="1">
      <c r="A55" t="str">
        <f t="shared" si="1"/>
        <v>Véhicules neufsPublicité 2</v>
      </c>
      <c r="B55" s="12" t="str">
        <f t="shared" si="0"/>
        <v>Véhicules neufs</v>
      </c>
      <c r="C55" s="30" t="s">
        <v>51</v>
      </c>
      <c r="D55" s="82"/>
      <c r="E55" s="14"/>
      <c r="F55" s="31">
        <f>+INDEX('[5]Budget original'!$A$2:$AO$496,MATCH($A55,'[5]Budget original'!$A$2:$A$496,0),MATCH(F$2,'[5]Budget original'!$A$2:$AO$2,0))</f>
        <v>0</v>
      </c>
      <c r="G55" s="84"/>
      <c r="H55" s="14"/>
      <c r="I55" s="31">
        <f>+INDEX('[5]Budget révisé'!$A$2:$AO$496,MATCH($A55,'[5]Budget révisé'!$A$2:$A$496,0),MATCH(I$2,'[5]Budget révisé'!$A$2:$AO$2,0))</f>
        <v>0</v>
      </c>
      <c r="J55" s="42"/>
      <c r="K55" s="14"/>
      <c r="L55" s="34">
        <f>SUMIFS([5]BV_Data_An_Cour!$O:$O,[5]BV_Data_An_Cour!$U:$U,$B55,[5]BV_Data_An_Cour!$V:$V,$C55,[5]BV_Data_An_Cour!$W:$W,L$2)</f>
        <v>0</v>
      </c>
      <c r="M55" s="42"/>
      <c r="N55" s="60">
        <f t="shared" ref="N55:N71" si="28">L55-I55</f>
        <v>0</v>
      </c>
      <c r="O55" s="42"/>
      <c r="P55" s="14"/>
      <c r="Q55" s="34">
        <f>SUMIFS([5]BV_Data_An_Prec!$O:$O,[5]BV_Data_An_Prec!$U:$U,$B55,[5]BV_Data_An_Prec!$V:$V,$C55,[5]BV_Data_An_Prec!$W:$W,Q$2)</f>
        <v>0</v>
      </c>
      <c r="R55" s="42"/>
      <c r="S55" s="86">
        <f t="shared" ref="S55:S71" si="29">L55-Q55</f>
        <v>0</v>
      </c>
      <c r="T55" s="83"/>
      <c r="U55" s="14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1:40" ht="15.75" customHeight="1">
      <c r="A56" t="str">
        <f t="shared" si="1"/>
        <v>Véhicules neufsService gratuit 2</v>
      </c>
      <c r="B56" s="12" t="str">
        <f t="shared" si="0"/>
        <v>Véhicules neufs</v>
      </c>
      <c r="C56" s="30" t="s">
        <v>52</v>
      </c>
      <c r="D56" s="82"/>
      <c r="E56" s="14"/>
      <c r="F56" s="31">
        <f>+INDEX('[5]Budget original'!$A$2:$AO$496,MATCH($A56,'[5]Budget original'!$A$2:$A$496,0),MATCH(F$2,'[5]Budget original'!$A$2:$AO$2,0))</f>
        <v>0</v>
      </c>
      <c r="G56" s="84"/>
      <c r="H56" s="14"/>
      <c r="I56" s="31">
        <f>+INDEX('[5]Budget révisé'!$A$2:$AO$496,MATCH($A56,'[5]Budget révisé'!$A$2:$A$496,0),MATCH(I$2,'[5]Budget révisé'!$A$2:$AO$2,0))</f>
        <v>0</v>
      </c>
      <c r="J56" s="42"/>
      <c r="K56" s="14"/>
      <c r="L56" s="34">
        <f>SUMIFS([5]BV_Data_An_Cour!$O:$O,[5]BV_Data_An_Cour!$U:$U,$B56,[5]BV_Data_An_Cour!$V:$V,$C56,[5]BV_Data_An_Cour!$W:$W,L$2)</f>
        <v>0</v>
      </c>
      <c r="M56" s="42"/>
      <c r="N56" s="60">
        <f t="shared" si="28"/>
        <v>0</v>
      </c>
      <c r="O56" s="42"/>
      <c r="P56" s="14"/>
      <c r="Q56" s="34">
        <f>SUMIFS([5]BV_Data_An_Prec!$O:$O,[5]BV_Data_An_Prec!$U:$U,$B56,[5]BV_Data_An_Prec!$V:$V,$C56,[5]BV_Data_An_Prec!$W:$W,Q$2)</f>
        <v>0</v>
      </c>
      <c r="R56" s="42"/>
      <c r="S56" s="86">
        <f t="shared" si="29"/>
        <v>0</v>
      </c>
      <c r="T56" s="83"/>
      <c r="U56" s="1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1:40" ht="15.75" customHeight="1">
      <c r="A57" t="str">
        <f t="shared" si="1"/>
        <v>Véhicules neufsFrais véhicules de cie</v>
      </c>
      <c r="B57" s="12" t="str">
        <f t="shared" si="0"/>
        <v>Véhicules neufs</v>
      </c>
      <c r="C57" s="88" t="s">
        <v>53</v>
      </c>
      <c r="D57" s="89"/>
      <c r="E57" s="117"/>
      <c r="F57" s="23">
        <f>+INDEX('[5]Budget original'!$A$2:$AO$496,MATCH($A57,'[5]Budget original'!$A$2:$A$496,0),MATCH(F$2,'[5]Budget original'!$A$2:$AO$2,0))</f>
        <v>9088.8775000000005</v>
      </c>
      <c r="G57" s="91"/>
      <c r="H57" s="117"/>
      <c r="I57" s="23">
        <f>+INDEX('[5]Budget révisé'!$A$2:$AO$496,MATCH($A57,'[5]Budget révisé'!$A$2:$A$496,0),MATCH(I$2,'[5]Budget révisé'!$A$2:$AO$2,0))</f>
        <v>9088.8775000000005</v>
      </c>
      <c r="J57" s="24"/>
      <c r="K57" s="117"/>
      <c r="L57" s="23">
        <f>SUMIFS([5]BV_Data_An_Cour!$O:$O,[5]BV_Data_An_Cour!$U:$U,$B57,[5]BV_Data_An_Cour!$V:$V,$C57,[5]BV_Data_An_Cour!$W:$W,L$2)</f>
        <v>5681.11</v>
      </c>
      <c r="M57" s="24"/>
      <c r="N57" s="94">
        <f t="shared" si="28"/>
        <v>-3407.7675000000008</v>
      </c>
      <c r="O57" s="24"/>
      <c r="P57" s="117"/>
      <c r="Q57" s="23">
        <f>SUMIFS([5]BV_Data_An_Prec!$O:$O,[5]BV_Data_An_Prec!$U:$U,$B57,[5]BV_Data_An_Prec!$V:$V,$C57,[5]BV_Data_An_Prec!$W:$W,Q$2)</f>
        <v>15185.61</v>
      </c>
      <c r="R57" s="24"/>
      <c r="S57" s="95">
        <f t="shared" si="29"/>
        <v>-9504.5</v>
      </c>
      <c r="T57" s="118"/>
      <c r="U57" s="14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1:40" ht="15.75" customHeight="1">
      <c r="A58" t="str">
        <f t="shared" si="1"/>
        <v>Véhicules neufsInformatique</v>
      </c>
      <c r="B58" s="12" t="str">
        <f t="shared" si="0"/>
        <v>Véhicules neufs</v>
      </c>
      <c r="C58" s="30" t="s">
        <v>54</v>
      </c>
      <c r="D58" s="82"/>
      <c r="E58" s="14"/>
      <c r="F58" s="31">
        <f>+INDEX('[5]Budget original'!$A$2:$AO$496,MATCH($A58,'[5]Budget original'!$A$2:$A$496,0),MATCH(F$2,'[5]Budget original'!$A$2:$AO$2,0))</f>
        <v>6677.3962666666675</v>
      </c>
      <c r="G58" s="84"/>
      <c r="H58" s="14"/>
      <c r="I58" s="31">
        <f>+INDEX('[5]Budget révisé'!$A$2:$AO$496,MATCH($A58,'[5]Budget révisé'!$A$2:$A$496,0),MATCH(I$2,'[5]Budget révisé'!$A$2:$AO$2,0))</f>
        <v>6677.3962666666675</v>
      </c>
      <c r="J58" s="42"/>
      <c r="K58" s="14"/>
      <c r="L58" s="34">
        <f>SUMIFS([5]BV_Data_An_Cour!$O:$O,[5]BV_Data_An_Cour!$U:$U,$B58,[5]BV_Data_An_Cour!$V:$V,$C58,[5]BV_Data_An_Cour!$W:$W,L$2)</f>
        <v>5374.89</v>
      </c>
      <c r="M58" s="42"/>
      <c r="N58" s="60">
        <f t="shared" si="28"/>
        <v>-1302.5062666666672</v>
      </c>
      <c r="O58" s="42"/>
      <c r="P58" s="14"/>
      <c r="Q58" s="34">
        <f>SUMIFS([5]BV_Data_An_Prec!$O:$O,[5]BV_Data_An_Prec!$U:$U,$B58,[5]BV_Data_An_Prec!$V:$V,$C58,[5]BV_Data_An_Prec!$W:$W,Q$2)</f>
        <v>6173.26</v>
      </c>
      <c r="R58" s="42"/>
      <c r="S58" s="86">
        <f t="shared" si="29"/>
        <v>-798.36999999999989</v>
      </c>
      <c r="T58" s="83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1:40" ht="15.75" customHeight="1">
      <c r="A59" t="str">
        <f t="shared" si="1"/>
        <v>Véhicules neufsFrais de déplacement</v>
      </c>
      <c r="B59" s="12" t="str">
        <f t="shared" si="0"/>
        <v>Véhicules neufs</v>
      </c>
      <c r="C59" s="30" t="s">
        <v>55</v>
      </c>
      <c r="D59" s="82"/>
      <c r="E59" s="14"/>
      <c r="F59" s="31">
        <f>+INDEX('[5]Budget original'!$A$2:$AO$496,MATCH($A59,'[5]Budget original'!$A$2:$A$496,0),MATCH(F$2,'[5]Budget original'!$A$2:$AO$2,0))</f>
        <v>1596.4967999999999</v>
      </c>
      <c r="G59" s="84"/>
      <c r="H59" s="14"/>
      <c r="I59" s="31">
        <f>+INDEX('[5]Budget révisé'!$A$2:$AO$496,MATCH($A59,'[5]Budget révisé'!$A$2:$A$496,0),MATCH(I$2,'[5]Budget révisé'!$A$2:$AO$2,0))</f>
        <v>1596.4967999999999</v>
      </c>
      <c r="J59" s="42"/>
      <c r="K59" s="14"/>
      <c r="L59" s="34">
        <f>SUMIFS([5]BV_Data_An_Cour!$O:$O,[5]BV_Data_An_Cour!$U:$U,$B59,[5]BV_Data_An_Cour!$V:$V,$C59,[5]BV_Data_An_Cour!$W:$W,L$2)</f>
        <v>1790.95</v>
      </c>
      <c r="M59" s="42"/>
      <c r="N59" s="60">
        <f t="shared" si="28"/>
        <v>194.45320000000015</v>
      </c>
      <c r="O59" s="42"/>
      <c r="P59" s="14"/>
      <c r="Q59" s="34">
        <f>SUMIFS([5]BV_Data_An_Prec!$O:$O,[5]BV_Data_An_Prec!$U:$U,$B59,[5]BV_Data_An_Prec!$V:$V,$C59,[5]BV_Data_An_Prec!$W:$W,Q$2)</f>
        <v>1944.64</v>
      </c>
      <c r="R59" s="42"/>
      <c r="S59" s="86">
        <f t="shared" si="29"/>
        <v>-153.69000000000005</v>
      </c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1:40" ht="15.75" customHeight="1">
      <c r="A60" t="str">
        <f t="shared" si="1"/>
        <v>Véhicules neufsServices extérieurs</v>
      </c>
      <c r="B60" s="12" t="str">
        <f t="shared" si="0"/>
        <v>Véhicules neufs</v>
      </c>
      <c r="C60" s="88" t="s">
        <v>56</v>
      </c>
      <c r="D60" s="89"/>
      <c r="E60" s="117"/>
      <c r="F60" s="23">
        <f>+INDEX('[5]Budget original'!$A$2:$AO$496,MATCH($A60,'[5]Budget original'!$A$2:$A$496,0),MATCH(F$2,'[5]Budget original'!$A$2:$AO$2,0))</f>
        <v>9409.894666666667</v>
      </c>
      <c r="G60" s="91"/>
      <c r="H60" s="117"/>
      <c r="I60" s="23">
        <f>+INDEX('[5]Budget révisé'!$A$2:$AO$496,MATCH($A60,'[5]Budget révisé'!$A$2:$A$496,0),MATCH(I$2,'[5]Budget révisé'!$A$2:$AO$2,0))</f>
        <v>9409.894666666667</v>
      </c>
      <c r="J60" s="24"/>
      <c r="K60" s="117"/>
      <c r="L60" s="23">
        <f>SUMIFS([5]BV_Data_An_Cour!$O:$O,[5]BV_Data_An_Cour!$U:$U,$B60,[5]BV_Data_An_Cour!$V:$V,$C60,[5]BV_Data_An_Cour!$W:$W,L$2)</f>
        <v>6768.76</v>
      </c>
      <c r="M60" s="24"/>
      <c r="N60" s="94">
        <f t="shared" si="28"/>
        <v>-2641.1346666666668</v>
      </c>
      <c r="O60" s="24"/>
      <c r="P60" s="117"/>
      <c r="Q60" s="23">
        <f>SUMIFS([5]BV_Data_An_Prec!$O:$O,[5]BV_Data_An_Prec!$U:$U,$B60,[5]BV_Data_An_Prec!$V:$V,$C60,[5]BV_Data_An_Prec!$W:$W,Q$2)</f>
        <v>3104.4</v>
      </c>
      <c r="R60" s="24"/>
      <c r="S60" s="95">
        <f t="shared" si="29"/>
        <v>3664.36</v>
      </c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1:40" ht="15.75" customHeight="1">
      <c r="A61" t="str">
        <f t="shared" si="1"/>
        <v>Véhicules neufsFournitures autres</v>
      </c>
      <c r="B61" s="12" t="str">
        <f t="shared" si="0"/>
        <v>Véhicules neufs</v>
      </c>
      <c r="C61" s="30" t="s">
        <v>57</v>
      </c>
      <c r="D61" s="82"/>
      <c r="E61" s="14"/>
      <c r="F61" s="31">
        <f>+INDEX('[5]Budget original'!$A$2:$AO$496,MATCH($A61,'[5]Budget original'!$A$2:$A$496,0),MATCH(F$2,'[5]Budget original'!$A$2:$AO$2,0))</f>
        <v>259.61362848623401</v>
      </c>
      <c r="G61" s="84"/>
      <c r="H61" s="14"/>
      <c r="I61" s="31">
        <f>+INDEX('[5]Budget révisé'!$A$2:$AO$496,MATCH($A61,'[5]Budget révisé'!$A$2:$A$496,0),MATCH(I$2,'[5]Budget révisé'!$A$2:$AO$2,0))</f>
        <v>259.61362848623401</v>
      </c>
      <c r="J61" s="42"/>
      <c r="K61" s="14"/>
      <c r="L61" s="34">
        <f>SUMIFS([5]BV_Data_An_Cour!$O:$O,[5]BV_Data_An_Cour!$U:$U,$B61,[5]BV_Data_An_Cour!$V:$V,$C61,[5]BV_Data_An_Cour!$W:$W,L$2)</f>
        <v>0</v>
      </c>
      <c r="M61" s="42"/>
      <c r="N61" s="60">
        <f t="shared" si="28"/>
        <v>-259.61362848623401</v>
      </c>
      <c r="O61" s="42"/>
      <c r="P61" s="14"/>
      <c r="Q61" s="34">
        <f>SUMIFS([5]BV_Data_An_Prec!$O:$O,[5]BV_Data_An_Prec!$U:$U,$B61,[5]BV_Data_An_Prec!$V:$V,$C61,[5]BV_Data_An_Prec!$W:$W,Q$2)</f>
        <v>300</v>
      </c>
      <c r="R61" s="42"/>
      <c r="S61" s="86">
        <f t="shared" si="29"/>
        <v>-300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0" ht="15.75" customHeight="1">
      <c r="A62" t="str">
        <f t="shared" si="1"/>
        <v>Véhicules neufsUniformes</v>
      </c>
      <c r="B62" s="12" t="str">
        <f t="shared" si="0"/>
        <v>Véhicules neufs</v>
      </c>
      <c r="C62" s="30" t="s">
        <v>58</v>
      </c>
      <c r="D62" s="82"/>
      <c r="E62" s="14"/>
      <c r="F62" s="31">
        <f>+INDEX('[5]Budget original'!$A$2:$AO$496,MATCH($A62,'[5]Budget original'!$A$2:$A$496,0),MATCH(F$2,'[5]Budget original'!$A$2:$AO$2,0))</f>
        <v>35</v>
      </c>
      <c r="G62" s="84"/>
      <c r="H62" s="14"/>
      <c r="I62" s="31">
        <f>+INDEX('[5]Budget révisé'!$A$2:$AO$496,MATCH($A62,'[5]Budget révisé'!$A$2:$A$496,0),MATCH(I$2,'[5]Budget révisé'!$A$2:$AO$2,0))</f>
        <v>35</v>
      </c>
      <c r="J62" s="42"/>
      <c r="K62" s="14"/>
      <c r="L62" s="34">
        <f>SUMIFS([5]BV_Data_An_Cour!$O:$O,[5]BV_Data_An_Cour!$U:$U,$B62,[5]BV_Data_An_Cour!$V:$V,$C62,[5]BV_Data_An_Cour!$W:$W,L$2)</f>
        <v>0</v>
      </c>
      <c r="M62" s="42"/>
      <c r="N62" s="60">
        <f t="shared" si="28"/>
        <v>-35</v>
      </c>
      <c r="O62" s="42"/>
      <c r="P62" s="14"/>
      <c r="Q62" s="34">
        <f>SUMIFS([5]BV_Data_An_Prec!$O:$O,[5]BV_Data_An_Prec!$U:$U,$B62,[5]BV_Data_An_Prec!$V:$V,$C62,[5]BV_Data_An_Prec!$W:$W,Q$2)</f>
        <v>35</v>
      </c>
      <c r="R62" s="42"/>
      <c r="S62" s="86">
        <f t="shared" si="29"/>
        <v>-35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ht="15.75" customHeight="1">
      <c r="A63" t="str">
        <f t="shared" si="1"/>
        <v>Véhicules neufsPapeterie</v>
      </c>
      <c r="B63" s="12" t="str">
        <f t="shared" si="0"/>
        <v>Véhicules neufs</v>
      </c>
      <c r="C63" s="30" t="s">
        <v>59</v>
      </c>
      <c r="D63" s="82"/>
      <c r="E63" s="14"/>
      <c r="F63" s="31">
        <f>+INDEX('[5]Budget original'!$A$2:$AO$496,MATCH($A63,'[5]Budget original'!$A$2:$A$496,0),MATCH(F$2,'[5]Budget original'!$A$2:$AO$2,0))</f>
        <v>697.6</v>
      </c>
      <c r="G63" s="84"/>
      <c r="H63" s="14"/>
      <c r="I63" s="31">
        <f>+INDEX('[5]Budget révisé'!$A$2:$AO$496,MATCH($A63,'[5]Budget révisé'!$A$2:$A$496,0),MATCH(I$2,'[5]Budget révisé'!$A$2:$AO$2,0))</f>
        <v>697.6</v>
      </c>
      <c r="J63" s="42"/>
      <c r="K63" s="14"/>
      <c r="L63" s="33">
        <f>SUMIFS([5]BV_Data_An_Cour!$O:$O,[5]BV_Data_An_Cour!$U:$U,$B63,[5]BV_Data_An_Cour!$V:$V,$C63,[5]BV_Data_An_Cour!$W:$W,L$2)</f>
        <v>466.66</v>
      </c>
      <c r="M63" s="42"/>
      <c r="N63" s="60">
        <f t="shared" si="28"/>
        <v>-230.94</v>
      </c>
      <c r="O63" s="42"/>
      <c r="P63" s="14"/>
      <c r="Q63" s="33">
        <f>SUMIFS([5]BV_Data_An_Prec!$O:$O,[5]BV_Data_An_Prec!$U:$U,$B63,[5]BV_Data_An_Prec!$V:$V,$C63,[5]BV_Data_An_Prec!$W:$W,Q$2)</f>
        <v>592</v>
      </c>
      <c r="R63" s="42"/>
      <c r="S63" s="86">
        <f t="shared" si="29"/>
        <v>-125.33999999999997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ht="15.75" customHeight="1">
      <c r="A64" t="str">
        <f t="shared" si="1"/>
        <v>Véhicules neufsTéléphone</v>
      </c>
      <c r="B64" s="12" t="str">
        <f t="shared" si="0"/>
        <v>Véhicules neufs</v>
      </c>
      <c r="C64" s="30" t="s">
        <v>60</v>
      </c>
      <c r="D64" s="82"/>
      <c r="E64" s="14"/>
      <c r="F64" s="31">
        <f>+INDEX('[5]Budget original'!$A$2:$AO$496,MATCH($A64,'[5]Budget original'!$A$2:$A$496,0),MATCH(F$2,'[5]Budget original'!$A$2:$AO$2,0))</f>
        <v>589.91200000000003</v>
      </c>
      <c r="G64" s="84"/>
      <c r="H64" s="14"/>
      <c r="I64" s="31">
        <f>+INDEX('[5]Budget révisé'!$A$2:$AO$496,MATCH($A64,'[5]Budget révisé'!$A$2:$A$496,0),MATCH(I$2,'[5]Budget révisé'!$A$2:$AO$2,0))</f>
        <v>589.91200000000003</v>
      </c>
      <c r="J64" s="42"/>
      <c r="K64" s="14"/>
      <c r="L64" s="34">
        <f>SUMIFS([5]BV_Data_An_Cour!$O:$O,[5]BV_Data_An_Cour!$U:$U,$B64,[5]BV_Data_An_Cour!$V:$V,$C64,[5]BV_Data_An_Cour!$W:$W,L$2)</f>
        <v>216.99</v>
      </c>
      <c r="M64" s="42"/>
      <c r="N64" s="60">
        <f t="shared" si="28"/>
        <v>-372.92200000000003</v>
      </c>
      <c r="O64" s="42"/>
      <c r="P64" s="14"/>
      <c r="Q64" s="34">
        <f>SUMIFS([5]BV_Data_An_Prec!$O:$O,[5]BV_Data_An_Prec!$U:$U,$B64,[5]BV_Data_An_Prec!$V:$V,$C64,[5]BV_Data_An_Prec!$W:$W,Q$2)</f>
        <v>644.29999999999995</v>
      </c>
      <c r="R64" s="42"/>
      <c r="S64" s="86">
        <f t="shared" si="29"/>
        <v>-427.30999999999995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ht="15.75" customHeight="1">
      <c r="A65" t="str">
        <f t="shared" si="1"/>
        <v>Véhicules neufsFrais postaux</v>
      </c>
      <c r="B65" s="12" t="str">
        <f t="shared" si="0"/>
        <v>Véhicules neufs</v>
      </c>
      <c r="C65" s="30" t="s">
        <v>61</v>
      </c>
      <c r="D65" s="82"/>
      <c r="E65" s="14"/>
      <c r="F65" s="31">
        <f>+INDEX('[5]Budget original'!$A$2:$AO$496,MATCH($A65,'[5]Budget original'!$A$2:$A$496,0),MATCH(F$2,'[5]Budget original'!$A$2:$AO$2,0))</f>
        <v>276.8</v>
      </c>
      <c r="G65" s="84"/>
      <c r="H65" s="14"/>
      <c r="I65" s="31">
        <f>+INDEX('[5]Budget révisé'!$A$2:$AO$496,MATCH($A65,'[5]Budget révisé'!$A$2:$A$496,0),MATCH(I$2,'[5]Budget révisé'!$A$2:$AO$2,0))</f>
        <v>276.8</v>
      </c>
      <c r="J65" s="42"/>
      <c r="K65" s="14"/>
      <c r="L65" s="34">
        <f>SUMIFS([5]BV_Data_An_Cour!$O:$O,[5]BV_Data_An_Cour!$U:$U,$B65,[5]BV_Data_An_Cour!$V:$V,$C65,[5]BV_Data_An_Cour!$W:$W,L$2)</f>
        <v>242.49</v>
      </c>
      <c r="M65" s="42"/>
      <c r="N65" s="60">
        <f t="shared" si="28"/>
        <v>-34.31</v>
      </c>
      <c r="O65" s="42"/>
      <c r="P65" s="14"/>
      <c r="Q65" s="34">
        <f>SUMIFS([5]BV_Data_An_Prec!$O:$O,[5]BV_Data_An_Prec!$U:$U,$B65,[5]BV_Data_An_Prec!$V:$V,$C65,[5]BV_Data_An_Prec!$W:$W,Q$2)</f>
        <v>130.47999999999999</v>
      </c>
      <c r="R65" s="42"/>
      <c r="S65" s="86">
        <f t="shared" si="29"/>
        <v>112.01000000000002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0" ht="15.75" customHeight="1">
      <c r="A66" t="str">
        <f t="shared" si="1"/>
        <v>Véhicules neufsDivers</v>
      </c>
      <c r="B66" s="12" t="str">
        <f t="shared" si="0"/>
        <v>Véhicules neufs</v>
      </c>
      <c r="C66" s="30" t="s">
        <v>62</v>
      </c>
      <c r="D66" s="82"/>
      <c r="E66" s="14"/>
      <c r="F66" s="31">
        <f>+INDEX('[5]Budget original'!$A$2:$AO$496,MATCH($A66,'[5]Budget original'!$A$2:$A$496,0),MATCH(F$2,'[5]Budget original'!$A$2:$AO$2,0))</f>
        <v>1349.1200000000001</v>
      </c>
      <c r="G66" s="84"/>
      <c r="H66" s="14"/>
      <c r="I66" s="31">
        <f>+INDEX('[5]Budget révisé'!$A$2:$AO$496,MATCH($A66,'[5]Budget révisé'!$A$2:$A$496,0),MATCH(I$2,'[5]Budget révisé'!$A$2:$AO$2,0))</f>
        <v>1349.1200000000001</v>
      </c>
      <c r="J66" s="42"/>
      <c r="K66" s="14"/>
      <c r="L66" s="34">
        <f>SUMIFS([5]BV_Data_An_Cour!$O:$O,[5]BV_Data_An_Cour!$U:$U,$B66,[5]BV_Data_An_Cour!$V:$V,$C66,[5]BV_Data_An_Cour!$W:$W,L$2)</f>
        <v>803.71</v>
      </c>
      <c r="M66" s="42"/>
      <c r="N66" s="60">
        <f t="shared" si="28"/>
        <v>-545.41000000000008</v>
      </c>
      <c r="O66" s="42"/>
      <c r="P66" s="14"/>
      <c r="Q66" s="34">
        <f>SUMIFS([5]BV_Data_An_Prec!$O:$O,[5]BV_Data_An_Prec!$U:$U,$B66,[5]BV_Data_An_Prec!$V:$V,$C66,[5]BV_Data_An_Prec!$W:$W,Q$2)</f>
        <v>1632</v>
      </c>
      <c r="R66" s="42"/>
      <c r="S66" s="86">
        <f t="shared" si="29"/>
        <v>-828.29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ht="15.75" customHeight="1">
      <c r="A67" t="str">
        <f t="shared" si="1"/>
        <v>Véhicules neufsFormation</v>
      </c>
      <c r="B67" s="12" t="str">
        <f t="shared" si="0"/>
        <v>Véhicules neufs</v>
      </c>
      <c r="C67" s="30" t="s">
        <v>63</v>
      </c>
      <c r="D67" s="82"/>
      <c r="E67" s="14"/>
      <c r="F67" s="31">
        <f>+INDEX('[5]Budget original'!$A$2:$AO$496,MATCH($A67,'[5]Budget original'!$A$2:$A$496,0),MATCH(F$2,'[5]Budget original'!$A$2:$AO$2,0))</f>
        <v>1438.3466666666668</v>
      </c>
      <c r="G67" s="84"/>
      <c r="H67" s="14"/>
      <c r="I67" s="31">
        <f>+INDEX('[5]Budget révisé'!$A$2:$AO$496,MATCH($A67,'[5]Budget révisé'!$A$2:$A$496,0),MATCH(I$2,'[5]Budget révisé'!$A$2:$AO$2,0))</f>
        <v>1438.3466666666668</v>
      </c>
      <c r="J67" s="42"/>
      <c r="K67" s="14"/>
      <c r="L67" s="34">
        <f>SUMIFS([5]BV_Data_An_Cour!$O:$O,[5]BV_Data_An_Cour!$U:$U,$B67,[5]BV_Data_An_Cour!$V:$V,$C67,[5]BV_Data_An_Cour!$W:$W,L$2)</f>
        <v>523.33000000000004</v>
      </c>
      <c r="M67" s="42"/>
      <c r="N67" s="60">
        <f t="shared" si="28"/>
        <v>-915.01666666666677</v>
      </c>
      <c r="O67" s="42"/>
      <c r="P67" s="14"/>
      <c r="Q67" s="34">
        <f>SUMIFS([5]BV_Data_An_Prec!$O:$O,[5]BV_Data_An_Prec!$U:$U,$B67,[5]BV_Data_An_Prec!$V:$V,$C67,[5]BV_Data_An_Prec!$W:$W,Q$2)</f>
        <v>4555.83</v>
      </c>
      <c r="R67" s="42"/>
      <c r="S67" s="86">
        <f t="shared" si="29"/>
        <v>-4032.5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0" ht="15.75" customHeight="1">
      <c r="A68" t="str">
        <f t="shared" si="1"/>
        <v>Véhicules neufsFrais bancaires</v>
      </c>
      <c r="B68" s="12" t="str">
        <f t="shared" si="0"/>
        <v>Véhicules neufs</v>
      </c>
      <c r="C68" s="30" t="s">
        <v>64</v>
      </c>
      <c r="D68" s="82"/>
      <c r="E68" s="14"/>
      <c r="F68" s="31">
        <f>+INDEX('[5]Budget original'!$A$2:$AO$496,MATCH($A68,'[5]Budget original'!$A$2:$A$496,0),MATCH(F$2,'[5]Budget original'!$A$2:$AO$2,0))</f>
        <v>2287.3779570920533</v>
      </c>
      <c r="G68" s="84"/>
      <c r="H68" s="14"/>
      <c r="I68" s="31">
        <f>+INDEX('[5]Budget révisé'!$A$2:$AO$496,MATCH($A68,'[5]Budget révisé'!$A$2:$A$496,0),MATCH(I$2,'[5]Budget révisé'!$A$2:$AO$2,0))</f>
        <v>2287.3779570920533</v>
      </c>
      <c r="J68" s="42"/>
      <c r="K68" s="14"/>
      <c r="L68" s="33">
        <f>AF447*W3</f>
        <v>3168.0360000000001</v>
      </c>
      <c r="M68" s="42"/>
      <c r="N68" s="60">
        <f t="shared" si="28"/>
        <v>880.65804290794676</v>
      </c>
      <c r="O68" s="42"/>
      <c r="P68" s="14"/>
      <c r="Q68" s="34">
        <f>AL447*W3</f>
        <v>3002.346</v>
      </c>
      <c r="R68" s="42"/>
      <c r="S68" s="86">
        <f t="shared" si="29"/>
        <v>165.69000000000005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0" ht="15.75" hidden="1" customHeight="1">
      <c r="A69" t="str">
        <f t="shared" si="1"/>
        <v>Véhicules neufs[...]</v>
      </c>
      <c r="B69" s="12" t="str">
        <f t="shared" si="0"/>
        <v>Véhicules neufs</v>
      </c>
      <c r="C69" s="30" t="s">
        <v>21</v>
      </c>
      <c r="D69" s="82"/>
      <c r="E69" s="14"/>
      <c r="F69" s="31">
        <f>+INDEX('[5]Budget original'!$A$2:$AO$496,MATCH($A69,'[5]Budget original'!$A$2:$A$496,0),MATCH(F$2,'[5]Budget original'!$A$2:$AO$2,0))</f>
        <v>0</v>
      </c>
      <c r="G69" s="84"/>
      <c r="H69" s="14"/>
      <c r="I69" s="31">
        <f>+INDEX('[5]Budget révisé'!$A$2:$AO$496,MATCH($A69,'[5]Budget révisé'!$A$2:$A$496,0),MATCH(I$2,'[5]Budget révisé'!$A$2:$AO$2,0))</f>
        <v>0</v>
      </c>
      <c r="J69" s="42"/>
      <c r="K69" s="14"/>
      <c r="L69" s="34"/>
      <c r="M69" s="42"/>
      <c r="N69" s="60">
        <f t="shared" si="28"/>
        <v>0</v>
      </c>
      <c r="O69" s="42"/>
      <c r="P69" s="14"/>
      <c r="Q69" s="34">
        <f>SUMIFS([5]BV_Data_An_Prec!$O:$O,[5]BV_Data_An_Prec!$U:$U,$B69,[5]BV_Data_An_Prec!$V:$V,$C69,[5]BV_Data_An_Prec!$W:$W,Q$2)</f>
        <v>0</v>
      </c>
      <c r="R69" s="42"/>
      <c r="S69" s="86">
        <f t="shared" si="29"/>
        <v>0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 ht="15.75" hidden="1" customHeight="1">
      <c r="A70" t="str">
        <f t="shared" si="1"/>
        <v>Véhicules neufs[...]</v>
      </c>
      <c r="B70" s="12" t="str">
        <f t="shared" si="0"/>
        <v>Véhicules neufs</v>
      </c>
      <c r="C70" s="30" t="s">
        <v>21</v>
      </c>
      <c r="D70" s="82"/>
      <c r="E70" s="14"/>
      <c r="F70" s="31">
        <f>+INDEX('[5]Budget original'!$A$2:$AO$496,MATCH($A70,'[5]Budget original'!$A$2:$A$496,0),MATCH(F$2,'[5]Budget original'!$A$2:$AO$2,0))</f>
        <v>0</v>
      </c>
      <c r="G70" s="84"/>
      <c r="H70" s="14"/>
      <c r="I70" s="31">
        <f>+INDEX('[5]Budget révisé'!$A$2:$AO$496,MATCH($A70,'[5]Budget révisé'!$A$2:$A$496,0),MATCH(I$2,'[5]Budget révisé'!$A$2:$AO$2,0))</f>
        <v>0</v>
      </c>
      <c r="J70" s="42"/>
      <c r="K70" s="14"/>
      <c r="L70" s="34">
        <f>SUMIFS([5]BV_Data_An_Cour!$O:$O,[5]BV_Data_An_Cour!$U:$U,$B70,[5]BV_Data_An_Cour!$V:$V,$C70,[5]BV_Data_An_Cour!$W:$W,L$2)</f>
        <v>0</v>
      </c>
      <c r="M70" s="42"/>
      <c r="N70" s="60">
        <f t="shared" si="28"/>
        <v>0</v>
      </c>
      <c r="O70" s="42"/>
      <c r="P70" s="14"/>
      <c r="Q70" s="34">
        <f>SUMIFS([5]BV_Data_An_Prec!$O:$O,[5]BV_Data_An_Prec!$U:$U,$B70,[5]BV_Data_An_Prec!$V:$V,$C70,[5]BV_Data_An_Prec!$W:$W,Q$2)</f>
        <v>0</v>
      </c>
      <c r="R70" s="42"/>
      <c r="S70" s="86">
        <f t="shared" si="29"/>
        <v>0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ht="15.75" hidden="1" customHeight="1">
      <c r="A71" t="str">
        <f t="shared" si="1"/>
        <v>Véhicules neufs[...]</v>
      </c>
      <c r="B71" s="12" t="str">
        <f t="shared" si="0"/>
        <v>Véhicules neufs</v>
      </c>
      <c r="C71" s="30" t="s">
        <v>21</v>
      </c>
      <c r="D71" s="82"/>
      <c r="E71" s="14"/>
      <c r="F71" s="31">
        <f>+INDEX('[5]Budget original'!$A$2:$AO$496,MATCH($A71,'[5]Budget original'!$A$2:$A$496,0),MATCH(F$2,'[5]Budget original'!$A$2:$AO$2,0))</f>
        <v>0</v>
      </c>
      <c r="G71" s="84"/>
      <c r="H71" s="14"/>
      <c r="I71" s="31">
        <f>+INDEX('[5]Budget révisé'!$A$2:$AO$496,MATCH($A71,'[5]Budget révisé'!$A$2:$A$496,0),MATCH(I$2,'[5]Budget révisé'!$A$2:$AO$2,0))</f>
        <v>0</v>
      </c>
      <c r="J71" s="42"/>
      <c r="K71" s="14"/>
      <c r="L71" s="34">
        <f>SUMIFS([5]BV_Data_An_Cour!$O:$O,[5]BV_Data_An_Cour!$U:$U,$B71,[5]BV_Data_An_Cour!$V:$V,$C71,[5]BV_Data_An_Cour!$W:$W,L$2)*0.32</f>
        <v>0</v>
      </c>
      <c r="M71" s="42"/>
      <c r="N71" s="60">
        <f t="shared" si="28"/>
        <v>0</v>
      </c>
      <c r="O71" s="42"/>
      <c r="P71" s="14"/>
      <c r="Q71" s="34">
        <f>SUMIFS([5]BV_Data_An_Prec!$O:$O,[5]BV_Data_An_Prec!$U:$U,$B71,[5]BV_Data_An_Prec!$V:$V,$C71,[5]BV_Data_An_Prec!$W:$W,Q$2)*0.32</f>
        <v>0</v>
      </c>
      <c r="R71" s="42"/>
      <c r="S71" s="86">
        <f t="shared" si="29"/>
        <v>0</v>
      </c>
      <c r="T71" s="14"/>
      <c r="U71" s="1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1:40" ht="15.75" customHeight="1">
      <c r="A72" t="str">
        <f t="shared" si="1"/>
        <v>Véhicules neufsTOTAL SEMI-FIXES</v>
      </c>
      <c r="B72" s="12" t="str">
        <f t="shared" si="0"/>
        <v>Véhicules neufs</v>
      </c>
      <c r="C72" s="99" t="s">
        <v>65</v>
      </c>
      <c r="D72" s="100" t="s">
        <v>40</v>
      </c>
      <c r="E72" s="101">
        <f>F72/F$27</f>
        <v>0.2275485314468087</v>
      </c>
      <c r="F72" s="102">
        <f>+SUM(F55:F71)</f>
        <v>33706.435485578288</v>
      </c>
      <c r="G72" s="103" t="s">
        <v>40</v>
      </c>
      <c r="H72" s="101">
        <f>I72/I$27</f>
        <v>0.2275485314468087</v>
      </c>
      <c r="I72" s="102">
        <f>+SUM(I55:I71)</f>
        <v>33706.435485578288</v>
      </c>
      <c r="J72" s="103" t="s">
        <v>40</v>
      </c>
      <c r="K72" s="101">
        <f>L72/L$27</f>
        <v>0.1314623861934946</v>
      </c>
      <c r="L72" s="102">
        <f>+SUM(L55:L71)</f>
        <v>25036.926000000003</v>
      </c>
      <c r="M72" s="106"/>
      <c r="N72" s="102">
        <f>+SUM(N55:N71)</f>
        <v>-8669.5094855782881</v>
      </c>
      <c r="O72" s="103" t="s">
        <v>40</v>
      </c>
      <c r="P72" s="101">
        <f>Q72/Q$27</f>
        <v>0.43555264355714779</v>
      </c>
      <c r="Q72" s="102">
        <f>+SUM(Q55:Q71)</f>
        <v>37299.866000000002</v>
      </c>
      <c r="R72" s="106"/>
      <c r="S72" s="107">
        <f>+SUM(S55:S71)</f>
        <v>-12262.939999999997</v>
      </c>
      <c r="T72" s="14"/>
      <c r="U72" s="1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1:40" ht="15.75" customHeight="1">
      <c r="A73" t="str">
        <f t="shared" si="1"/>
        <v>Véhicules neufs</v>
      </c>
      <c r="B73" s="12" t="str">
        <f t="shared" si="0"/>
        <v>Véhicules neufs</v>
      </c>
      <c r="C73" s="88"/>
      <c r="D73" s="89"/>
      <c r="E73" s="117"/>
      <c r="F73" s="60"/>
      <c r="G73" s="91"/>
      <c r="H73" s="117"/>
      <c r="I73" s="60"/>
      <c r="J73" s="24"/>
      <c r="K73" s="117"/>
      <c r="L73" s="94"/>
      <c r="M73" s="24"/>
      <c r="N73" s="94"/>
      <c r="O73" s="24"/>
      <c r="P73" s="117"/>
      <c r="Q73" s="94"/>
      <c r="R73" s="24"/>
      <c r="S73" s="95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1:40" ht="15.75" customHeight="1">
      <c r="A74" t="str">
        <f t="shared" si="1"/>
        <v>Véhicules neufsTOTAL DES DÉPENSES</v>
      </c>
      <c r="B74" s="12" t="str">
        <f t="shared" si="0"/>
        <v>Véhicules neufs</v>
      </c>
      <c r="C74" s="99" t="s">
        <v>66</v>
      </c>
      <c r="D74" s="100" t="s">
        <v>40</v>
      </c>
      <c r="E74" s="101">
        <f>F74/F$27</f>
        <v>1.2685633114729253</v>
      </c>
      <c r="F74" s="102">
        <f>F41+F54+F72</f>
        <v>187910.4520941675</v>
      </c>
      <c r="G74" s="103" t="s">
        <v>40</v>
      </c>
      <c r="H74" s="101">
        <f>I74/I$27</f>
        <v>1.2685633114729253</v>
      </c>
      <c r="I74" s="102">
        <f>I41+I54+I72</f>
        <v>187910.4520941675</v>
      </c>
      <c r="J74" s="103" t="s">
        <v>40</v>
      </c>
      <c r="K74" s="101">
        <f>L74/L$27</f>
        <v>0.98485611003660634</v>
      </c>
      <c r="L74" s="102">
        <f>L41+L54+L72</f>
        <v>187565.20600000001</v>
      </c>
      <c r="M74" s="106"/>
      <c r="N74" s="119">
        <f>L74-I74</f>
        <v>-345.24609416749445</v>
      </c>
      <c r="O74" s="103" t="s">
        <v>40</v>
      </c>
      <c r="P74" s="101">
        <f>Q74/Q$27</f>
        <v>2.5213236597483148</v>
      </c>
      <c r="Q74" s="102">
        <f>Q41+Q54+Q72</f>
        <v>215921.16600000003</v>
      </c>
      <c r="R74" s="106"/>
      <c r="S74" s="120">
        <f>L74-Q74</f>
        <v>-28355.960000000021</v>
      </c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1:40" ht="15.75" customHeight="1">
      <c r="A75" t="str">
        <f t="shared" si="1"/>
        <v>Véhicules neufsProgramme neuf 1</v>
      </c>
      <c r="B75" s="12" t="str">
        <f t="shared" si="0"/>
        <v>Véhicules neufs</v>
      </c>
      <c r="C75" s="30" t="s">
        <v>200</v>
      </c>
      <c r="D75" s="82"/>
      <c r="E75" s="14"/>
      <c r="F75" s="31">
        <f>+INDEX('[5]Budget original'!$A$2:$AO$496,MATCH($A75,'[5]Budget original'!$A$2:$A$496,0),MATCH(F$2,'[5]Budget original'!$A$2:$AO$2,0))</f>
        <v>6561.4807420660518</v>
      </c>
      <c r="G75" s="84"/>
      <c r="H75" s="14"/>
      <c r="I75" s="31">
        <f>+INDEX('[5]Budget révisé'!$A$2:$AO$496,MATCH($A75,'[5]Budget révisé'!$A$2:$A$496,0),MATCH(I$2,'[5]Budget révisé'!$A$2:$AO$2,0))</f>
        <v>6561.4807420660518</v>
      </c>
      <c r="J75" s="42"/>
      <c r="K75" s="14"/>
      <c r="L75" s="33">
        <f>-SUMIFS([5]BV_Data_An_Cour!$O:$O,[5]BV_Data_An_Cour!$U:$U,$B75,[5]BV_Data_An_Cour!$V:$V,$C75,[5]BV_Data_An_Cour!$W:$W,L$2)-L155</f>
        <v>20000</v>
      </c>
      <c r="M75" s="42"/>
      <c r="N75" s="60">
        <f>L75-I75</f>
        <v>13438.519257933949</v>
      </c>
      <c r="O75" s="42"/>
      <c r="P75" s="14"/>
      <c r="Q75" s="33">
        <f>-SUMIFS([5]BV_Data_An_Prec!$O:$O,[5]BV_Data_An_Prec!$U:$U,$B75,[5]BV_Data_An_Prec!$V:$V,$C75,[5]BV_Data_An_Prec!$W:$W,Q$2)-Q155</f>
        <v>35157.39</v>
      </c>
      <c r="R75" s="42"/>
      <c r="S75" s="86"/>
      <c r="T75" s="14"/>
      <c r="U75" s="14"/>
      <c r="V75" s="12" t="s">
        <v>242</v>
      </c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1:40" ht="15.75" customHeight="1">
      <c r="A76" t="str">
        <f t="shared" si="1"/>
        <v>Véhicules neufsProgramme neuf 2</v>
      </c>
      <c r="B76" s="12" t="str">
        <f t="shared" si="0"/>
        <v>Véhicules neufs</v>
      </c>
      <c r="C76" s="30" t="s">
        <v>197</v>
      </c>
      <c r="D76" s="82"/>
      <c r="E76" s="14"/>
      <c r="F76" s="31">
        <f>+INDEX('[5]Budget original'!$A$2:$AO$496,MATCH($A76,'[5]Budget original'!$A$2:$A$496,0),MATCH(F$2,'[5]Budget original'!$A$2:$AO$2,0))</f>
        <v>0</v>
      </c>
      <c r="G76" s="84"/>
      <c r="H76" s="14"/>
      <c r="I76" s="31">
        <f>+INDEX('[5]Budget révisé'!$A$2:$AO$496,MATCH($A76,'[5]Budget révisé'!$A$2:$A$496,0),MATCH(I$2,'[5]Budget révisé'!$A$2:$AO$2,0))</f>
        <v>0</v>
      </c>
      <c r="J76" s="42"/>
      <c r="K76" s="14"/>
      <c r="L76" s="33">
        <f>-SUMIFS([5]BV_Data_An_Cour!$O:$O,[5]BV_Data_An_Cour!$U:$U,$B76,[5]BV_Data_An_Cour!$V:$V,$C76,[5]BV_Data_An_Cour!$W:$W,L$2)</f>
        <v>0</v>
      </c>
      <c r="M76" s="42"/>
      <c r="N76" s="60">
        <f>L76-I76</f>
        <v>0</v>
      </c>
      <c r="O76" s="42"/>
      <c r="P76" s="14"/>
      <c r="Q76" s="33">
        <f>-SUMIFS([5]BV_Data_An_Prec!$O:$O,[5]BV_Data_An_Prec!$U:$U,$B76,[5]BV_Data_An_Prec!$V:$V,$C76,[5]BV_Data_An_Prec!$W:$W,Q$2)</f>
        <v>0</v>
      </c>
      <c r="R76" s="42"/>
      <c r="S76" s="86">
        <f>L76-Q76</f>
        <v>0</v>
      </c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1:40" ht="15.75" customHeight="1">
      <c r="A77" t="str">
        <f t="shared" si="1"/>
        <v>Véhicules neufsProgramme neuf 3</v>
      </c>
      <c r="B77" s="12" t="str">
        <f t="shared" si="0"/>
        <v>Véhicules neufs</v>
      </c>
      <c r="C77" s="30" t="s">
        <v>69</v>
      </c>
      <c r="D77" s="82"/>
      <c r="E77" s="14"/>
      <c r="F77" s="31">
        <f>+INDEX('[5]Budget original'!$A$2:$AO$496,MATCH($A77,'[5]Budget original'!$A$2:$A$496,0),MATCH(F$2,'[5]Budget original'!$A$2:$AO$2,0))</f>
        <v>0</v>
      </c>
      <c r="G77" s="84"/>
      <c r="H77" s="14"/>
      <c r="I77" s="31">
        <f>+INDEX('[5]Budget révisé'!$A$2:$AO$496,MATCH($A77,'[5]Budget révisé'!$A$2:$A$496,0),MATCH(I$2,'[5]Budget révisé'!$A$2:$AO$2,0))</f>
        <v>0</v>
      </c>
      <c r="J77" s="42"/>
      <c r="K77" s="14"/>
      <c r="L77" s="33">
        <f>-SUMIFS([5]BV_Data_An_Cour!$O:$O,[5]BV_Data_An_Cour!$U:$U,$B77,[5]BV_Data_An_Cour!$V:$V,$C77,[5]BV_Data_An_Cour!$W:$W,L$2)</f>
        <v>0</v>
      </c>
      <c r="M77" s="42"/>
      <c r="N77" s="60">
        <f t="shared" ref="N77:N82" si="30">L77-I77</f>
        <v>0</v>
      </c>
      <c r="O77" s="42"/>
      <c r="P77" s="14"/>
      <c r="Q77" s="33">
        <f>-SUMIFS([5]BV_Data_An_Prec!$O:$O,[5]BV_Data_An_Prec!$U:$U,$B77,[5]BV_Data_An_Prec!$V:$V,$C77,[5]BV_Data_An_Prec!$W:$W,Q$2)</f>
        <v>0</v>
      </c>
      <c r="R77" s="42"/>
      <c r="S77" s="86">
        <f t="shared" ref="S77:S82" si="31">L77-Q77</f>
        <v>0</v>
      </c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pans="1:40" ht="15.75" customHeight="1">
      <c r="A78" t="str">
        <f t="shared" si="1"/>
        <v>Véhicules neufsHoldbacks</v>
      </c>
      <c r="B78" s="12" t="str">
        <f t="shared" si="0"/>
        <v>Véhicules neufs</v>
      </c>
      <c r="C78" s="30" t="s">
        <v>70</v>
      </c>
      <c r="D78" s="82"/>
      <c r="E78" s="14"/>
      <c r="F78" s="31">
        <f>+INDEX('[5]Budget original'!$A$2:$AO$496,MATCH($A78,'[5]Budget original'!$A$2:$A$496,0),MATCH(F$2,'[5]Budget original'!$A$2:$AO$2,0))</f>
        <v>51748.318550395255</v>
      </c>
      <c r="G78" s="84"/>
      <c r="H78" s="14"/>
      <c r="I78" s="31">
        <f>+INDEX('[5]Budget révisé'!$A$2:$AO$496,MATCH($A78,'[5]Budget révisé'!$A$2:$A$496,0),MATCH(I$2,'[5]Budget révisé'!$A$2:$AO$2,0))</f>
        <v>51748.318550395255</v>
      </c>
      <c r="J78" s="42"/>
      <c r="K78" s="14"/>
      <c r="L78" s="34">
        <f>-SUMIFS([5]BV_Data_An_Cour!$O:$O,[5]BV_Data_An_Cour!$U:$U,$B78,[5]BV_Data_An_Cour!$V:$V,$C78,[5]BV_Data_An_Cour!$W:$W,L$2)</f>
        <v>37897</v>
      </c>
      <c r="M78" s="42"/>
      <c r="N78" s="60">
        <f t="shared" si="30"/>
        <v>-13851.318550395255</v>
      </c>
      <c r="O78" s="42"/>
      <c r="P78" s="14"/>
      <c r="Q78" s="33">
        <f>-SUMIFS([5]BV_Data_An_Prec!$O:$O,[5]BV_Data_An_Prec!$U:$U,$B78,[5]BV_Data_An_Prec!$V:$V,$C78,[5]BV_Data_An_Prec!$W:$W,Q$2)</f>
        <v>119566</v>
      </c>
      <c r="R78" s="42"/>
      <c r="S78" s="86">
        <f t="shared" si="31"/>
        <v>-81669</v>
      </c>
      <c r="T78" s="14"/>
      <c r="U78" s="14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1:40" ht="15.75" hidden="1" customHeight="1">
      <c r="A79" t="str">
        <f t="shared" si="1"/>
        <v>Véhicules neufs[...]</v>
      </c>
      <c r="B79" s="12" t="str">
        <f t="shared" si="0"/>
        <v>Véhicules neufs</v>
      </c>
      <c r="C79" s="30" t="s">
        <v>21</v>
      </c>
      <c r="D79" s="82"/>
      <c r="E79" s="14"/>
      <c r="F79" s="31">
        <f>+INDEX('[5]Budget original'!$A$2:$AO$496,MATCH($A79,'[5]Budget original'!$A$2:$A$496,0),MATCH(F$2,'[5]Budget original'!$A$2:$AO$2,0))</f>
        <v>0</v>
      </c>
      <c r="G79" s="84"/>
      <c r="H79" s="14"/>
      <c r="I79" s="31">
        <f>+INDEX('[5]Budget révisé'!$A$2:$AO$496,MATCH($A79,'[5]Budget révisé'!$A$2:$A$496,0),MATCH(I$2,'[5]Budget révisé'!$A$2:$AO$2,0))</f>
        <v>0</v>
      </c>
      <c r="J79" s="42"/>
      <c r="K79" s="14"/>
      <c r="L79" s="34">
        <f>-SUMIFS([5]BV_Data_An_Cour!$O:$O,[5]BV_Data_An_Cour!$U:$U,$B79,[5]BV_Data_An_Cour!$V:$V,$C79,[5]BV_Data_An_Cour!$W:$W,L$2)</f>
        <v>0</v>
      </c>
      <c r="M79" s="42"/>
      <c r="N79" s="60">
        <f t="shared" si="30"/>
        <v>0</v>
      </c>
      <c r="O79" s="42"/>
      <c r="P79" s="14"/>
      <c r="Q79" s="33">
        <f>-SUMIFS([5]BV_Data_An_Prec!$O:$O,[5]BV_Data_An_Prec!$U:$U,$B79,[5]BV_Data_An_Prec!$V:$V,$C79,[5]BV_Data_An_Prec!$W:$W,Q$2)</f>
        <v>0</v>
      </c>
      <c r="R79" s="42"/>
      <c r="S79" s="86">
        <f t="shared" si="31"/>
        <v>0</v>
      </c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1:40" ht="15.75" hidden="1" customHeight="1">
      <c r="A80" t="str">
        <f t="shared" si="1"/>
        <v>Véhicules neufs[...]</v>
      </c>
      <c r="B80" s="12" t="str">
        <f t="shared" si="0"/>
        <v>Véhicules neufs</v>
      </c>
      <c r="C80" s="30" t="s">
        <v>21</v>
      </c>
      <c r="D80" s="82"/>
      <c r="E80" s="14"/>
      <c r="F80" s="31">
        <f>+INDEX('[5]Budget original'!$A$2:$AO$496,MATCH($A80,'[5]Budget original'!$A$2:$A$496,0),MATCH(F$2,'[5]Budget original'!$A$2:$AO$2,0))</f>
        <v>0</v>
      </c>
      <c r="G80" s="84"/>
      <c r="H80" s="14"/>
      <c r="I80" s="31">
        <f>+INDEX('[5]Budget révisé'!$A$2:$AO$496,MATCH($A80,'[5]Budget révisé'!$A$2:$A$496,0),MATCH(I$2,'[5]Budget révisé'!$A$2:$AO$2,0))</f>
        <v>0</v>
      </c>
      <c r="J80" s="42"/>
      <c r="K80" s="14"/>
      <c r="L80" s="34">
        <f>-SUMIFS([5]BV_Data_An_Cour!$O:$O,[5]BV_Data_An_Cour!$U:$U,$B80,[5]BV_Data_An_Cour!$V:$V,$C80,[5]BV_Data_An_Cour!$W:$W,L$2)</f>
        <v>0</v>
      </c>
      <c r="M80" s="42"/>
      <c r="N80" s="60">
        <f t="shared" si="30"/>
        <v>0</v>
      </c>
      <c r="O80" s="42"/>
      <c r="P80" s="14"/>
      <c r="Q80" s="33">
        <f>-SUMIFS([5]BV_Data_An_Prec!$O:$O,[5]BV_Data_An_Prec!$U:$U,$B80,[5]BV_Data_An_Prec!$V:$V,$C80,[5]BV_Data_An_Prec!$W:$W,Q$2)</f>
        <v>0</v>
      </c>
      <c r="R80" s="42"/>
      <c r="S80" s="86">
        <f t="shared" si="31"/>
        <v>0</v>
      </c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1:40" ht="15.75" hidden="1" customHeight="1">
      <c r="A81" t="str">
        <f t="shared" si="1"/>
        <v>Véhicules neufs[...]</v>
      </c>
      <c r="B81" s="12" t="str">
        <f t="shared" si="0"/>
        <v>Véhicules neufs</v>
      </c>
      <c r="C81" s="30" t="s">
        <v>21</v>
      </c>
      <c r="D81" s="82"/>
      <c r="E81" s="14"/>
      <c r="F81" s="31">
        <f>+INDEX('[5]Budget original'!$A$2:$AO$496,MATCH($A81,'[5]Budget original'!$A$2:$A$496,0),MATCH(F$2,'[5]Budget original'!$A$2:$AO$2,0))</f>
        <v>0</v>
      </c>
      <c r="G81" s="84"/>
      <c r="H81" s="14"/>
      <c r="I81" s="31">
        <f>+INDEX('[5]Budget révisé'!$A$2:$AO$496,MATCH($A81,'[5]Budget révisé'!$A$2:$A$496,0),MATCH(I$2,'[5]Budget révisé'!$A$2:$AO$2,0))</f>
        <v>0</v>
      </c>
      <c r="J81" s="42"/>
      <c r="K81" s="14"/>
      <c r="L81" s="34">
        <f>-SUMIFS([5]BV_Data_An_Cour!$O:$O,[5]BV_Data_An_Cour!$U:$U,$B81,[5]BV_Data_An_Cour!$V:$V,$C81,[5]BV_Data_An_Cour!$W:$W,L$2)</f>
        <v>0</v>
      </c>
      <c r="M81" s="42"/>
      <c r="N81" s="60">
        <f t="shared" si="30"/>
        <v>0</v>
      </c>
      <c r="O81" s="42"/>
      <c r="P81" s="14"/>
      <c r="Q81" s="33">
        <f>-SUMIFS([5]BV_Data_An_Prec!$O:$O,[5]BV_Data_An_Prec!$U:$U,$B81,[5]BV_Data_An_Prec!$V:$V,$C81,[5]BV_Data_An_Prec!$W:$W,Q$2)</f>
        <v>0</v>
      </c>
      <c r="R81" s="42"/>
      <c r="S81" s="86">
        <f t="shared" si="31"/>
        <v>0</v>
      </c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1:40" ht="15.75" customHeight="1">
      <c r="A82" t="str">
        <f t="shared" si="1"/>
        <v>Véhicules neufsFrais administration</v>
      </c>
      <c r="B82" s="12" t="str">
        <f t="shared" si="0"/>
        <v>Véhicules neufs</v>
      </c>
      <c r="C82" s="30" t="s">
        <v>71</v>
      </c>
      <c r="D82" s="82"/>
      <c r="E82" s="14"/>
      <c r="F82" s="31">
        <f>+INDEX('[5]Budget original'!$A$2:$AO$496,MATCH($A82,'[5]Budget original'!$A$2:$A$496,0),MATCH(F$2,'[5]Budget original'!$A$2:$AO$2,0))</f>
        <v>20386.160176881524</v>
      </c>
      <c r="G82" s="84"/>
      <c r="H82" s="14"/>
      <c r="I82" s="31">
        <f>+INDEX('[5]Budget révisé'!$A$2:$AO$496,MATCH($A82,'[5]Budget révisé'!$A$2:$A$496,0),MATCH(I$2,'[5]Budget révisé'!$A$2:$AO$2,0))</f>
        <v>20386.160176881524</v>
      </c>
      <c r="J82" s="42"/>
      <c r="K82" s="14"/>
      <c r="L82" s="33">
        <f>-SUMIFS([5]BV_Data_An_Cour!$O:$O,[5]BV_Data_An_Cour!$U:$U,$B82,[5]BV_Data_An_Cour!$V:$V,$C82,[5]BV_Data_An_Cour!$W:$W,L$2)-L158</f>
        <v>20102</v>
      </c>
      <c r="M82" s="42"/>
      <c r="N82" s="60">
        <f t="shared" si="30"/>
        <v>-284.16017688152351</v>
      </c>
      <c r="O82" s="42"/>
      <c r="P82" s="14"/>
      <c r="Q82" s="33">
        <f>-SUMIFS([5]BV_Data_An_Prec!$O:$O,[5]BV_Data_An_Prec!$U:$U,$B82,[5]BV_Data_An_Prec!$V:$V,$C82,[5]BV_Data_An_Prec!$W:$W,Q$2)-Q158</f>
        <v>20074</v>
      </c>
      <c r="R82" s="42"/>
      <c r="S82" s="86">
        <f t="shared" si="31"/>
        <v>28</v>
      </c>
      <c r="T82" s="14"/>
      <c r="U82" s="14" t="s">
        <v>252</v>
      </c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1:40" ht="15.75" customHeight="1">
      <c r="A83" t="str">
        <f t="shared" si="1"/>
        <v>Véhicules neufsAUTRES REVENUS</v>
      </c>
      <c r="B83" s="12" t="str">
        <f t="shared" si="0"/>
        <v>Véhicules neufs</v>
      </c>
      <c r="C83" s="99" t="s">
        <v>72</v>
      </c>
      <c r="D83" s="100"/>
      <c r="E83" s="101"/>
      <c r="F83" s="102">
        <f>+SUM(F75:F82)</f>
        <v>78695.959469342837</v>
      </c>
      <c r="G83" s="103"/>
      <c r="H83" s="101"/>
      <c r="I83" s="102">
        <f>+SUM(I75:I82)</f>
        <v>78695.959469342837</v>
      </c>
      <c r="J83" s="103"/>
      <c r="K83" s="101"/>
      <c r="L83" s="102">
        <f>+SUM(L75:L82)</f>
        <v>77999</v>
      </c>
      <c r="M83" s="106"/>
      <c r="N83" s="102">
        <f>+SUM(N75:N82)</f>
        <v>-696.95946934282983</v>
      </c>
      <c r="O83" s="103"/>
      <c r="P83" s="101"/>
      <c r="Q83" s="102">
        <f>+SUM(Q75:Q82)</f>
        <v>174797.39</v>
      </c>
      <c r="R83" s="106"/>
      <c r="S83" s="107">
        <f>+SUM(S75:S82)</f>
        <v>-81641</v>
      </c>
      <c r="T83" s="14"/>
      <c r="U83" s="1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1:40" ht="15.75" customHeight="1">
      <c r="A84" t="str">
        <f t="shared" si="1"/>
        <v>Véhicules neufs</v>
      </c>
      <c r="B84" s="12" t="str">
        <f t="shared" si="0"/>
        <v>Véhicules neufs</v>
      </c>
      <c r="C84" s="121"/>
      <c r="D84" s="122"/>
      <c r="E84" s="123"/>
      <c r="F84" s="124"/>
      <c r="G84" s="125"/>
      <c r="H84" s="123"/>
      <c r="I84" s="124"/>
      <c r="J84" s="126"/>
      <c r="K84" s="127"/>
      <c r="L84" s="124"/>
      <c r="M84" s="126"/>
      <c r="N84" s="128"/>
      <c r="O84" s="126"/>
      <c r="P84" s="127"/>
      <c r="Q84" s="124"/>
      <c r="R84" s="126"/>
      <c r="S84" s="129"/>
      <c r="T84" s="14"/>
      <c r="U84" s="1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1:40" ht="15.75" customHeight="1" thickBot="1">
      <c r="A85" t="str">
        <f t="shared" si="1"/>
        <v>Véhicules neufsPROFIT DÉPARTEMENTAL</v>
      </c>
      <c r="B85" s="12" t="str">
        <f t="shared" si="0"/>
        <v>Véhicules neufs</v>
      </c>
      <c r="C85" s="130" t="s">
        <v>73</v>
      </c>
      <c r="D85" s="131"/>
      <c r="E85" s="132"/>
      <c r="F85" s="133">
        <f>F27-F74+F83</f>
        <v>38914.06382537348</v>
      </c>
      <c r="G85" s="134"/>
      <c r="H85" s="132"/>
      <c r="I85" s="133">
        <f>I27-I74+I83</f>
        <v>38914.06382537348</v>
      </c>
      <c r="J85" s="134"/>
      <c r="K85" s="131"/>
      <c r="L85" s="133">
        <f>L27-L74+L83</f>
        <v>80883.143999999855</v>
      </c>
      <c r="M85" s="134"/>
      <c r="N85" s="133">
        <f>N27-N41-N54-N72+N83</f>
        <v>41969.08017462639</v>
      </c>
      <c r="O85" s="134"/>
      <c r="P85" s="131"/>
      <c r="Q85" s="133">
        <f>Q27-Q74+Q83</f>
        <v>44514.244000000239</v>
      </c>
      <c r="R85" s="134"/>
      <c r="S85" s="135">
        <f>S27-S41-S54-S72+S83</f>
        <v>51526.289999999601</v>
      </c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1:40" ht="15.75" customHeight="1" thickTop="1">
      <c r="B86" s="136"/>
      <c r="C86" s="137"/>
      <c r="D86" s="137"/>
      <c r="E86" s="137"/>
      <c r="F86" s="137"/>
      <c r="G86" s="137"/>
      <c r="H86" s="137"/>
      <c r="I86" s="137"/>
      <c r="J86" s="137"/>
      <c r="K86" s="137"/>
      <c r="L86" s="138"/>
      <c r="M86" s="137"/>
      <c r="N86" s="137"/>
      <c r="O86" s="137"/>
      <c r="P86" s="137"/>
      <c r="Q86" s="137"/>
      <c r="R86" s="137"/>
      <c r="S86" s="137"/>
      <c r="T86" s="137"/>
      <c r="U86" s="137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</row>
    <row r="87" spans="1:40" ht="40.5" customHeight="1">
      <c r="B87" s="136"/>
      <c r="C87" s="137"/>
      <c r="D87" s="137"/>
      <c r="E87" s="137"/>
      <c r="F87" s="137"/>
      <c r="G87" s="137"/>
      <c r="H87" s="137"/>
      <c r="I87" s="138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</row>
    <row r="88" spans="1:40" ht="15.75" hidden="1" customHeight="1"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40" ht="33" customHeight="1">
      <c r="B89" s="1"/>
      <c r="C89" s="6" t="str">
        <f>C1</f>
        <v>Volks</v>
      </c>
      <c r="D89" s="2"/>
      <c r="E89" s="2"/>
      <c r="F89" s="2"/>
      <c r="G89" s="2"/>
      <c r="H89" s="1"/>
      <c r="I89" s="1"/>
      <c r="J89" s="1"/>
      <c r="K89" s="3" t="s">
        <v>74</v>
      </c>
      <c r="L89" s="2"/>
      <c r="M89" s="2"/>
      <c r="N89" s="1"/>
      <c r="O89" s="1"/>
      <c r="P89" s="2"/>
      <c r="Q89" s="1"/>
      <c r="R89" s="2"/>
      <c r="S89" s="5" t="str">
        <f>$S$1</f>
        <v>Réalisé, Juillet 2021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.75" customHeight="1" thickBot="1"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40" ht="15.75" customHeight="1" thickTop="1">
      <c r="B91" s="12"/>
      <c r="C91" s="13"/>
      <c r="D91" s="528" t="s">
        <v>5</v>
      </c>
      <c r="E91" s="529"/>
      <c r="F91" s="530"/>
      <c r="G91" s="526" t="s">
        <v>75</v>
      </c>
      <c r="H91" s="529"/>
      <c r="I91" s="530"/>
      <c r="J91" s="526" t="s">
        <v>7</v>
      </c>
      <c r="K91" s="529"/>
      <c r="L91" s="530"/>
      <c r="M91" s="526" t="s">
        <v>8</v>
      </c>
      <c r="N91" s="530"/>
      <c r="O91" s="528" t="s">
        <v>9</v>
      </c>
      <c r="P91" s="529"/>
      <c r="Q91" s="530"/>
      <c r="R91" s="526" t="s">
        <v>10</v>
      </c>
      <c r="S91" s="527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1:40" ht="15.75" customHeight="1">
      <c r="B92" s="12"/>
      <c r="C92" s="30"/>
      <c r="D92" s="139" t="s">
        <v>11</v>
      </c>
      <c r="E92" s="81" t="s">
        <v>12</v>
      </c>
      <c r="F92" s="140" t="s">
        <v>13</v>
      </c>
      <c r="G92" s="141" t="s">
        <v>11</v>
      </c>
      <c r="H92" s="81" t="s">
        <v>12</v>
      </c>
      <c r="I92" s="140" t="s">
        <v>13</v>
      </c>
      <c r="J92" s="141" t="s">
        <v>11</v>
      </c>
      <c r="K92" s="81" t="s">
        <v>14</v>
      </c>
      <c r="L92" s="140" t="s">
        <v>13</v>
      </c>
      <c r="M92" s="141" t="s">
        <v>15</v>
      </c>
      <c r="N92" s="140" t="s">
        <v>13</v>
      </c>
      <c r="O92" s="81" t="s">
        <v>11</v>
      </c>
      <c r="P92" s="81" t="s">
        <v>14</v>
      </c>
      <c r="Q92" s="140" t="s">
        <v>13</v>
      </c>
      <c r="R92" s="141" t="s">
        <v>11</v>
      </c>
      <c r="S92" s="142" t="s">
        <v>13</v>
      </c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1:40" ht="24" customHeight="1">
      <c r="A93" t="str">
        <f t="shared" ref="A93:A157" si="32">+B93&amp;C93</f>
        <v>Véhicules usagésVentes nettes</v>
      </c>
      <c r="B93" s="12" t="s">
        <v>74</v>
      </c>
      <c r="C93" s="88" t="s">
        <v>16</v>
      </c>
      <c r="D93" s="26"/>
      <c r="E93" s="26"/>
      <c r="F93" s="23">
        <f>+INDEX('[5]Budget original'!$A$2:$AO$496,MATCH($A93,'[5]Budget original'!$A$2:$A$496,0),MATCH(F$2,'[5]Budget original'!$A$2:$AO$2,0))</f>
        <v>1147134.4057891713</v>
      </c>
      <c r="G93" s="47"/>
      <c r="H93" s="26"/>
      <c r="I93" s="23">
        <f>+INDEX('[5]Budget révisé'!$A$2:$AO$496,MATCH($A93,'[5]Budget révisé'!$A$2:$A$496,0),MATCH(I$2,'[5]Budget révisé'!$A$2:$AO$2,0))</f>
        <v>1147134.4057891713</v>
      </c>
      <c r="J93" s="24"/>
      <c r="K93" s="26"/>
      <c r="L93" s="23">
        <f>-SUMIFS([5]BV_Data_An_Cour!$O:$O,[5]BV_Data_An_Cour!$X:$X,"Oui",[5]BV_Data_An_Cour!$U:$U,$B93)</f>
        <v>1788729.6400000001</v>
      </c>
      <c r="M93" s="143"/>
      <c r="N93" s="144"/>
      <c r="O93" s="24"/>
      <c r="P93" s="26"/>
      <c r="Q93" s="23">
        <f>-SUMIFS([5]BV_Data_An_Prec!$O:$O,[5]BV_Data_An_Prec!$X:$X,"Oui",[5]BV_Data_An_Prec!$U:$U,$B93)</f>
        <v>1144495.94</v>
      </c>
      <c r="R93" s="143"/>
      <c r="S93" s="145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pans="1:40" ht="21.75" customHeight="1">
      <c r="A94" t="str">
        <f t="shared" si="32"/>
        <v>Véhicules usagésCertifié</v>
      </c>
      <c r="B94" s="12" t="s">
        <v>74</v>
      </c>
      <c r="C94" s="30" t="s">
        <v>76</v>
      </c>
      <c r="D94" s="31">
        <f>+INDEX('[5]Budget original'!$A$2:$AO$496,MATCH($A94,'[5]Budget original'!$A$2:$A$496,0),MATCH(D$2,'[5]Budget original'!$A$2:$AO$2,0))</f>
        <v>34.428361303122216</v>
      </c>
      <c r="E94" s="31">
        <f>IF(D94=0,0,F94/D94)</f>
        <v>750</v>
      </c>
      <c r="F94" s="31">
        <f>+INDEX('[5]Budget original'!$A$2:$AO$496,MATCH($A94,'[5]Budget original'!$A$2:$A$496,0),MATCH(F$2,'[5]Budget original'!$A$2:$AO$2,0))</f>
        <v>25821.270977341661</v>
      </c>
      <c r="G94" s="32">
        <f>+INDEX('[5]Budget révisé'!$A$2:$AO$496,MATCH($A94,'[5]Budget révisé'!$A$2:$A$496,0),MATCH(G$2,'[5]Budget révisé'!$A$2:$AO$2,0))</f>
        <v>34.428361303122216</v>
      </c>
      <c r="H94" s="31">
        <f>IF(G94=0,0,I94/G94)</f>
        <v>750</v>
      </c>
      <c r="I94" s="31">
        <f>+INDEX('[5]Budget révisé'!$A$2:$AO$496,MATCH($A94,'[5]Budget révisé'!$A$2:$A$496,0),MATCH(I$2,'[5]Budget révisé'!$A$2:$AO$2,0))</f>
        <v>25821.270977341661</v>
      </c>
      <c r="J94" s="32">
        <f>-SUMIFS([5]BV_Data_An_Cour!$O:$O,[5]BV_Data_An_Cour!$U:$U,$B94,[5]BV_Data_An_Cour!$V:$V,$C94,[5]BV_Data_An_Cour!$W:$W,J$2)</f>
        <v>40</v>
      </c>
      <c r="K94" s="31">
        <f t="shared" ref="K94:K95" si="33">IF(J94=0,0,L94/J94)</f>
        <v>1663.4257500000017</v>
      </c>
      <c r="L94" s="34">
        <f>-SUMIFS([5]BV_Data_An_Cour!$O:$O,[5]BV_Data_An_Cour!$U:$U,$B94,[5]BV_Data_An_Cour!$V:$V,$C94,[5]BV_Data_An_Cour!$W:$W,$L2)</f>
        <v>66537.030000000072</v>
      </c>
      <c r="M94" s="32">
        <f>J94-G94</f>
        <v>5.571638696877784</v>
      </c>
      <c r="N94" s="34">
        <f>L94-I94</f>
        <v>40715.759022658414</v>
      </c>
      <c r="O94" s="32">
        <f>-SUMIFS([5]BV_Data_An_Prec!$O:$O,[5]BV_Data_An_Prec!$U:$U,$B94,[5]BV_Data_An_Prec!$V:$V,$C94,[5]BV_Data_An_Prec!$W:$W,O$2)</f>
        <v>36</v>
      </c>
      <c r="P94" s="31">
        <f t="shared" ref="P94:P95" si="34">IF(O94=0,0,Q94/O94)</f>
        <v>692.29277777777838</v>
      </c>
      <c r="Q94" s="34">
        <f>-SUMIFS([5]BV_Data_An_Prec!$O:$O,[5]BV_Data_An_Prec!$U:$U,$B94,[5]BV_Data_An_Prec!$V:$V,$C94,[5]BV_Data_An_Prec!$W:$W,$L2)</f>
        <v>24922.540000000023</v>
      </c>
      <c r="R94" s="32">
        <f t="shared" ref="R94:R95" si="35">J94-O94</f>
        <v>4</v>
      </c>
      <c r="S94" s="35">
        <f t="shared" ref="S94:S95" si="36">L94-Q94</f>
        <v>41614.490000000049</v>
      </c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pans="1:40" ht="18.75" customHeight="1">
      <c r="A95" t="str">
        <f t="shared" si="32"/>
        <v>Véhicules usagésNon Certifié</v>
      </c>
      <c r="B95" s="12" t="s">
        <v>74</v>
      </c>
      <c r="C95" s="30" t="s">
        <v>77</v>
      </c>
      <c r="D95" s="31">
        <f>+INDEX('[5]Budget original'!$A$2:$AO$496,MATCH($A95,'[5]Budget original'!$A$2:$A$496,0),MATCH(D$2,'[5]Budget original'!$A$2:$AO$2,0))</f>
        <v>1.9635947511286436</v>
      </c>
      <c r="E95" s="26">
        <f t="shared" ref="E95:E104" si="37">IF(D95=0,0,F95/D95)</f>
        <v>750.00000000000011</v>
      </c>
      <c r="F95" s="31">
        <f>+INDEX('[5]Budget original'!$A$2:$AO$496,MATCH($A95,'[5]Budget original'!$A$2:$A$496,0),MATCH(F$2,'[5]Budget original'!$A$2:$AO$2,0))</f>
        <v>1472.6960633464828</v>
      </c>
      <c r="G95" s="32">
        <f>+INDEX('[5]Budget révisé'!$A$2:$AO$496,MATCH($A95,'[5]Budget révisé'!$A$2:$A$496,0),MATCH(G$2,'[5]Budget révisé'!$A$2:$AO$2,0))</f>
        <v>1.9635947511286436</v>
      </c>
      <c r="H95" s="31">
        <f t="shared" ref="H95:H97" si="38">IF(G95=0,0,I95/G95)</f>
        <v>750.00000000000011</v>
      </c>
      <c r="I95" s="31">
        <f>+INDEX('[5]Budget révisé'!$A$2:$AO$496,MATCH($A95,'[5]Budget révisé'!$A$2:$A$496,0),MATCH(I$2,'[5]Budget révisé'!$A$2:$AO$2,0))</f>
        <v>1472.6960633464828</v>
      </c>
      <c r="J95" s="32">
        <f>-SUMIFS([5]BV_Data_An_Cour!$O:$O,[5]BV_Data_An_Cour!$U:$U,$B95,[5]BV_Data_An_Cour!$V:$V,$C95,[5]BV_Data_An_Cour!$W:$W,J$2)</f>
        <v>1</v>
      </c>
      <c r="K95" s="31">
        <f t="shared" si="33"/>
        <v>302.70000000000073</v>
      </c>
      <c r="L95" s="33">
        <f>-SUMIFS([5]BV_Data_An_Cour!$O:$O,[5]BV_Data_An_Cour!$U:$U,$B95,[5]BV_Data_An_Cour!$V:$V,$C95,[5]BV_Data_An_Cour!$W:$W,$L2)</f>
        <v>302.70000000000073</v>
      </c>
      <c r="M95" s="32"/>
      <c r="N95" s="34"/>
      <c r="O95" s="32">
        <f>-SUMIFS([5]BV_Data_An_Prec!$O:$O,[5]BV_Data_An_Prec!$U:$U,$B95,[5]BV_Data_An_Prec!$V:$V,$C95,[5]BV_Data_An_Prec!$W:$W,O$2)</f>
        <v>6</v>
      </c>
      <c r="P95" s="31">
        <f t="shared" si="34"/>
        <v>661.93166666666582</v>
      </c>
      <c r="Q95" s="33">
        <f>-SUMIFS([5]BV_Data_An_Prec!$O:$O,[5]BV_Data_An_Prec!$U:$U,$B95,[5]BV_Data_An_Prec!$V:$V,$C95,[5]BV_Data_An_Prec!$W:$W,$L2)</f>
        <v>3971.5899999999947</v>
      </c>
      <c r="R95" s="32">
        <f t="shared" si="35"/>
        <v>-5</v>
      </c>
      <c r="S95" s="35">
        <f t="shared" si="36"/>
        <v>-3668.889999999994</v>
      </c>
      <c r="T95" s="14"/>
      <c r="U95" s="14"/>
      <c r="V95" s="146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0" ht="15.75" customHeight="1">
      <c r="A96" t="str">
        <f t="shared" si="32"/>
        <v>Véhicules usagésTotal Usagés</v>
      </c>
      <c r="B96" s="12" t="s">
        <v>74</v>
      </c>
      <c r="C96" s="36" t="s">
        <v>78</v>
      </c>
      <c r="D96" s="37">
        <f>+D95+D94</f>
        <v>36.391956054250862</v>
      </c>
      <c r="E96" s="31">
        <f t="shared" si="37"/>
        <v>750</v>
      </c>
      <c r="F96" s="38">
        <f t="shared" ref="F96" si="39">+F94+F95</f>
        <v>27293.967040688145</v>
      </c>
      <c r="G96" s="39">
        <f>+G95+G94</f>
        <v>36.391956054250862</v>
      </c>
      <c r="H96" s="37">
        <f t="shared" si="38"/>
        <v>750</v>
      </c>
      <c r="I96" s="38">
        <f t="shared" ref="I96:J96" si="40">+I94+I95</f>
        <v>27293.967040688145</v>
      </c>
      <c r="J96" s="39">
        <f t="shared" si="40"/>
        <v>41</v>
      </c>
      <c r="K96" s="37">
        <f>IF(J96&lt;=0,0,L96/J96)</f>
        <v>1630.2373170731723</v>
      </c>
      <c r="L96" s="38">
        <f>+L94+L95</f>
        <v>66839.730000000069</v>
      </c>
      <c r="M96" s="39">
        <f>J96-G96</f>
        <v>4.608043945749138</v>
      </c>
      <c r="N96" s="38">
        <f>L96-I96</f>
        <v>39545.76295931192</v>
      </c>
      <c r="O96" s="39">
        <f t="shared" ref="O96" si="41">+O94+O95</f>
        <v>42</v>
      </c>
      <c r="P96" s="37">
        <f>IF(O96&lt;=0,0,Q96/O96)</f>
        <v>687.9554761904767</v>
      </c>
      <c r="Q96" s="38">
        <f>+Q94+Q95</f>
        <v>28894.130000000019</v>
      </c>
      <c r="R96" s="39">
        <f t="shared" ref="R96:S96" si="42">R94+R95</f>
        <v>-1</v>
      </c>
      <c r="S96" s="40">
        <f t="shared" si="42"/>
        <v>37945.600000000057</v>
      </c>
      <c r="T96" s="14"/>
      <c r="U96" s="14"/>
      <c r="V96" s="14"/>
      <c r="W96" s="14"/>
      <c r="X96" s="14"/>
      <c r="Y96" s="14"/>
      <c r="Z96" s="14"/>
      <c r="AA96" s="14"/>
      <c r="AB96" s="14"/>
      <c r="AC96" s="83"/>
      <c r="AD96" s="14"/>
      <c r="AE96" s="14"/>
      <c r="AF96" s="83"/>
      <c r="AG96" s="14"/>
      <c r="AH96" s="14"/>
      <c r="AI96" s="14"/>
      <c r="AJ96" s="14"/>
      <c r="AK96" s="14"/>
      <c r="AL96" s="14"/>
      <c r="AM96" s="14"/>
      <c r="AN96" s="14"/>
    </row>
    <row r="97" spans="1:40" ht="15.75" customHeight="1">
      <c r="A97" t="str">
        <f t="shared" si="32"/>
        <v>Véhicules usagés</v>
      </c>
      <c r="B97" s="12" t="s">
        <v>74</v>
      </c>
      <c r="C97" s="30"/>
      <c r="D97" s="14"/>
      <c r="E97" s="31">
        <f t="shared" si="37"/>
        <v>0</v>
      </c>
      <c r="F97" s="41"/>
      <c r="G97" s="42"/>
      <c r="H97" s="14">
        <f t="shared" si="38"/>
        <v>0</v>
      </c>
      <c r="I97" s="41"/>
      <c r="J97" s="42"/>
      <c r="K97" s="14"/>
      <c r="L97" s="41"/>
      <c r="M97" s="43">
        <f>M96/G96</f>
        <v>0.12662259590772623</v>
      </c>
      <c r="N97" s="44">
        <f>N96/I96</f>
        <v>1.4488829308088327</v>
      </c>
      <c r="O97" s="42"/>
      <c r="P97" s="14"/>
      <c r="Q97" s="41"/>
      <c r="R97" s="43">
        <f>R96/O96</f>
        <v>-2.3809523809523808E-2</v>
      </c>
      <c r="S97" s="45">
        <f>IF(Q96=0,0,(S96/Q96))</f>
        <v>1.3132632821960735</v>
      </c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ht="15.75" customHeight="1">
      <c r="A98" t="str">
        <f t="shared" si="32"/>
        <v>Véhicules usagésUS</v>
      </c>
      <c r="B98" s="12" t="s">
        <v>74</v>
      </c>
      <c r="C98" s="30" t="s">
        <v>196</v>
      </c>
      <c r="D98" s="31"/>
      <c r="E98" s="31"/>
      <c r="F98" s="31"/>
      <c r="G98" s="31"/>
      <c r="H98" s="31"/>
      <c r="I98" s="31"/>
      <c r="J98" s="32"/>
      <c r="K98" s="31"/>
      <c r="L98" s="34"/>
      <c r="M98" s="32"/>
      <c r="N98" s="34"/>
      <c r="O98" s="32"/>
      <c r="P98" s="31"/>
      <c r="Q98" s="34"/>
      <c r="R98" s="32"/>
      <c r="S98" s="35"/>
      <c r="T98" s="14"/>
      <c r="U98" s="14"/>
      <c r="V98" s="14"/>
      <c r="W98" s="14"/>
      <c r="X98" s="14"/>
      <c r="Y98" s="14"/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ht="15.75" customHeight="1">
      <c r="A99" t="str">
        <f t="shared" si="32"/>
        <v>Véhicules usagésVentes au Gros</v>
      </c>
      <c r="B99" s="12" t="s">
        <v>74</v>
      </c>
      <c r="C99" s="30" t="s">
        <v>79</v>
      </c>
      <c r="D99" s="31">
        <f>+INDEX('[5]Budget original'!$A$2:$AO$496,MATCH($A99,'[5]Budget original'!$A$2:$A$496,0),MATCH(D$2,'[5]Budget original'!$A$2:$AO$2,0))</f>
        <v>30.837394340707309</v>
      </c>
      <c r="E99" s="31">
        <f t="shared" si="37"/>
        <v>120</v>
      </c>
      <c r="F99" s="31">
        <f>+INDEX('[5]Budget original'!$A$2:$AO$496,MATCH($A99,'[5]Budget original'!$A$2:$A$496,0),MATCH(F$2,'[5]Budget original'!$A$2:$AO$2,0))</f>
        <v>3700.4873208848771</v>
      </c>
      <c r="G99" s="31">
        <f>+INDEX('[5]Budget révisé'!$A$2:$AO$496,MATCH($A99,'[5]Budget révisé'!$A$2:$A$496,0),MATCH(G$2,'[5]Budget révisé'!$A$2:$AO$2,0))</f>
        <v>30.837394340707309</v>
      </c>
      <c r="H99" s="31">
        <f t="shared" ref="H99:H104" si="43">IF(G99=0,0,I99/G99)</f>
        <v>120</v>
      </c>
      <c r="I99" s="31">
        <f>+INDEX('[5]Budget révisé'!$A$2:$AO$496,MATCH($A99,'[5]Budget révisé'!$A$2:$A$496,0),MATCH(I$2,'[5]Budget révisé'!$A$2:$AO$2,0))</f>
        <v>3700.4873208848771</v>
      </c>
      <c r="J99" s="32">
        <f>-SUMIFS([5]BV_Data_An_Cour!$O:$O,[5]BV_Data_An_Cour!$U:$U,$B99,[5]BV_Data_An_Cour!$V:$V,$C99,[5]BV_Data_An_Cour!$W:$W,J$2)</f>
        <v>61</v>
      </c>
      <c r="K99" s="31">
        <f t="shared" ref="K99" si="44">IF(J99=0,0,L99/J99)</f>
        <v>124.0780327868854</v>
      </c>
      <c r="L99" s="34">
        <f>-SUMIFS([5]BV_Data_An_Cour!$O:$O,[5]BV_Data_An_Cour!$U:$U,$B99,[5]BV_Data_An_Cour!$V:$V,$C99,[5]BV_Data_An_Cour!$W:$W,L$2)</f>
        <v>7568.7600000000093</v>
      </c>
      <c r="M99" s="32">
        <f t="shared" ref="M99" si="45">J99-G99</f>
        <v>30.162605659292691</v>
      </c>
      <c r="N99" s="34">
        <f t="shared" ref="N99" si="46">L99-I99</f>
        <v>3868.2726791151322</v>
      </c>
      <c r="O99" s="32">
        <f>-SUMIFS([5]BV_Data_An_Prec!$O:$O,[5]BV_Data_An_Prec!$U:$U,$B99,[5]BV_Data_An_Prec!$V:$V,$C99,[5]BV_Data_An_Prec!$W:$W,O$2)</f>
        <v>41</v>
      </c>
      <c r="P99" s="31">
        <f t="shared" ref="P99" si="47">IF(O99=0,0,Q99/O99)</f>
        <v>339.55487804878049</v>
      </c>
      <c r="Q99" s="34">
        <f>-SUMIFS([5]BV_Data_An_Prec!$O:$O,[5]BV_Data_An_Prec!$U:$U,$B99,[5]BV_Data_An_Prec!$V:$V,$C99,[5]BV_Data_An_Prec!$W:$W,Q$2)</f>
        <v>13921.75</v>
      </c>
      <c r="R99" s="32">
        <f t="shared" ref="R99" si="48">J99-O99</f>
        <v>20</v>
      </c>
      <c r="S99" s="35">
        <f t="shared" ref="S99" si="49">L99-Q99</f>
        <v>-6352.9899999999907</v>
      </c>
      <c r="T99" s="14"/>
      <c r="U99" s="14"/>
      <c r="V99" s="14"/>
      <c r="W99" s="14"/>
      <c r="X99" s="14"/>
      <c r="Y99" s="14"/>
      <c r="Z99" s="14"/>
      <c r="AA99" s="14"/>
      <c r="AB99" s="14"/>
      <c r="AC99" s="83"/>
      <c r="AD99" s="14"/>
      <c r="AE99" s="14"/>
      <c r="AF99" s="147"/>
      <c r="AG99" s="14"/>
      <c r="AH99" s="14"/>
      <c r="AI99" s="14"/>
      <c r="AJ99" s="14"/>
      <c r="AK99" s="14"/>
      <c r="AL99" s="14"/>
      <c r="AM99" s="14"/>
      <c r="AN99" s="14"/>
    </row>
    <row r="100" spans="1:40" ht="15.75" customHeight="1">
      <c r="A100" t="str">
        <f t="shared" si="32"/>
        <v>Véhicules usagés</v>
      </c>
      <c r="B100" s="12" t="s">
        <v>74</v>
      </c>
      <c r="C100" s="88"/>
      <c r="D100" s="26"/>
      <c r="E100" s="26"/>
      <c r="F100" s="49"/>
      <c r="G100" s="52"/>
      <c r="H100" s="48"/>
      <c r="I100" s="49"/>
      <c r="J100" s="52"/>
      <c r="K100" s="48"/>
      <c r="L100" s="49"/>
      <c r="M100" s="50"/>
      <c r="N100" s="148"/>
      <c r="O100" s="52"/>
      <c r="P100" s="48"/>
      <c r="Q100" s="49"/>
      <c r="R100" s="50"/>
      <c r="S100" s="149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7"/>
      <c r="AG100" s="14"/>
      <c r="AH100" s="14"/>
      <c r="AI100" s="14"/>
      <c r="AJ100" s="14"/>
      <c r="AK100" s="14"/>
      <c r="AL100" s="14"/>
      <c r="AM100" s="14"/>
      <c r="AN100" s="14"/>
    </row>
    <row r="101" spans="1:40" ht="15.75" customHeight="1">
      <c r="A101" t="str">
        <f t="shared" si="32"/>
        <v>Véhicules usagésRev. Finances</v>
      </c>
      <c r="B101" s="12" t="s">
        <v>74</v>
      </c>
      <c r="C101" s="30" t="s">
        <v>26</v>
      </c>
      <c r="D101" s="31">
        <f>+INDEX('[5]Budget original'!$A$2:$AO$496,MATCH($A101,'[5]Budget original'!$A$2:$A$496,0),MATCH(D$2,'[5]Budget original'!$A$2:$AO$2,0))</f>
        <v>0</v>
      </c>
      <c r="E101" s="31">
        <f t="shared" si="37"/>
        <v>0</v>
      </c>
      <c r="F101" s="34">
        <f>+INDEX('[5]Budget original'!$A$2:$AO$496,MATCH($A101,'[5]Budget original'!$A$2:$A$496,0),MATCH(F$2,'[5]Budget original'!$A$2:$AO$2,0))</f>
        <v>29262.537762921016</v>
      </c>
      <c r="G101" s="32">
        <f>+INDEX('[5]Budget révisé'!$A$2:$AO$496,MATCH($A101,'[5]Budget révisé'!$A$2:$A$496,0),MATCH(G$2,'[5]Budget révisé'!$A$2:$AO$2,0))</f>
        <v>0</v>
      </c>
      <c r="H101" s="31">
        <f t="shared" si="43"/>
        <v>0</v>
      </c>
      <c r="I101" s="31">
        <f>+INDEX('[5]Budget révisé'!$A$2:$AO$496,MATCH($A101,'[5]Budget révisé'!$A$2:$A$496,0),MATCH(I$2,'[5]Budget révisé'!$A$2:$AO$2,0))</f>
        <v>29262.537762921016</v>
      </c>
      <c r="J101" s="32"/>
      <c r="K101" s="31">
        <f>IF(J96=0,0,L101/J96)</f>
        <v>1004.3404878048781</v>
      </c>
      <c r="L101" s="34">
        <f>-SUMIFS([5]BV_Data_An_Cour!$O:$O,[5]BV_Data_An_Cour!$U:$U,$B101,[5]BV_Data_An_Cour!$V:$V,$C101,[5]BV_Data_An_Cour!$W:$W,$L2)</f>
        <v>41177.96</v>
      </c>
      <c r="M101" s="32"/>
      <c r="N101" s="34">
        <f t="shared" ref="N101:N104" si="50">L101-I101</f>
        <v>11915.422237078983</v>
      </c>
      <c r="O101" s="32"/>
      <c r="P101" s="31">
        <f>IF(O96=0,0,Q101/O96)</f>
        <v>531.64952380952377</v>
      </c>
      <c r="Q101" s="34">
        <f>-SUMIFS([5]BV_Data_An_Prec!$O:$O,[5]BV_Data_An_Prec!$U:$U,$B101,[5]BV_Data_An_Prec!$V:$V,$C101,[5]BV_Data_An_Prec!$W:$W,$L2)</f>
        <v>22329.279999999999</v>
      </c>
      <c r="R101" s="32">
        <f t="shared" ref="R101:R103" si="51">O101-K101</f>
        <v>-1004.3404878048781</v>
      </c>
      <c r="S101" s="35">
        <f t="shared" ref="S101:S104" si="52">L101-Q101</f>
        <v>18848.68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spans="1:40" ht="15.75" customHeight="1">
      <c r="A102" t="str">
        <f t="shared" si="32"/>
        <v>Véhicules usagésRev. Protections</v>
      </c>
      <c r="B102" s="12" t="s">
        <v>74</v>
      </c>
      <c r="C102" s="30" t="s">
        <v>27</v>
      </c>
      <c r="D102" s="31">
        <f>+INDEX('[5]Budget original'!$A$2:$AO$496,MATCH($A102,'[5]Budget original'!$A$2:$A$496,0),MATCH(D$2,'[5]Budget original'!$A$2:$AO$2,0))</f>
        <v>0</v>
      </c>
      <c r="E102" s="31">
        <f t="shared" si="37"/>
        <v>0</v>
      </c>
      <c r="F102" s="34">
        <f>+INDEX('[5]Budget original'!$A$2:$AO$496,MATCH($A102,'[5]Budget original'!$A$2:$A$496,0),MATCH(F$2,'[5]Budget original'!$A$2:$AO$2,0))</f>
        <v>33164.209464643813</v>
      </c>
      <c r="G102" s="32">
        <f>+INDEX('[5]Budget révisé'!$A$2:$AO$496,MATCH($A102,'[5]Budget révisé'!$A$2:$A$496,0),MATCH(G$2,'[5]Budget révisé'!$A$2:$AO$2,0))</f>
        <v>0</v>
      </c>
      <c r="H102" s="31">
        <f t="shared" si="43"/>
        <v>0</v>
      </c>
      <c r="I102" s="31">
        <f>+INDEX('[5]Budget révisé'!$A$2:$AO$496,MATCH($A102,'[5]Budget révisé'!$A$2:$A$496,0),MATCH(I$2,'[5]Budget révisé'!$A$2:$AO$2,0))</f>
        <v>33164.209464643813</v>
      </c>
      <c r="J102" s="32"/>
      <c r="K102" s="31">
        <f>IF(J96=0,0,L102/J96)</f>
        <v>1434.5558536585365</v>
      </c>
      <c r="L102" s="34">
        <f>-SUMIFS([5]BV_Data_An_Cour!$O:$O,[5]BV_Data_An_Cour!$U:$U,$B102,[5]BV_Data_An_Cour!$V:$V,$C102,[5]BV_Data_An_Cour!$W:$W,$L2)</f>
        <v>58816.79</v>
      </c>
      <c r="M102" s="32"/>
      <c r="N102" s="34">
        <f t="shared" si="50"/>
        <v>25652.580535356188</v>
      </c>
      <c r="O102" s="32"/>
      <c r="P102" s="31">
        <f>IF(O96=0,0,Q102/O96)</f>
        <v>692.11833333333334</v>
      </c>
      <c r="Q102" s="34">
        <f>-SUMIFS([5]BV_Data_An_Prec!$O:$O,[5]BV_Data_An_Prec!$U:$U,$B102,[5]BV_Data_An_Prec!$V:$V,$C102,[5]BV_Data_An_Prec!$W:$W,$L2)</f>
        <v>29068.97</v>
      </c>
      <c r="R102" s="32">
        <f t="shared" si="51"/>
        <v>-1434.5558536585365</v>
      </c>
      <c r="S102" s="35">
        <f t="shared" si="52"/>
        <v>29747.82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ht="15.75" customHeight="1">
      <c r="A103" t="str">
        <f t="shared" si="32"/>
        <v>Véhicules usagésRev. Autres</v>
      </c>
      <c r="B103" s="12" t="s">
        <v>74</v>
      </c>
      <c r="C103" s="30" t="s">
        <v>28</v>
      </c>
      <c r="D103" s="31">
        <f>+INDEX('[5]Budget original'!$A$2:$AO$496,MATCH($A103,'[5]Budget original'!$A$2:$A$496,0),MATCH(D$2,'[5]Budget original'!$A$2:$AO$2,0))</f>
        <v>0</v>
      </c>
      <c r="E103" s="26">
        <f t="shared" si="37"/>
        <v>0</v>
      </c>
      <c r="F103" s="34">
        <f>+INDEX('[5]Budget original'!$A$2:$AO$496,MATCH($A103,'[5]Budget original'!$A$2:$A$496,0),MATCH(F$2,'[5]Budget original'!$A$2:$AO$2,0))</f>
        <v>0</v>
      </c>
      <c r="G103" s="32">
        <f>+INDEX('[5]Budget révisé'!$A$2:$AO$496,MATCH($A103,'[5]Budget révisé'!$A$2:$A$496,0),MATCH(G$2,'[5]Budget révisé'!$A$2:$AO$2,0))</f>
        <v>0</v>
      </c>
      <c r="H103" s="48">
        <f t="shared" si="43"/>
        <v>0</v>
      </c>
      <c r="I103" s="31">
        <f>+INDEX('[5]Budget révisé'!$A$2:$AO$496,MATCH($A103,'[5]Budget révisé'!$A$2:$A$496,0),MATCH(I$2,'[5]Budget révisé'!$A$2:$AO$2,0))</f>
        <v>0</v>
      </c>
      <c r="J103" s="32"/>
      <c r="K103" s="48">
        <f>IF(J96=0,0,L103/J96)</f>
        <v>90.78</v>
      </c>
      <c r="L103" s="34">
        <f>-SUMIFS([5]BV_Data_An_Cour!$O:$O,[5]BV_Data_An_Cour!$U:$U,$B103,[5]BV_Data_An_Cour!$V:$V,$C103,[5]BV_Data_An_Cour!$W:$W,$L$2)</f>
        <v>3721.98</v>
      </c>
      <c r="M103" s="52"/>
      <c r="N103" s="34">
        <f t="shared" si="50"/>
        <v>3721.98</v>
      </c>
      <c r="O103" s="32"/>
      <c r="P103" s="48">
        <f>IF(O96=0,0,Q103/O96)</f>
        <v>87.492142857142852</v>
      </c>
      <c r="Q103" s="34">
        <f>-SUMIFS([5]BV_Data_An_Prec!$O:$O,[5]BV_Data_An_Prec!$U:$U,$B103,[5]BV_Data_An_Prec!$V:$V,$C103,[5]BV_Data_An_Prec!$W:$W,$L$2)</f>
        <v>3674.67</v>
      </c>
      <c r="R103" s="32">
        <f t="shared" si="51"/>
        <v>-90.78</v>
      </c>
      <c r="S103" s="35">
        <f t="shared" si="52"/>
        <v>47.309999999999945</v>
      </c>
      <c r="T103" s="14"/>
      <c r="U103" s="14" t="s">
        <v>253</v>
      </c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ht="15.75" customHeight="1">
      <c r="A104" t="str">
        <f t="shared" si="32"/>
        <v>Véhicules usagésTotal F&amp;I</v>
      </c>
      <c r="B104" s="12" t="s">
        <v>74</v>
      </c>
      <c r="C104" s="36" t="s">
        <v>29</v>
      </c>
      <c r="D104" s="37">
        <f>D96</f>
        <v>36.391956054250862</v>
      </c>
      <c r="E104" s="31">
        <f t="shared" si="37"/>
        <v>1715.3996101364523</v>
      </c>
      <c r="F104" s="38">
        <f>F101+F102+F103</f>
        <v>62426.747227564832</v>
      </c>
      <c r="G104" s="39">
        <f>G96</f>
        <v>36.391956054250862</v>
      </c>
      <c r="H104" s="37">
        <f t="shared" si="43"/>
        <v>1715.3996101364523</v>
      </c>
      <c r="I104" s="38">
        <f>I101+I102+I103</f>
        <v>62426.747227564832</v>
      </c>
      <c r="J104" s="39">
        <f>J96</f>
        <v>41</v>
      </c>
      <c r="K104" s="37">
        <f>IF(J104&lt;=0,0,L104/J104)</f>
        <v>2529.6763414634147</v>
      </c>
      <c r="L104" s="38">
        <f>L101+L102+L103</f>
        <v>103716.73</v>
      </c>
      <c r="M104" s="32">
        <f>J104-G104</f>
        <v>4.608043945749138</v>
      </c>
      <c r="N104" s="38">
        <f t="shared" si="50"/>
        <v>41289.982772435163</v>
      </c>
      <c r="O104" s="39">
        <f>O96</f>
        <v>42</v>
      </c>
      <c r="P104" s="37">
        <f>IF(O104&lt;=0,0,Q104/O104)</f>
        <v>1311.26</v>
      </c>
      <c r="Q104" s="38">
        <f>Q101+Q102+Q103</f>
        <v>55072.92</v>
      </c>
      <c r="R104" s="57"/>
      <c r="S104" s="40">
        <f t="shared" si="52"/>
        <v>48643.81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0" ht="15.75" customHeight="1">
      <c r="A105" t="str">
        <f t="shared" si="32"/>
        <v>Véhicules usagés</v>
      </c>
      <c r="B105" s="12" t="s">
        <v>74</v>
      </c>
      <c r="C105" s="30"/>
      <c r="D105" s="14"/>
      <c r="E105" s="14"/>
      <c r="F105" s="60"/>
      <c r="G105" s="42"/>
      <c r="H105" s="150"/>
      <c r="I105" s="60"/>
      <c r="J105" s="42"/>
      <c r="K105" s="14"/>
      <c r="L105" s="60"/>
      <c r="M105" s="43"/>
      <c r="N105" s="44">
        <f>N104/I104</f>
        <v>0.66141493199894563</v>
      </c>
      <c r="O105" s="42"/>
      <c r="P105" s="14"/>
      <c r="Q105" s="60"/>
      <c r="R105" s="61"/>
      <c r="S105" s="45">
        <f>IF(Q104=0,0,(S104/Q104))</f>
        <v>0.8832618644517124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ht="15.75" customHeight="1" thickBot="1">
      <c r="A106" t="str">
        <f t="shared" si="32"/>
        <v>Véhicules usagés</v>
      </c>
      <c r="B106" s="12" t="s">
        <v>74</v>
      </c>
      <c r="C106" s="30"/>
      <c r="D106" s="14"/>
      <c r="E106" s="14"/>
      <c r="F106" s="60"/>
      <c r="G106" s="42"/>
      <c r="H106" s="150"/>
      <c r="I106" s="60"/>
      <c r="J106" s="42"/>
      <c r="K106" s="14"/>
      <c r="L106" s="60"/>
      <c r="M106" s="43"/>
      <c r="N106" s="44"/>
      <c r="O106" s="42"/>
      <c r="P106" s="14"/>
      <c r="Q106" s="60"/>
      <c r="R106" s="61"/>
      <c r="S106" s="45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ht="23.25" customHeight="1" thickTop="1">
      <c r="A107" t="str">
        <f t="shared" si="32"/>
        <v>Véhicules usagésTotal Dépt. Usagés</v>
      </c>
      <c r="B107" s="12" t="s">
        <v>74</v>
      </c>
      <c r="C107" s="63" t="s">
        <v>80</v>
      </c>
      <c r="D107" s="64">
        <f>D96+D99</f>
        <v>67.229350394958175</v>
      </c>
      <c r="E107" s="68">
        <f>IF(D107&lt;=0,0,F107/D107)</f>
        <v>1389.5895325524955</v>
      </c>
      <c r="F107" s="66">
        <f>F96+F104+F99</f>
        <v>93421.201589137854</v>
      </c>
      <c r="G107" s="67">
        <f>G96+G99</f>
        <v>67.229350394958175</v>
      </c>
      <c r="H107" s="68">
        <f>IF(G107&lt;=0,0,I107/G107)</f>
        <v>1389.5895325524955</v>
      </c>
      <c r="I107" s="66">
        <f>I96+I104+I99</f>
        <v>93421.201589137854</v>
      </c>
      <c r="J107" s="67">
        <f>J96+J99</f>
        <v>102</v>
      </c>
      <c r="K107" s="68">
        <f>IF(J107&lt;=0,0,L107/J107)</f>
        <v>1746.3256862745106</v>
      </c>
      <c r="L107" s="66">
        <f>L96+L104+L99</f>
        <v>178125.22000000009</v>
      </c>
      <c r="M107" s="67">
        <f>J107-G107</f>
        <v>34.770649605041825</v>
      </c>
      <c r="N107" s="66">
        <f>L107-I107</f>
        <v>84704.018410862234</v>
      </c>
      <c r="O107" s="67">
        <f>O96+O99</f>
        <v>83</v>
      </c>
      <c r="P107" s="68">
        <f>IF(O107&lt;=0,0,Q107/O107)</f>
        <v>1179.3831325301207</v>
      </c>
      <c r="Q107" s="66">
        <f>Q96+Q104+Q99</f>
        <v>97888.800000000017</v>
      </c>
      <c r="R107" s="67">
        <f>J107-O107</f>
        <v>19</v>
      </c>
      <c r="S107" s="69">
        <f>L107-Q107</f>
        <v>80236.420000000071</v>
      </c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ht="19.5" customHeight="1" thickBot="1">
      <c r="A108" t="str">
        <f t="shared" si="32"/>
        <v>Véhicules usagés</v>
      </c>
      <c r="B108" s="12" t="s">
        <v>74</v>
      </c>
      <c r="C108" s="70"/>
      <c r="D108" s="71"/>
      <c r="E108" s="71"/>
      <c r="F108" s="72"/>
      <c r="G108" s="73"/>
      <c r="H108" s="71"/>
      <c r="I108" s="72"/>
      <c r="J108" s="73"/>
      <c r="K108" s="71"/>
      <c r="L108" s="72"/>
      <c r="M108" s="74">
        <f>M107/G107</f>
        <v>0.51719449021553288</v>
      </c>
      <c r="N108" s="75">
        <f>N107/I107</f>
        <v>0.90668945560544822</v>
      </c>
      <c r="O108" s="73"/>
      <c r="P108" s="71"/>
      <c r="Q108" s="72"/>
      <c r="R108" s="74">
        <f>O107/R107</f>
        <v>4.3684210526315788</v>
      </c>
      <c r="S108" s="151">
        <f>IF(Q107=0,0,(S107/Q107))</f>
        <v>0.8196690530479489</v>
      </c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ht="15.75" customHeight="1" thickTop="1">
      <c r="A109" t="str">
        <f t="shared" si="32"/>
        <v>Véhicules usagés</v>
      </c>
      <c r="B109" s="12" t="s">
        <v>74</v>
      </c>
      <c r="C109" s="54"/>
      <c r="D109" s="77"/>
      <c r="E109" s="77"/>
      <c r="F109" s="78"/>
      <c r="G109" s="79"/>
      <c r="H109" s="77"/>
      <c r="I109" s="78"/>
      <c r="J109" s="79"/>
      <c r="K109" s="77"/>
      <c r="L109" s="78"/>
      <c r="M109" s="43"/>
      <c r="N109" s="44"/>
      <c r="O109" s="79"/>
      <c r="P109" s="77"/>
      <c r="Q109" s="78"/>
      <c r="R109" s="43"/>
      <c r="S109" s="45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1:40" ht="15.75" customHeight="1">
      <c r="A110" t="str">
        <f t="shared" si="32"/>
        <v>Véhicules usagésDEPENSES</v>
      </c>
      <c r="B110" s="12" t="s">
        <v>74</v>
      </c>
      <c r="C110" s="80" t="s">
        <v>31</v>
      </c>
      <c r="D110" s="14"/>
      <c r="E110" s="81"/>
      <c r="F110" s="60"/>
      <c r="G110" s="42"/>
      <c r="H110" s="81"/>
      <c r="I110" s="60"/>
      <c r="J110" s="42"/>
      <c r="K110" s="81"/>
      <c r="L110" s="41"/>
      <c r="M110" s="42"/>
      <c r="N110" s="41"/>
      <c r="O110" s="42"/>
      <c r="P110" s="81"/>
      <c r="Q110" s="41"/>
      <c r="R110" s="42"/>
      <c r="S110" s="62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0" ht="15.75" customHeight="1">
      <c r="A111" t="str">
        <f t="shared" si="32"/>
        <v>Véhicules usagésComm. vendeurs</v>
      </c>
      <c r="B111" s="12" t="s">
        <v>74</v>
      </c>
      <c r="C111" s="30" t="s">
        <v>32</v>
      </c>
      <c r="D111" s="82"/>
      <c r="E111" s="83">
        <f t="shared" ref="E111:E119" si="53">F111/D$96</f>
        <v>419.25084424424927</v>
      </c>
      <c r="F111" s="31">
        <f>+INDEX('[5]Budget original'!$A$2:$AO$496,MATCH($A111,'[5]Budget original'!$A$2:$A$496,0),MATCH(F$2,'[5]Budget original'!$A$2:$AO$2,0))</f>
        <v>15257.358299444291</v>
      </c>
      <c r="G111" s="152">
        <f>I111/I96</f>
        <v>0.55900112565899907</v>
      </c>
      <c r="H111" s="83">
        <f t="shared" ref="H111:H119" si="54">I111/G$96</f>
        <v>419.25084424424927</v>
      </c>
      <c r="I111" s="31">
        <f>+INDEX('[5]Budget révisé'!$A$2:$AO$496,MATCH($A111,'[5]Budget révisé'!$A$2:$A$496,0),MATCH(I$2,'[5]Budget révisé'!$A$2:$AO$2,0))</f>
        <v>15257.358299444291</v>
      </c>
      <c r="J111" s="152">
        <f>L111/L96</f>
        <v>0.39248976619145487</v>
      </c>
      <c r="K111" s="83">
        <f t="shared" ref="K111:K119" si="55">IF($J$96=0,0,L111/(J$94+J$95))</f>
        <v>639.85146341463417</v>
      </c>
      <c r="L111" s="34">
        <f>SUMIFS([5]BV_Data_An_Cour!$O:$O,[5]BV_Data_An_Cour!$U:$U,$B111,[5]BV_Data_An_Cour!$V:$V,$C111,[5]BV_Data_An_Cour!$W:$W,$L$2)</f>
        <v>26233.91</v>
      </c>
      <c r="M111" s="42"/>
      <c r="N111" s="60">
        <f t="shared" ref="N111:N152" si="56">L111-I111</f>
        <v>10976.551700555709</v>
      </c>
      <c r="O111" s="42"/>
      <c r="P111" s="83">
        <f t="shared" ref="P111:P119" si="57">IF($J$96=0,0,Q111/(O$94+O$95))</f>
        <v>289.16619047619048</v>
      </c>
      <c r="Q111" s="34">
        <f>SUMIFS([5]BV_Data_An_Prec!$O:$O,[5]BV_Data_An_Prec!$U:$U,$B111,[5]BV_Data_An_Prec!$V:$V,$C111,[5]BV_Data_An_Prec!$W:$W,$L$2)</f>
        <v>12144.98</v>
      </c>
      <c r="R111" s="42"/>
      <c r="S111" s="86">
        <f t="shared" ref="S111:S152" si="58">L111-Q111</f>
        <v>14088.93</v>
      </c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0" ht="15.75" customHeight="1">
      <c r="A112" t="str">
        <f t="shared" si="32"/>
        <v>Véhicules usagésComm. F&amp;I</v>
      </c>
      <c r="B112" s="12" t="s">
        <v>74</v>
      </c>
      <c r="C112" s="88" t="s">
        <v>33</v>
      </c>
      <c r="D112" s="89"/>
      <c r="E112" s="90">
        <f t="shared" si="53"/>
        <v>514.61988304093575</v>
      </c>
      <c r="F112" s="23">
        <f>+INDEX('[5]Budget original'!$A$2:$AO$496,MATCH($A112,'[5]Budget original'!$A$2:$A$496,0),MATCH(F$2,'[5]Budget original'!$A$2:$AO$2,0))</f>
        <v>18728.02416826945</v>
      </c>
      <c r="G112" s="93">
        <f>I112/I104</f>
        <v>0.3</v>
      </c>
      <c r="H112" s="90">
        <f t="shared" si="54"/>
        <v>514.61988304093575</v>
      </c>
      <c r="I112" s="23">
        <f>+INDEX('[5]Budget révisé'!$A$2:$AO$496,MATCH($A112,'[5]Budget révisé'!$A$2:$A$496,0),MATCH(I$2,'[5]Budget révisé'!$A$2:$AO$2,0))</f>
        <v>18728.02416826945</v>
      </c>
      <c r="J112" s="93">
        <f>L112/L104</f>
        <v>0.30623545497433252</v>
      </c>
      <c r="K112" s="90">
        <f t="shared" si="55"/>
        <v>774.67658536585373</v>
      </c>
      <c r="L112" s="34">
        <f>SUMIFS([5]BV_Data_An_Cour!$O:$O,[5]BV_Data_An_Cour!$U:$U,$B112,[5]BV_Data_An_Cour!$V:$V,$C112,[5]BV_Data_An_Cour!$W:$W,$L$2)</f>
        <v>31761.74</v>
      </c>
      <c r="M112" s="24"/>
      <c r="N112" s="94">
        <f t="shared" si="56"/>
        <v>13033.715831730551</v>
      </c>
      <c r="O112" s="24"/>
      <c r="P112" s="90">
        <f t="shared" si="57"/>
        <v>442.24095238095236</v>
      </c>
      <c r="Q112" s="34">
        <f>SUMIFS([5]BV_Data_An_Prec!$O:$O,[5]BV_Data_An_Prec!$U:$U,$B112,[5]BV_Data_An_Prec!$V:$V,$C112,[5]BV_Data_An_Prec!$W:$W,$L$2)</f>
        <v>18574.12</v>
      </c>
      <c r="R112" s="24"/>
      <c r="S112" s="95">
        <f t="shared" si="58"/>
        <v>13187.620000000003</v>
      </c>
      <c r="T112" s="14"/>
      <c r="U112" s="14"/>
      <c r="V112" s="14"/>
      <c r="W112" s="14">
        <f>L104*0.3</f>
        <v>31115.018999999997</v>
      </c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0" ht="15.75" customHeight="1">
      <c r="A113" t="str">
        <f t="shared" si="32"/>
        <v>Véhicules usagésFrais de livraison</v>
      </c>
      <c r="B113" s="12" t="s">
        <v>74</v>
      </c>
      <c r="C113" s="30" t="s">
        <v>34</v>
      </c>
      <c r="D113" s="82"/>
      <c r="E113" s="83">
        <f t="shared" si="53"/>
        <v>54</v>
      </c>
      <c r="F113" s="31">
        <f>+INDEX('[5]Budget original'!$A$2:$AO$496,MATCH($A113,'[5]Budget original'!$A$2:$A$496,0),MATCH(F$2,'[5]Budget original'!$A$2:$AO$2,0))</f>
        <v>1965.1656269295465</v>
      </c>
      <c r="G113" s="84"/>
      <c r="H113" s="83">
        <f t="shared" si="54"/>
        <v>54</v>
      </c>
      <c r="I113" s="31">
        <f>+INDEX('[5]Budget révisé'!$A$2:$AO$496,MATCH($A113,'[5]Budget révisé'!$A$2:$A$496,0),MATCH(I$2,'[5]Budget révisé'!$A$2:$AO$2,0))</f>
        <v>1965.1656269295465</v>
      </c>
      <c r="J113" s="42"/>
      <c r="K113" s="83">
        <f t="shared" si="55"/>
        <v>60.166097560975608</v>
      </c>
      <c r="L113" s="114">
        <f>SUMIFS([5]BV_Data_An_Cour!$O:$O,[5]BV_Data_An_Cour!$U:$U,$B113,[5]BV_Data_An_Cour!$V:$V,$C113,[5]BV_Data_An_Cour!$W:$W,$L$2)</f>
        <v>2466.81</v>
      </c>
      <c r="M113" s="42"/>
      <c r="N113" s="60">
        <f t="shared" si="56"/>
        <v>501.64437307045341</v>
      </c>
      <c r="O113" s="42"/>
      <c r="P113" s="83">
        <f t="shared" si="57"/>
        <v>67.706904761904767</v>
      </c>
      <c r="Q113" s="114">
        <f>SUMIFS([5]BV_Data_An_Prec!$O:$O,[5]BV_Data_An_Prec!$U:$U,$B113,[5]BV_Data_An_Prec!$V:$V,$C113,[5]BV_Data_An_Prec!$W:$W,$L$2)</f>
        <v>2843.69</v>
      </c>
      <c r="R113" s="42"/>
      <c r="S113" s="86">
        <f t="shared" si="58"/>
        <v>-376.88000000000011</v>
      </c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0" ht="15.75" customHeight="1">
      <c r="A114" t="str">
        <f t="shared" si="32"/>
        <v>Véhicules usagésService gratuit 1</v>
      </c>
      <c r="B114" s="12" t="s">
        <v>74</v>
      </c>
      <c r="C114" s="30" t="s">
        <v>35</v>
      </c>
      <c r="D114" s="82"/>
      <c r="E114" s="83">
        <f t="shared" si="53"/>
        <v>105</v>
      </c>
      <c r="F114" s="31">
        <f>+INDEX('[5]Budget original'!$A$2:$AO$496,MATCH($A114,'[5]Budget original'!$A$2:$A$496,0),MATCH(F$2,'[5]Budget original'!$A$2:$AO$2,0))</f>
        <v>3821.1553856963405</v>
      </c>
      <c r="G114" s="84"/>
      <c r="H114" s="83">
        <f t="shared" si="54"/>
        <v>105</v>
      </c>
      <c r="I114" s="31">
        <f>+INDEX('[5]Budget révisé'!$A$2:$AO$496,MATCH($A114,'[5]Budget révisé'!$A$2:$A$496,0),MATCH(I$2,'[5]Budget révisé'!$A$2:$AO$2,0))</f>
        <v>3821.1553856963405</v>
      </c>
      <c r="J114" s="42"/>
      <c r="K114" s="83">
        <f t="shared" si="55"/>
        <v>91.414390243902432</v>
      </c>
      <c r="L114" s="34">
        <f>SUMIFS([5]BV_Data_An_Cour!$O:$O,[5]BV_Data_An_Cour!$U:$U,$B114,[5]BV_Data_An_Cour!$V:$V,$C114,[5]BV_Data_An_Cour!$W:$W,$L$2)</f>
        <v>3747.99</v>
      </c>
      <c r="M114" s="42"/>
      <c r="N114" s="60">
        <f t="shared" si="56"/>
        <v>-73.165385696340763</v>
      </c>
      <c r="O114" s="42"/>
      <c r="P114" s="83">
        <f t="shared" si="57"/>
        <v>0</v>
      </c>
      <c r="Q114" s="34">
        <f>SUMIFS([5]BV_Data_An_Prec!$O:$O,[5]BV_Data_An_Prec!$U:$U,$B114,[5]BV_Data_An_Prec!$V:$V,$C114,[5]BV_Data_An_Prec!$W:$W,$L$2)</f>
        <v>0</v>
      </c>
      <c r="R114" s="42"/>
      <c r="S114" s="86">
        <f t="shared" si="58"/>
        <v>3747.99</v>
      </c>
      <c r="T114" s="14"/>
      <c r="U114" s="14"/>
      <c r="V114" s="14"/>
      <c r="W114" s="31">
        <f>L112-W112</f>
        <v>646.72100000000501</v>
      </c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0" ht="15.75" customHeight="1">
      <c r="A115" t="str">
        <f t="shared" si="32"/>
        <v>Véhicules usagésEntretien stock</v>
      </c>
      <c r="B115" s="12" t="s">
        <v>74</v>
      </c>
      <c r="C115" s="88" t="s">
        <v>36</v>
      </c>
      <c r="D115" s="89"/>
      <c r="E115" s="90">
        <f t="shared" si="53"/>
        <v>61</v>
      </c>
      <c r="F115" s="23">
        <f>+INDEX('[5]Budget original'!$A$2:$AO$496,MATCH($A115,'[5]Budget original'!$A$2:$A$496,0),MATCH(F$2,'[5]Budget original'!$A$2:$AO$2,0))</f>
        <v>2219.9093193093026</v>
      </c>
      <c r="G115" s="91"/>
      <c r="H115" s="90">
        <f t="shared" si="54"/>
        <v>61</v>
      </c>
      <c r="I115" s="23">
        <f>+INDEX('[5]Budget révisé'!$A$2:$AO$496,MATCH($A115,'[5]Budget révisé'!$A$2:$A$496,0),MATCH(I$2,'[5]Budget révisé'!$A$2:$AO$2,0))</f>
        <v>2219.9093193093026</v>
      </c>
      <c r="J115" s="24"/>
      <c r="K115" s="90">
        <f t="shared" si="55"/>
        <v>71.350975609756091</v>
      </c>
      <c r="L115" s="49">
        <f>SUMIFS([5]BV_Data_An_Cour!$O:$O,[5]BV_Data_An_Cour!$U:$U,$B115,[5]BV_Data_An_Cour!$V:$V,$C115,[5]BV_Data_An_Cour!$W:$W,$L$2)</f>
        <v>2925.39</v>
      </c>
      <c r="M115" s="24"/>
      <c r="N115" s="94">
        <f t="shared" si="56"/>
        <v>705.48068069069723</v>
      </c>
      <c r="O115" s="24"/>
      <c r="P115" s="90">
        <f t="shared" si="57"/>
        <v>69.232142857142861</v>
      </c>
      <c r="Q115" s="49">
        <f>SUMIFS([5]BV_Data_An_Prec!$O:$O,[5]BV_Data_An_Prec!$U:$U,$B115,[5]BV_Data_An_Prec!$V:$V,$C115,[5]BV_Data_An_Prec!$W:$W,$L$2)</f>
        <v>2907.75</v>
      </c>
      <c r="R115" s="24"/>
      <c r="S115" s="95">
        <f t="shared" si="58"/>
        <v>17.639999999999873</v>
      </c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0" ht="19.5" customHeight="1">
      <c r="A116" t="str">
        <f t="shared" si="32"/>
        <v>Véhicules usagésPublicité 1</v>
      </c>
      <c r="B116" s="12" t="s">
        <v>74</v>
      </c>
      <c r="C116" s="30" t="s">
        <v>37</v>
      </c>
      <c r="D116" s="82"/>
      <c r="E116" s="83">
        <f t="shared" si="53"/>
        <v>27.410526315789454</v>
      </c>
      <c r="F116" s="31">
        <f>+INDEX('[5]Budget original'!$A$2:$AO$496,MATCH($A116,'[5]Budget original'!$A$2:$A$496,0),MATCH(F$2,'[5]Budget original'!$A$2:$AO$2,0))</f>
        <v>997.52266910809658</v>
      </c>
      <c r="G116" s="84"/>
      <c r="H116" s="83">
        <f t="shared" si="54"/>
        <v>27.410526315789454</v>
      </c>
      <c r="I116" s="31">
        <f>+INDEX('[5]Budget révisé'!$A$2:$AO$496,MATCH($A116,'[5]Budget révisé'!$A$2:$A$496,0),MATCH(I$2,'[5]Budget révisé'!$A$2:$AO$2,0))</f>
        <v>997.52266910809658</v>
      </c>
      <c r="J116" s="42"/>
      <c r="K116" s="83">
        <f t="shared" si="55"/>
        <v>24.071219512195125</v>
      </c>
      <c r="L116" s="34">
        <f>SUMIFS([5]BV_Data_An_Cour!$O:$O,[5]BV_Data_An_Cour!$U:$U,$B116,[5]BV_Data_An_Cour!$V:$V,$C116,[5]BV_Data_An_Cour!$W:$W,$L$2)</f>
        <v>986.92000000000007</v>
      </c>
      <c r="M116" s="42"/>
      <c r="N116" s="60">
        <f t="shared" si="56"/>
        <v>-10.602669108096507</v>
      </c>
      <c r="O116" s="42"/>
      <c r="P116" s="83">
        <f t="shared" si="57"/>
        <v>108.33333333333333</v>
      </c>
      <c r="Q116" s="34">
        <f>SUMIFS([5]BV_Data_An_Prec!$O:$O,[5]BV_Data_An_Prec!$U:$U,$B116,[5]BV_Data_An_Prec!$V:$V,$C116,[5]BV_Data_An_Prec!$W:$W,$L$2)</f>
        <v>4550</v>
      </c>
      <c r="R116" s="42"/>
      <c r="S116" s="86">
        <f t="shared" si="58"/>
        <v>-3563.08</v>
      </c>
      <c r="T116" s="14"/>
      <c r="U116" s="14"/>
      <c r="V116" s="14"/>
      <c r="W116" s="12" t="s">
        <v>243</v>
      </c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1:40" ht="15.75" customHeight="1">
      <c r="A117" t="str">
        <f t="shared" si="32"/>
        <v>Véhicules usagésIntérêt de gros</v>
      </c>
      <c r="B117" s="12" t="s">
        <v>74</v>
      </c>
      <c r="C117" s="30" t="s">
        <v>38</v>
      </c>
      <c r="D117" s="82"/>
      <c r="E117" s="83">
        <f t="shared" si="53"/>
        <v>37.592671687670652</v>
      </c>
      <c r="F117" s="31">
        <f>+INDEX('[5]Budget original'!$A$2:$AO$496,MATCH($A117,'[5]Budget original'!$A$2:$A$496,0),MATCH(F$2,'[5]Budget original'!$A$2:$AO$2,0))</f>
        <v>1368.070856019591</v>
      </c>
      <c r="G117" s="84"/>
      <c r="H117" s="83">
        <f t="shared" si="54"/>
        <v>37.592671687670652</v>
      </c>
      <c r="I117" s="31">
        <f>+INDEX('[5]Budget révisé'!$A$2:$AO$496,MATCH($A117,'[5]Budget révisé'!$A$2:$A$496,0),MATCH(I$2,'[5]Budget révisé'!$A$2:$AO$2,0))</f>
        <v>1368.070856019591</v>
      </c>
      <c r="J117" s="42"/>
      <c r="K117" s="83">
        <f t="shared" si="55"/>
        <v>13.519268292682925</v>
      </c>
      <c r="L117" s="34">
        <f>SUMIFS([5]BV_Data_An_Cour!$O:$O,[5]BV_Data_An_Cour!$U:$U,$B117,[5]BV_Data_An_Cour!$V:$V,$C117,[5]BV_Data_An_Cour!$W:$W,$L$2)</f>
        <v>554.29</v>
      </c>
      <c r="M117" s="42"/>
      <c r="N117" s="60">
        <f t="shared" si="56"/>
        <v>-813.78085601959106</v>
      </c>
      <c r="O117" s="42"/>
      <c r="P117" s="83">
        <f t="shared" si="57"/>
        <v>1.9014285714285715</v>
      </c>
      <c r="Q117" s="34">
        <f>SUMIFS([5]BV_Data_An_Prec!$O:$O,[5]BV_Data_An_Prec!$U:$U,$B117,[5]BV_Data_An_Prec!$V:$V,$C117,[5]BV_Data_An_Prec!$W:$W,$L$2)</f>
        <v>79.86</v>
      </c>
      <c r="R117" s="42"/>
      <c r="S117" s="86">
        <f t="shared" si="58"/>
        <v>474.42999999999995</v>
      </c>
      <c r="T117" s="14"/>
      <c r="U117" s="14"/>
      <c r="V117" s="14"/>
      <c r="W117" s="31">
        <f>W114+W35</f>
        <v>1002.7940000000053</v>
      </c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0" ht="15.75" hidden="1" customHeight="1">
      <c r="A118" t="str">
        <f t="shared" si="32"/>
        <v>Véhicules usagés[...]</v>
      </c>
      <c r="B118" s="12" t="s">
        <v>74</v>
      </c>
      <c r="C118" s="30" t="s">
        <v>21</v>
      </c>
      <c r="D118" s="82"/>
      <c r="E118" s="83">
        <f t="shared" si="53"/>
        <v>0</v>
      </c>
      <c r="F118" s="31">
        <f>+INDEX('[5]Budget original'!$A$2:$AO$496,MATCH($A118,'[5]Budget original'!$A$2:$A$496,0),MATCH(F$2,'[5]Budget original'!$A$2:$AO$2,0))</f>
        <v>0</v>
      </c>
      <c r="G118" s="84"/>
      <c r="H118" s="83">
        <f t="shared" si="54"/>
        <v>0</v>
      </c>
      <c r="I118" s="31">
        <f>+INDEX('[5]Budget révisé'!$A$2:$AO$496,MATCH($A118,'[5]Budget révisé'!$A$2:$A$496,0),MATCH(I$2,'[5]Budget révisé'!$A$2:$AO$2,0))</f>
        <v>0</v>
      </c>
      <c r="J118" s="42"/>
      <c r="K118" s="83">
        <f t="shared" si="55"/>
        <v>0</v>
      </c>
      <c r="L118" s="34">
        <f>SUMIFS([5]BV_Data_An_Cour!$O:$O,[5]BV_Data_An_Cour!$U:$U,$B118,[5]BV_Data_An_Cour!$V:$V,$C118,[5]BV_Data_An_Cour!$W:$W,$L$2)</f>
        <v>0</v>
      </c>
      <c r="M118" s="42"/>
      <c r="N118" s="60">
        <f t="shared" si="56"/>
        <v>0</v>
      </c>
      <c r="O118" s="42"/>
      <c r="P118" s="83">
        <f t="shared" si="57"/>
        <v>0</v>
      </c>
      <c r="Q118" s="34">
        <f>SUMIFS([5]BV_Data_An_Prec!$O:$O,[5]BV_Data_An_Prec!$U:$U,$B118,[5]BV_Data_An_Prec!$V:$V,$C118,[5]BV_Data_An_Prec!$W:$W,$L$2)</f>
        <v>0</v>
      </c>
      <c r="R118" s="42"/>
      <c r="S118" s="86">
        <f t="shared" si="58"/>
        <v>0</v>
      </c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0" ht="15.75" hidden="1" customHeight="1">
      <c r="A119" t="str">
        <f t="shared" si="32"/>
        <v>Véhicules usagés[...]</v>
      </c>
      <c r="B119" s="12" t="s">
        <v>74</v>
      </c>
      <c r="C119" s="30" t="s">
        <v>21</v>
      </c>
      <c r="D119" s="82"/>
      <c r="E119" s="83">
        <f t="shared" si="53"/>
        <v>0</v>
      </c>
      <c r="F119" s="31">
        <f>+INDEX('[5]Budget original'!$A$2:$AO$496,MATCH($A119,'[5]Budget original'!$A$2:$A$496,0),MATCH(F$2,'[5]Budget original'!$A$2:$AO$2,0))</f>
        <v>0</v>
      </c>
      <c r="G119" s="84"/>
      <c r="H119" s="83">
        <f t="shared" si="54"/>
        <v>0</v>
      </c>
      <c r="I119" s="31">
        <f>+INDEX('[5]Budget révisé'!$A$2:$AO$496,MATCH($A119,'[5]Budget révisé'!$A$2:$A$496,0),MATCH(I$2,'[5]Budget révisé'!$A$2:$AO$2,0))</f>
        <v>0</v>
      </c>
      <c r="J119" s="42"/>
      <c r="K119" s="83">
        <f t="shared" si="55"/>
        <v>0</v>
      </c>
      <c r="L119" s="34">
        <f>SUMIFS([5]BV_Data_An_Cour!$O:$O,[5]BV_Data_An_Cour!$U:$U,$B119,[5]BV_Data_An_Cour!$V:$V,$C119,[5]BV_Data_An_Cour!$W:$W,$L$2)</f>
        <v>0</v>
      </c>
      <c r="M119" s="42"/>
      <c r="N119" s="60">
        <f t="shared" si="56"/>
        <v>0</v>
      </c>
      <c r="O119" s="42"/>
      <c r="P119" s="83">
        <f t="shared" si="57"/>
        <v>0</v>
      </c>
      <c r="Q119" s="34">
        <f>SUMIFS([5]BV_Data_An_Prec!$O:$O,[5]BV_Data_An_Prec!$U:$U,$B119,[5]BV_Data_An_Prec!$V:$V,$C119,[5]BV_Data_An_Prec!$W:$W,$L$2)</f>
        <v>0</v>
      </c>
      <c r="R119" s="42"/>
      <c r="S119" s="86">
        <f t="shared" si="58"/>
        <v>0</v>
      </c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1:40" ht="15.75" hidden="1" customHeight="1">
      <c r="A120" t="str">
        <f t="shared" si="32"/>
        <v>Véhicules usagés[...]</v>
      </c>
      <c r="B120" s="12" t="s">
        <v>74</v>
      </c>
      <c r="C120" s="30" t="s">
        <v>21</v>
      </c>
      <c r="D120" s="82"/>
      <c r="E120" s="83">
        <f>F120/D$96</f>
        <v>0</v>
      </c>
      <c r="F120" s="31">
        <f>+INDEX('[5]Budget original'!$A$2:$AO$496,MATCH($A120,'[5]Budget original'!$A$2:$A$496,0),MATCH(F$2,'[5]Budget original'!$A$2:$AO$2,0))</f>
        <v>0</v>
      </c>
      <c r="G120" s="84"/>
      <c r="H120" s="83">
        <f>I120/G$96</f>
        <v>0</v>
      </c>
      <c r="I120" s="31">
        <f>+INDEX('[5]Budget révisé'!$A$2:$AO$496,MATCH($A120,'[5]Budget révisé'!$A$2:$A$496,0),MATCH(I$2,'[5]Budget révisé'!$A$2:$AO$2,0))</f>
        <v>0</v>
      </c>
      <c r="J120" s="42"/>
      <c r="K120" s="83">
        <f>IF($J$96=0,0,L120/(J$94+J$95))</f>
        <v>0</v>
      </c>
      <c r="L120" s="34">
        <f>SUMIFS([5]BV_Data_An_Cour!$O:$O,[5]BV_Data_An_Cour!$U:$U,$B120,[5]BV_Data_An_Cour!$V:$V,$C120,[5]BV_Data_An_Cour!$W:$W,$L$2)</f>
        <v>0</v>
      </c>
      <c r="M120" s="42"/>
      <c r="N120" s="60">
        <f t="shared" si="56"/>
        <v>0</v>
      </c>
      <c r="O120" s="42"/>
      <c r="P120" s="83">
        <f>IF($J$96=0,0,Q120/(O$94+O$95))</f>
        <v>0</v>
      </c>
      <c r="Q120" s="34">
        <f>SUMIFS([5]BV_Data_An_Prec!$O:$O,[5]BV_Data_An_Prec!$U:$U,$B120,[5]BV_Data_An_Prec!$V:$V,$C120,[5]BV_Data_An_Prec!$W:$W,$L$2)</f>
        <v>0</v>
      </c>
      <c r="R120" s="42"/>
      <c r="S120" s="86">
        <f t="shared" si="58"/>
        <v>0</v>
      </c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0" ht="15.75" customHeight="1">
      <c r="A121" t="str">
        <f t="shared" si="32"/>
        <v>Véhicules usagésTOTAL VARIABLES</v>
      </c>
      <c r="B121" s="12" t="s">
        <v>74</v>
      </c>
      <c r="C121" s="99" t="s">
        <v>39</v>
      </c>
      <c r="D121" s="100" t="s">
        <v>40</v>
      </c>
      <c r="E121" s="101">
        <f>F121/F$107</f>
        <v>0.47480877541971234</v>
      </c>
      <c r="F121" s="102">
        <f>SUM(F111:F120)</f>
        <v>44357.206324776627</v>
      </c>
      <c r="G121" s="103" t="s">
        <v>40</v>
      </c>
      <c r="H121" s="101">
        <f>I121/I$107</f>
        <v>0.47480877541971234</v>
      </c>
      <c r="I121" s="102">
        <f>SUM(I111:I120)</f>
        <v>44357.206324776627</v>
      </c>
      <c r="J121" s="103" t="s">
        <v>40</v>
      </c>
      <c r="K121" s="101">
        <f>L121/L$107</f>
        <v>0.38555489222693989</v>
      </c>
      <c r="L121" s="102">
        <f>SUM(L111:L120)</f>
        <v>68677.049999999988</v>
      </c>
      <c r="M121" s="106"/>
      <c r="N121" s="102">
        <f t="shared" si="56"/>
        <v>24319.843675223361</v>
      </c>
      <c r="O121" s="103" t="s">
        <v>40</v>
      </c>
      <c r="P121" s="101">
        <f>Q121/Q$107</f>
        <v>0.41986825867719285</v>
      </c>
      <c r="Q121" s="102">
        <f>SUM(Q111:Q120)</f>
        <v>41100.400000000001</v>
      </c>
      <c r="R121" s="106"/>
      <c r="S121" s="107">
        <f t="shared" si="58"/>
        <v>27576.649999999987</v>
      </c>
      <c r="T121" s="14"/>
      <c r="U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0" ht="20.25">
      <c r="A122" t="str">
        <f t="shared" si="32"/>
        <v>Véhicules usagésSalaires cadres</v>
      </c>
      <c r="B122" s="12" t="s">
        <v>74</v>
      </c>
      <c r="C122" s="108" t="s">
        <v>42</v>
      </c>
      <c r="D122" s="14"/>
      <c r="E122" s="14"/>
      <c r="F122" s="31">
        <f>+INDEX('[5]Budget original'!$A$2:$AO$496,MATCH($A122,'[5]Budget original'!$A$2:$A$496,0),MATCH(F$2,'[5]Budget original'!$A$2:$AO$2,0))</f>
        <v>6544.9093869731805</v>
      </c>
      <c r="G122" s="42"/>
      <c r="H122" s="14"/>
      <c r="I122" s="31">
        <f>+INDEX('[5]Budget révisé'!$A$2:$AO$496,MATCH($A122,'[5]Budget révisé'!$A$2:$A$496,0),MATCH(I$2,'[5]Budget révisé'!$A$2:$AO$2,0))</f>
        <v>6544.9093869731805</v>
      </c>
      <c r="J122" s="42"/>
      <c r="K122" s="14"/>
      <c r="L122" s="34">
        <f>SUMIFS([5]BV_Data_An_Cour!$O:$O,[5]BV_Data_An_Cour!$U:$U,$B122,[5]BV_Data_An_Cour!$V:$V,$C122,[5]BV_Data_An_Cour!$W:$W,$L$2)</f>
        <v>6815.18</v>
      </c>
      <c r="M122" s="42"/>
      <c r="N122" s="60">
        <f t="shared" si="56"/>
        <v>270.27061302681977</v>
      </c>
      <c r="O122" s="42"/>
      <c r="P122" s="14"/>
      <c r="Q122" s="34">
        <f>SUMIFS([5]BV_Data_An_Prec!$O:$O,[5]BV_Data_An_Prec!$U:$U,$B122,[5]BV_Data_An_Prec!$V:$V,$C122,[5]BV_Data_An_Prec!$W:$W,$L$2)</f>
        <v>8941.5300000000007</v>
      </c>
      <c r="R122" s="42"/>
      <c r="S122" s="86">
        <f t="shared" si="58"/>
        <v>-2126.3500000000004</v>
      </c>
      <c r="T122" s="14"/>
      <c r="U122" s="14"/>
      <c r="V122" s="14" t="s">
        <v>244</v>
      </c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0" ht="20.25">
      <c r="A123" t="str">
        <f t="shared" si="32"/>
        <v>Véhicules usagésSalaires commis</v>
      </c>
      <c r="B123" s="12" t="s">
        <v>74</v>
      </c>
      <c r="C123" s="109" t="s">
        <v>43</v>
      </c>
      <c r="D123" s="82"/>
      <c r="E123" s="14"/>
      <c r="F123" s="23">
        <f>+INDEX('[5]Budget original'!$A$2:$AO$496,MATCH($A123,'[5]Budget original'!$A$2:$A$496,0),MATCH(F$2,'[5]Budget original'!$A$2:$AO$2,0))</f>
        <v>2228.7467866973179</v>
      </c>
      <c r="G123" s="84"/>
      <c r="H123" s="14"/>
      <c r="I123" s="23">
        <f>+INDEX('[5]Budget révisé'!$A$2:$AO$496,MATCH($A123,'[5]Budget révisé'!$A$2:$A$496,0),MATCH(I$2,'[5]Budget révisé'!$A$2:$AO$2,0))</f>
        <v>2228.7467866973179</v>
      </c>
      <c r="J123" s="42"/>
      <c r="K123" s="14"/>
      <c r="L123" s="23">
        <f>SUMIFS([5]BV_Data_An_Cour!$O:$O,[5]BV_Data_An_Cour!$U:$U,$B123,[5]BV_Data_An_Cour!$V:$V,$C123,[5]BV_Data_An_Cour!$W:$W,$L$2)</f>
        <v>1993.99</v>
      </c>
      <c r="M123" s="42"/>
      <c r="N123" s="60">
        <f t="shared" si="56"/>
        <v>-234.75678669731792</v>
      </c>
      <c r="O123" s="42"/>
      <c r="P123" s="14"/>
      <c r="Q123" s="23">
        <f>SUMIFS([5]BV_Data_An_Prec!$O:$O,[5]BV_Data_An_Prec!$U:$U,$B123,[5]BV_Data_An_Prec!$V:$V,$C123,[5]BV_Data_An_Prec!$W:$W,$L$2)</f>
        <v>2713.28</v>
      </c>
      <c r="R123" s="42"/>
      <c r="S123" s="86">
        <f t="shared" si="58"/>
        <v>-719.29000000000019</v>
      </c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0" ht="20.25">
      <c r="A124" t="str">
        <f t="shared" si="32"/>
        <v>Véhicules usagésSalaires autres</v>
      </c>
      <c r="B124" s="12" t="s">
        <v>74</v>
      </c>
      <c r="C124" s="108" t="s">
        <v>44</v>
      </c>
      <c r="D124" s="110"/>
      <c r="E124" s="111"/>
      <c r="F124" s="31">
        <f>+INDEX('[5]Budget original'!$A$2:$AO$496,MATCH($A124,'[5]Budget original'!$A$2:$A$496,0),MATCH(F$2,'[5]Budget original'!$A$2:$AO$2,0))</f>
        <v>7027.5993604413807</v>
      </c>
      <c r="G124" s="112"/>
      <c r="H124" s="111"/>
      <c r="I124" s="31">
        <f>+INDEX('[5]Budget révisé'!$A$2:$AO$496,MATCH($A124,'[5]Budget révisé'!$A$2:$A$496,0),MATCH(I$2,'[5]Budget révisé'!$A$2:$AO$2,0))</f>
        <v>7027.5993604413807</v>
      </c>
      <c r="J124" s="113"/>
      <c r="K124" s="111"/>
      <c r="L124" s="34">
        <f>SUMIFS([5]BV_Data_An_Cour!$O:$O,[5]BV_Data_An_Cour!$U:$U,$B124,[5]BV_Data_An_Cour!$V:$V,$C124,[5]BV_Data_An_Cour!$W:$W,$L$2)</f>
        <v>8332.5499999999993</v>
      </c>
      <c r="M124" s="113"/>
      <c r="N124" s="115">
        <f t="shared" si="56"/>
        <v>1304.9506395586186</v>
      </c>
      <c r="O124" s="113"/>
      <c r="P124" s="111"/>
      <c r="Q124" s="34">
        <f>SUMIFS([5]BV_Data_An_Prec!$O:$O,[5]BV_Data_An_Prec!$U:$U,$B124,[5]BV_Data_An_Prec!$V:$V,$C124,[5]BV_Data_An_Prec!$W:$W,$L$2)</f>
        <v>11125.31</v>
      </c>
      <c r="R124" s="113"/>
      <c r="S124" s="116">
        <f t="shared" si="58"/>
        <v>-2792.76</v>
      </c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0" ht="15.75" customHeight="1">
      <c r="A125" t="str">
        <f t="shared" si="32"/>
        <v>Véhicules usagésSalaires spécialistes</v>
      </c>
      <c r="B125" s="12" t="s">
        <v>74</v>
      </c>
      <c r="C125" s="108" t="s">
        <v>45</v>
      </c>
      <c r="D125" s="82"/>
      <c r="E125" s="14"/>
      <c r="F125" s="31">
        <f>+INDEX('[5]Budget original'!$A$2:$AO$496,MATCH($A125,'[5]Budget original'!$A$2:$A$496,0),MATCH(F$2,'[5]Budget original'!$A$2:$AO$2,0))</f>
        <v>0</v>
      </c>
      <c r="G125" s="84"/>
      <c r="H125" s="14"/>
      <c r="I125" s="31">
        <f>+INDEX('[5]Budget révisé'!$A$2:$AO$496,MATCH($A125,'[5]Budget révisé'!$A$2:$A$496,0),MATCH(I$2,'[5]Budget révisé'!$A$2:$AO$2,0))</f>
        <v>0</v>
      </c>
      <c r="J125" s="42"/>
      <c r="K125" s="14"/>
      <c r="L125" s="34">
        <f>SUMIFS([5]BV_Data_An_Cour!$O:$O,[5]BV_Data_An_Cour!$U:$U,$B125,[5]BV_Data_An_Cour!$V:$V,$C125,[5]BV_Data_An_Cour!$W:$W,$L$2)</f>
        <v>0</v>
      </c>
      <c r="M125" s="42"/>
      <c r="N125" s="60">
        <f t="shared" si="56"/>
        <v>0</v>
      </c>
      <c r="O125" s="42"/>
      <c r="P125" s="14"/>
      <c r="Q125" s="34">
        <f>SUMIFS([5]BV_Data_An_Prec!$O:$O,[5]BV_Data_An_Prec!$U:$U,$B125,[5]BV_Data_An_Prec!$V:$V,$C125,[5]BV_Data_An_Prec!$W:$W,$L$2)</f>
        <v>0</v>
      </c>
      <c r="R125" s="42"/>
      <c r="S125" s="86">
        <f t="shared" si="58"/>
        <v>0</v>
      </c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0" ht="15.75" hidden="1" customHeight="1">
      <c r="A126" t="str">
        <f t="shared" si="32"/>
        <v>Véhicules usagés[...]</v>
      </c>
      <c r="B126" s="12" t="s">
        <v>74</v>
      </c>
      <c r="C126" s="108" t="s">
        <v>21</v>
      </c>
      <c r="D126" s="82"/>
      <c r="E126" s="14"/>
      <c r="F126" s="31">
        <f>+INDEX('[5]Budget original'!$A$2:$AO$496,MATCH($A126,'[5]Budget original'!$A$2:$A$496,0),MATCH(F$2,'[5]Budget original'!$A$2:$AO$2,0))</f>
        <v>0</v>
      </c>
      <c r="G126" s="84"/>
      <c r="H126" s="14"/>
      <c r="I126" s="31">
        <f>+INDEX('[5]Budget révisé'!$A$2:$AO$496,MATCH($A126,'[5]Budget révisé'!$A$2:$A$496,0),MATCH(I$2,'[5]Budget révisé'!$A$2:$AO$2,0))</f>
        <v>0</v>
      </c>
      <c r="J126" s="42"/>
      <c r="K126" s="14"/>
      <c r="L126" s="34">
        <f>SUMIFS([5]BV_Data_An_Cour!$O:$O,[5]BV_Data_An_Cour!$U:$U,$B126,[5]BV_Data_An_Cour!$V:$V,$C126,[5]BV_Data_An_Cour!$W:$W,$L$2)</f>
        <v>0</v>
      </c>
      <c r="M126" s="42"/>
      <c r="N126" s="60">
        <f t="shared" si="56"/>
        <v>0</v>
      </c>
      <c r="O126" s="42"/>
      <c r="P126" s="14"/>
      <c r="Q126" s="34">
        <f>SUMIFS([5]BV_Data_An_Prec!$O:$O,[5]BV_Data_An_Prec!$U:$U,$B126,[5]BV_Data_An_Prec!$V:$V,$C126,[5]BV_Data_An_Prec!$W:$W,$L$2)</f>
        <v>0</v>
      </c>
      <c r="R126" s="42"/>
      <c r="S126" s="86">
        <f t="shared" si="58"/>
        <v>0</v>
      </c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1:40" ht="15.75" hidden="1" customHeight="1">
      <c r="A127" t="str">
        <f t="shared" si="32"/>
        <v>Véhicules usagés[...]</v>
      </c>
      <c r="B127" s="12" t="s">
        <v>74</v>
      </c>
      <c r="C127" s="108" t="s">
        <v>21</v>
      </c>
      <c r="D127" s="82"/>
      <c r="E127" s="14"/>
      <c r="F127" s="31">
        <f>+INDEX('[5]Budget original'!$A$2:$AO$496,MATCH($A127,'[5]Budget original'!$A$2:$A$496,0),MATCH(F$2,'[5]Budget original'!$A$2:$AO$2,0))</f>
        <v>0</v>
      </c>
      <c r="G127" s="84"/>
      <c r="H127" s="14"/>
      <c r="I127" s="31">
        <f>+INDEX('[5]Budget révisé'!$A$2:$AO$496,MATCH($A127,'[5]Budget révisé'!$A$2:$A$496,0),MATCH(I$2,'[5]Budget révisé'!$A$2:$AO$2,0))</f>
        <v>0</v>
      </c>
      <c r="J127" s="42"/>
      <c r="K127" s="14"/>
      <c r="L127" s="34">
        <f>SUMIFS([5]BV_Data_An_Cour!$O:$O,[5]BV_Data_An_Cour!$U:$U,$B127,[5]BV_Data_An_Cour!$V:$V,$C127,[5]BV_Data_An_Cour!$W:$W,$L$2)</f>
        <v>0</v>
      </c>
      <c r="M127" s="42"/>
      <c r="N127" s="60">
        <f t="shared" si="56"/>
        <v>0</v>
      </c>
      <c r="O127" s="42"/>
      <c r="P127" s="14"/>
      <c r="Q127" s="34">
        <f>SUMIFS([5]BV_Data_An_Prec!$O:$O,[5]BV_Data_An_Prec!$U:$U,$B127,[5]BV_Data_An_Prec!$V:$V,$C127,[5]BV_Data_An_Prec!$W:$W,$L$2)</f>
        <v>0</v>
      </c>
      <c r="R127" s="42"/>
      <c r="S127" s="86">
        <f t="shared" si="58"/>
        <v>0</v>
      </c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0" ht="15.75" hidden="1" customHeight="1">
      <c r="A128" t="str">
        <f t="shared" si="32"/>
        <v>Véhicules usagés[...]</v>
      </c>
      <c r="B128" s="12" t="s">
        <v>74</v>
      </c>
      <c r="C128" s="108" t="s">
        <v>21</v>
      </c>
      <c r="D128" s="82"/>
      <c r="E128" s="14"/>
      <c r="F128" s="31">
        <f>+INDEX('[5]Budget original'!$A$2:$AO$496,MATCH($A128,'[5]Budget original'!$A$2:$A$496,0),MATCH(F$2,'[5]Budget original'!$A$2:$AO$2,0))</f>
        <v>0</v>
      </c>
      <c r="G128" s="84"/>
      <c r="H128" s="14"/>
      <c r="I128" s="31">
        <f>+INDEX('[5]Budget révisé'!$A$2:$AO$496,MATCH($A128,'[5]Budget révisé'!$A$2:$A$496,0),MATCH(I$2,'[5]Budget révisé'!$A$2:$AO$2,0))</f>
        <v>0</v>
      </c>
      <c r="J128" s="42"/>
      <c r="K128" s="14"/>
      <c r="L128" s="34">
        <f>SUMIFS([5]BV_Data_An_Cour!$O:$O,[5]BV_Data_An_Cour!$U:$U,$B128,[5]BV_Data_An_Cour!$V:$V,$C128,[5]BV_Data_An_Cour!$W:$W,$L$2)</f>
        <v>0</v>
      </c>
      <c r="M128" s="42"/>
      <c r="N128" s="60">
        <f t="shared" si="56"/>
        <v>0</v>
      </c>
      <c r="O128" s="42"/>
      <c r="P128" s="14"/>
      <c r="Q128" s="34">
        <f>SUMIFS([5]BV_Data_An_Prec!$O:$O,[5]BV_Data_An_Prec!$U:$U,$B128,[5]BV_Data_An_Prec!$V:$V,$C128,[5]BV_Data_An_Prec!$W:$W,$L$2)</f>
        <v>0</v>
      </c>
      <c r="R128" s="42"/>
      <c r="S128" s="86">
        <f t="shared" si="58"/>
        <v>0</v>
      </c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0" ht="15.75" customHeight="1">
      <c r="A129" t="str">
        <f t="shared" si="32"/>
        <v>Véhicules usagésSalaires en absences</v>
      </c>
      <c r="B129" s="12" t="s">
        <v>74</v>
      </c>
      <c r="C129" s="109" t="s">
        <v>46</v>
      </c>
      <c r="D129" s="82"/>
      <c r="E129" s="14"/>
      <c r="F129" s="31">
        <f>+INDEX('[5]Budget original'!$A$2:$AO$496,MATCH($A129,'[5]Budget original'!$A$2:$A$496,0),MATCH(F$2,'[5]Budget original'!$A$2:$AO$2,0))</f>
        <v>5974.3965602190747</v>
      </c>
      <c r="G129" s="84"/>
      <c r="H129" s="14"/>
      <c r="I129" s="31">
        <f>+INDEX('[5]Budget révisé'!$A$2:$AO$496,MATCH($A129,'[5]Budget révisé'!$A$2:$A$496,0),MATCH(I$2,'[5]Budget révisé'!$A$2:$AO$2,0))</f>
        <v>5974.3965602190747</v>
      </c>
      <c r="J129" s="42"/>
      <c r="K129" s="14"/>
      <c r="L129" s="34">
        <f>SUMIFS([5]BV_Data_An_Cour!$O:$O,[5]BV_Data_An_Cour!$U:$U,$B129,[5]BV_Data_An_Cour!$V:$V,$C129,[5]BV_Data_An_Cour!$W:$W,$L$2)</f>
        <v>4242.43</v>
      </c>
      <c r="M129" s="42"/>
      <c r="N129" s="60">
        <f t="shared" si="56"/>
        <v>-1731.9665602190744</v>
      </c>
      <c r="O129" s="42"/>
      <c r="P129" s="14"/>
      <c r="Q129" s="34">
        <f>SUMIFS([5]BV_Data_An_Prec!$O:$O,[5]BV_Data_An_Prec!$U:$U,$B129,[5]BV_Data_An_Prec!$V:$V,$C129,[5]BV_Data_An_Prec!$W:$W,$L$2)</f>
        <v>5233.71</v>
      </c>
      <c r="R129" s="42"/>
      <c r="S129" s="86">
        <f t="shared" si="58"/>
        <v>-991.27999999999975</v>
      </c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1:40" ht="15.75" customHeight="1">
      <c r="A130" t="str">
        <f t="shared" si="32"/>
        <v>Véhicules usagésDéduction à la source</v>
      </c>
      <c r="B130" s="12" t="s">
        <v>74</v>
      </c>
      <c r="C130" s="108" t="s">
        <v>47</v>
      </c>
      <c r="D130" s="110"/>
      <c r="E130" s="111"/>
      <c r="F130" s="55">
        <f>+INDEX('[5]Budget original'!$A$2:$AO$496,MATCH($A130,'[5]Budget original'!$A$2:$A$496,0),MATCH(F$2,'[5]Budget original'!$A$2:$AO$2,0))</f>
        <v>5974.3965602190747</v>
      </c>
      <c r="G130" s="112"/>
      <c r="H130" s="111"/>
      <c r="I130" s="55">
        <f>+INDEX('[5]Budget révisé'!$A$2:$AO$496,MATCH($A130,'[5]Budget révisé'!$A$2:$A$496,0),MATCH(I$2,'[5]Budget révisé'!$A$2:$AO$2,0))</f>
        <v>5974.3965602190747</v>
      </c>
      <c r="J130" s="113"/>
      <c r="K130" s="111"/>
      <c r="L130" s="56">
        <f>SUMIFS([5]BV_Data_An_Cour!$O:$O,[5]BV_Data_An_Cour!$U:$U,$B130,[5]BV_Data_An_Cour!$V:$V,$C130,[5]BV_Data_An_Cour!$W:$W,$L$2)</f>
        <v>9012.56</v>
      </c>
      <c r="M130" s="113"/>
      <c r="N130" s="115">
        <f t="shared" si="56"/>
        <v>3038.1634397809248</v>
      </c>
      <c r="O130" s="113"/>
      <c r="P130" s="111"/>
      <c r="Q130" s="56">
        <f>SUMIFS([5]BV_Data_An_Prec!$O:$O,[5]BV_Data_An_Prec!$U:$U,$B130,[5]BV_Data_An_Prec!$V:$V,$C130,[5]BV_Data_An_Prec!$W:$W,$L$2)</f>
        <v>5403.9</v>
      </c>
      <c r="R130" s="113"/>
      <c r="S130" s="116">
        <f t="shared" si="58"/>
        <v>3608.66</v>
      </c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0" ht="15.75" customHeight="1">
      <c r="A131" t="str">
        <f t="shared" si="32"/>
        <v>Véhicules usagésBénéfices marginaux</v>
      </c>
      <c r="B131" s="12" t="s">
        <v>74</v>
      </c>
      <c r="C131" s="108" t="s">
        <v>48</v>
      </c>
      <c r="D131" s="82"/>
      <c r="E131" s="14"/>
      <c r="F131" s="31">
        <f>+INDEX('[5]Budget original'!$A$2:$AO$496,MATCH($A131,'[5]Budget original'!$A$2:$A$496,0),MATCH(F$2,'[5]Budget original'!$A$2:$AO$2,0))</f>
        <v>4281.6508681570031</v>
      </c>
      <c r="G131" s="84"/>
      <c r="H131" s="14"/>
      <c r="I131" s="31">
        <f>+INDEX('[5]Budget révisé'!$A$2:$AO$496,MATCH($A131,'[5]Budget révisé'!$A$2:$A$496,0),MATCH(I$2,'[5]Budget révisé'!$A$2:$AO$2,0))</f>
        <v>4281.6508681570031</v>
      </c>
      <c r="J131" s="42"/>
      <c r="K131" s="14"/>
      <c r="L131" s="34">
        <f>SUMIFS([5]BV_Data_An_Cour!$O:$O,[5]BV_Data_An_Cour!$U:$U,$B131,[5]BV_Data_An_Cour!$V:$V,$C131,[5]BV_Data_An_Cour!$W:$W,$L$2)</f>
        <v>6459</v>
      </c>
      <c r="M131" s="42"/>
      <c r="N131" s="60">
        <f t="shared" si="56"/>
        <v>2177.3491318429969</v>
      </c>
      <c r="O131" s="42"/>
      <c r="P131" s="14"/>
      <c r="Q131" s="34">
        <f>SUMIFS([5]BV_Data_An_Prec!$O:$O,[5]BV_Data_An_Prec!$U:$U,$B131,[5]BV_Data_An_Prec!$V:$V,$C131,[5]BV_Data_An_Prec!$W:$W,$L$2)</f>
        <v>3467.86</v>
      </c>
      <c r="R131" s="42"/>
      <c r="S131" s="86">
        <f t="shared" si="58"/>
        <v>2991.14</v>
      </c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1:40" ht="15.75" customHeight="1">
      <c r="A132" t="str">
        <f t="shared" si="32"/>
        <v>Véhicules usagésCsst</v>
      </c>
      <c r="B132" s="12" t="s">
        <v>74</v>
      </c>
      <c r="C132" s="108" t="s">
        <v>49</v>
      </c>
      <c r="D132" s="82"/>
      <c r="E132" s="14"/>
      <c r="F132" s="31">
        <f>+INDEX('[5]Budget original'!$A$2:$AO$496,MATCH($A132,'[5]Budget original'!$A$2:$A$496,0),MATCH(F$2,'[5]Budget original'!$A$2:$AO$2,0))</f>
        <v>995.73276003651256</v>
      </c>
      <c r="G132" s="84"/>
      <c r="H132" s="14"/>
      <c r="I132" s="31">
        <f>+INDEX('[5]Budget révisé'!$A$2:$AO$496,MATCH($A132,'[5]Budget révisé'!$A$2:$A$496,0),MATCH(I$2,'[5]Budget révisé'!$A$2:$AO$2,0))</f>
        <v>995.73276003651256</v>
      </c>
      <c r="J132" s="42"/>
      <c r="K132" s="14"/>
      <c r="L132" s="34">
        <f>SUMIFS([5]BV_Data_An_Cour!$O:$O,[5]BV_Data_An_Cour!$U:$U,$B132,[5]BV_Data_An_Cour!$V:$V,$C132,[5]BV_Data_An_Cour!$W:$W,$L$2)</f>
        <v>1502.09</v>
      </c>
      <c r="M132" s="42"/>
      <c r="N132" s="60">
        <f t="shared" si="56"/>
        <v>506.35723996348736</v>
      </c>
      <c r="O132" s="42"/>
      <c r="P132" s="14"/>
      <c r="Q132" s="34">
        <f>SUMIFS([5]BV_Data_An_Prec!$O:$O,[5]BV_Data_An_Prec!$U:$U,$B132,[5]BV_Data_An_Prec!$V:$V,$C132,[5]BV_Data_An_Prec!$W:$W,$L$2)</f>
        <v>1257.49</v>
      </c>
      <c r="R132" s="42"/>
      <c r="S132" s="86">
        <f t="shared" si="58"/>
        <v>244.59999999999991</v>
      </c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0" ht="15.75" hidden="1" customHeight="1">
      <c r="A133" t="str">
        <f t="shared" si="32"/>
        <v>Véhicules usagés[...]</v>
      </c>
      <c r="B133" s="12" t="s">
        <v>74</v>
      </c>
      <c r="C133" s="30" t="s">
        <v>21</v>
      </c>
      <c r="D133" s="89"/>
      <c r="E133" s="117"/>
      <c r="F133" s="31">
        <f>+INDEX('[5]Budget original'!$A$2:$AO$496,MATCH($A133,'[5]Budget original'!$A$2:$A$496,0),MATCH(F$2,'[5]Budget original'!$A$2:$AO$2,0))</f>
        <v>0</v>
      </c>
      <c r="G133" s="91"/>
      <c r="H133" s="117"/>
      <c r="I133" s="31">
        <f>+INDEX('[5]Budget révisé'!$A$2:$AO$496,MATCH($A133,'[5]Budget révisé'!$A$2:$A$496,0),MATCH(I$2,'[5]Budget révisé'!$A$2:$AO$2,0))</f>
        <v>0</v>
      </c>
      <c r="J133" s="24"/>
      <c r="K133" s="117"/>
      <c r="L133" s="34">
        <f>SUMIFS([5]BV_Data_An_Cour!$O:$O,[5]BV_Data_An_Cour!$U:$U,$B133,[5]BV_Data_An_Cour!$V:$V,$C133,[5]BV_Data_An_Cour!$W:$W,$L$2)</f>
        <v>0</v>
      </c>
      <c r="M133" s="24"/>
      <c r="N133" s="153">
        <f t="shared" si="56"/>
        <v>0</v>
      </c>
      <c r="O133" s="24"/>
      <c r="P133" s="117"/>
      <c r="Q133" s="34">
        <f>SUMIFS([5]BV_Data_An_Prec!$O:$O,[5]BV_Data_An_Prec!$U:$U,$B133,[5]BV_Data_An_Prec!$V:$V,$C133,[5]BV_Data_An_Prec!$W:$W,$L$2)</f>
        <v>0</v>
      </c>
      <c r="R133" s="24"/>
      <c r="S133" s="95">
        <f t="shared" si="58"/>
        <v>0</v>
      </c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0" ht="15.75" customHeight="1">
      <c r="A134" t="str">
        <f t="shared" si="32"/>
        <v>Véhicules usagésTOTAL PERSONNEL</v>
      </c>
      <c r="B134" s="12" t="s">
        <v>74</v>
      </c>
      <c r="C134" s="99" t="s">
        <v>50</v>
      </c>
      <c r="D134" s="100" t="s">
        <v>40</v>
      </c>
      <c r="E134" s="101">
        <f>F134/F$107</f>
        <v>0.35353251425727389</v>
      </c>
      <c r="F134" s="102">
        <f>+SUM(F122:F133)</f>
        <v>33027.432282743539</v>
      </c>
      <c r="G134" s="103" t="s">
        <v>40</v>
      </c>
      <c r="H134" s="101">
        <f>I134/I$107</f>
        <v>0.35353251425727389</v>
      </c>
      <c r="I134" s="102">
        <f>+SUM(I122:I133)</f>
        <v>33027.432282743539</v>
      </c>
      <c r="J134" s="103" t="s">
        <v>40</v>
      </c>
      <c r="K134" s="101">
        <f>L134/L$107</f>
        <v>0.21534176912174469</v>
      </c>
      <c r="L134" s="102">
        <f>SUM(L122:L133)</f>
        <v>38357.799999999996</v>
      </c>
      <c r="M134" s="154"/>
      <c r="N134" s="119">
        <f t="shared" si="56"/>
        <v>5330.3677172564567</v>
      </c>
      <c r="O134" s="103" t="s">
        <v>40</v>
      </c>
      <c r="P134" s="101">
        <f>Q134/Q$107</f>
        <v>0.38965724372961968</v>
      </c>
      <c r="Q134" s="102">
        <f>SUM(Q122:Q133)</f>
        <v>38143.08</v>
      </c>
      <c r="R134" s="154"/>
      <c r="S134" s="120">
        <f t="shared" si="58"/>
        <v>214.71999999999389</v>
      </c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0" ht="15.75" customHeight="1">
      <c r="A135" t="str">
        <f t="shared" si="32"/>
        <v>Véhicules usagésPublicité 2</v>
      </c>
      <c r="B135" s="12" t="s">
        <v>74</v>
      </c>
      <c r="C135" s="30" t="s">
        <v>51</v>
      </c>
      <c r="D135" s="82"/>
      <c r="E135" s="14"/>
      <c r="F135" s="31">
        <f>+INDEX('[5]Budget original'!$A$2:$AO$496,MATCH($A135,'[5]Budget original'!$A$2:$A$496,0),MATCH(F$2,'[5]Budget original'!$A$2:$AO$2,0))</f>
        <v>0</v>
      </c>
      <c r="G135" s="84"/>
      <c r="H135" s="14"/>
      <c r="I135" s="31">
        <f>+INDEX('[5]Budget révisé'!$A$2:$AO$496,MATCH($A135,'[5]Budget révisé'!$A$2:$A$496,0),MATCH(I$2,'[5]Budget révisé'!$A$2:$AO$2,0))</f>
        <v>0</v>
      </c>
      <c r="J135" s="42"/>
      <c r="K135" s="14"/>
      <c r="L135" s="34">
        <f>SUMIFS([5]BV_Data_An_Cour!$O:$O,[5]BV_Data_An_Cour!$U:$U,$B135,[5]BV_Data_An_Cour!$V:$V,$C135,[5]BV_Data_An_Cour!$W:$W,$L$2)</f>
        <v>0</v>
      </c>
      <c r="M135" s="42"/>
      <c r="N135" s="60">
        <f t="shared" si="56"/>
        <v>0</v>
      </c>
      <c r="O135" s="42"/>
      <c r="P135" s="14"/>
      <c r="Q135" s="34">
        <f>SUMIFS([5]BV_Data_An_Prec!$O:$O,[5]BV_Data_An_Prec!$U:$U,$B135,[5]BV_Data_An_Prec!$V:$V,$C135,[5]BV_Data_An_Prec!$W:$W,$L$2)</f>
        <v>0</v>
      </c>
      <c r="R135" s="42"/>
      <c r="S135" s="86">
        <f t="shared" si="58"/>
        <v>0</v>
      </c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0" ht="15.75" customHeight="1">
      <c r="A136" t="str">
        <f t="shared" si="32"/>
        <v>Véhicules usagésService gratuit 2</v>
      </c>
      <c r="B136" s="12" t="s">
        <v>74</v>
      </c>
      <c r="C136" s="30" t="s">
        <v>52</v>
      </c>
      <c r="D136" s="82"/>
      <c r="E136" s="14"/>
      <c r="F136" s="31">
        <f>+INDEX('[5]Budget original'!$A$2:$AO$496,MATCH($A136,'[5]Budget original'!$A$2:$A$496,0),MATCH(F$2,'[5]Budget original'!$A$2:$AO$2,0))</f>
        <v>0</v>
      </c>
      <c r="G136" s="84"/>
      <c r="H136" s="14"/>
      <c r="I136" s="31">
        <f>+INDEX('[5]Budget révisé'!$A$2:$AO$496,MATCH($A136,'[5]Budget révisé'!$A$2:$A$496,0),MATCH(I$2,'[5]Budget révisé'!$A$2:$AO$2,0))</f>
        <v>0</v>
      </c>
      <c r="J136" s="42"/>
      <c r="K136" s="14"/>
      <c r="L136" s="34">
        <f>SUMIFS([5]BV_Data_An_Cour!$O:$O,[5]BV_Data_An_Cour!$U:$U,$B136,[5]BV_Data_An_Cour!$V:$V,$C136,[5]BV_Data_An_Cour!$W:$W,$L$2)</f>
        <v>0</v>
      </c>
      <c r="M136" s="42"/>
      <c r="N136" s="60">
        <f t="shared" si="56"/>
        <v>0</v>
      </c>
      <c r="O136" s="42"/>
      <c r="P136" s="14"/>
      <c r="Q136" s="34">
        <f>SUMIFS([5]BV_Data_An_Prec!$O:$O,[5]BV_Data_An_Prec!$U:$U,$B136,[5]BV_Data_An_Prec!$V:$V,$C136,[5]BV_Data_An_Prec!$W:$W,$L$2)</f>
        <v>0</v>
      </c>
      <c r="R136" s="42"/>
      <c r="S136" s="86">
        <f t="shared" si="58"/>
        <v>0</v>
      </c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0" ht="15.75" customHeight="1">
      <c r="A137" t="str">
        <f t="shared" si="32"/>
        <v>Véhicules usagésFrais véhicules de cie</v>
      </c>
      <c r="B137" s="12" t="s">
        <v>74</v>
      </c>
      <c r="C137" s="88" t="s">
        <v>53</v>
      </c>
      <c r="D137" s="89"/>
      <c r="E137" s="117"/>
      <c r="F137" s="23">
        <f>+INDEX('[5]Budget original'!$A$2:$AO$496,MATCH($A137,'[5]Budget original'!$A$2:$A$496,0),MATCH(F$2,'[5]Budget original'!$A$2:$AO$2,0))</f>
        <v>215.04</v>
      </c>
      <c r="G137" s="91"/>
      <c r="H137" s="117"/>
      <c r="I137" s="23">
        <f>+INDEX('[5]Budget révisé'!$A$2:$AO$496,MATCH($A137,'[5]Budget révisé'!$A$2:$A$496,0),MATCH(I$2,'[5]Budget révisé'!$A$2:$AO$2,0))</f>
        <v>215.04</v>
      </c>
      <c r="J137" s="24"/>
      <c r="K137" s="117"/>
      <c r="L137" s="23">
        <f>SUMIFS([5]BV_Data_An_Cour!$O:$O,[5]BV_Data_An_Cour!$U:$U,$B137,[5]BV_Data_An_Cour!$V:$V,$C137,[5]BV_Data_An_Cour!$W:$W,$L$2)</f>
        <v>-540.88</v>
      </c>
      <c r="M137" s="24"/>
      <c r="N137" s="94">
        <f t="shared" si="56"/>
        <v>-755.92</v>
      </c>
      <c r="O137" s="24"/>
      <c r="P137" s="117"/>
      <c r="Q137" s="23">
        <f>SUMIFS([5]BV_Data_An_Prec!$O:$O,[5]BV_Data_An_Prec!$U:$U,$B137,[5]BV_Data_An_Prec!$V:$V,$C137,[5]BV_Data_An_Prec!$W:$W,$L$2)</f>
        <v>1526.9</v>
      </c>
      <c r="R137" s="24"/>
      <c r="S137" s="95">
        <f t="shared" si="58"/>
        <v>-2067.7800000000002</v>
      </c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0" ht="15.75" customHeight="1">
      <c r="A138" t="str">
        <f t="shared" si="32"/>
        <v>Véhicules usagésInformatique</v>
      </c>
      <c r="B138" s="12" t="s">
        <v>74</v>
      </c>
      <c r="C138" s="30" t="s">
        <v>54</v>
      </c>
      <c r="D138" s="82"/>
      <c r="E138" s="14"/>
      <c r="F138" s="31">
        <f>+INDEX('[5]Budget original'!$A$2:$AO$496,MATCH($A138,'[5]Budget original'!$A$2:$A$496,0),MATCH(F$2,'[5]Budget original'!$A$2:$AO$2,0))</f>
        <v>2662.7736</v>
      </c>
      <c r="G138" s="84"/>
      <c r="H138" s="14"/>
      <c r="I138" s="31">
        <f>+INDEX('[5]Budget révisé'!$A$2:$AO$496,MATCH($A138,'[5]Budget révisé'!$A$2:$A$496,0),MATCH(I$2,'[5]Budget révisé'!$A$2:$AO$2,0))</f>
        <v>2662.7736</v>
      </c>
      <c r="J138" s="42"/>
      <c r="K138" s="14"/>
      <c r="L138" s="34">
        <f>SUMIFS([5]BV_Data_An_Cour!$O:$O,[5]BV_Data_An_Cour!$U:$U,$B138,[5]BV_Data_An_Cour!$V:$V,$C138,[5]BV_Data_An_Cour!$W:$W,$L$2)</f>
        <v>1870.65</v>
      </c>
      <c r="M138" s="42"/>
      <c r="N138" s="60">
        <f t="shared" si="56"/>
        <v>-792.1235999999999</v>
      </c>
      <c r="O138" s="42"/>
      <c r="P138" s="14"/>
      <c r="Q138" s="34">
        <f>SUMIFS([5]BV_Data_An_Prec!$O:$O,[5]BV_Data_An_Prec!$U:$U,$B138,[5]BV_Data_An_Prec!$V:$V,$C138,[5]BV_Data_An_Prec!$W:$W,$L$2)</f>
        <v>2333.15</v>
      </c>
      <c r="R138" s="42"/>
      <c r="S138" s="86">
        <f t="shared" si="58"/>
        <v>-462.5</v>
      </c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0" ht="15.75" customHeight="1">
      <c r="A139" t="str">
        <f t="shared" si="32"/>
        <v>Véhicules usagésFrais de déplacement</v>
      </c>
      <c r="B139" s="12" t="s">
        <v>74</v>
      </c>
      <c r="C139" s="30" t="s">
        <v>55</v>
      </c>
      <c r="D139" s="82"/>
      <c r="E139" s="14"/>
      <c r="F139" s="31">
        <f>+INDEX('[5]Budget original'!$A$2:$AO$496,MATCH($A139,'[5]Budget original'!$A$2:$A$496,0),MATCH(F$2,'[5]Budget original'!$A$2:$AO$2,0))</f>
        <v>598.68629999999996</v>
      </c>
      <c r="G139" s="84"/>
      <c r="H139" s="14"/>
      <c r="I139" s="31">
        <f>+INDEX('[5]Budget révisé'!$A$2:$AO$496,MATCH($A139,'[5]Budget révisé'!$A$2:$A$496,0),MATCH(I$2,'[5]Budget révisé'!$A$2:$AO$2,0))</f>
        <v>598.68629999999996</v>
      </c>
      <c r="J139" s="42"/>
      <c r="K139" s="14"/>
      <c r="L139" s="34">
        <f>SUMIFS([5]BV_Data_An_Cour!$O:$O,[5]BV_Data_An_Cour!$U:$U,$B139,[5]BV_Data_An_Cour!$V:$V,$C139,[5]BV_Data_An_Cour!$W:$W,$L$2)</f>
        <v>867.43</v>
      </c>
      <c r="M139" s="42"/>
      <c r="N139" s="60">
        <f t="shared" si="56"/>
        <v>268.74369999999999</v>
      </c>
      <c r="O139" s="42"/>
      <c r="P139" s="14"/>
      <c r="Q139" s="34">
        <f>SUMIFS([5]BV_Data_An_Prec!$O:$O,[5]BV_Data_An_Prec!$U:$U,$B139,[5]BV_Data_An_Prec!$V:$V,$C139,[5]BV_Data_An_Prec!$W:$W,$L$2)</f>
        <v>729.24</v>
      </c>
      <c r="R139" s="42"/>
      <c r="S139" s="86">
        <f t="shared" si="58"/>
        <v>138.18999999999994</v>
      </c>
      <c r="T139" s="155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1:40" ht="15.75" customHeight="1">
      <c r="A140" t="str">
        <f t="shared" si="32"/>
        <v>Véhicules usagésServices extérieurs</v>
      </c>
      <c r="B140" s="12" t="s">
        <v>74</v>
      </c>
      <c r="C140" s="88" t="s">
        <v>56</v>
      </c>
      <c r="D140" s="89"/>
      <c r="E140" s="117"/>
      <c r="F140" s="23">
        <f>+INDEX('[5]Budget original'!$A$2:$AO$496,MATCH($A140,'[5]Budget original'!$A$2:$A$496,0),MATCH(F$2,'[5]Budget original'!$A$2:$AO$2,0))</f>
        <v>2766.5604999999996</v>
      </c>
      <c r="G140" s="91"/>
      <c r="H140" s="117"/>
      <c r="I140" s="23">
        <f>+INDEX('[5]Budget révisé'!$A$2:$AO$496,MATCH($A140,'[5]Budget révisé'!$A$2:$A$496,0),MATCH(I$2,'[5]Budget révisé'!$A$2:$AO$2,0))</f>
        <v>2766.5604999999996</v>
      </c>
      <c r="J140" s="24"/>
      <c r="K140" s="117"/>
      <c r="L140" s="23">
        <f>SUMIFS([5]BV_Data_An_Cour!$O:$O,[5]BV_Data_An_Cour!$U:$U,$B140,[5]BV_Data_An_Cour!$V:$V,$C140,[5]BV_Data_An_Cour!$W:$W,$L$2)</f>
        <v>1071.28</v>
      </c>
      <c r="M140" s="24"/>
      <c r="N140" s="94">
        <f t="shared" si="56"/>
        <v>-1695.2804999999996</v>
      </c>
      <c r="O140" s="24"/>
      <c r="P140" s="117"/>
      <c r="Q140" s="23">
        <f>SUMIFS([5]BV_Data_An_Prec!$O:$O,[5]BV_Data_An_Prec!$U:$U,$B140,[5]BV_Data_An_Prec!$V:$V,$C140,[5]BV_Data_An_Prec!$W:$W,$L$2)</f>
        <v>1657.4</v>
      </c>
      <c r="R140" s="24"/>
      <c r="S140" s="95">
        <f t="shared" si="58"/>
        <v>-586.12000000000012</v>
      </c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0" ht="15.75" customHeight="1">
      <c r="A141" t="str">
        <f t="shared" si="32"/>
        <v>Véhicules usagésFournitures autres</v>
      </c>
      <c r="B141" s="12" t="s">
        <v>74</v>
      </c>
      <c r="C141" s="30" t="s">
        <v>57</v>
      </c>
      <c r="D141" s="82"/>
      <c r="E141" s="14"/>
      <c r="F141" s="31">
        <f>+INDEX('[5]Budget original'!$A$2:$AO$496,MATCH($A141,'[5]Budget original'!$A$2:$A$496,0),MATCH(F$2,'[5]Budget original'!$A$2:$AO$2,0))</f>
        <v>145.56782421700345</v>
      </c>
      <c r="G141" s="84"/>
      <c r="H141" s="14"/>
      <c r="I141" s="31">
        <f>+INDEX('[5]Budget révisé'!$A$2:$AO$496,MATCH($A141,'[5]Budget révisé'!$A$2:$A$496,0),MATCH(I$2,'[5]Budget révisé'!$A$2:$AO$2,0))</f>
        <v>145.56782421700345</v>
      </c>
      <c r="J141" s="42"/>
      <c r="K141" s="14"/>
      <c r="L141" s="34">
        <f>SUMIFS([5]BV_Data_An_Cour!$O:$O,[5]BV_Data_An_Cour!$U:$U,$B141,[5]BV_Data_An_Cour!$V:$V,$C141,[5]BV_Data_An_Cour!$W:$W,$L$2)</f>
        <v>0</v>
      </c>
      <c r="M141" s="42"/>
      <c r="N141" s="60">
        <f t="shared" si="56"/>
        <v>-145.56782421700345</v>
      </c>
      <c r="O141" s="42"/>
      <c r="P141" s="14"/>
      <c r="Q141" s="34">
        <f>SUMIFS([5]BV_Data_An_Prec!$O:$O,[5]BV_Data_An_Prec!$U:$U,$B141,[5]BV_Data_An_Prec!$V:$V,$C141,[5]BV_Data_An_Prec!$W:$W,$L$2)</f>
        <v>105</v>
      </c>
      <c r="R141" s="42"/>
      <c r="S141" s="86">
        <f t="shared" si="58"/>
        <v>-105</v>
      </c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1:40" ht="15.75" customHeight="1">
      <c r="A142" t="str">
        <f t="shared" si="32"/>
        <v>Véhicules usagésUniformes</v>
      </c>
      <c r="B142" s="12" t="s">
        <v>74</v>
      </c>
      <c r="C142" s="30" t="s">
        <v>58</v>
      </c>
      <c r="D142" s="82"/>
      <c r="E142" s="14"/>
      <c r="F142" s="31">
        <f>+INDEX('[5]Budget original'!$A$2:$AO$496,MATCH($A142,'[5]Budget original'!$A$2:$A$496,0),MATCH(F$2,'[5]Budget original'!$A$2:$AO$2,0))</f>
        <v>10</v>
      </c>
      <c r="G142" s="84"/>
      <c r="H142" s="14"/>
      <c r="I142" s="31">
        <f>+INDEX('[5]Budget révisé'!$A$2:$AO$496,MATCH($A142,'[5]Budget révisé'!$A$2:$A$496,0),MATCH(I$2,'[5]Budget révisé'!$A$2:$AO$2,0))</f>
        <v>10</v>
      </c>
      <c r="J142" s="42"/>
      <c r="K142" s="14"/>
      <c r="L142" s="34">
        <f>SUMIFS([5]BV_Data_An_Cour!$O:$O,[5]BV_Data_An_Cour!$U:$U,$B142,[5]BV_Data_An_Cour!$V:$V,$C142,[5]BV_Data_An_Cour!$W:$W,$L$2)</f>
        <v>0</v>
      </c>
      <c r="M142" s="42"/>
      <c r="N142" s="60">
        <f t="shared" si="56"/>
        <v>-10</v>
      </c>
      <c r="O142" s="42"/>
      <c r="P142" s="14"/>
      <c r="Q142" s="34">
        <f>SUMIFS([5]BV_Data_An_Prec!$O:$O,[5]BV_Data_An_Prec!$U:$U,$B142,[5]BV_Data_An_Prec!$V:$V,$C142,[5]BV_Data_An_Prec!$W:$W,$L$2)</f>
        <v>10</v>
      </c>
      <c r="R142" s="42"/>
      <c r="S142" s="86">
        <f t="shared" si="58"/>
        <v>-10</v>
      </c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0" ht="15.75" customHeight="1">
      <c r="A143" t="str">
        <f t="shared" si="32"/>
        <v>Véhicules usagésPapeterie</v>
      </c>
      <c r="B143" s="12" t="s">
        <v>74</v>
      </c>
      <c r="C143" s="30" t="s">
        <v>59</v>
      </c>
      <c r="D143" s="82"/>
      <c r="E143" s="14"/>
      <c r="F143" s="31">
        <f>+INDEX('[5]Budget original'!$A$2:$AO$496,MATCH($A143,'[5]Budget original'!$A$2:$A$496,0),MATCH(F$2,'[5]Budget original'!$A$2:$AO$2,0))</f>
        <v>261.59999999999997</v>
      </c>
      <c r="G143" s="84"/>
      <c r="H143" s="14"/>
      <c r="I143" s="31">
        <f>+INDEX('[5]Budget révisé'!$A$2:$AO$496,MATCH($A143,'[5]Budget révisé'!$A$2:$A$496,0),MATCH(I$2,'[5]Budget révisé'!$A$2:$AO$2,0))</f>
        <v>261.59999999999997</v>
      </c>
      <c r="J143" s="42"/>
      <c r="K143" s="14"/>
      <c r="L143" s="33">
        <f>SUMIFS([5]BV_Data_An_Cour!$O:$O,[5]BV_Data_An_Cour!$U:$U,$B143,[5]BV_Data_An_Cour!$V:$V,$C143,[5]BV_Data_An_Cour!$W:$W,$L$2)</f>
        <v>175</v>
      </c>
      <c r="M143" s="42"/>
      <c r="N143" s="60">
        <f t="shared" si="56"/>
        <v>-86.599999999999966</v>
      </c>
      <c r="O143" s="42"/>
      <c r="P143" s="14"/>
      <c r="Q143" s="33">
        <f>SUMIFS([5]BV_Data_An_Prec!$O:$O,[5]BV_Data_An_Prec!$U:$U,$B143,[5]BV_Data_An_Prec!$V:$V,$C143,[5]BV_Data_An_Prec!$W:$W,$L$2)</f>
        <v>222</v>
      </c>
      <c r="R143" s="42"/>
      <c r="S143" s="86">
        <f t="shared" si="58"/>
        <v>-47</v>
      </c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0" ht="15.75" customHeight="1">
      <c r="A144" t="str">
        <f t="shared" si="32"/>
        <v>Véhicules usagésTéléphone</v>
      </c>
      <c r="B144" s="12" t="s">
        <v>74</v>
      </c>
      <c r="C144" s="30" t="s">
        <v>60</v>
      </c>
      <c r="D144" s="82"/>
      <c r="E144" s="14"/>
      <c r="F144" s="31">
        <f>+INDEX('[5]Budget original'!$A$2:$AO$496,MATCH($A144,'[5]Budget original'!$A$2:$A$496,0),MATCH(F$2,'[5]Budget original'!$A$2:$AO$2,0))</f>
        <v>268.09199999999998</v>
      </c>
      <c r="G144" s="84"/>
      <c r="H144" s="14"/>
      <c r="I144" s="31">
        <f>+INDEX('[5]Budget révisé'!$A$2:$AO$496,MATCH($A144,'[5]Budget révisé'!$A$2:$A$496,0),MATCH(I$2,'[5]Budget révisé'!$A$2:$AO$2,0))</f>
        <v>268.09199999999998</v>
      </c>
      <c r="J144" s="42"/>
      <c r="K144" s="14"/>
      <c r="L144" s="34">
        <f>SUMIFS([5]BV_Data_An_Cour!$O:$O,[5]BV_Data_An_Cour!$U:$U,$B144,[5]BV_Data_An_Cour!$V:$V,$C144,[5]BV_Data_An_Cour!$W:$W,$L$2)</f>
        <v>33.44</v>
      </c>
      <c r="M144" s="42"/>
      <c r="N144" s="60">
        <f t="shared" si="56"/>
        <v>-234.65199999999999</v>
      </c>
      <c r="O144" s="42"/>
      <c r="P144" s="14"/>
      <c r="Q144" s="34">
        <f>SUMIFS([5]BV_Data_An_Prec!$O:$O,[5]BV_Data_An_Prec!$U:$U,$B144,[5]BV_Data_An_Prec!$V:$V,$C144,[5]BV_Data_An_Prec!$W:$W,$L$2)</f>
        <v>150.69999999999999</v>
      </c>
      <c r="R144" s="42"/>
      <c r="S144" s="86">
        <f t="shared" si="58"/>
        <v>-117.25999999999999</v>
      </c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0" ht="15.75" customHeight="1">
      <c r="A145" t="str">
        <f t="shared" si="32"/>
        <v>Véhicules usagésFrais postaux</v>
      </c>
      <c r="B145" s="12" t="s">
        <v>74</v>
      </c>
      <c r="C145" s="30" t="s">
        <v>61</v>
      </c>
      <c r="D145" s="82"/>
      <c r="E145" s="14"/>
      <c r="F145" s="31">
        <f>+INDEX('[5]Budget original'!$A$2:$AO$496,MATCH($A145,'[5]Budget original'!$A$2:$A$496,0),MATCH(F$2,'[5]Budget original'!$A$2:$AO$2,0))</f>
        <v>103.8</v>
      </c>
      <c r="G145" s="84"/>
      <c r="H145" s="14"/>
      <c r="I145" s="31">
        <f>+INDEX('[5]Budget révisé'!$A$2:$AO$496,MATCH($A145,'[5]Budget révisé'!$A$2:$A$496,0),MATCH(I$2,'[5]Budget révisé'!$A$2:$AO$2,0))</f>
        <v>103.8</v>
      </c>
      <c r="J145" s="42"/>
      <c r="K145" s="14"/>
      <c r="L145" s="34">
        <f>SUMIFS([5]BV_Data_An_Cour!$O:$O,[5]BV_Data_An_Cour!$U:$U,$B145,[5]BV_Data_An_Cour!$V:$V,$C145,[5]BV_Data_An_Cour!$W:$W,$L$2)</f>
        <v>125.63</v>
      </c>
      <c r="M145" s="42"/>
      <c r="N145" s="60">
        <f t="shared" si="56"/>
        <v>21.83</v>
      </c>
      <c r="O145" s="42"/>
      <c r="P145" s="14"/>
      <c r="Q145" s="34">
        <f>SUMIFS([5]BV_Data_An_Prec!$O:$O,[5]BV_Data_An_Prec!$U:$U,$B145,[5]BV_Data_An_Prec!$V:$V,$C145,[5]BV_Data_An_Prec!$W:$W,$L$2)</f>
        <v>48.93</v>
      </c>
      <c r="R145" s="42"/>
      <c r="S145" s="86">
        <f t="shared" si="58"/>
        <v>76.699999999999989</v>
      </c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0" ht="15.75" customHeight="1">
      <c r="A146" t="str">
        <f t="shared" si="32"/>
        <v>Véhicules usagésDivers</v>
      </c>
      <c r="B146" s="12" t="s">
        <v>74</v>
      </c>
      <c r="C146" s="30" t="s">
        <v>62</v>
      </c>
      <c r="D146" s="82"/>
      <c r="E146" s="14"/>
      <c r="F146" s="31">
        <f>+INDEX('[5]Budget original'!$A$2:$AO$496,MATCH($A146,'[5]Budget original'!$A$2:$A$496,0),MATCH(F$2,'[5]Budget original'!$A$2:$AO$2,0))</f>
        <v>430.91999999999996</v>
      </c>
      <c r="G146" s="84"/>
      <c r="H146" s="14"/>
      <c r="I146" s="31">
        <f>+INDEX('[5]Budget révisé'!$A$2:$AO$496,MATCH($A146,'[5]Budget révisé'!$A$2:$A$496,0),MATCH(I$2,'[5]Budget révisé'!$A$2:$AO$2,0))</f>
        <v>430.91999999999996</v>
      </c>
      <c r="J146" s="42"/>
      <c r="K146" s="14"/>
      <c r="L146" s="34">
        <f>SUMIFS([5]BV_Data_An_Cour!$O:$O,[5]BV_Data_An_Cour!$U:$U,$B146,[5]BV_Data_An_Cour!$V:$V,$C146,[5]BV_Data_An_Cour!$W:$W,$L$2)</f>
        <v>301.39999999999998</v>
      </c>
      <c r="M146" s="42"/>
      <c r="N146" s="60">
        <f t="shared" si="56"/>
        <v>-129.51999999999998</v>
      </c>
      <c r="O146" s="42"/>
      <c r="P146" s="14"/>
      <c r="Q146" s="34">
        <f>SUMIFS([5]BV_Data_An_Prec!$O:$O,[5]BV_Data_An_Prec!$U:$U,$B146,[5]BV_Data_An_Prec!$V:$V,$C146,[5]BV_Data_An_Prec!$W:$W,$L$2)</f>
        <v>665.7</v>
      </c>
      <c r="R146" s="42"/>
      <c r="S146" s="86">
        <f t="shared" si="58"/>
        <v>-364.30000000000007</v>
      </c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0" ht="15.75" customHeight="1">
      <c r="A147" t="str">
        <f t="shared" si="32"/>
        <v>Véhicules usagésFormation</v>
      </c>
      <c r="B147" s="12" t="s">
        <v>74</v>
      </c>
      <c r="C147" s="30" t="s">
        <v>63</v>
      </c>
      <c r="D147" s="82"/>
      <c r="E147" s="14"/>
      <c r="F147" s="31">
        <f>+INDEX('[5]Budget original'!$A$2:$AO$496,MATCH($A147,'[5]Budget original'!$A$2:$A$496,0),MATCH(F$2,'[5]Budget original'!$A$2:$AO$2,0))</f>
        <v>70.63</v>
      </c>
      <c r="G147" s="84"/>
      <c r="H147" s="14"/>
      <c r="I147" s="31">
        <f>+INDEX('[5]Budget révisé'!$A$2:$AO$496,MATCH($A147,'[5]Budget révisé'!$A$2:$A$496,0),MATCH(I$2,'[5]Budget révisé'!$A$2:$AO$2,0))</f>
        <v>70.63</v>
      </c>
      <c r="J147" s="42"/>
      <c r="K147" s="14"/>
      <c r="L147" s="34">
        <f>SUMIFS([5]BV_Data_An_Cour!$O:$O,[5]BV_Data_An_Cour!$U:$U,$B147,[5]BV_Data_An_Cour!$V:$V,$C147,[5]BV_Data_An_Cour!$W:$W,$L$2)</f>
        <v>10.62</v>
      </c>
      <c r="M147" s="42"/>
      <c r="N147" s="60">
        <f t="shared" si="56"/>
        <v>-60.01</v>
      </c>
      <c r="O147" s="42"/>
      <c r="P147" s="14"/>
      <c r="Q147" s="34">
        <f>SUMIFS([5]BV_Data_An_Prec!$O:$O,[5]BV_Data_An_Prec!$U:$U,$B147,[5]BV_Data_An_Prec!$V:$V,$C147,[5]BV_Data_An_Prec!$W:$W,$L$2)</f>
        <v>60</v>
      </c>
      <c r="R147" s="42"/>
      <c r="S147" s="86">
        <f t="shared" si="58"/>
        <v>-49.38</v>
      </c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0" ht="15.75" customHeight="1">
      <c r="A148" t="str">
        <f t="shared" si="32"/>
        <v>Véhicules usagésFrais bancaires</v>
      </c>
      <c r="B148" s="12" t="s">
        <v>74</v>
      </c>
      <c r="C148" s="30" t="s">
        <v>64</v>
      </c>
      <c r="D148" s="82"/>
      <c r="E148" s="14"/>
      <c r="F148" s="31">
        <f>+INDEX('[5]Budget original'!$A$2:$AO$496,MATCH($A148,'[5]Budget original'!$A$2:$A$496,0),MATCH(F$2,'[5]Budget original'!$A$2:$AO$2,0))</f>
        <v>857.76673390951987</v>
      </c>
      <c r="G148" s="84"/>
      <c r="H148" s="14"/>
      <c r="I148" s="31">
        <f>+INDEX('[5]Budget révisé'!$A$2:$AO$496,MATCH($A148,'[5]Budget révisé'!$A$2:$A$496,0),MATCH(I$2,'[5]Budget révisé'!$A$2:$AO$2,0))</f>
        <v>857.76673390951987</v>
      </c>
      <c r="J148" s="42"/>
      <c r="K148" s="14"/>
      <c r="L148" s="34">
        <f>AF447*W4</f>
        <v>704.00800000000004</v>
      </c>
      <c r="M148" s="42"/>
      <c r="N148" s="60">
        <f t="shared" si="56"/>
        <v>-153.75873390951983</v>
      </c>
      <c r="O148" s="42"/>
      <c r="P148" s="14"/>
      <c r="Q148" s="34">
        <f>AL447*W4</f>
        <v>667.1880000000001</v>
      </c>
      <c r="R148" s="42"/>
      <c r="S148" s="86">
        <f t="shared" si="58"/>
        <v>36.819999999999936</v>
      </c>
      <c r="T148" s="83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0" ht="15.75" hidden="1" customHeight="1">
      <c r="A149" t="str">
        <f t="shared" si="32"/>
        <v>Véhicules usagés[...]</v>
      </c>
      <c r="B149" s="12" t="s">
        <v>74</v>
      </c>
      <c r="C149" s="30" t="s">
        <v>21</v>
      </c>
      <c r="D149" s="82"/>
      <c r="E149" s="14"/>
      <c r="F149" s="31">
        <f>+INDEX('[5]Budget original'!$A$2:$AO$496,MATCH($A149,'[5]Budget original'!$A$2:$A$496,0),MATCH(F$2,'[5]Budget original'!$A$2:$AO$2,0))</f>
        <v>0</v>
      </c>
      <c r="G149" s="84"/>
      <c r="H149" s="14"/>
      <c r="I149" s="31">
        <f>+INDEX('[5]Budget révisé'!$A$2:$AO$496,MATCH($A149,'[5]Budget révisé'!$A$2:$A$496,0),MATCH(I$2,'[5]Budget révisé'!$A$2:$AO$2,0))</f>
        <v>0</v>
      </c>
      <c r="J149" s="42"/>
      <c r="K149" s="14"/>
      <c r="L149" s="34">
        <f>SUMIFS([5]BV_Data_An_Cour!$O:$O,[5]BV_Data_An_Cour!$U:$U,$B149,[5]BV_Data_An_Cour!$V:$V,$C149,[5]BV_Data_An_Cour!$W:$W,$L$2)</f>
        <v>0</v>
      </c>
      <c r="M149" s="42"/>
      <c r="N149" s="60">
        <f t="shared" si="56"/>
        <v>0</v>
      </c>
      <c r="O149" s="42"/>
      <c r="P149" s="14"/>
      <c r="Q149" s="34">
        <f>SUMIFS([5]BV_Data_An_Prec!$O:$O,[5]BV_Data_An_Prec!$U:$U,$B149,[5]BV_Data_An_Prec!$V:$V,$C149,[5]BV_Data_An_Prec!$W:$W,$L$2)</f>
        <v>0</v>
      </c>
      <c r="R149" s="42"/>
      <c r="S149" s="86">
        <f t="shared" si="58"/>
        <v>0</v>
      </c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1:40" ht="15.75" hidden="1" customHeight="1">
      <c r="A150" t="str">
        <f t="shared" si="32"/>
        <v>Véhicules usagés[...]</v>
      </c>
      <c r="B150" s="12" t="s">
        <v>74</v>
      </c>
      <c r="C150" s="30" t="s">
        <v>21</v>
      </c>
      <c r="D150" s="82"/>
      <c r="E150" s="14"/>
      <c r="F150" s="31">
        <f>+INDEX('[5]Budget original'!$A$2:$AO$496,MATCH($A150,'[5]Budget original'!$A$2:$A$496,0),MATCH(F$2,'[5]Budget original'!$A$2:$AO$2,0))</f>
        <v>0</v>
      </c>
      <c r="G150" s="84"/>
      <c r="H150" s="14"/>
      <c r="I150" s="31">
        <f>+INDEX('[5]Budget révisé'!$A$2:$AO$496,MATCH($A150,'[5]Budget révisé'!$A$2:$A$496,0),MATCH(I$2,'[5]Budget révisé'!$A$2:$AO$2,0))</f>
        <v>0</v>
      </c>
      <c r="J150" s="42"/>
      <c r="K150" s="14"/>
      <c r="L150" s="34">
        <f>SUMIFS([5]BV_Data_An_Cour!$O:$O,[5]BV_Data_An_Cour!$U:$U,$B150,[5]BV_Data_An_Cour!$V:$V,$C150,[5]BV_Data_An_Cour!$W:$W,$L$2)</f>
        <v>0</v>
      </c>
      <c r="M150" s="42"/>
      <c r="N150" s="60">
        <f t="shared" si="56"/>
        <v>0</v>
      </c>
      <c r="O150" s="42"/>
      <c r="P150" s="14"/>
      <c r="Q150" s="34">
        <f>SUMIFS([5]BV_Data_An_Prec!$O:$O,[5]BV_Data_An_Prec!$U:$U,$B150,[5]BV_Data_An_Prec!$V:$V,$C150,[5]BV_Data_An_Prec!$W:$W,$L$2)</f>
        <v>0</v>
      </c>
      <c r="R150" s="42"/>
      <c r="S150" s="86">
        <f t="shared" si="58"/>
        <v>0</v>
      </c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0" ht="15.75" hidden="1" customHeight="1">
      <c r="A151" t="str">
        <f t="shared" si="32"/>
        <v>Véhicules usagés[...]</v>
      </c>
      <c r="B151" s="12" t="s">
        <v>74</v>
      </c>
      <c r="C151" s="30" t="s">
        <v>21</v>
      </c>
      <c r="D151" s="82"/>
      <c r="E151" s="14"/>
      <c r="F151" s="31">
        <f>+INDEX('[5]Budget original'!$A$2:$AO$496,MATCH($A151,'[5]Budget original'!$A$2:$A$496,0),MATCH(F$2,'[5]Budget original'!$A$2:$AO$2,0))</f>
        <v>0</v>
      </c>
      <c r="G151" s="84"/>
      <c r="H151" s="14"/>
      <c r="I151" s="31">
        <f>+INDEX('[5]Budget révisé'!$A$2:$AO$496,MATCH($A151,'[5]Budget révisé'!$A$2:$A$496,0),MATCH(I$2,'[5]Budget révisé'!$A$2:$AO$2,0))</f>
        <v>0</v>
      </c>
      <c r="J151" s="42"/>
      <c r="K151" s="14"/>
      <c r="L151" s="34">
        <f>SUMIFS([5]BV_Data_An_Cour!$O:$O,[5]BV_Data_An_Cour!$U:$U,$B151,[5]BV_Data_An_Cour!$V:$V,$C151,[5]BV_Data_An_Cour!$W:$W,$L$2)</f>
        <v>0</v>
      </c>
      <c r="M151" s="42"/>
      <c r="N151" s="60">
        <f t="shared" si="56"/>
        <v>0</v>
      </c>
      <c r="O151" s="42"/>
      <c r="P151" s="14"/>
      <c r="Q151" s="34">
        <f>SUMIFS([5]BV_Data_An_Prec!$O:$O,[5]BV_Data_An_Prec!$U:$U,$B151,[5]BV_Data_An_Prec!$V:$V,$C151,[5]BV_Data_An_Prec!$W:$W,$L$2)</f>
        <v>0</v>
      </c>
      <c r="R151" s="42"/>
      <c r="S151" s="86">
        <f t="shared" si="58"/>
        <v>0</v>
      </c>
      <c r="T151" s="83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0" ht="15.75" customHeight="1">
      <c r="A152" t="str">
        <f t="shared" si="32"/>
        <v>Véhicules usagésTOTAL SEMI-FIXES</v>
      </c>
      <c r="B152" s="12" t="s">
        <v>74</v>
      </c>
      <c r="C152" s="99" t="s">
        <v>65</v>
      </c>
      <c r="D152" s="100" t="s">
        <v>40</v>
      </c>
      <c r="E152" s="101">
        <f>F152/F$107</f>
        <v>8.9823689006181678E-2</v>
      </c>
      <c r="F152" s="102">
        <f>+SUM(F135:F151)</f>
        <v>8391.4369581265237</v>
      </c>
      <c r="G152" s="103" t="s">
        <v>40</v>
      </c>
      <c r="H152" s="101">
        <f>I152/I$107</f>
        <v>8.9823689006181678E-2</v>
      </c>
      <c r="I152" s="102">
        <f>+SUM(I135:I151)</f>
        <v>8391.4369581265237</v>
      </c>
      <c r="J152" s="103" t="s">
        <v>40</v>
      </c>
      <c r="K152" s="101">
        <f>L152/L$107</f>
        <v>2.5928826922992698E-2</v>
      </c>
      <c r="L152" s="102">
        <f>+SUM(L135:L151)</f>
        <v>4618.5779999999995</v>
      </c>
      <c r="M152" s="106"/>
      <c r="N152" s="102">
        <f t="shared" si="56"/>
        <v>-3772.8589581265242</v>
      </c>
      <c r="O152" s="103" t="s">
        <v>40</v>
      </c>
      <c r="P152" s="101">
        <f>Q152/Q$107</f>
        <v>8.3525469716658071E-2</v>
      </c>
      <c r="Q152" s="102">
        <f>+SUM(Q135:Q151)</f>
        <v>8176.2080000000005</v>
      </c>
      <c r="R152" s="106"/>
      <c r="S152" s="107">
        <f t="shared" si="58"/>
        <v>-3557.630000000001</v>
      </c>
      <c r="T152" s="118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0" ht="15.75" customHeight="1">
      <c r="A153" t="str">
        <f t="shared" si="32"/>
        <v>Véhicules usagés</v>
      </c>
      <c r="B153" s="12" t="s">
        <v>74</v>
      </c>
      <c r="C153" s="88"/>
      <c r="D153" s="89"/>
      <c r="E153" s="117"/>
      <c r="F153" s="60"/>
      <c r="G153" s="91"/>
      <c r="H153" s="117"/>
      <c r="I153" s="60"/>
      <c r="J153" s="24"/>
      <c r="K153" s="117"/>
      <c r="L153" s="94"/>
      <c r="M153" s="24"/>
      <c r="N153" s="94"/>
      <c r="O153" s="24"/>
      <c r="P153" s="117"/>
      <c r="Q153" s="94"/>
      <c r="R153" s="24"/>
      <c r="S153" s="95"/>
      <c r="T153" s="118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0" ht="15.75" customHeight="1">
      <c r="A154" t="str">
        <f t="shared" si="32"/>
        <v>Véhicules usagésTOTAL DES DÉPENSES</v>
      </c>
      <c r="B154" s="12" t="s">
        <v>74</v>
      </c>
      <c r="C154" s="99" t="s">
        <v>66</v>
      </c>
      <c r="D154" s="100" t="s">
        <v>40</v>
      </c>
      <c r="E154" s="101">
        <f>F154/F$107</f>
        <v>0.91816497868316793</v>
      </c>
      <c r="F154" s="102">
        <f>F121+F134+F152</f>
        <v>85776.075565646694</v>
      </c>
      <c r="G154" s="103" t="s">
        <v>40</v>
      </c>
      <c r="H154" s="101">
        <f>I154/I$107</f>
        <v>0.91816497868316793</v>
      </c>
      <c r="I154" s="102">
        <f>I121+I134+I152</f>
        <v>85776.075565646694</v>
      </c>
      <c r="J154" s="103" t="s">
        <v>40</v>
      </c>
      <c r="K154" s="101">
        <f>L154/L$107</f>
        <v>0.62682548827167717</v>
      </c>
      <c r="L154" s="102">
        <f>L121+L134+L152</f>
        <v>111653.42799999997</v>
      </c>
      <c r="M154" s="106"/>
      <c r="N154" s="119">
        <f>L154-I154</f>
        <v>25877.352434353277</v>
      </c>
      <c r="O154" s="103" t="s">
        <v>40</v>
      </c>
      <c r="P154" s="101">
        <f>Q154/Q$107</f>
        <v>0.89305097212347062</v>
      </c>
      <c r="Q154" s="102">
        <f>Q121+Q134+Q152</f>
        <v>87419.688000000009</v>
      </c>
      <c r="R154" s="106"/>
      <c r="S154" s="120">
        <f>L154-Q154</f>
        <v>24233.739999999962</v>
      </c>
      <c r="T154" s="118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0" ht="15.75" customHeight="1">
      <c r="A155" t="str">
        <f t="shared" si="32"/>
        <v>Véhicules usagésProgramme used 1</v>
      </c>
      <c r="B155" s="494" t="s">
        <v>74</v>
      </c>
      <c r="C155" s="30" t="s">
        <v>216</v>
      </c>
      <c r="D155" s="156"/>
      <c r="E155" s="157"/>
      <c r="F155" s="31">
        <f>+INDEX('[5]Budget original'!$A$2:$AO$496,MATCH($A155,'[5]Budget original'!$A$2:$A$496,0),MATCH(F$2,'[5]Budget original'!$A$2:$AO$2,0))</f>
        <v>0</v>
      </c>
      <c r="G155" s="158"/>
      <c r="H155" s="157"/>
      <c r="I155" s="31">
        <f>+INDEX('[5]Budget révisé'!$A$2:$AO$496,MATCH($A155,'[5]Budget révisé'!$A$2:$A$496,0),MATCH(I$2,'[5]Budget révisé'!$A$2:$AO$2,0))</f>
        <v>0</v>
      </c>
      <c r="J155" s="158"/>
      <c r="K155" s="157"/>
      <c r="L155" s="33">
        <v>0</v>
      </c>
      <c r="M155" s="42"/>
      <c r="N155" s="60">
        <f t="shared" ref="N155:N161" si="59">L155-I155</f>
        <v>0</v>
      </c>
      <c r="O155" s="158"/>
      <c r="P155" s="157"/>
      <c r="Q155" s="34">
        <f>-SUMIFS([5]BV_Data_An_Prec!$O:$O,[5]BV_Data_An_Prec!$U:$U,$B155,[5]BV_Data_An_Prec!$V:$V,$C155,[5]BV_Data_An_Prec!$W:$W,$L$2)</f>
        <v>0</v>
      </c>
      <c r="R155" s="42"/>
      <c r="S155" s="86">
        <f t="shared" ref="S155:S161" si="60">L155-Q155</f>
        <v>0</v>
      </c>
      <c r="T155" s="118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0" ht="15.75" customHeight="1">
      <c r="A156" t="str">
        <f t="shared" si="32"/>
        <v>Véhicules usagésProgramme used 2</v>
      </c>
      <c r="B156" s="12" t="s">
        <v>74</v>
      </c>
      <c r="C156" s="30" t="s">
        <v>82</v>
      </c>
      <c r="D156" s="156"/>
      <c r="E156" s="157"/>
      <c r="F156" s="31">
        <f>+INDEX('[5]Budget original'!$A$2:$AO$496,MATCH($A156,'[5]Budget original'!$A$2:$A$496,0),MATCH(F$2,'[5]Budget original'!$A$2:$AO$2,0))</f>
        <v>0</v>
      </c>
      <c r="G156" s="158"/>
      <c r="H156" s="157"/>
      <c r="I156" s="31">
        <f>+INDEX('[5]Budget révisé'!$A$2:$AO$496,MATCH($A156,'[5]Budget révisé'!$A$2:$A$496,0),MATCH(I$2,'[5]Budget révisé'!$A$2:$AO$2,0))</f>
        <v>0</v>
      </c>
      <c r="J156" s="158"/>
      <c r="K156" s="157"/>
      <c r="L156" s="34">
        <f>-SUMIFS([5]BV_Data_An_Cour!$O:$O,[5]BV_Data_An_Cour!$U:$U,$B156,[5]BV_Data_An_Cour!$V:$V,$C156,[5]BV_Data_An_Cour!$W:$W,$L$2)</f>
        <v>0</v>
      </c>
      <c r="M156" s="42"/>
      <c r="N156" s="60">
        <f t="shared" si="59"/>
        <v>0</v>
      </c>
      <c r="O156" s="158"/>
      <c r="P156" s="157"/>
      <c r="Q156" s="34">
        <f>-SUMIFS([5]BV_Data_An_Prec!$O:$O,[5]BV_Data_An_Prec!$U:$U,$B156,[5]BV_Data_An_Prec!$V:$V,$C156,[5]BV_Data_An_Prec!$W:$W,$L$2)</f>
        <v>0</v>
      </c>
      <c r="R156" s="42"/>
      <c r="S156" s="86">
        <f t="shared" si="60"/>
        <v>0</v>
      </c>
      <c r="T156" s="118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0" ht="15.75" customHeight="1">
      <c r="A157" t="str">
        <f t="shared" si="32"/>
        <v>Véhicules usagésProgramme used 3</v>
      </c>
      <c r="B157" s="12" t="s">
        <v>74</v>
      </c>
      <c r="C157" s="30" t="s">
        <v>83</v>
      </c>
      <c r="D157" s="82"/>
      <c r="E157" s="14"/>
      <c r="F157" s="31">
        <f>+INDEX('[5]Budget original'!$A$2:$AO$496,MATCH($A157,'[5]Budget original'!$A$2:$A$496,0),MATCH(F$2,'[5]Budget original'!$A$2:$AO$2,0))</f>
        <v>0</v>
      </c>
      <c r="G157" s="84"/>
      <c r="H157" s="14"/>
      <c r="I157" s="31">
        <f>+INDEX('[5]Budget révisé'!$A$2:$AO$496,MATCH($A157,'[5]Budget révisé'!$A$2:$A$496,0),MATCH(I$2,'[5]Budget révisé'!$A$2:$AO$2,0))</f>
        <v>0</v>
      </c>
      <c r="J157" s="42"/>
      <c r="K157" s="14"/>
      <c r="L157" s="34">
        <f>-SUMIFS([5]BV_Data_An_Cour!$O:$O,[5]BV_Data_An_Cour!$U:$U,$B157,[5]BV_Data_An_Cour!$V:$V,$C157,[5]BV_Data_An_Cour!$W:$W,$L$2)</f>
        <v>0</v>
      </c>
      <c r="M157" s="42"/>
      <c r="N157" s="60">
        <f t="shared" si="59"/>
        <v>0</v>
      </c>
      <c r="O157" s="42"/>
      <c r="P157" s="14"/>
      <c r="Q157" s="34">
        <f>-SUMIFS([5]BV_Data_An_Prec!$O:$O,[5]BV_Data_An_Prec!$U:$U,$B157,[5]BV_Data_An_Prec!$V:$V,$C157,[5]BV_Data_An_Prec!$W:$W,$L$2)</f>
        <v>0</v>
      </c>
      <c r="R157" s="42"/>
      <c r="S157" s="86">
        <f t="shared" si="60"/>
        <v>0</v>
      </c>
      <c r="T157" s="118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0" ht="15.75" customHeight="1">
      <c r="A158" t="str">
        <f t="shared" ref="A158:A161" si="61">+B158&amp;C158</f>
        <v>Véhicules usagésFrais administration</v>
      </c>
      <c r="B158" s="12" t="s">
        <v>74</v>
      </c>
      <c r="C158" s="30" t="s">
        <v>71</v>
      </c>
      <c r="D158" s="82"/>
      <c r="E158" s="14"/>
      <c r="F158" s="31">
        <f>+INDEX('[5]Budget original'!$A$2:$AO$496,MATCH($A158,'[5]Budget original'!$A$2:$A$496,0),MATCH(F$2,'[5]Budget original'!$A$2:$AO$2,0))</f>
        <v>11430.713396640196</v>
      </c>
      <c r="G158" s="84"/>
      <c r="H158" s="14"/>
      <c r="I158" s="31">
        <f>+INDEX('[5]Budget révisé'!$A$2:$AO$496,MATCH($A158,'[5]Budget révisé'!$A$2:$A$496,0),MATCH(I$2,'[5]Budget révisé'!$A$2:$AO$2,0))</f>
        <v>11430.713396640196</v>
      </c>
      <c r="J158" s="42"/>
      <c r="K158" s="14"/>
      <c r="L158" s="33">
        <f>349*J96</f>
        <v>14309</v>
      </c>
      <c r="M158" s="42"/>
      <c r="N158" s="60">
        <f t="shared" si="59"/>
        <v>2878.2866033598038</v>
      </c>
      <c r="O158" s="42"/>
      <c r="P158" s="14"/>
      <c r="Q158" s="34">
        <f>349*O96</f>
        <v>14658</v>
      </c>
      <c r="R158" s="42"/>
      <c r="S158" s="86">
        <f t="shared" si="60"/>
        <v>-349</v>
      </c>
      <c r="T158" s="118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0" ht="15.75" hidden="1" customHeight="1">
      <c r="A159" t="str">
        <f t="shared" si="61"/>
        <v>Véhicules usagés[...]</v>
      </c>
      <c r="B159" s="12" t="s">
        <v>74</v>
      </c>
      <c r="C159" s="30" t="s">
        <v>21</v>
      </c>
      <c r="D159" s="82"/>
      <c r="E159" s="14"/>
      <c r="F159" s="31">
        <f>+INDEX('[5]Budget original'!$A$2:$AO$496,MATCH($A159,'[5]Budget original'!$A$2:$A$496,0),MATCH(F$2,'[5]Budget original'!$A$2:$AO$2,0))</f>
        <v>0</v>
      </c>
      <c r="G159" s="84"/>
      <c r="H159" s="14"/>
      <c r="I159" s="31">
        <f>+INDEX('[5]Budget révisé'!$A$2:$AO$496,MATCH($A159,'[5]Budget révisé'!$A$2:$A$496,0),MATCH(I$2,'[5]Budget révisé'!$A$2:$AO$2,0))</f>
        <v>0</v>
      </c>
      <c r="J159" s="42"/>
      <c r="K159" s="14"/>
      <c r="L159" s="33">
        <f>-SUMIFS([5]BV_Data_An_Cour!$O:$O,[5]BV_Data_An_Cour!$U:$U,$B159,[5]BV_Data_An_Cour!$V:$V,$C159,[5]BV_Data_An_Cour!$W:$W,$L$2)</f>
        <v>0</v>
      </c>
      <c r="M159" s="42"/>
      <c r="N159" s="60">
        <f t="shared" si="59"/>
        <v>0</v>
      </c>
      <c r="O159" s="42"/>
      <c r="P159" s="14"/>
      <c r="Q159" s="34">
        <f>-SUMIFS([5]BV_Data_An_Prec!$O:$O,[5]BV_Data_An_Prec!$U:$U,$B159,[5]BV_Data_An_Prec!$V:$V,$C159,[5]BV_Data_An_Prec!$W:$W,$L$2)</f>
        <v>0</v>
      </c>
      <c r="R159" s="42"/>
      <c r="S159" s="86">
        <f t="shared" si="60"/>
        <v>0</v>
      </c>
      <c r="T159" s="118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1:40" ht="15.75" hidden="1" customHeight="1">
      <c r="A160" t="str">
        <f t="shared" si="61"/>
        <v>Véhicules usagés[...]</v>
      </c>
      <c r="B160" s="12" t="s">
        <v>74</v>
      </c>
      <c r="C160" s="30" t="s">
        <v>21</v>
      </c>
      <c r="D160" s="82"/>
      <c r="E160" s="14"/>
      <c r="F160" s="31">
        <f>+INDEX('[5]Budget original'!$A$2:$AO$496,MATCH($A160,'[5]Budget original'!$A$2:$A$496,0),MATCH(F$2,'[5]Budget original'!$A$2:$AO$2,0))</f>
        <v>0</v>
      </c>
      <c r="G160" s="84"/>
      <c r="H160" s="14"/>
      <c r="I160" s="31">
        <f>+INDEX('[5]Budget révisé'!$A$2:$AO$496,MATCH($A160,'[5]Budget révisé'!$A$2:$A$496,0),MATCH(I$2,'[5]Budget révisé'!$A$2:$AO$2,0))</f>
        <v>0</v>
      </c>
      <c r="J160" s="42"/>
      <c r="K160" s="14"/>
      <c r="L160" s="33">
        <f>-SUMIFS([5]BV_Data_An_Cour!$O:$O,[5]BV_Data_An_Cour!$U:$U,$B160,[5]BV_Data_An_Cour!$V:$V,$C160,[5]BV_Data_An_Cour!$W:$W,$L$2)</f>
        <v>0</v>
      </c>
      <c r="M160" s="42"/>
      <c r="N160" s="60">
        <f t="shared" si="59"/>
        <v>0</v>
      </c>
      <c r="O160" s="42"/>
      <c r="P160" s="14"/>
      <c r="Q160" s="34">
        <f>-SUMIFS([5]BV_Data_An_Prec!$O:$O,[5]BV_Data_An_Prec!$U:$U,$B160,[5]BV_Data_An_Prec!$V:$V,$C160,[5]BV_Data_An_Prec!$W:$W,$L$2)</f>
        <v>0</v>
      </c>
      <c r="R160" s="42"/>
      <c r="S160" s="86">
        <f t="shared" si="60"/>
        <v>0</v>
      </c>
      <c r="T160" s="118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0" ht="15.75" hidden="1" customHeight="1">
      <c r="A161" t="str">
        <f t="shared" si="61"/>
        <v>Véhicules usagés[...]</v>
      </c>
      <c r="B161" s="12" t="s">
        <v>74</v>
      </c>
      <c r="C161" s="88" t="s">
        <v>21</v>
      </c>
      <c r="D161" s="89"/>
      <c r="E161" s="117"/>
      <c r="F161" s="31">
        <f>+INDEX('[5]Budget original'!$A$2:$AO$496,MATCH($A161,'[5]Budget original'!$A$2:$A$496,0),MATCH(F$2,'[5]Budget original'!$A$2:$AO$2,0))</f>
        <v>0</v>
      </c>
      <c r="G161" s="84"/>
      <c r="H161" s="14"/>
      <c r="I161" s="31">
        <f>+INDEX('[5]Budget révisé'!$A$2:$AO$496,MATCH($A161,'[5]Budget révisé'!$A$2:$A$496,0),MATCH(I$2,'[5]Budget révisé'!$A$2:$AO$2,0))</f>
        <v>0</v>
      </c>
      <c r="J161" s="42"/>
      <c r="K161" s="14"/>
      <c r="L161" s="33">
        <f>-SUMIFS([5]BV_Data_An_Cour!$O:$O,[5]BV_Data_An_Cour!$U:$U,$B161,[5]BV_Data_An_Cour!$V:$V,$C161,[5]BV_Data_An_Cour!$W:$W,$L$2)</f>
        <v>0</v>
      </c>
      <c r="M161" s="42"/>
      <c r="N161" s="60">
        <f t="shared" si="59"/>
        <v>0</v>
      </c>
      <c r="O161" s="42"/>
      <c r="P161" s="14"/>
      <c r="Q161" s="34">
        <f>-SUMIFS([5]BV_Data_An_Prec!$O:$O,[5]BV_Data_An_Prec!$U:$U,$B161,[5]BV_Data_An_Prec!$V:$V,$C161,[5]BV_Data_An_Prec!$W:$W,$L$2)</f>
        <v>0</v>
      </c>
      <c r="R161" s="42"/>
      <c r="S161" s="86">
        <f t="shared" si="60"/>
        <v>0</v>
      </c>
      <c r="T161" s="118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0" ht="15.75" customHeight="1">
      <c r="B162" s="12"/>
      <c r="C162" s="99" t="s">
        <v>72</v>
      </c>
      <c r="D162" s="100"/>
      <c r="E162" s="101"/>
      <c r="F162" s="102">
        <f>+SUM(F155:F161)</f>
        <v>11430.713396640196</v>
      </c>
      <c r="G162" s="103"/>
      <c r="H162" s="101"/>
      <c r="I162" s="102">
        <f>+SUM(I155:I161)</f>
        <v>11430.713396640196</v>
      </c>
      <c r="J162" s="103"/>
      <c r="K162" s="101"/>
      <c r="L162" s="102">
        <f>+SUM(L155:L161)</f>
        <v>14309</v>
      </c>
      <c r="M162" s="106"/>
      <c r="N162" s="102">
        <f>SUM(N157:N157)</f>
        <v>0</v>
      </c>
      <c r="O162" s="103"/>
      <c r="P162" s="101"/>
      <c r="Q162" s="102">
        <f>+SUM(Q155:Q161)</f>
        <v>14658</v>
      </c>
      <c r="R162" s="106"/>
      <c r="S162" s="107">
        <f>+SUM(S155:S161)</f>
        <v>-349</v>
      </c>
      <c r="T162" s="118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0" ht="15.75" customHeight="1">
      <c r="B163" s="12"/>
      <c r="C163" s="30"/>
      <c r="D163" s="82"/>
      <c r="E163" s="14"/>
      <c r="F163" s="60"/>
      <c r="G163" s="84"/>
      <c r="H163" s="14"/>
      <c r="I163" s="60"/>
      <c r="J163" s="42"/>
      <c r="K163" s="14"/>
      <c r="L163" s="60"/>
      <c r="M163" s="42"/>
      <c r="N163" s="60"/>
      <c r="O163" s="42"/>
      <c r="P163" s="14"/>
      <c r="Q163" s="60"/>
      <c r="R163" s="42"/>
      <c r="S163" s="86"/>
      <c r="T163" s="157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0" ht="15.75" customHeight="1" thickBot="1">
      <c r="B164" s="12"/>
      <c r="C164" s="130" t="s">
        <v>73</v>
      </c>
      <c r="D164" s="159"/>
      <c r="E164" s="131"/>
      <c r="F164" s="133">
        <f>F107-F154+F162</f>
        <v>19075.839420131357</v>
      </c>
      <c r="G164" s="160"/>
      <c r="H164" s="131"/>
      <c r="I164" s="133">
        <f>I107-I154+I162</f>
        <v>19075.839420131357</v>
      </c>
      <c r="J164" s="161"/>
      <c r="K164" s="132"/>
      <c r="L164" s="133">
        <f>L107-L154+L162</f>
        <v>80780.792000000118</v>
      </c>
      <c r="M164" s="161"/>
      <c r="N164" s="133">
        <f>L164-I164</f>
        <v>61704.952579868761</v>
      </c>
      <c r="O164" s="161"/>
      <c r="P164" s="132"/>
      <c r="Q164" s="133">
        <f>Q107-Q154+Q162</f>
        <v>25127.112000000008</v>
      </c>
      <c r="R164" s="161"/>
      <c r="S164" s="135">
        <f>L164-Q164</f>
        <v>55653.680000000109</v>
      </c>
      <c r="T164" s="83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0" ht="15.75" customHeight="1" thickTop="1"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62"/>
      <c r="M165" s="11"/>
      <c r="N165" s="11"/>
      <c r="O165" s="11"/>
      <c r="P165" s="11"/>
      <c r="Q165" s="11"/>
      <c r="R165" s="11"/>
      <c r="S165" s="11"/>
      <c r="T165" s="162"/>
      <c r="U165" s="11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0" ht="15.75" customHeight="1"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62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spans="1:40" ht="33.75" customHeight="1">
      <c r="B167" s="12"/>
      <c r="C167" s="6" t="str">
        <f>C1</f>
        <v>Volks</v>
      </c>
      <c r="D167" s="2"/>
      <c r="E167" s="2"/>
      <c r="F167" s="2"/>
      <c r="G167" s="2"/>
      <c r="H167" s="1"/>
      <c r="I167" s="1"/>
      <c r="J167" s="1"/>
      <c r="K167" s="3" t="s">
        <v>84</v>
      </c>
      <c r="L167" s="2"/>
      <c r="M167" s="2"/>
      <c r="N167" s="1"/>
      <c r="O167" s="1"/>
      <c r="P167" s="2"/>
      <c r="Q167" s="1"/>
      <c r="R167" s="2"/>
      <c r="S167" s="5" t="str">
        <f>$S$1</f>
        <v>Réalisé, Juillet 2021</v>
      </c>
      <c r="T167" s="2"/>
      <c r="U167" s="6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spans="1:40" ht="15.75" customHeight="1" thickBot="1"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1:40" ht="15.75" customHeight="1" thickTop="1">
      <c r="B169" s="12"/>
      <c r="C169" s="13"/>
      <c r="D169" s="528" t="s">
        <v>5</v>
      </c>
      <c r="E169" s="529"/>
      <c r="F169" s="530"/>
      <c r="G169" s="526" t="s">
        <v>75</v>
      </c>
      <c r="H169" s="529"/>
      <c r="I169" s="530"/>
      <c r="J169" s="526" t="s">
        <v>7</v>
      </c>
      <c r="K169" s="529"/>
      <c r="L169" s="530"/>
      <c r="M169" s="526" t="s">
        <v>8</v>
      </c>
      <c r="N169" s="530"/>
      <c r="O169" s="528" t="s">
        <v>9</v>
      </c>
      <c r="P169" s="529"/>
      <c r="Q169" s="530"/>
      <c r="R169" s="526" t="s">
        <v>10</v>
      </c>
      <c r="S169" s="527"/>
      <c r="T169" s="156"/>
      <c r="U169" s="14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spans="1:40" ht="15.75" customHeight="1">
      <c r="A170" t="str">
        <f t="shared" ref="A170:A227" si="62">+B170&amp;C170</f>
        <v>Service</v>
      </c>
      <c r="B170" s="12" t="s">
        <v>84</v>
      </c>
      <c r="C170" s="30"/>
      <c r="D170" s="81" t="s">
        <v>41</v>
      </c>
      <c r="E170" s="81" t="s">
        <v>85</v>
      </c>
      <c r="F170" s="140" t="s">
        <v>13</v>
      </c>
      <c r="G170" s="141" t="s">
        <v>41</v>
      </c>
      <c r="H170" s="81" t="s">
        <v>85</v>
      </c>
      <c r="I170" s="140" t="s">
        <v>13</v>
      </c>
      <c r="J170" s="141" t="s">
        <v>41</v>
      </c>
      <c r="K170" s="81" t="s">
        <v>85</v>
      </c>
      <c r="L170" s="140" t="s">
        <v>13</v>
      </c>
      <c r="M170" s="141" t="s">
        <v>41</v>
      </c>
      <c r="N170" s="140" t="s">
        <v>13</v>
      </c>
      <c r="O170" s="81" t="s">
        <v>41</v>
      </c>
      <c r="P170" s="81" t="s">
        <v>85</v>
      </c>
      <c r="Q170" s="140" t="s">
        <v>13</v>
      </c>
      <c r="R170" s="141" t="s">
        <v>86</v>
      </c>
      <c r="S170" s="142" t="s">
        <v>13</v>
      </c>
      <c r="T170" s="81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0" ht="15.75" customHeight="1">
      <c r="A171" t="str">
        <f t="shared" si="62"/>
        <v>ServiceM/O Client</v>
      </c>
      <c r="B171" s="12" t="s">
        <v>84</v>
      </c>
      <c r="C171" s="30" t="s">
        <v>87</v>
      </c>
      <c r="D171" s="14">
        <f>+INDEX('[5]Budget original'!$A$2:$AO$496,MATCH($A171,'[5]Budget original'!$A$2:$A$496,0),MATCH(D$2,'[5]Budget original'!$A$2:$AO$2,0))</f>
        <v>369.57520889424842</v>
      </c>
      <c r="E171" s="83">
        <f>+INDEX('[5]Budget original'!$A$2:$AO$496,MATCH($A171,'[5]Budget original'!$A$2:$A$496,0),MATCH(E$2,'[5]Budget original'!$A$2:$AO$2,0))</f>
        <v>90707.979661855235</v>
      </c>
      <c r="F171" s="83">
        <f>+INDEX('[5]Budget original'!$A$2:$AO$496,MATCH($A171,'[5]Budget original'!$A$2:$A$496,0),MATCH(F$2,'[5]Budget original'!$A$2:$AO$2,0))</f>
        <v>68076.876936082044</v>
      </c>
      <c r="G171" s="163">
        <f>+INDEX('[5]Budget révisé'!$A$2:$AO$496,MATCH($A171,'[5]Budget révisé'!$A$2:$A$496,0),MATCH(G$2,'[5]Budget révisé'!$A$2:$AO$2,0))</f>
        <v>369.57520889424842</v>
      </c>
      <c r="H171" s="83">
        <f>+INDEX('[5]Budget révisé'!$A$2:$AO$496,MATCH($A171,'[5]Budget révisé'!$A$2:$A$496,0),MATCH(H$2,'[5]Budget révisé'!$A$2:$AO$2,0))</f>
        <v>90707.979661855235</v>
      </c>
      <c r="I171" s="83">
        <f>+INDEX('[5]Budget révisé'!$A$2:$AO$496,MATCH($A171,'[5]Budget révisé'!$A$2:$A$496,0),MATCH(I$2,'[5]Budget révisé'!$A$2:$AO$2,0))</f>
        <v>68076.876936082044</v>
      </c>
      <c r="J171" s="61">
        <f>-SUMIFS([5]BV_Data_An_Cour!$O:$O,[5]BV_Data_An_Cour!$U:$U,$B171,[5]BV_Data_An_Cour!$V:$V,$C171,[5]BV_Data_An_Cour!$W:$W,J$2)</f>
        <v>328</v>
      </c>
      <c r="K171" s="31">
        <f>-SUMIFS([5]BV_Data_An_Cour!$O:$O,[5]BV_Data_An_Cour!$X:$X,"Oui",[5]BV_Data_An_Cour!$U:$U,$B171,[5]BV_Data_An_Cour!$V:$V,$C171)</f>
        <v>75569.03</v>
      </c>
      <c r="L171" s="34">
        <f>-SUMIFS([5]BV_Data_An_Cour!$O:$O,[5]BV_Data_An_Cour!$U:$U,$B171,[5]BV_Data_An_Cour!$V:$V,$C171,[5]BV_Data_An_Cour!$W:$W,$L$2)</f>
        <v>59006.14</v>
      </c>
      <c r="M171" s="164">
        <f>(K171-H171)/H171</f>
        <v>-0.1668976612453591</v>
      </c>
      <c r="N171" s="60">
        <f>L171-I171</f>
        <v>-9070.7369360820448</v>
      </c>
      <c r="O171" s="61">
        <f>-SUMIFS([5]BV_Data_An_Prec!$O:$O,[5]BV_Data_An_Prec!$U:$U,$B171,[5]BV_Data_An_Prec!$V:$V,$C171,[5]BV_Data_An_Prec!$W:$W,O$2)</f>
        <v>358</v>
      </c>
      <c r="P171" s="31">
        <f>-SUMIFS([5]BV_Data_An_Prec!$O:$O,[5]BV_Data_An_Prec!$X:$X,"Oui",[5]BV_Data_An_Prec!$U:$U,$B171,[5]BV_Data_An_Prec!$V:$V,$C171)</f>
        <v>88531.199999999997</v>
      </c>
      <c r="Q171" s="34">
        <f>-SUMIFS([5]BV_Data_An_Prec!$O:$O,[5]BV_Data_An_Prec!$U:$U,$B171,[5]BV_Data_An_Prec!$V:$V,$C171,[5]BV_Data_An_Prec!$W:$W,$L$2)</f>
        <v>65636.41</v>
      </c>
      <c r="R171" s="164">
        <f>IF(O171=0,0,J171/O171)</f>
        <v>0.91620111731843579</v>
      </c>
      <c r="S171" s="86">
        <f>L171-Q171</f>
        <v>-6630.2700000000041</v>
      </c>
      <c r="T171" s="83"/>
      <c r="U171" s="14">
        <f>K171*I172</f>
        <v>56715.005390561826</v>
      </c>
      <c r="V171" s="31">
        <f>U171-L171</f>
        <v>-2291.1346094381734</v>
      </c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0" ht="15.75" customHeight="1">
      <c r="A172" t="str">
        <f t="shared" si="62"/>
        <v>Service% profit / ventes</v>
      </c>
      <c r="B172" s="12" t="s">
        <v>84</v>
      </c>
      <c r="C172" s="30" t="s">
        <v>88</v>
      </c>
      <c r="D172" s="14"/>
      <c r="E172" s="150"/>
      <c r="F172" s="165">
        <f>F171/E171</f>
        <v>0.75050593332429738</v>
      </c>
      <c r="G172" s="42"/>
      <c r="H172" s="150"/>
      <c r="I172" s="165">
        <f>I171/H171</f>
        <v>0.75050593332429738</v>
      </c>
      <c r="J172" s="61"/>
      <c r="K172" s="14"/>
      <c r="L172" s="165">
        <f>IF(L171=0,0,L171/K171)</f>
        <v>0.78082436680740774</v>
      </c>
      <c r="M172" s="164"/>
      <c r="N172" s="60"/>
      <c r="O172" s="61"/>
      <c r="P172" s="14"/>
      <c r="Q172" s="165">
        <f>IF(Q171=0,0,Q171/P171)</f>
        <v>0.74139297784283964</v>
      </c>
      <c r="R172" s="61"/>
      <c r="S172" s="86"/>
      <c r="T172" s="83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0" ht="15.75" customHeight="1">
      <c r="A173" t="str">
        <f t="shared" si="62"/>
        <v>Service</v>
      </c>
      <c r="B173" s="12" t="s">
        <v>84</v>
      </c>
      <c r="C173" s="88"/>
      <c r="D173" s="117"/>
      <c r="E173" s="166">
        <f t="shared" ref="E173" si="63">IFERROR(E171/D171,0)</f>
        <v>245.43848580441644</v>
      </c>
      <c r="F173" s="167"/>
      <c r="G173" s="24"/>
      <c r="H173" s="166">
        <f t="shared" ref="H173" si="64">IFERROR(H171/G171,0)</f>
        <v>245.43848580441644</v>
      </c>
      <c r="I173" s="167"/>
      <c r="J173" s="168"/>
      <c r="K173" s="169">
        <f t="shared" ref="K173" si="65">IFERROR(K171/J171,0)</f>
        <v>230.39338414634145</v>
      </c>
      <c r="L173" s="167"/>
      <c r="M173" s="170"/>
      <c r="N173" s="94"/>
      <c r="O173" s="168"/>
      <c r="P173" s="169">
        <f t="shared" ref="P173" si="66">IFERROR(P171/O171,0)</f>
        <v>247.29385474860334</v>
      </c>
      <c r="Q173" s="167"/>
      <c r="R173" s="168"/>
      <c r="S173" s="95"/>
      <c r="T173" s="83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0" ht="18" customHeight="1">
      <c r="A174" t="str">
        <f t="shared" si="62"/>
        <v>ServiceM/O Garantie</v>
      </c>
      <c r="B174" s="12" t="s">
        <v>84</v>
      </c>
      <c r="C174" s="15" t="s">
        <v>89</v>
      </c>
      <c r="D174" s="171">
        <f>+INDEX('[5]Budget original'!$A$2:$AO$496,MATCH($A174,'[5]Budget original'!$A$2:$A$496,0),MATCH(D$2,'[5]Budget original'!$A$2:$AO$2,0))</f>
        <v>430.29789831374308</v>
      </c>
      <c r="E174" s="83">
        <f>+INDEX('[5]Budget original'!$A$2:$AO$496,MATCH($A174,'[5]Budget original'!$A$2:$A$496,0),MATCH(E$2,'[5]Budget original'!$A$2:$AO$2,0))</f>
        <v>76048.26984037504</v>
      </c>
      <c r="F174" s="83">
        <f>+INDEX('[5]Budget original'!$A$2:$AO$496,MATCH($A174,'[5]Budget original'!$A$2:$A$496,0),MATCH(F$2,'[5]Budget original'!$A$2:$AO$2,0))</f>
        <v>53094.189524096088</v>
      </c>
      <c r="G174" s="172">
        <f>+INDEX('[5]Budget révisé'!$A$2:$AO$496,MATCH($A174,'[5]Budget révisé'!$A$2:$A$496,0),MATCH(G$2,'[5]Budget révisé'!$A$2:$AO$2,0))</f>
        <v>430.29789831374308</v>
      </c>
      <c r="H174" s="83">
        <f>+INDEX('[5]Budget révisé'!$A$2:$AO$496,MATCH($A174,'[5]Budget révisé'!$A$2:$A$496,0),MATCH(H$2,'[5]Budget révisé'!$A$2:$AO$2,0))</f>
        <v>76048.26984037504</v>
      </c>
      <c r="I174" s="83">
        <f>+INDEX('[5]Budget révisé'!$A$2:$AO$496,MATCH($A174,'[5]Budget révisé'!$A$2:$A$496,0),MATCH(I$2,'[5]Budget révisé'!$A$2:$AO$2,0))</f>
        <v>53094.189524096088</v>
      </c>
      <c r="J174" s="172">
        <f>-SUMIFS([5]BV_Data_An_Cour!$O:$O,[5]BV_Data_An_Cour!$U:$U,$B174,[5]BV_Data_An_Cour!$V:$V,$C174,[5]BV_Data_An_Cour!$W:$W,J$2)</f>
        <v>185</v>
      </c>
      <c r="K174" s="173">
        <f>-SUMIFS([5]BV_Data_An_Cour!$O:$O,[5]BV_Data_An_Cour!$X:$X,"Oui",[5]BV_Data_An_Cour!$U:$U,$B174,[5]BV_Data_An_Cour!$V:$V,$C174)</f>
        <v>44854.55</v>
      </c>
      <c r="L174" s="34">
        <f>-SUMIFS([5]BV_Data_An_Cour!$O:$O,[5]BV_Data_An_Cour!$U:$U,$B174,[5]BV_Data_An_Cour!$V:$V,$C174,[5]BV_Data_An_Cour!$W:$W,$L$2)</f>
        <v>32446.370000000003</v>
      </c>
      <c r="M174" s="164">
        <f>(K174-H174)/H174</f>
        <v>-0.41018316269193905</v>
      </c>
      <c r="N174" s="115">
        <f>L174-I174</f>
        <v>-20647.819524096085</v>
      </c>
      <c r="O174" s="172">
        <f>-SUMIFS([5]BV_Data_An_Prec!$O:$O,[5]BV_Data_An_Prec!$U:$U,$B174,[5]BV_Data_An_Prec!$V:$V,$C174,[5]BV_Data_An_Prec!$W:$W,O$2)</f>
        <v>412</v>
      </c>
      <c r="P174" s="173">
        <f>-SUMIFS([5]BV_Data_An_Prec!$O:$O,[5]BV_Data_An_Prec!$X:$X,"Oui",[5]BV_Data_An_Prec!$U:$U,$B174,[5]BV_Data_An_Prec!$V:$V,$C174)</f>
        <v>85164.4</v>
      </c>
      <c r="Q174" s="34">
        <f>-SUMIFS([5]BV_Data_An_Prec!$O:$O,[5]BV_Data_An_Prec!$U:$U,$B174,[5]BV_Data_An_Prec!$V:$V,$C174,[5]BV_Data_An_Prec!$W:$W,$L$2)</f>
        <v>61383.01999999999</v>
      </c>
      <c r="R174" s="164">
        <f>IF(O174=0,0,J174/O174)</f>
        <v>0.44902912621359226</v>
      </c>
      <c r="S174" s="86">
        <f>L174-Q174</f>
        <v>-28936.649999999987</v>
      </c>
      <c r="T174" s="83"/>
      <c r="U174" s="14">
        <f>K174*I175</f>
        <v>31315.846944537134</v>
      </c>
      <c r="V174" s="31">
        <f>U174-L174</f>
        <v>-1130.5230554628688</v>
      </c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0" ht="15.75" customHeight="1">
      <c r="A175" t="str">
        <f t="shared" si="62"/>
        <v>Service% profit / ventes</v>
      </c>
      <c r="B175" s="12" t="s">
        <v>84</v>
      </c>
      <c r="C175" s="30" t="s">
        <v>88</v>
      </c>
      <c r="D175" s="14"/>
      <c r="E175" s="14"/>
      <c r="F175" s="165">
        <f>F174/E174</f>
        <v>0.69816433214773377</v>
      </c>
      <c r="G175" s="42"/>
      <c r="H175" s="14"/>
      <c r="I175" s="165">
        <f>I174/H174</f>
        <v>0.69816433214773377</v>
      </c>
      <c r="J175" s="42"/>
      <c r="K175" s="14"/>
      <c r="L175" s="165">
        <f>IF(L174=0,0,L174/K174)</f>
        <v>0.72336853228936637</v>
      </c>
      <c r="M175" s="43"/>
      <c r="N175" s="44"/>
      <c r="O175" s="42"/>
      <c r="P175" s="14"/>
      <c r="Q175" s="165">
        <f>IF(Q174=0,0,Q174/P174)</f>
        <v>0.72075914349188153</v>
      </c>
      <c r="R175" s="43"/>
      <c r="S175" s="45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0" ht="15.75" customHeight="1">
      <c r="A176" t="str">
        <f t="shared" si="62"/>
        <v>Service</v>
      </c>
      <c r="B176" s="12" t="s">
        <v>84</v>
      </c>
      <c r="C176" s="88"/>
      <c r="D176" s="117"/>
      <c r="E176" s="117"/>
      <c r="F176" s="167"/>
      <c r="G176" s="24"/>
      <c r="H176" s="117"/>
      <c r="I176" s="167"/>
      <c r="J176" s="24"/>
      <c r="K176" s="174"/>
      <c r="L176" s="167"/>
      <c r="M176" s="175"/>
      <c r="N176" s="176"/>
      <c r="O176" s="24"/>
      <c r="P176" s="174"/>
      <c r="Q176" s="167"/>
      <c r="R176" s="175"/>
      <c r="S176" s="177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0" ht="15.75" customHeight="1">
      <c r="A177" t="str">
        <f t="shared" si="62"/>
        <v>ServiceM/O Interne</v>
      </c>
      <c r="B177" s="12" t="s">
        <v>84</v>
      </c>
      <c r="C177" s="30" t="s">
        <v>90</v>
      </c>
      <c r="D177" s="14">
        <f>+INDEX('[5]Budget original'!$A$2:$AO$496,MATCH($A177,'[5]Budget original'!$A$2:$A$496,0),MATCH(D$2,'[5]Budget original'!$A$2:$AO$2,0))</f>
        <v>240.42736984044527</v>
      </c>
      <c r="E177" s="83">
        <f>+INDEX('[5]Budget original'!$A$2:$AO$496,MATCH($A177,'[5]Budget original'!$A$2:$A$496,0),MATCH(E$2,'[5]Budget original'!$A$2:$AO$2,0))</f>
        <v>56698.105191939605</v>
      </c>
      <c r="F177" s="83">
        <f>+INDEX('[5]Budget original'!$A$2:$AO$496,MATCH($A177,'[5]Budget original'!$A$2:$A$496,0),MATCH(F$2,'[5]Budget original'!$A$2:$AO$2,0))</f>
        <v>41572.557937194295</v>
      </c>
      <c r="G177" s="42">
        <f>+INDEX('[5]Budget révisé'!$A$2:$AO$496,MATCH($A177,'[5]Budget révisé'!$A$2:$A$496,0),MATCH(G$2,'[5]Budget révisé'!$A$2:$AO$2,0))</f>
        <v>240.42736984044527</v>
      </c>
      <c r="H177" s="83">
        <f>+INDEX('[5]Budget révisé'!$A$2:$AO$496,MATCH($A177,'[5]Budget révisé'!$A$2:$A$496,0),MATCH(H$2,'[5]Budget révisé'!$A$2:$AO$2,0))</f>
        <v>56698.105191939605</v>
      </c>
      <c r="I177" s="83">
        <f>+INDEX('[5]Budget révisé'!$A$2:$AO$496,MATCH($A177,'[5]Budget révisé'!$A$2:$A$496,0),MATCH(I$2,'[5]Budget révisé'!$A$2:$AO$2,0))</f>
        <v>41572.557937194295</v>
      </c>
      <c r="J177" s="61">
        <f>-SUMIFS([5]BV_Data_An_Cour!$O:$O,[5]BV_Data_An_Cour!$U:$U,$B177,[5]BV_Data_An_Cour!$V:$V,$C177,[5]BV_Data_An_Cour!$W:$W,J$2)</f>
        <v>256</v>
      </c>
      <c r="K177" s="173">
        <f>-SUMIFS([5]BV_Data_An_Cour!$O:$O,[5]BV_Data_An_Cour!$X:$X,"Oui",[5]BV_Data_An_Cour!$U:$U,$B177,[5]BV_Data_An_Cour!$V:$V,$C177)</f>
        <v>53868.950000000004</v>
      </c>
      <c r="L177" s="34">
        <f>-SUMIFS([5]BV_Data_An_Cour!$O:$O,[5]BV_Data_An_Cour!$U:$U,$B177,[5]BV_Data_An_Cour!$V:$V,$C177,[5]BV_Data_An_Cour!$W:$W,$L$2)</f>
        <v>41090.460000000006</v>
      </c>
      <c r="M177" s="164">
        <f>(K177-H177)/H177</f>
        <v>-4.9898584482886789E-2</v>
      </c>
      <c r="N177" s="60">
        <f t="shared" ref="N177:N178" si="67">L177-I177</f>
        <v>-482.09793719428853</v>
      </c>
      <c r="O177" s="61">
        <f>-SUMIFS([5]BV_Data_An_Prec!$O:$O,[5]BV_Data_An_Prec!$U:$U,$B177,[5]BV_Data_An_Prec!$V:$V,$C177,[5]BV_Data_An_Prec!$W:$W,O$2)</f>
        <v>269</v>
      </c>
      <c r="P177" s="173">
        <f>-SUMIFS([5]BV_Data_An_Prec!$O:$O,[5]BV_Data_An_Prec!$X:$X,"Oui",[5]BV_Data_An_Prec!$U:$U,$B177,[5]BV_Data_An_Prec!$V:$V,$C177)</f>
        <v>50206.68</v>
      </c>
      <c r="Q177" s="34">
        <f>-SUMIFS([5]BV_Data_An_Prec!$O:$O,[5]BV_Data_An_Prec!$U:$U,$B177,[5]BV_Data_An_Prec!$V:$V,$C177,[5]BV_Data_An_Prec!$W:$W,$L$2)</f>
        <v>38134.729999999996</v>
      </c>
      <c r="R177" s="164">
        <f>IF(O177=0,0,J177/O177)</f>
        <v>0.95167286245353155</v>
      </c>
      <c r="S177" s="86">
        <f>L177-Q177</f>
        <v>2955.7300000000105</v>
      </c>
      <c r="T177" s="83"/>
      <c r="U177" s="14">
        <f>K177*I178</f>
        <v>39498.1461427955</v>
      </c>
      <c r="V177" s="31">
        <f>U177-L177</f>
        <v>-1592.3138572045063</v>
      </c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0" ht="15.75" customHeight="1">
      <c r="A178" t="str">
        <f t="shared" si="62"/>
        <v>Service% profit / ventes</v>
      </c>
      <c r="B178" s="12" t="s">
        <v>84</v>
      </c>
      <c r="C178" s="30" t="s">
        <v>88</v>
      </c>
      <c r="D178" s="14"/>
      <c r="E178" s="150"/>
      <c r="F178" s="165">
        <f>F177/E177</f>
        <v>0.73322658308349242</v>
      </c>
      <c r="G178" s="42"/>
      <c r="H178" s="150"/>
      <c r="I178" s="165">
        <f>I177/H177</f>
        <v>0.73322658308349242</v>
      </c>
      <c r="J178" s="61"/>
      <c r="K178" s="150"/>
      <c r="L178" s="165">
        <f>IF(L177=0,0,L177/K177)</f>
        <v>0.76278561211978335</v>
      </c>
      <c r="M178" s="164"/>
      <c r="N178" s="60">
        <f t="shared" si="67"/>
        <v>2.9559029036290929E-2</v>
      </c>
      <c r="O178" s="61"/>
      <c r="P178" s="150"/>
      <c r="Q178" s="165">
        <f>IF(Q177=0,0,Q177/P177)</f>
        <v>0.75955490384944779</v>
      </c>
      <c r="R178" s="61">
        <f>O178-K178</f>
        <v>0</v>
      </c>
      <c r="S178" s="86"/>
      <c r="T178" s="83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0" ht="15.75" customHeight="1">
      <c r="A179" t="str">
        <f t="shared" si="62"/>
        <v>Service</v>
      </c>
      <c r="B179" s="12" t="s">
        <v>84</v>
      </c>
      <c r="C179" s="30"/>
      <c r="D179" s="14"/>
      <c r="E179" s="178"/>
      <c r="F179" s="179"/>
      <c r="G179" s="42"/>
      <c r="H179" s="178"/>
      <c r="I179" s="167"/>
      <c r="J179" s="61"/>
      <c r="K179" s="180"/>
      <c r="L179" s="165"/>
      <c r="M179" s="164"/>
      <c r="N179" s="60"/>
      <c r="O179" s="61"/>
      <c r="P179" s="180"/>
      <c r="Q179" s="165"/>
      <c r="R179" s="181"/>
      <c r="S179" s="86"/>
      <c r="T179" s="83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1:40" ht="15.75" customHeight="1">
      <c r="A180" t="str">
        <f t="shared" si="62"/>
        <v>ServiceM/O Esthétique</v>
      </c>
      <c r="B180" s="12" t="s">
        <v>84</v>
      </c>
      <c r="C180" s="15" t="s">
        <v>91</v>
      </c>
      <c r="D180" s="111">
        <f>+INDEX('[5]Budget original'!$A$2:$AO$496,MATCH($A180,'[5]Budget original'!$A$2:$A$496,0),MATCH(D$2,'[5]Budget original'!$A$2:$AO$2,0))</f>
        <v>0</v>
      </c>
      <c r="E180" s="83">
        <f>+INDEX('[5]Budget original'!$A$2:$AO$496,MATCH($A180,'[5]Budget original'!$A$2:$A$496,0),MATCH(E$2,'[5]Budget original'!$A$2:$AO$2,0))</f>
        <v>49.973780807551123</v>
      </c>
      <c r="F180" s="83">
        <f>+INDEX('[5]Budget original'!$A$2:$AO$496,MATCH($A180,'[5]Budget original'!$A$2:$A$496,0),MATCH(F$2,'[5]Budget original'!$A$2:$AO$2,0))</f>
        <v>36.980597797587833</v>
      </c>
      <c r="G180" s="113">
        <f>+INDEX('[5]Budget révisé'!$A$2:$AO$496,MATCH($A180,'[5]Budget révisé'!$A$2:$A$496,0),MATCH(G$2,'[5]Budget révisé'!$A$2:$AO$2,0))</f>
        <v>0</v>
      </c>
      <c r="H180" s="83">
        <f>+INDEX('[5]Budget révisé'!$A$2:$AO$496,MATCH($A180,'[5]Budget révisé'!$A$2:$A$496,0),MATCH(H$2,'[5]Budget révisé'!$A$2:$AO$2,0))</f>
        <v>49.973780807551123</v>
      </c>
      <c r="I180" s="83">
        <f>+INDEX('[5]Budget révisé'!$A$2:$AO$496,MATCH($A180,'[5]Budget révisé'!$A$2:$A$496,0),MATCH(I$2,'[5]Budget révisé'!$A$2:$AO$2,0))</f>
        <v>36.980597797587833</v>
      </c>
      <c r="J180" s="172">
        <f>-SUMIFS([5]BV_Data_An_Cour!$O:$O,[5]BV_Data_An_Cour!$U:$U,$B180,[5]BV_Data_An_Cour!$V:$V,$C180,[5]BV_Data_An_Cour!$W:$W,J$2)</f>
        <v>0</v>
      </c>
      <c r="K180" s="173">
        <f>-SUMIFS([5]BV_Data_An_Cour!$O:$O,[5]BV_Data_An_Cour!$X:$X,"Oui",[5]BV_Data_An_Cour!$U:$U,$B180,[5]BV_Data_An_Cour!$V:$V,$C180)</f>
        <v>0</v>
      </c>
      <c r="L180" s="114">
        <f>-SUMIFS([5]BV_Data_An_Cour!$O:$O,[5]BV_Data_An_Cour!$U:$U,$B180,[5]BV_Data_An_Cour!$V:$V,$C180,[5]BV_Data_An_Cour!$W:$W,$L$2)</f>
        <v>0</v>
      </c>
      <c r="M180" s="182">
        <f>IF(H180=0,0,(K180-H180)/H180)</f>
        <v>-1</v>
      </c>
      <c r="N180" s="115">
        <f>L180-I180</f>
        <v>-36.980597797587833</v>
      </c>
      <c r="O180" s="172">
        <f>-SUMIFS([5]BV_Data_An_Prec!$O:$O,[5]BV_Data_An_Prec!$U:$U,$B180,[5]BV_Data_An_Prec!$V:$V,$C180,[5]BV_Data_An_Prec!$W:$W,O$2)</f>
        <v>0</v>
      </c>
      <c r="P180" s="173">
        <f>-SUMIFS([5]BV_Data_An_Prec!$O:$O,[5]BV_Data_An_Prec!$X:$X,"Oui",[5]BV_Data_An_Prec!$U:$U,$B180,[5]BV_Data_An_Prec!$V:$V,$C180)</f>
        <v>99.96</v>
      </c>
      <c r="Q180" s="114">
        <f>-SUMIFS([5]BV_Data_An_Prec!$O:$O,[5]BV_Data_An_Prec!$U:$U,$B180,[5]BV_Data_An_Prec!$V:$V,$C180,[5]BV_Data_An_Prec!$W:$W,$L$2)</f>
        <v>86.96</v>
      </c>
      <c r="R180" s="164">
        <f>IF(O180=0,0,J180/O180)</f>
        <v>0</v>
      </c>
      <c r="S180" s="116">
        <f>L180-Q180</f>
        <v>-86.96</v>
      </c>
      <c r="T180" s="83"/>
      <c r="U180" s="14">
        <f>K180*I181</f>
        <v>0</v>
      </c>
      <c r="V180" s="31">
        <f>U180-L180</f>
        <v>0</v>
      </c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0" ht="15.75" customHeight="1">
      <c r="A181" t="str">
        <f t="shared" si="62"/>
        <v>Service% profit / ventes</v>
      </c>
      <c r="B181" s="12" t="s">
        <v>84</v>
      </c>
      <c r="C181" s="30" t="s">
        <v>88</v>
      </c>
      <c r="D181" s="77"/>
      <c r="E181" s="183"/>
      <c r="F181" s="165">
        <f>IFERROR(F180/E180,0)</f>
        <v>0.7400000000000001</v>
      </c>
      <c r="G181" s="79"/>
      <c r="H181" s="183"/>
      <c r="I181" s="165">
        <f>IFERROR(I180/H180,0)</f>
        <v>0.7400000000000001</v>
      </c>
      <c r="J181" s="184"/>
      <c r="K181" s="183">
        <f>IF(J181&lt;=0,0,L181/J181)</f>
        <v>0</v>
      </c>
      <c r="L181" s="165">
        <f>IF(L180=0,0,L180/K180)</f>
        <v>0</v>
      </c>
      <c r="M181" s="61">
        <f>J181-G181</f>
        <v>0</v>
      </c>
      <c r="N181" s="185"/>
      <c r="O181" s="184"/>
      <c r="P181" s="183">
        <f>IF(O181&lt;=0,0,Q181/O181)</f>
        <v>0</v>
      </c>
      <c r="Q181" s="165">
        <f>IF(Q180=0,0,Q180/P180)</f>
        <v>0.86994797919167666</v>
      </c>
      <c r="R181" s="42"/>
      <c r="S181" s="186"/>
      <c r="T181" s="118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0" ht="15.75" customHeight="1">
      <c r="A182" t="str">
        <f t="shared" si="62"/>
        <v>Service</v>
      </c>
      <c r="B182" s="12" t="s">
        <v>84</v>
      </c>
      <c r="C182" s="88"/>
      <c r="D182" s="187"/>
      <c r="E182" s="188"/>
      <c r="F182" s="167"/>
      <c r="G182" s="189"/>
      <c r="H182" s="188"/>
      <c r="I182" s="167"/>
      <c r="J182" s="190"/>
      <c r="K182" s="26"/>
      <c r="L182" s="167"/>
      <c r="M182" s="168"/>
      <c r="N182" s="191"/>
      <c r="O182" s="190"/>
      <c r="P182" s="26"/>
      <c r="Q182" s="167"/>
      <c r="R182" s="24"/>
      <c r="S182" s="192"/>
      <c r="T182" s="118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0" ht="26.25" customHeight="1" thickBot="1">
      <c r="A183" t="str">
        <f t="shared" si="62"/>
        <v>ServiceAjustement M/O</v>
      </c>
      <c r="B183" s="12" t="s">
        <v>84</v>
      </c>
      <c r="C183" s="30" t="s">
        <v>92</v>
      </c>
      <c r="D183" s="14"/>
      <c r="E183" s="14"/>
      <c r="F183" s="60">
        <f>+INDEX('[5]Budget original'!$A$2:$AO$496,MATCH($A183,'[5]Budget original'!$A$2:$A$496,0),MATCH(F$2,'[5]Budget original'!$A$2:$AO$2,0))</f>
        <v>-3947.0420261874815</v>
      </c>
      <c r="G183" s="42"/>
      <c r="H183" s="83"/>
      <c r="I183" s="83">
        <f>+INDEX('[5]Budget révisé'!$A$2:$AO$496,MATCH($A183,'[5]Budget révisé'!$A$2:$A$496,0),MATCH(I$2,'[5]Budget révisé'!$A$2:$AO$2,0))</f>
        <v>-3947.0420261874815</v>
      </c>
      <c r="J183" s="61"/>
      <c r="K183" s="83"/>
      <c r="L183" s="83">
        <f>-SUMIFS([5]BV_Data_An_Cour!$O:$O,[5]BV_Data_An_Cour!$U:$U,$B183,[5]BV_Data_An_Cour!$V:$V,$C183,[5]BV_Data_An_Cour!$W:$W,$L$2)</f>
        <v>-2113.92</v>
      </c>
      <c r="M183" s="184"/>
      <c r="N183" s="60">
        <f t="shared" ref="N183:N184" si="68">L183-I183</f>
        <v>1833.1220261874814</v>
      </c>
      <c r="O183" s="61"/>
      <c r="P183" s="83"/>
      <c r="Q183" s="34">
        <f>-SUMIFS([5]BV_Data_An_Prec!$O:$O,[5]BV_Data_An_Prec!$U:$U,$B183,[5]BV_Data_An_Prec!$V:$V,$C183,[5]BV_Data_An_Prec!$W:$W,$L$2)</f>
        <v>-2108.6999999999998</v>
      </c>
      <c r="R183" s="193"/>
      <c r="S183" s="86">
        <f t="shared" ref="S183:S184" si="69">L183-Q183</f>
        <v>-5.2200000000002547</v>
      </c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0" ht="15.75" customHeight="1" thickTop="1">
      <c r="A184" t="str">
        <f t="shared" si="62"/>
        <v>ServiceSous-total M/O</v>
      </c>
      <c r="B184" s="12" t="s">
        <v>84</v>
      </c>
      <c r="C184" s="194" t="s">
        <v>93</v>
      </c>
      <c r="D184" s="195"/>
      <c r="E184" s="195">
        <f t="shared" ref="E184:F184" si="70">E171+E174+E177+E180+E183</f>
        <v>223504.3284749774</v>
      </c>
      <c r="F184" s="196">
        <f t="shared" si="70"/>
        <v>158833.56296898253</v>
      </c>
      <c r="G184" s="197"/>
      <c r="H184" s="195">
        <f t="shared" ref="H184:L184" si="71">H171+H174+H177+H180+H183</f>
        <v>223504.3284749774</v>
      </c>
      <c r="I184" s="196">
        <f t="shared" si="71"/>
        <v>158833.56296898253</v>
      </c>
      <c r="J184" s="197">
        <f t="shared" si="71"/>
        <v>769</v>
      </c>
      <c r="K184" s="195">
        <f t="shared" si="71"/>
        <v>174292.53</v>
      </c>
      <c r="L184" s="196">
        <f t="shared" si="71"/>
        <v>130429.05000000003</v>
      </c>
      <c r="M184" s="198">
        <f>(K184-H184)/H184</f>
        <v>-0.22018275355453329</v>
      </c>
      <c r="N184" s="196">
        <f t="shared" si="68"/>
        <v>-28404.512968982497</v>
      </c>
      <c r="O184" s="197">
        <f t="shared" ref="O184:Q184" si="72">O171+O174+O177+O180+O183</f>
        <v>1039</v>
      </c>
      <c r="P184" s="195">
        <f t="shared" si="72"/>
        <v>224002.23999999996</v>
      </c>
      <c r="Q184" s="196">
        <f t="shared" si="72"/>
        <v>163132.41999999995</v>
      </c>
      <c r="R184" s="43">
        <f>IF(O184=0,0,J184/O184)</f>
        <v>0.74013474494706444</v>
      </c>
      <c r="S184" s="199">
        <f t="shared" si="69"/>
        <v>-32703.369999999923</v>
      </c>
      <c r="T184" s="118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0" ht="15.75" customHeight="1">
      <c r="A185" t="str">
        <f t="shared" si="62"/>
        <v>Service% protit / ventes</v>
      </c>
      <c r="B185" s="12" t="s">
        <v>84</v>
      </c>
      <c r="C185" s="200" t="s">
        <v>94</v>
      </c>
      <c r="D185" s="201"/>
      <c r="E185" s="201"/>
      <c r="F185" s="202">
        <f>F184/E184</f>
        <v>0.71065094825116493</v>
      </c>
      <c r="G185" s="203"/>
      <c r="H185" s="515">
        <f>IF(G184=0,0,H184/G184)</f>
        <v>0</v>
      </c>
      <c r="I185" s="44">
        <f>I184/H184</f>
        <v>0.71065094825116493</v>
      </c>
      <c r="J185" s="203"/>
      <c r="K185" s="515">
        <f>IF(J184=0,0,K184/J184)</f>
        <v>226.64828348504551</v>
      </c>
      <c r="L185" s="44">
        <f>IF(L184=0,0,L184/K184)</f>
        <v>0.74833413686748385</v>
      </c>
      <c r="M185" s="203"/>
      <c r="N185" s="202">
        <f>N184/I184</f>
        <v>-0.17883193223166197</v>
      </c>
      <c r="O185" s="203"/>
      <c r="P185" s="515">
        <f>IF(O184=0,0,P184/O184)</f>
        <v>215.59407122232912</v>
      </c>
      <c r="Q185" s="44">
        <f>IF(Q184=0,0,Q184/P184)</f>
        <v>0.72826244951836183</v>
      </c>
      <c r="R185" s="203"/>
      <c r="S185" s="45">
        <f>IF(R184=0,0,S184/R184)</f>
        <v>-44185.697568270378</v>
      </c>
      <c r="T185" s="118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0" ht="15.75" customHeight="1">
      <c r="A186" t="str">
        <f t="shared" si="62"/>
        <v>Service</v>
      </c>
      <c r="B186" s="12" t="s">
        <v>84</v>
      </c>
      <c r="C186" s="36"/>
      <c r="D186" s="204"/>
      <c r="E186" s="205"/>
      <c r="F186" s="206"/>
      <c r="G186" s="207"/>
      <c r="H186" s="205"/>
      <c r="I186" s="206"/>
      <c r="J186" s="207"/>
      <c r="K186" s="205"/>
      <c r="L186" s="206"/>
      <c r="M186" s="207"/>
      <c r="N186" s="206"/>
      <c r="O186" s="207"/>
      <c r="P186" s="205"/>
      <c r="Q186" s="206"/>
      <c r="R186" s="207"/>
      <c r="S186" s="208"/>
      <c r="T186" s="118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1:40" ht="19.5" customHeight="1">
      <c r="A187" t="str">
        <f t="shared" si="62"/>
        <v>ServiceSous-traitement</v>
      </c>
      <c r="B187" s="12" t="s">
        <v>84</v>
      </c>
      <c r="C187" s="30" t="s">
        <v>95</v>
      </c>
      <c r="D187" s="83"/>
      <c r="E187" s="83">
        <f>+INDEX('[5]Budget original'!$A$2:$AO$496,MATCH($A187,'[5]Budget original'!$A$2:$A$496,0),MATCH(E$2,'[5]Budget original'!$A$2:$AO$2,0))</f>
        <v>24153.7014980233</v>
      </c>
      <c r="F187" s="83">
        <f>+INDEX('[5]Budget original'!$A$2:$AO$496,MATCH($A187,'[5]Budget original'!$A$2:$A$496,0),MATCH(F$2,'[5]Budget original'!$A$2:$AO$2,0))</f>
        <v>5796.888359525592</v>
      </c>
      <c r="G187" s="61"/>
      <c r="H187" s="83">
        <f>+INDEX('[5]Budget révisé'!$A$2:$AO$496,MATCH($A187,'[5]Budget révisé'!$A$2:$A$496,0),MATCH(H$2,'[5]Budget révisé'!$A$2:$AO$2,0))</f>
        <v>24153.7014980233</v>
      </c>
      <c r="I187" s="83">
        <f>+INDEX('[5]Budget révisé'!$A$2:$AO$496,MATCH($A187,'[5]Budget révisé'!$A$2:$A$496,0),MATCH(I$2,'[5]Budget révisé'!$A$2:$AO$2,0))</f>
        <v>5796.888359525592</v>
      </c>
      <c r="J187" s="61"/>
      <c r="K187" s="31">
        <f>-SUMIFS([5]BV_Data_An_Cour!$O:$O,[5]BV_Data_An_Cour!$X:$X,"Oui",[5]BV_Data_An_Cour!$U:$U,$B187,[5]BV_Data_An_Cour!$V:$V,$C187)</f>
        <v>21896.6</v>
      </c>
      <c r="L187" s="34">
        <f>-SUMIFS([5]BV_Data_An_Cour!$O:$O,[5]BV_Data_An_Cour!$U:$U,$B187,[5]BV_Data_An_Cour!$V:$V,$C187,[5]BV_Data_An_Cour!$W:$W,$L$2)</f>
        <v>4849.619999999999</v>
      </c>
      <c r="M187" s="85">
        <f>IF(H187=0,0,(K187-H187)/H187)</f>
        <v>-9.3447436957354912E-2</v>
      </c>
      <c r="N187" s="60">
        <f>L187-I187</f>
        <v>-947.26835952559304</v>
      </c>
      <c r="O187" s="61"/>
      <c r="P187" s="31">
        <f>-SUMIFS([5]BV_Data_An_Prec!$O:$O,[5]BV_Data_An_Prec!$X:$X,"Oui",[5]BV_Data_An_Prec!$U:$U,$B187,[5]BV_Data_An_Prec!$V:$V,$C187)</f>
        <v>34923.68</v>
      </c>
      <c r="Q187" s="34">
        <f>-SUMIFS([5]BV_Data_An_Prec!$O:$O,[5]BV_Data_An_Prec!$U:$U,$B187,[5]BV_Data_An_Prec!$V:$V,$C187,[5]BV_Data_An_Prec!$W:$W,$L$2)</f>
        <v>8931.6200000000026</v>
      </c>
      <c r="R187" s="164">
        <f>IF(O187=0,0,J187/O187)</f>
        <v>0</v>
      </c>
      <c r="S187" s="86">
        <f>L187-Q187</f>
        <v>-4082.0000000000036</v>
      </c>
      <c r="T187" s="118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0" ht="21" customHeight="1">
      <c r="A188" t="str">
        <f t="shared" si="62"/>
        <v>Service% profit / ventes</v>
      </c>
      <c r="B188" s="12" t="s">
        <v>84</v>
      </c>
      <c r="C188" s="30" t="s">
        <v>88</v>
      </c>
      <c r="D188" s="14"/>
      <c r="E188" s="150"/>
      <c r="F188" s="165">
        <f>IFERROR(F187/E187,0)</f>
        <v>0.24</v>
      </c>
      <c r="G188" s="42"/>
      <c r="H188" s="150"/>
      <c r="I188" s="165">
        <f>IFERROR(I187/H187,0)</f>
        <v>0.24</v>
      </c>
      <c r="J188" s="184"/>
      <c r="K188" s="183"/>
      <c r="L188" s="165">
        <f>IF(L187=0,0,L187/K187)</f>
        <v>0.22147822036297871</v>
      </c>
      <c r="M188" s="184"/>
      <c r="N188" s="185"/>
      <c r="O188" s="184"/>
      <c r="P188" s="183"/>
      <c r="Q188" s="165">
        <f>IF(Q187=0,0,Q187/P187)</f>
        <v>0.25574681705937069</v>
      </c>
      <c r="R188" s="184"/>
      <c r="S188" s="186"/>
      <c r="T188" s="118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0" ht="15.75" customHeight="1">
      <c r="A189" t="str">
        <f t="shared" si="62"/>
        <v>Service</v>
      </c>
      <c r="B189" s="12" t="s">
        <v>84</v>
      </c>
      <c r="C189" s="30"/>
      <c r="D189" s="14"/>
      <c r="E189" s="150"/>
      <c r="F189" s="165"/>
      <c r="G189" s="42"/>
      <c r="H189" s="150"/>
      <c r="I189" s="165"/>
      <c r="J189" s="184"/>
      <c r="K189" s="183"/>
      <c r="L189" s="165"/>
      <c r="M189" s="184"/>
      <c r="N189" s="185"/>
      <c r="O189" s="184"/>
      <c r="P189" s="183"/>
      <c r="Q189" s="165"/>
      <c r="R189" s="184"/>
      <c r="S189" s="186"/>
      <c r="T189" s="118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1:40" ht="15.75" customHeight="1">
      <c r="A190" t="str">
        <f t="shared" si="62"/>
        <v>ServiceM.O. Recond. MCPA</v>
      </c>
      <c r="B190" s="12" t="s">
        <v>84</v>
      </c>
      <c r="C190" s="30" t="s">
        <v>96</v>
      </c>
      <c r="D190" s="14"/>
      <c r="E190" s="83">
        <f>+INDEX('[5]Budget original'!$A$2:$AO$496,MATCH($A190,'[5]Budget original'!$A$2:$A$496,0),MATCH(E$2,'[5]Budget original'!$A$2:$AO$2,0))</f>
        <v>0</v>
      </c>
      <c r="F190" s="83">
        <f>+INDEX('[5]Budget original'!$A$2:$AO$496,MATCH($A190,'[5]Budget original'!$A$2:$A$496,0),MATCH(F$2,'[5]Budget original'!$A$2:$AO$2,0))</f>
        <v>0</v>
      </c>
      <c r="G190" s="42"/>
      <c r="H190" s="83">
        <f>+INDEX('[5]Budget révisé'!$A$2:$AO$496,MATCH($A190,'[5]Budget révisé'!$A$2:$A$496,0),MATCH(H$2,'[5]Budget révisé'!$A$2:$AO$2,0))</f>
        <v>0</v>
      </c>
      <c r="I190" s="83">
        <f>+INDEX('[5]Budget révisé'!$A$2:$AO$496,MATCH($A190,'[5]Budget révisé'!$A$2:$A$496,0),MATCH(I$2,'[5]Budget révisé'!$A$2:$AO$2,0))</f>
        <v>0</v>
      </c>
      <c r="J190" s="184"/>
      <c r="K190" s="31">
        <f>-SUMIFS([5]BV_Data_An_Cour!$O:$O,[5]BV_Data_An_Cour!$X:$X,"Oui",[5]BV_Data_An_Cour!$U:$U,$B190,[5]BV_Data_An_Cour!$V:$V,$C190)</f>
        <v>0</v>
      </c>
      <c r="L190" s="165"/>
      <c r="M190" s="184"/>
      <c r="N190" s="185"/>
      <c r="O190" s="184"/>
      <c r="P190" s="31">
        <f>-SUMIFS([5]BV_Data_An_Prec!$O:$O,[5]BV_Data_An_Prec!$X:$X,"Oui",[5]BV_Data_An_Prec!$U:$U,$B190,[5]BV_Data_An_Prec!$V:$V,$C190)</f>
        <v>0</v>
      </c>
      <c r="Q190" s="165"/>
      <c r="R190" s="184"/>
      <c r="S190" s="186"/>
      <c r="T190" s="118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0" ht="15.75" customHeight="1">
      <c r="A191" t="str">
        <f t="shared" si="62"/>
        <v>Service% profit / ventes</v>
      </c>
      <c r="B191" s="12" t="s">
        <v>84</v>
      </c>
      <c r="C191" s="30" t="s">
        <v>88</v>
      </c>
      <c r="D191" s="14"/>
      <c r="E191" s="150"/>
      <c r="F191" s="165">
        <f>IF(F190=0,0,F190/E190)</f>
        <v>0</v>
      </c>
      <c r="G191" s="42"/>
      <c r="H191" s="150"/>
      <c r="I191" s="165">
        <f>IF(I190=0,0,I190/H190)</f>
        <v>0</v>
      </c>
      <c r="J191" s="184"/>
      <c r="K191" s="183"/>
      <c r="L191" s="165">
        <f>IF(L190=0,0,L190/K190)</f>
        <v>0</v>
      </c>
      <c r="M191" s="184"/>
      <c r="N191" s="185"/>
      <c r="O191" s="184"/>
      <c r="P191" s="183"/>
      <c r="Q191" s="165">
        <f>IF(Q190=0,0,Q190/P190)</f>
        <v>0</v>
      </c>
      <c r="R191" s="184"/>
      <c r="S191" s="186"/>
      <c r="T191" s="118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0" ht="15.75" customHeight="1" thickBot="1">
      <c r="A192" t="str">
        <f t="shared" si="62"/>
        <v>Service</v>
      </c>
      <c r="B192" s="12" t="s">
        <v>84</v>
      </c>
      <c r="C192" s="209"/>
      <c r="D192" s="210"/>
      <c r="E192" s="211"/>
      <c r="F192" s="212"/>
      <c r="G192" s="213"/>
      <c r="H192" s="211"/>
      <c r="I192" s="212"/>
      <c r="J192" s="213"/>
      <c r="K192" s="211"/>
      <c r="L192" s="212"/>
      <c r="M192" s="213"/>
      <c r="N192" s="212"/>
      <c r="O192" s="213"/>
      <c r="P192" s="211"/>
      <c r="Q192" s="212"/>
      <c r="R192" s="213"/>
      <c r="S192" s="214"/>
      <c r="T192" s="118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0" ht="24.75" customHeight="1" thickTop="1">
      <c r="A193" t="str">
        <f t="shared" si="62"/>
        <v>ServiceTotal Mécanique</v>
      </c>
      <c r="B193" s="12" t="s">
        <v>84</v>
      </c>
      <c r="C193" s="63" t="s">
        <v>97</v>
      </c>
      <c r="D193" s="64"/>
      <c r="E193" s="64">
        <f t="shared" ref="E193:F193" si="73">E184+E187+E190</f>
        <v>247658.0299730007</v>
      </c>
      <c r="F193" s="66">
        <f t="shared" si="73"/>
        <v>164630.45132850812</v>
      </c>
      <c r="G193" s="67"/>
      <c r="H193" s="64">
        <f t="shared" ref="H193:I193" si="74">H184+H187+H190</f>
        <v>247658.0299730007</v>
      </c>
      <c r="I193" s="66">
        <f t="shared" si="74"/>
        <v>164630.45132850812</v>
      </c>
      <c r="J193" s="67"/>
      <c r="K193" s="64">
        <f>K184+K187+K190</f>
        <v>196189.13</v>
      </c>
      <c r="L193" s="66">
        <f t="shared" ref="L193" si="75">L184+L187+L190</f>
        <v>135278.67000000004</v>
      </c>
      <c r="M193" s="215">
        <f>L194-I194</f>
        <v>2.4782837644236055E-2</v>
      </c>
      <c r="N193" s="66">
        <f>L193-I193</f>
        <v>-29351.781328508077</v>
      </c>
      <c r="O193" s="67"/>
      <c r="P193" s="64">
        <f>P184+P187+P190</f>
        <v>258925.91999999995</v>
      </c>
      <c r="Q193" s="66">
        <f t="shared" ref="Q193" si="76">Q184+Q187+Q190</f>
        <v>172064.03999999995</v>
      </c>
      <c r="R193" s="215">
        <f>L194-Q194</f>
        <v>2.5001939030778964E-2</v>
      </c>
      <c r="S193" s="69">
        <f>L193-Q193</f>
        <v>-36785.369999999908</v>
      </c>
      <c r="T193" s="118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0" ht="24" customHeight="1" thickBot="1">
      <c r="A194" t="str">
        <f t="shared" si="62"/>
        <v>Service</v>
      </c>
      <c r="B194" s="12" t="s">
        <v>84</v>
      </c>
      <c r="C194" s="70"/>
      <c r="D194" s="71"/>
      <c r="E194" s="71"/>
      <c r="F194" s="75">
        <f>F193/E193</f>
        <v>0.66474909513919611</v>
      </c>
      <c r="G194" s="73"/>
      <c r="H194" s="71"/>
      <c r="I194" s="75">
        <f>I193/H193</f>
        <v>0.66474909513919611</v>
      </c>
      <c r="J194" s="73"/>
      <c r="K194" s="71"/>
      <c r="L194" s="75">
        <f>L193/K193</f>
        <v>0.68953193278343217</v>
      </c>
      <c r="M194" s="74"/>
      <c r="N194" s="75">
        <f>N193/I193</f>
        <v>-0.17828889547255586</v>
      </c>
      <c r="O194" s="73"/>
      <c r="P194" s="71"/>
      <c r="Q194" s="75">
        <f>Q193/P193</f>
        <v>0.6645299937526532</v>
      </c>
      <c r="R194" s="74"/>
      <c r="S194" s="76">
        <f>L193/S193</f>
        <v>-3.6775128264307355</v>
      </c>
      <c r="T194" s="77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0" ht="15.75" customHeight="1" thickTop="1">
      <c r="A195" t="str">
        <f t="shared" si="62"/>
        <v>Service</v>
      </c>
      <c r="B195" s="12" t="s">
        <v>84</v>
      </c>
      <c r="C195" s="54"/>
      <c r="D195" s="77"/>
      <c r="E195" s="77"/>
      <c r="F195" s="44"/>
      <c r="G195" s="79"/>
      <c r="H195" s="77"/>
      <c r="I195" s="44"/>
      <c r="J195" s="79"/>
      <c r="K195" s="77"/>
      <c r="L195" s="44"/>
      <c r="M195" s="43"/>
      <c r="N195" s="44"/>
      <c r="O195" s="79"/>
      <c r="P195" s="77"/>
      <c r="Q195" s="44"/>
      <c r="R195" s="43"/>
      <c r="S195" s="45"/>
      <c r="T195" s="77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0" ht="15.75" customHeight="1">
      <c r="A196" t="str">
        <f t="shared" si="62"/>
        <v>ServiceDEPENSES</v>
      </c>
      <c r="B196" s="12" t="s">
        <v>84</v>
      </c>
      <c r="C196" s="80" t="s">
        <v>31</v>
      </c>
      <c r="D196" s="14"/>
      <c r="E196" s="14"/>
      <c r="F196" s="60"/>
      <c r="G196" s="42"/>
      <c r="H196" s="14"/>
      <c r="I196" s="60"/>
      <c r="J196" s="42"/>
      <c r="K196" s="14"/>
      <c r="L196" s="41"/>
      <c r="M196" s="42"/>
      <c r="N196" s="41"/>
      <c r="O196" s="42"/>
      <c r="P196" s="14"/>
      <c r="Q196" s="41"/>
      <c r="R196" s="42"/>
      <c r="S196" s="62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1:40" ht="15.75" customHeight="1">
      <c r="A197" t="str">
        <f t="shared" si="62"/>
        <v>ServiceSalaires cadres</v>
      </c>
      <c r="B197" s="12" t="s">
        <v>84</v>
      </c>
      <c r="C197" s="108" t="s">
        <v>42</v>
      </c>
      <c r="D197" s="14"/>
      <c r="E197" s="14"/>
      <c r="F197" s="31">
        <f>+INDEX('[5]Budget original'!$A$2:$AO$496,MATCH($A197,'[5]Budget original'!$A$2:$A$496,0),MATCH(F$2,'[5]Budget original'!$A$2:$AO$2,0))</f>
        <v>12520.167657931033</v>
      </c>
      <c r="G197" s="42"/>
      <c r="H197" s="14"/>
      <c r="I197" s="31">
        <f>+INDEX('[5]Budget révisé'!$A$2:$AO$496,MATCH($A197,'[5]Budget révisé'!$A$2:$A$496,0),MATCH(I$2,'[5]Budget révisé'!$A$2:$AO$2,0))</f>
        <v>12520.167657931033</v>
      </c>
      <c r="J197" s="42"/>
      <c r="K197" s="14"/>
      <c r="L197" s="34">
        <f>SUMIFS([5]BV_Data_An_Cour!$O:$O,[5]BV_Data_An_Cour!$U:$U,$B197,[5]BV_Data_An_Cour!$V:$V,$C197,[5]BV_Data_An_Cour!$W:$W,$L$2)</f>
        <v>8478.41</v>
      </c>
      <c r="M197" s="42"/>
      <c r="N197" s="60">
        <f t="shared" ref="N197:N228" si="77">L197-I197</f>
        <v>-4041.7576579310335</v>
      </c>
      <c r="O197" s="42"/>
      <c r="P197" s="14"/>
      <c r="Q197" s="34">
        <f>SUMIFS([5]BV_Data_An_Prec!$O:$O,[5]BV_Data_An_Prec!$U:$U,$B197,[5]BV_Data_An_Prec!$V:$V,$C197,[5]BV_Data_An_Prec!$W:$W,$L$2)</f>
        <v>10486.98</v>
      </c>
      <c r="R197" s="42"/>
      <c r="S197" s="35">
        <f>L197-Q197</f>
        <v>-2008.5699999999997</v>
      </c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0" ht="15.75" customHeight="1">
      <c r="A198" t="str">
        <f t="shared" si="62"/>
        <v>ServiceSalaires commis</v>
      </c>
      <c r="B198" s="12" t="s">
        <v>84</v>
      </c>
      <c r="C198" s="109" t="s">
        <v>43</v>
      </c>
      <c r="D198" s="82"/>
      <c r="E198" s="14"/>
      <c r="F198" s="23">
        <f>+INDEX('[5]Budget original'!$A$2:$AO$496,MATCH($A198,'[5]Budget original'!$A$2:$A$496,0),MATCH(F$2,'[5]Budget original'!$A$2:$AO$2,0))</f>
        <v>9162.5139436321842</v>
      </c>
      <c r="G198" s="84"/>
      <c r="H198" s="14"/>
      <c r="I198" s="23">
        <f>+INDEX('[5]Budget révisé'!$A$2:$AO$496,MATCH($A198,'[5]Budget révisé'!$A$2:$A$496,0),MATCH(I$2,'[5]Budget révisé'!$A$2:$AO$2,0))</f>
        <v>9162.5139436321842</v>
      </c>
      <c r="J198" s="42"/>
      <c r="K198" s="14"/>
      <c r="L198" s="34">
        <f>SUMIFS([5]BV_Data_An_Cour!$O:$O,[5]BV_Data_An_Cour!$U:$U,$B198,[5]BV_Data_An_Cour!$V:$V,$C198,[5]BV_Data_An_Cour!$W:$W,$L$2)</f>
        <v>9894.76</v>
      </c>
      <c r="M198" s="42"/>
      <c r="N198" s="60">
        <f t="shared" si="77"/>
        <v>732.24605636781598</v>
      </c>
      <c r="O198" s="42"/>
      <c r="P198" s="14"/>
      <c r="Q198" s="34">
        <f>SUMIFS([5]BV_Data_An_Prec!$O:$O,[5]BV_Data_An_Prec!$U:$U,$B198,[5]BV_Data_An_Prec!$V:$V,$C198,[5]BV_Data_An_Prec!$W:$W,$L$2)</f>
        <v>7262.3</v>
      </c>
      <c r="R198" s="42"/>
      <c r="S198" s="86">
        <f t="shared" ref="S198:S228" si="78">L198-Q198</f>
        <v>2632.46</v>
      </c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0" ht="29.25" customHeight="1">
      <c r="A199" t="str">
        <f t="shared" si="62"/>
        <v>ServiceSalaires autres</v>
      </c>
      <c r="B199" s="12" t="s">
        <v>84</v>
      </c>
      <c r="C199" s="108" t="s">
        <v>44</v>
      </c>
      <c r="D199" s="110"/>
      <c r="E199" s="111"/>
      <c r="F199" s="31">
        <f>+INDEX('[5]Budget original'!$A$2:$AO$496,MATCH($A199,'[5]Budget original'!$A$2:$A$496,0),MATCH(F$2,'[5]Budget original'!$A$2:$AO$2,0))</f>
        <v>12376.948915567818</v>
      </c>
      <c r="G199" s="112"/>
      <c r="H199" s="111"/>
      <c r="I199" s="31">
        <f>+INDEX('[5]Budget révisé'!$A$2:$AO$496,MATCH($A199,'[5]Budget révisé'!$A$2:$A$496,0),MATCH(I$2,'[5]Budget révisé'!$A$2:$AO$2,0))</f>
        <v>12376.948915567818</v>
      </c>
      <c r="J199" s="113"/>
      <c r="K199" s="111"/>
      <c r="L199" s="114">
        <f>SUMIFS([5]BV_Data_An_Cour!$O:$O,[5]BV_Data_An_Cour!$U:$U,$B199,[5]BV_Data_An_Cour!$V:$V,$C199,[5]BV_Data_An_Cour!$W:$W,$L$2)</f>
        <v>8265.98</v>
      </c>
      <c r="M199" s="113"/>
      <c r="N199" s="115">
        <f t="shared" si="77"/>
        <v>-4110.9689155678188</v>
      </c>
      <c r="O199" s="113"/>
      <c r="P199" s="111"/>
      <c r="Q199" s="114">
        <f>SUMIFS([5]BV_Data_An_Prec!$O:$O,[5]BV_Data_An_Prec!$U:$U,$B199,[5]BV_Data_An_Prec!$V:$V,$C199,[5]BV_Data_An_Prec!$W:$W,$L$2)</f>
        <v>8884.68</v>
      </c>
      <c r="R199" s="113"/>
      <c r="S199" s="116">
        <f t="shared" si="78"/>
        <v>-618.70000000000073</v>
      </c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1:40" ht="21.75" customHeight="1">
      <c r="A200" t="str">
        <f t="shared" si="62"/>
        <v>ServiceSalaires spécialistes</v>
      </c>
      <c r="B200" s="12" t="s">
        <v>84</v>
      </c>
      <c r="C200" s="108" t="s">
        <v>45</v>
      </c>
      <c r="D200" s="82"/>
      <c r="E200" s="14"/>
      <c r="F200" s="31">
        <f>+INDEX('[5]Budget original'!$A$2:$AO$496,MATCH($A200,'[5]Budget original'!$A$2:$A$496,0),MATCH(F$2,'[5]Budget original'!$A$2:$AO$2,0))</f>
        <v>31130.499641379309</v>
      </c>
      <c r="G200" s="84"/>
      <c r="H200" s="14"/>
      <c r="I200" s="31">
        <f>+INDEX('[5]Budget révisé'!$A$2:$AO$496,MATCH($A200,'[5]Budget révisé'!$A$2:$A$496,0),MATCH(I$2,'[5]Budget révisé'!$A$2:$AO$2,0))</f>
        <v>31130.499641379309</v>
      </c>
      <c r="J200" s="42"/>
      <c r="K200" s="14"/>
      <c r="L200" s="34">
        <f>SUMIFS([5]BV_Data_An_Cour!$O:$O,[5]BV_Data_An_Cour!$U:$U,$B200,[5]BV_Data_An_Cour!$V:$V,$C200,[5]BV_Data_An_Cour!$W:$W,$L$2)</f>
        <v>18299.27</v>
      </c>
      <c r="M200" s="42"/>
      <c r="N200" s="60">
        <f t="shared" si="77"/>
        <v>-12831.229641379308</v>
      </c>
      <c r="O200" s="42"/>
      <c r="P200" s="14"/>
      <c r="Q200" s="34">
        <f>SUMIFS([5]BV_Data_An_Prec!$O:$O,[5]BV_Data_An_Prec!$U:$U,$B200,[5]BV_Data_An_Prec!$V:$V,$C200,[5]BV_Data_An_Prec!$W:$W,$L$2)</f>
        <v>20101.86</v>
      </c>
      <c r="R200" s="42"/>
      <c r="S200" s="86">
        <f t="shared" si="78"/>
        <v>-1802.5900000000001</v>
      </c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0" ht="15.75" hidden="1" customHeight="1">
      <c r="A201" t="str">
        <f t="shared" si="62"/>
        <v>Service[...]</v>
      </c>
      <c r="B201" s="12" t="s">
        <v>84</v>
      </c>
      <c r="C201" s="30" t="s">
        <v>21</v>
      </c>
      <c r="D201" s="82"/>
      <c r="E201" s="14"/>
      <c r="F201" s="31">
        <f>+INDEX('[5]Budget original'!$A$2:$AO$496,MATCH($A201,'[5]Budget original'!$A$2:$A$496,0),MATCH(F$2,'[5]Budget original'!$A$2:$AO$2,0))</f>
        <v>0</v>
      </c>
      <c r="G201" s="84"/>
      <c r="H201" s="14"/>
      <c r="I201" s="31">
        <f>+INDEX('[5]Budget révisé'!$A$2:$AO$496,MATCH($A201,'[5]Budget révisé'!$A$2:$A$496,0),MATCH(I$2,'[5]Budget révisé'!$A$2:$AO$2,0))</f>
        <v>0</v>
      </c>
      <c r="J201" s="42"/>
      <c r="K201" s="14"/>
      <c r="L201" s="34">
        <f>SUMIFS([5]BV_Data_An_Cour!$O:$O,[5]BV_Data_An_Cour!$U:$U,$B201,[5]BV_Data_An_Cour!$V:$V,$C201,[5]BV_Data_An_Cour!$W:$W,$L$2)</f>
        <v>0</v>
      </c>
      <c r="M201" s="42"/>
      <c r="N201" s="60">
        <f t="shared" si="77"/>
        <v>0</v>
      </c>
      <c r="O201" s="42"/>
      <c r="P201" s="14"/>
      <c r="Q201" s="34">
        <f>SUMIFS([5]BV_Data_An_Prec!$O:$O,[5]BV_Data_An_Prec!$U:$U,$B201,[5]BV_Data_An_Prec!$V:$V,$C201,[5]BV_Data_An_Prec!$W:$W,$L$2)</f>
        <v>0</v>
      </c>
      <c r="R201" s="42"/>
      <c r="S201" s="86">
        <f t="shared" si="78"/>
        <v>0</v>
      </c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0" ht="15.75" hidden="1" customHeight="1">
      <c r="A202" t="str">
        <f t="shared" si="62"/>
        <v>Service[...]</v>
      </c>
      <c r="B202" s="12" t="s">
        <v>84</v>
      </c>
      <c r="C202" s="30" t="s">
        <v>21</v>
      </c>
      <c r="D202" s="82"/>
      <c r="E202" s="14"/>
      <c r="F202" s="31">
        <f>+INDEX('[5]Budget original'!$A$2:$AO$496,MATCH($A202,'[5]Budget original'!$A$2:$A$496,0),MATCH(F$2,'[5]Budget original'!$A$2:$AO$2,0))</f>
        <v>0</v>
      </c>
      <c r="G202" s="84"/>
      <c r="H202" s="14"/>
      <c r="I202" s="31">
        <f>+INDEX('[5]Budget révisé'!$A$2:$AO$496,MATCH($A202,'[5]Budget révisé'!$A$2:$A$496,0),MATCH(I$2,'[5]Budget révisé'!$A$2:$AO$2,0))</f>
        <v>0</v>
      </c>
      <c r="J202" s="42"/>
      <c r="K202" s="14"/>
      <c r="L202" s="34">
        <f>SUMIFS([5]BV_Data_An_Cour!$O:$O,[5]BV_Data_An_Cour!$U:$U,$B202,[5]BV_Data_An_Cour!$V:$V,$C202,[5]BV_Data_An_Cour!$W:$W,$L$2)</f>
        <v>0</v>
      </c>
      <c r="M202" s="42"/>
      <c r="N202" s="60">
        <f t="shared" si="77"/>
        <v>0</v>
      </c>
      <c r="O202" s="42"/>
      <c r="P202" s="14"/>
      <c r="Q202" s="34">
        <f>SUMIFS([5]BV_Data_An_Prec!$O:$O,[5]BV_Data_An_Prec!$U:$U,$B202,[5]BV_Data_An_Prec!$V:$V,$C202,[5]BV_Data_An_Prec!$W:$W,$L$2)</f>
        <v>0</v>
      </c>
      <c r="R202" s="42"/>
      <c r="S202" s="86">
        <f t="shared" si="78"/>
        <v>0</v>
      </c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0" ht="15.75" hidden="1" customHeight="1">
      <c r="A203" t="str">
        <f t="shared" si="62"/>
        <v>Service[...]</v>
      </c>
      <c r="B203" s="12" t="s">
        <v>84</v>
      </c>
      <c r="C203" s="30" t="s">
        <v>21</v>
      </c>
      <c r="D203" s="82"/>
      <c r="E203" s="14"/>
      <c r="F203" s="31">
        <f>+INDEX('[5]Budget original'!$A$2:$AO$496,MATCH($A203,'[5]Budget original'!$A$2:$A$496,0),MATCH(F$2,'[5]Budget original'!$A$2:$AO$2,0))</f>
        <v>0</v>
      </c>
      <c r="G203" s="84"/>
      <c r="H203" s="14"/>
      <c r="I203" s="31">
        <f>+INDEX('[5]Budget révisé'!$A$2:$AO$496,MATCH($A203,'[5]Budget révisé'!$A$2:$A$496,0),MATCH(I$2,'[5]Budget révisé'!$A$2:$AO$2,0))</f>
        <v>0</v>
      </c>
      <c r="J203" s="42"/>
      <c r="K203" s="14"/>
      <c r="L203" s="34">
        <f>SUMIFS([5]BV_Data_An_Cour!$O:$O,[5]BV_Data_An_Cour!$U:$U,$B203,[5]BV_Data_An_Cour!$V:$V,$C203,[5]BV_Data_An_Cour!$W:$W,$L$2)</f>
        <v>0</v>
      </c>
      <c r="M203" s="42"/>
      <c r="N203" s="60">
        <f t="shared" si="77"/>
        <v>0</v>
      </c>
      <c r="O203" s="42"/>
      <c r="P203" s="14"/>
      <c r="Q203" s="34">
        <f>SUMIFS([5]BV_Data_An_Prec!$O:$O,[5]BV_Data_An_Prec!$U:$U,$B203,[5]BV_Data_An_Prec!$V:$V,$C203,[5]BV_Data_An_Prec!$W:$W,$L$2)</f>
        <v>0</v>
      </c>
      <c r="R203" s="42"/>
      <c r="S203" s="86">
        <f t="shared" si="78"/>
        <v>0</v>
      </c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0" ht="21.75" customHeight="1">
      <c r="A204" t="str">
        <f t="shared" si="62"/>
        <v>ServiceSalaires en absences</v>
      </c>
      <c r="B204" s="12" t="s">
        <v>84</v>
      </c>
      <c r="C204" s="109" t="s">
        <v>46</v>
      </c>
      <c r="D204" s="82"/>
      <c r="E204" s="14"/>
      <c r="F204" s="31">
        <f>+INDEX('[5]Budget original'!$A$2:$AO$496,MATCH($A204,'[5]Budget original'!$A$2:$A$496,0),MATCH(F$2,'[5]Budget original'!$A$2:$AO$2,0))</f>
        <v>17355.961219021243</v>
      </c>
      <c r="G204" s="84"/>
      <c r="H204" s="14"/>
      <c r="I204" s="31">
        <f>+INDEX('[5]Budget révisé'!$A$2:$AO$496,MATCH($A204,'[5]Budget révisé'!$A$2:$A$496,0),MATCH(I$2,'[5]Budget révisé'!$A$2:$AO$2,0))</f>
        <v>17355.961219021243</v>
      </c>
      <c r="J204" s="42"/>
      <c r="K204" s="14"/>
      <c r="L204" s="34">
        <f>SUMIFS([5]BV_Data_An_Cour!$O:$O,[5]BV_Data_An_Cour!$U:$U,$B204,[5]BV_Data_An_Cour!$V:$V,$C204,[5]BV_Data_An_Cour!$W:$W,$L$2)</f>
        <v>14753.38</v>
      </c>
      <c r="M204" s="42"/>
      <c r="N204" s="60">
        <f t="shared" si="77"/>
        <v>-2602.5812190212437</v>
      </c>
      <c r="O204" s="42"/>
      <c r="P204" s="14"/>
      <c r="Q204" s="34">
        <f>SUMIFS([5]BV_Data_An_Prec!$O:$O,[5]BV_Data_An_Prec!$U:$U,$B204,[5]BV_Data_An_Prec!$V:$V,$C204,[5]BV_Data_An_Prec!$W:$W,$L$2)</f>
        <v>15906.05</v>
      </c>
      <c r="R204" s="42"/>
      <c r="S204" s="86">
        <f t="shared" si="78"/>
        <v>-1152.67</v>
      </c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0" ht="15.75" customHeight="1">
      <c r="A205" t="str">
        <f t="shared" si="62"/>
        <v>ServiceDéduction à la source</v>
      </c>
      <c r="B205" s="12" t="s">
        <v>84</v>
      </c>
      <c r="C205" s="108" t="s">
        <v>47</v>
      </c>
      <c r="D205" s="110"/>
      <c r="E205" s="111"/>
      <c r="F205" s="56">
        <f>+INDEX('[5]Budget original'!$A$2:$AO$496,MATCH($A205,'[5]Budget original'!$A$2:$A$496,0),MATCH(F$2,'[5]Budget original'!$A$2:$AO$2,0))</f>
        <v>17355.961219021243</v>
      </c>
      <c r="G205" s="112"/>
      <c r="H205" s="111"/>
      <c r="I205" s="56">
        <f>+INDEX('[5]Budget révisé'!$A$2:$AO$496,MATCH($A205,'[5]Budget révisé'!$A$2:$A$496,0),MATCH(I$2,'[5]Budget révisé'!$A$2:$AO$2,0))</f>
        <v>17355.961219021243</v>
      </c>
      <c r="J205" s="113"/>
      <c r="K205" s="111"/>
      <c r="L205" s="114">
        <f>SUMIFS([5]BV_Data_An_Cour!$O:$O,[5]BV_Data_An_Cour!$U:$U,$B205,[5]BV_Data_An_Cour!$V:$V,$C205,[5]BV_Data_An_Cour!$W:$W,$L$2)</f>
        <v>12696.33</v>
      </c>
      <c r="M205" s="113"/>
      <c r="N205" s="115">
        <f t="shared" si="77"/>
        <v>-4659.6312190212429</v>
      </c>
      <c r="O205" s="113"/>
      <c r="P205" s="111"/>
      <c r="Q205" s="114">
        <f>SUMIFS([5]BV_Data_An_Prec!$O:$O,[5]BV_Data_An_Prec!$U:$U,$B205,[5]BV_Data_An_Prec!$V:$V,$C205,[5]BV_Data_An_Prec!$W:$W,$L$2)</f>
        <v>13130.72</v>
      </c>
      <c r="R205" s="113"/>
      <c r="S205" s="116">
        <f t="shared" si="78"/>
        <v>-434.38999999999942</v>
      </c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0" ht="15.75" customHeight="1">
      <c r="A206" t="str">
        <f t="shared" si="62"/>
        <v>ServiceBénéfices marginaux</v>
      </c>
      <c r="B206" s="12" t="s">
        <v>84</v>
      </c>
      <c r="C206" s="108" t="s">
        <v>48</v>
      </c>
      <c r="D206" s="82"/>
      <c r="E206" s="14"/>
      <c r="F206" s="31">
        <f>+INDEX('[5]Budget original'!$A$2:$AO$496,MATCH($A206,'[5]Budget original'!$A$2:$A$496,0),MATCH(F$2,'[5]Budget original'!$A$2:$AO$2,0))</f>
        <v>12438.438873631889</v>
      </c>
      <c r="G206" s="84"/>
      <c r="H206" s="14"/>
      <c r="I206" s="31">
        <f>+INDEX('[5]Budget révisé'!$A$2:$AO$496,MATCH($A206,'[5]Budget révisé'!$A$2:$A$496,0),MATCH(I$2,'[5]Budget révisé'!$A$2:$AO$2,0))</f>
        <v>12438.438873631889</v>
      </c>
      <c r="J206" s="42"/>
      <c r="K206" s="14"/>
      <c r="L206" s="34">
        <f>SUMIFS([5]BV_Data_An_Cour!$O:$O,[5]BV_Data_An_Cour!$U:$U,$B206,[5]BV_Data_An_Cour!$V:$V,$C206,[5]BV_Data_An_Cour!$W:$W,$L$2)</f>
        <v>9099.0400000000009</v>
      </c>
      <c r="M206" s="42"/>
      <c r="N206" s="60">
        <f t="shared" si="77"/>
        <v>-3339.3988736318879</v>
      </c>
      <c r="O206" s="42"/>
      <c r="P206" s="14"/>
      <c r="Q206" s="34">
        <f>SUMIFS([5]BV_Data_An_Prec!$O:$O,[5]BV_Data_An_Prec!$U:$U,$B206,[5]BV_Data_An_Prec!$V:$V,$C206,[5]BV_Data_An_Prec!$W:$W,$L$2)</f>
        <v>8918.69</v>
      </c>
      <c r="R206" s="42"/>
      <c r="S206" s="86">
        <f t="shared" si="78"/>
        <v>180.35000000000036</v>
      </c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0" ht="15.75" customHeight="1">
      <c r="A207" t="str">
        <f t="shared" si="62"/>
        <v>ServiceCsst</v>
      </c>
      <c r="B207" s="12" t="s">
        <v>84</v>
      </c>
      <c r="C207" s="108" t="s">
        <v>49</v>
      </c>
      <c r="D207" s="82"/>
      <c r="E207" s="14"/>
      <c r="F207" s="31">
        <f>+INDEX('[5]Budget original'!$A$2:$AO$496,MATCH($A207,'[5]Budget original'!$A$2:$A$496,0),MATCH(F$2,'[5]Budget original'!$A$2:$AO$2,0))</f>
        <v>2892.6602031702073</v>
      </c>
      <c r="G207" s="84"/>
      <c r="H207" s="14"/>
      <c r="I207" s="31">
        <f>+INDEX('[5]Budget révisé'!$A$2:$AO$496,MATCH($A207,'[5]Budget révisé'!$A$2:$A$496,0),MATCH(I$2,'[5]Budget révisé'!$A$2:$AO$2,0))</f>
        <v>2892.6602031702073</v>
      </c>
      <c r="J207" s="42"/>
      <c r="K207" s="14"/>
      <c r="L207" s="34">
        <f>SUMIFS([5]BV_Data_An_Cour!$O:$O,[5]BV_Data_An_Cour!$U:$U,$B207,[5]BV_Data_An_Cour!$V:$V,$C207,[5]BV_Data_An_Cour!$W:$W,$L$2)</f>
        <v>2116.06</v>
      </c>
      <c r="M207" s="42"/>
      <c r="N207" s="60">
        <f t="shared" si="77"/>
        <v>-776.60020317020735</v>
      </c>
      <c r="O207" s="42"/>
      <c r="P207" s="14"/>
      <c r="Q207" s="34">
        <f>SUMIFS([5]BV_Data_An_Prec!$O:$O,[5]BV_Data_An_Prec!$U:$U,$B207,[5]BV_Data_An_Prec!$V:$V,$C207,[5]BV_Data_An_Prec!$W:$W,$L$2)</f>
        <v>3062.83</v>
      </c>
      <c r="R207" s="42"/>
      <c r="S207" s="86">
        <f t="shared" si="78"/>
        <v>-946.77</v>
      </c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0" ht="15.75" hidden="1" customHeight="1">
      <c r="A208" t="str">
        <f t="shared" si="62"/>
        <v>Service[...]</v>
      </c>
      <c r="B208" s="12" t="s">
        <v>84</v>
      </c>
      <c r="C208" s="30" t="s">
        <v>21</v>
      </c>
      <c r="D208" s="89"/>
      <c r="E208" s="117"/>
      <c r="F208" s="31">
        <f>+INDEX('[5]Budget original'!$A$2:$AO$496,MATCH($A208,'[5]Budget original'!$A$2:$A$496,0),MATCH(F$2,'[5]Budget original'!$A$2:$AO$2,0))</f>
        <v>0</v>
      </c>
      <c r="G208" s="91"/>
      <c r="H208" s="117"/>
      <c r="I208" s="31">
        <f>+INDEX('[5]Budget révisé'!$A$2:$AO$496,MATCH($A208,'[5]Budget révisé'!$A$2:$A$496,0),MATCH(I$2,'[5]Budget révisé'!$A$2:$AO$2,0))</f>
        <v>0</v>
      </c>
      <c r="J208" s="24"/>
      <c r="K208" s="117"/>
      <c r="L208" s="34">
        <f>SUMIFS([5]BV_Data_An_Cour!$O:$O,[5]BV_Data_An_Cour!$U:$U,$B208,[5]BV_Data_An_Cour!$V:$V,$C208,[5]BV_Data_An_Cour!$W:$W,$L$2)</f>
        <v>0</v>
      </c>
      <c r="M208" s="24"/>
      <c r="N208" s="94">
        <f t="shared" si="77"/>
        <v>0</v>
      </c>
      <c r="O208" s="24"/>
      <c r="P208" s="117"/>
      <c r="Q208" s="34">
        <f>SUMIFS([5]BV_Data_An_Prec!$O:$O,[5]BV_Data_An_Prec!$U:$U,$B208,[5]BV_Data_An_Prec!$V:$V,$C208,[5]BV_Data_An_Prec!$W:$W,$L$2)</f>
        <v>0</v>
      </c>
      <c r="R208" s="24"/>
      <c r="S208" s="95">
        <f t="shared" si="78"/>
        <v>0</v>
      </c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0" ht="15.75" customHeight="1">
      <c r="A209" t="str">
        <f t="shared" si="62"/>
        <v>ServiceTOTAL PERSONNEL</v>
      </c>
      <c r="B209" s="12" t="s">
        <v>84</v>
      </c>
      <c r="C209" s="99" t="s">
        <v>50</v>
      </c>
      <c r="D209" s="100" t="s">
        <v>98</v>
      </c>
      <c r="E209" s="101">
        <f>F209/F$193</f>
        <v>0.69995040858762836</v>
      </c>
      <c r="F209" s="102">
        <f>+SUM(F197:F208)</f>
        <v>115233.15167335492</v>
      </c>
      <c r="G209" s="103" t="s">
        <v>98</v>
      </c>
      <c r="H209" s="101">
        <f>I209/I$193</f>
        <v>0.69995040858762836</v>
      </c>
      <c r="I209" s="102">
        <f>+SUM(I197:I208)</f>
        <v>115233.15167335492</v>
      </c>
      <c r="J209" s="103" t="s">
        <v>98</v>
      </c>
      <c r="K209" s="101">
        <f>L209/L$193</f>
        <v>0.6180074804106217</v>
      </c>
      <c r="L209" s="102">
        <f>+SUM(L197:L208)</f>
        <v>83603.229999999981</v>
      </c>
      <c r="M209" s="154"/>
      <c r="N209" s="119">
        <f t="shared" si="77"/>
        <v>-31629.92167335494</v>
      </c>
      <c r="O209" s="103" t="s">
        <v>98</v>
      </c>
      <c r="P209" s="101">
        <f>Q209/Q$193</f>
        <v>0.51000842477021946</v>
      </c>
      <c r="Q209" s="102">
        <f>+SUM(Q197:Q208)</f>
        <v>87754.11</v>
      </c>
      <c r="R209" s="154"/>
      <c r="S209" s="120">
        <f t="shared" si="78"/>
        <v>-4150.8800000000192</v>
      </c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1:40" ht="15.75" customHeight="1">
      <c r="A210" t="str">
        <f t="shared" si="62"/>
        <v>ServicePublicité 2</v>
      </c>
      <c r="B210" s="12" t="s">
        <v>84</v>
      </c>
      <c r="C210" s="30" t="s">
        <v>51</v>
      </c>
      <c r="D210" s="82"/>
      <c r="E210" s="14"/>
      <c r="F210" s="31">
        <f>+INDEX('[5]Budget original'!$A$2:$AO$496,MATCH($A210,'[5]Budget original'!$A$2:$A$496,0),MATCH(F$2,'[5]Budget original'!$A$2:$AO$2,0))</f>
        <v>7073.1916666666666</v>
      </c>
      <c r="G210" s="84"/>
      <c r="H210" s="14"/>
      <c r="I210" s="31">
        <f>+INDEX('[5]Budget révisé'!$A$2:$AO$496,MATCH($A210,'[5]Budget révisé'!$A$2:$A$496,0),MATCH(I$2,'[5]Budget révisé'!$A$2:$AO$2,0))</f>
        <v>7073.1916666666666</v>
      </c>
      <c r="J210" s="42"/>
      <c r="K210" s="14"/>
      <c r="L210" s="34">
        <f>SUMIFS([5]BV_Data_An_Cour!$O:$O,[5]BV_Data_An_Cour!$U:$U,$B210,[5]BV_Data_An_Cour!$V:$V,$C210,[5]BV_Data_An_Cour!$W:$W,$L$2)</f>
        <v>6489.14</v>
      </c>
      <c r="M210" s="42"/>
      <c r="N210" s="60">
        <f t="shared" si="77"/>
        <v>-584.05166666666628</v>
      </c>
      <c r="O210" s="42"/>
      <c r="P210" s="14"/>
      <c r="Q210" s="34">
        <f>SUMIFS([5]BV_Data_An_Prec!$O:$O,[5]BV_Data_An_Prec!$U:$U,$B210,[5]BV_Data_An_Prec!$V:$V,$C210,[5]BV_Data_An_Prec!$W:$W,$L$2)</f>
        <v>11810.63</v>
      </c>
      <c r="R210" s="42"/>
      <c r="S210" s="86">
        <f t="shared" si="78"/>
        <v>-5321.4899999999989</v>
      </c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0" ht="15.75" customHeight="1">
      <c r="A211" t="str">
        <f t="shared" si="62"/>
        <v>ServiceService gratuit 2</v>
      </c>
      <c r="B211" s="12" t="s">
        <v>84</v>
      </c>
      <c r="C211" s="30" t="s">
        <v>52</v>
      </c>
      <c r="D211" s="82"/>
      <c r="E211" s="14"/>
      <c r="F211" s="31">
        <f>+INDEX('[5]Budget original'!$A$2:$AO$496,MATCH($A211,'[5]Budget original'!$A$2:$A$496,0),MATCH(F$2,'[5]Budget original'!$A$2:$AO$2,0))</f>
        <v>2102.8829386082739</v>
      </c>
      <c r="G211" s="84"/>
      <c r="H211" s="14"/>
      <c r="I211" s="31">
        <f>+INDEX('[5]Budget révisé'!$A$2:$AO$496,MATCH($A211,'[5]Budget révisé'!$A$2:$A$496,0),MATCH(I$2,'[5]Budget révisé'!$A$2:$AO$2,0))</f>
        <v>2102.8829386082739</v>
      </c>
      <c r="J211" s="42"/>
      <c r="K211" s="14"/>
      <c r="L211" s="516">
        <f>SUMIFS([5]BV_Data_An_Cour!$O:$O,[5]BV_Data_An_Cour!$U:$U,$B211,[5]BV_Data_An_Cour!$V:$V,$C211,[5]BV_Data_An_Cour!$W:$W,$L$2)</f>
        <v>2375.3200000000002</v>
      </c>
      <c r="M211" s="42"/>
      <c r="N211" s="60">
        <f t="shared" si="77"/>
        <v>272.43706139172627</v>
      </c>
      <c r="O211" s="42"/>
      <c r="P211" s="14"/>
      <c r="Q211" s="34">
        <f>SUMIFS([5]BV_Data_An_Prec!$O:$O,[5]BV_Data_An_Prec!$U:$U,$B211,[5]BV_Data_An_Prec!$V:$V,$C211,[5]BV_Data_An_Prec!$W:$W,$L$2)</f>
        <v>2923.59</v>
      </c>
      <c r="R211" s="42"/>
      <c r="S211" s="86">
        <f t="shared" si="78"/>
        <v>-548.27</v>
      </c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0" ht="15.75" customHeight="1">
      <c r="A212" t="str">
        <f t="shared" si="62"/>
        <v>ServiceFrais véhicules de cie</v>
      </c>
      <c r="B212" s="12" t="s">
        <v>84</v>
      </c>
      <c r="C212" s="88" t="s">
        <v>53</v>
      </c>
      <c r="D212" s="89"/>
      <c r="E212" s="117"/>
      <c r="F212" s="23">
        <f>+INDEX('[5]Budget original'!$A$2:$AO$496,MATCH($A212,'[5]Budget original'!$A$2:$A$496,0),MATCH(F$2,'[5]Budget original'!$A$2:$AO$2,0))</f>
        <v>16764.080000000002</v>
      </c>
      <c r="G212" s="91"/>
      <c r="H212" s="117"/>
      <c r="I212" s="23">
        <f>+INDEX('[5]Budget révisé'!$A$2:$AO$496,MATCH($A212,'[5]Budget révisé'!$A$2:$A$496,0),MATCH(I$2,'[5]Budget révisé'!$A$2:$AO$2,0))</f>
        <v>16764.080000000002</v>
      </c>
      <c r="J212" s="24"/>
      <c r="K212" s="117"/>
      <c r="L212" s="34">
        <f>SUMIFS([5]BV_Data_An_Cour!$O:$O,[5]BV_Data_An_Cour!$U:$U,$B212,[5]BV_Data_An_Cour!$V:$V,$C212,[5]BV_Data_An_Cour!$W:$W,$L$2)</f>
        <v>15745.4</v>
      </c>
      <c r="M212" s="24"/>
      <c r="N212" s="94">
        <f t="shared" si="77"/>
        <v>-1018.6800000000021</v>
      </c>
      <c r="O212" s="24"/>
      <c r="P212" s="117"/>
      <c r="Q212" s="34">
        <f>SUMIFS([5]BV_Data_An_Prec!$O:$O,[5]BV_Data_An_Prec!$U:$U,$B212,[5]BV_Data_An_Prec!$V:$V,$C212,[5]BV_Data_An_Prec!$W:$W,$L$2)</f>
        <v>15377.04</v>
      </c>
      <c r="R212" s="24"/>
      <c r="S212" s="95">
        <f t="shared" si="78"/>
        <v>368.35999999999876</v>
      </c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0" ht="15.75" customHeight="1">
      <c r="A213" t="str">
        <f t="shared" si="62"/>
        <v>ServiceInformatique</v>
      </c>
      <c r="B213" s="12" t="s">
        <v>84</v>
      </c>
      <c r="C213" s="30" t="s">
        <v>54</v>
      </c>
      <c r="D213" s="82"/>
      <c r="E213" s="14"/>
      <c r="F213" s="31">
        <f>+INDEX('[5]Budget original'!$A$2:$AO$496,MATCH($A213,'[5]Budget original'!$A$2:$A$496,0),MATCH(F$2,'[5]Budget original'!$A$2:$AO$2,0))</f>
        <v>4425.5472</v>
      </c>
      <c r="G213" s="84"/>
      <c r="H213" s="14"/>
      <c r="I213" s="31">
        <f>+INDEX('[5]Budget révisé'!$A$2:$AO$496,MATCH($A213,'[5]Budget révisé'!$A$2:$A$496,0),MATCH(I$2,'[5]Budget révisé'!$A$2:$AO$2,0))</f>
        <v>4425.5472</v>
      </c>
      <c r="J213" s="42"/>
      <c r="K213" s="14"/>
      <c r="L213" s="114">
        <f>SUMIFS([5]BV_Data_An_Cour!$O:$O,[5]BV_Data_An_Cour!$U:$U,$B213,[5]BV_Data_An_Cour!$V:$V,$C213,[5]BV_Data_An_Cour!$W:$W,$L$2)</f>
        <v>4256.16</v>
      </c>
      <c r="M213" s="42"/>
      <c r="N213" s="60">
        <f t="shared" si="77"/>
        <v>-169.38720000000012</v>
      </c>
      <c r="O213" s="42"/>
      <c r="P213" s="14"/>
      <c r="Q213" s="114">
        <f>SUMIFS([5]BV_Data_An_Prec!$O:$O,[5]BV_Data_An_Prec!$U:$U,$B213,[5]BV_Data_An_Prec!$V:$V,$C213,[5]BV_Data_An_Prec!$W:$W,$L$2)</f>
        <v>3856.91</v>
      </c>
      <c r="R213" s="42"/>
      <c r="S213" s="86">
        <f t="shared" si="78"/>
        <v>399.25</v>
      </c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0" ht="15.75" customHeight="1">
      <c r="A214" t="str">
        <f t="shared" si="62"/>
        <v>ServiceFrais de déplacement</v>
      </c>
      <c r="B214" s="12" t="s">
        <v>84</v>
      </c>
      <c r="C214" s="30" t="s">
        <v>55</v>
      </c>
      <c r="D214" s="82"/>
      <c r="E214" s="14"/>
      <c r="F214" s="31">
        <f>+INDEX('[5]Budget original'!$A$2:$AO$496,MATCH($A214,'[5]Budget original'!$A$2:$A$496,0),MATCH(F$2,'[5]Budget original'!$A$2:$AO$2,0))</f>
        <v>1197.3725999999999</v>
      </c>
      <c r="G214" s="84"/>
      <c r="H214" s="14"/>
      <c r="I214" s="31">
        <f>+INDEX('[5]Budget révisé'!$A$2:$AO$496,MATCH($A214,'[5]Budget révisé'!$A$2:$A$496,0),MATCH(I$2,'[5]Budget révisé'!$A$2:$AO$2,0))</f>
        <v>1197.3725999999999</v>
      </c>
      <c r="J214" s="42"/>
      <c r="K214" s="14"/>
      <c r="L214" s="34">
        <f>SUMIFS([5]BV_Data_An_Cour!$O:$O,[5]BV_Data_An_Cour!$U:$U,$B214,[5]BV_Data_An_Cour!$V:$V,$C214,[5]BV_Data_An_Cour!$W:$W,$L$2)</f>
        <v>839.69</v>
      </c>
      <c r="M214" s="42"/>
      <c r="N214" s="60">
        <f t="shared" si="77"/>
        <v>-357.68259999999987</v>
      </c>
      <c r="O214" s="42"/>
      <c r="P214" s="14"/>
      <c r="Q214" s="34">
        <f>SUMIFS([5]BV_Data_An_Prec!$O:$O,[5]BV_Data_An_Prec!$U:$U,$B214,[5]BV_Data_An_Prec!$V:$V,$C214,[5]BV_Data_An_Prec!$W:$W,$L$2)</f>
        <v>1458.48</v>
      </c>
      <c r="R214" s="42"/>
      <c r="S214" s="86">
        <f t="shared" si="78"/>
        <v>-618.79</v>
      </c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0" ht="15.75" customHeight="1">
      <c r="A215" t="str">
        <f t="shared" si="62"/>
        <v>ServiceServices extérieurs</v>
      </c>
      <c r="B215" s="12" t="s">
        <v>84</v>
      </c>
      <c r="C215" s="88" t="s">
        <v>56</v>
      </c>
      <c r="D215" s="89"/>
      <c r="E215" s="117"/>
      <c r="F215" s="23">
        <f>+INDEX('[5]Budget original'!$A$2:$AO$496,MATCH($A215,'[5]Budget original'!$A$2:$A$496,0),MATCH(F$2,'[5]Budget original'!$A$2:$AO$2,0))</f>
        <v>3513.5209999999993</v>
      </c>
      <c r="G215" s="91"/>
      <c r="H215" s="117"/>
      <c r="I215" s="23">
        <f>+INDEX('[5]Budget révisé'!$A$2:$AO$496,MATCH($A215,'[5]Budget révisé'!$A$2:$A$496,0),MATCH(I$2,'[5]Budget révisé'!$A$2:$AO$2,0))</f>
        <v>3513.5209999999993</v>
      </c>
      <c r="J215" s="24"/>
      <c r="K215" s="117"/>
      <c r="L215" s="34">
        <f>SUMIFS([5]BV_Data_An_Cour!$O:$O,[5]BV_Data_An_Cour!$U:$U,$B215,[5]BV_Data_An_Cour!$V:$V,$C215,[5]BV_Data_An_Cour!$W:$W,$L$2)</f>
        <v>2374.9</v>
      </c>
      <c r="M215" s="24"/>
      <c r="N215" s="94">
        <f t="shared" si="77"/>
        <v>-1138.6209999999992</v>
      </c>
      <c r="O215" s="24"/>
      <c r="P215" s="117"/>
      <c r="Q215" s="34">
        <f>SUMIFS([5]BV_Data_An_Prec!$O:$O,[5]BV_Data_An_Prec!$U:$U,$B215,[5]BV_Data_An_Prec!$V:$V,$C215,[5]BV_Data_An_Prec!$W:$W,$L$2)</f>
        <v>12663.96</v>
      </c>
      <c r="R215" s="24"/>
      <c r="S215" s="95">
        <f t="shared" si="78"/>
        <v>-10289.06</v>
      </c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0" ht="15.75" customHeight="1">
      <c r="A216" t="str">
        <f t="shared" si="62"/>
        <v>ServiceFournitures d'atelier</v>
      </c>
      <c r="B216" s="12" t="s">
        <v>84</v>
      </c>
      <c r="C216" s="30" t="s">
        <v>99</v>
      </c>
      <c r="D216" s="82"/>
      <c r="E216" s="14"/>
      <c r="F216" s="31"/>
      <c r="G216" s="84"/>
      <c r="H216" s="14"/>
      <c r="I216" s="31"/>
      <c r="J216" s="42"/>
      <c r="K216" s="14"/>
      <c r="L216" s="114">
        <f>SUMIFS([5]BV_Data_An_Cour!$O:$O,[5]BV_Data_An_Cour!$U:$U,$B216,[5]BV_Data_An_Cour!$V:$V,$C216,[5]BV_Data_An_Cour!$W:$W,$L$2)</f>
        <v>0</v>
      </c>
      <c r="M216" s="42"/>
      <c r="N216" s="60">
        <f t="shared" si="77"/>
        <v>0</v>
      </c>
      <c r="O216" s="42"/>
      <c r="P216" s="14"/>
      <c r="Q216" s="114">
        <f>SUMIFS([5]BV_Data_An_Prec!$O:$O,[5]BV_Data_An_Prec!$U:$U,$B216,[5]BV_Data_An_Prec!$V:$V,$C216,[5]BV_Data_An_Prec!$W:$W,$L$2)</f>
        <v>0</v>
      </c>
      <c r="R216" s="42"/>
      <c r="S216" s="86">
        <f t="shared" si="78"/>
        <v>0</v>
      </c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1:40" ht="15.75" customHeight="1">
      <c r="A217" t="str">
        <f t="shared" si="62"/>
        <v>ServiceFournitures autres</v>
      </c>
      <c r="B217" s="12" t="s">
        <v>84</v>
      </c>
      <c r="C217" s="30" t="s">
        <v>57</v>
      </c>
      <c r="D217" s="82"/>
      <c r="E217" s="14"/>
      <c r="F217" s="31">
        <f>+INDEX('[5]Budget original'!$A$2:$AO$496,MATCH($A217,'[5]Budget original'!$A$2:$A$496,0),MATCH(F$2,'[5]Budget original'!$A$2:$AO$2,0))</f>
        <v>572</v>
      </c>
      <c r="G217" s="84"/>
      <c r="H217" s="14"/>
      <c r="I217" s="31">
        <f>+INDEX('[5]Budget révisé'!$A$2:$AO$496,MATCH($A217,'[5]Budget révisé'!$A$2:$A$496,0),MATCH(I$2,'[5]Budget révisé'!$A$2:$AO$2,0))</f>
        <v>572</v>
      </c>
      <c r="J217" s="42"/>
      <c r="K217" s="14"/>
      <c r="L217" s="34">
        <f>SUMIFS([5]BV_Data_An_Cour!$O:$O,[5]BV_Data_An_Cour!$U:$U,$B217,[5]BV_Data_An_Cour!$V:$V,$C217,[5]BV_Data_An_Cour!$W:$W,$L$2)</f>
        <v>-740.84</v>
      </c>
      <c r="M217" s="42"/>
      <c r="N217" s="60">
        <f t="shared" si="77"/>
        <v>-1312.8400000000001</v>
      </c>
      <c r="O217" s="42"/>
      <c r="P217" s="14"/>
      <c r="Q217" s="34">
        <f>SUMIFS([5]BV_Data_An_Prec!$O:$O,[5]BV_Data_An_Prec!$U:$U,$B217,[5]BV_Data_An_Prec!$V:$V,$C217,[5]BV_Data_An_Prec!$W:$W,$L$2)</f>
        <v>440</v>
      </c>
      <c r="R217" s="42"/>
      <c r="S217" s="86">
        <f t="shared" si="78"/>
        <v>-1180.8400000000001</v>
      </c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1:40" ht="15.75" customHeight="1">
      <c r="A218" t="str">
        <f t="shared" si="62"/>
        <v>ServiceUniformes</v>
      </c>
      <c r="B218" s="12" t="s">
        <v>84</v>
      </c>
      <c r="C218" s="30" t="s">
        <v>58</v>
      </c>
      <c r="D218" s="82"/>
      <c r="E218" s="14"/>
      <c r="F218" s="31">
        <f>+INDEX('[5]Budget original'!$A$2:$AO$496,MATCH($A218,'[5]Budget original'!$A$2:$A$496,0),MATCH(F$2,'[5]Budget original'!$A$2:$AO$2,0))</f>
        <v>1300</v>
      </c>
      <c r="G218" s="84"/>
      <c r="H218" s="14"/>
      <c r="I218" s="31">
        <f>+INDEX('[5]Budget révisé'!$A$2:$AO$496,MATCH($A218,'[5]Budget révisé'!$A$2:$A$496,0),MATCH(I$2,'[5]Budget révisé'!$A$2:$AO$2,0))</f>
        <v>1300</v>
      </c>
      <c r="J218" s="42"/>
      <c r="K218" s="14"/>
      <c r="L218" s="34">
        <f>SUMIFS([5]BV_Data_An_Cour!$O:$O,[5]BV_Data_An_Cour!$U:$U,$B218,[5]BV_Data_An_Cour!$V:$V,$C218,[5]BV_Data_An_Cour!$W:$W,$L$2)</f>
        <v>425.65</v>
      </c>
      <c r="M218" s="42"/>
      <c r="N218" s="60">
        <f t="shared" si="77"/>
        <v>-874.35</v>
      </c>
      <c r="O218" s="42"/>
      <c r="P218" s="14"/>
      <c r="Q218" s="34">
        <f>SUMIFS([5]BV_Data_An_Prec!$O:$O,[5]BV_Data_An_Prec!$U:$U,$B218,[5]BV_Data_An_Prec!$V:$V,$C218,[5]BV_Data_An_Prec!$W:$W,$L$2)</f>
        <v>1300</v>
      </c>
      <c r="R218" s="42"/>
      <c r="S218" s="86">
        <f t="shared" si="78"/>
        <v>-874.35</v>
      </c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1:40" ht="15.75" customHeight="1">
      <c r="A219" t="str">
        <f t="shared" si="62"/>
        <v>ServicePapeterie</v>
      </c>
      <c r="B219" s="12" t="s">
        <v>84</v>
      </c>
      <c r="C219" s="30" t="s">
        <v>59</v>
      </c>
      <c r="D219" s="82"/>
      <c r="E219" s="14"/>
      <c r="F219" s="31">
        <f>+INDEX('[5]Budget original'!$A$2:$AO$496,MATCH($A219,'[5]Budget original'!$A$2:$A$496,0),MATCH(F$2,'[5]Budget original'!$A$2:$AO$2,0))</f>
        <v>523.19999999999993</v>
      </c>
      <c r="G219" s="84"/>
      <c r="H219" s="14"/>
      <c r="I219" s="31">
        <f>+INDEX('[5]Budget révisé'!$A$2:$AO$496,MATCH($A219,'[5]Budget révisé'!$A$2:$A$496,0),MATCH(I$2,'[5]Budget révisé'!$A$2:$AO$2,0))</f>
        <v>523.19999999999993</v>
      </c>
      <c r="J219" s="42"/>
      <c r="K219" s="14"/>
      <c r="L219" s="33">
        <f>SUMIFS([5]BV_Data_An_Cour!$O:$O,[5]BV_Data_An_Cour!$U:$U,$B219,[5]BV_Data_An_Cour!$V:$V,$C219,[5]BV_Data_An_Cour!$W:$W,$L$2)</f>
        <v>349.99</v>
      </c>
      <c r="M219" s="42"/>
      <c r="N219" s="60">
        <f t="shared" si="77"/>
        <v>-173.20999999999992</v>
      </c>
      <c r="O219" s="42"/>
      <c r="P219" s="14"/>
      <c r="Q219" s="33">
        <f>SUMIFS([5]BV_Data_An_Prec!$O:$O,[5]BV_Data_An_Prec!$U:$U,$B219,[5]BV_Data_An_Prec!$V:$V,$C219,[5]BV_Data_An_Prec!$W:$W,$L$2)</f>
        <v>444</v>
      </c>
      <c r="R219" s="42"/>
      <c r="S219" s="86">
        <f t="shared" si="78"/>
        <v>-94.009999999999991</v>
      </c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1:40" ht="15.75" customHeight="1">
      <c r="A220" t="str">
        <f t="shared" si="62"/>
        <v>ServiceTéléphone</v>
      </c>
      <c r="B220" s="12" t="s">
        <v>84</v>
      </c>
      <c r="C220" s="30" t="s">
        <v>60</v>
      </c>
      <c r="D220" s="82"/>
      <c r="E220" s="14"/>
      <c r="F220" s="31">
        <f>+INDEX('[5]Budget original'!$A$2:$AO$496,MATCH($A220,'[5]Budget original'!$A$2:$A$496,0),MATCH(F$2,'[5]Budget original'!$A$2:$AO$2,0))</f>
        <v>461.18399999999997</v>
      </c>
      <c r="G220" s="84"/>
      <c r="H220" s="14"/>
      <c r="I220" s="31">
        <f>+INDEX('[5]Budget révisé'!$A$2:$AO$496,MATCH($A220,'[5]Budget révisé'!$A$2:$A$496,0),MATCH(I$2,'[5]Budget révisé'!$A$2:$AO$2,0))</f>
        <v>461.18399999999997</v>
      </c>
      <c r="J220" s="42"/>
      <c r="K220" s="14"/>
      <c r="L220" s="34">
        <f>SUMIFS([5]BV_Data_An_Cour!$O:$O,[5]BV_Data_An_Cour!$U:$U,$B220,[5]BV_Data_An_Cour!$V:$V,$C220,[5]BV_Data_An_Cour!$W:$W,$L$2)</f>
        <v>104.35</v>
      </c>
      <c r="M220" s="42"/>
      <c r="N220" s="60">
        <f t="shared" si="77"/>
        <v>-356.83399999999995</v>
      </c>
      <c r="O220" s="42"/>
      <c r="P220" s="14"/>
      <c r="Q220" s="34">
        <f>SUMIFS([5]BV_Data_An_Prec!$O:$O,[5]BV_Data_An_Prec!$U:$U,$B220,[5]BV_Data_An_Prec!$V:$V,$C220,[5]BV_Data_An_Prec!$W:$W,$L$2)</f>
        <v>492.41</v>
      </c>
      <c r="R220" s="42"/>
      <c r="S220" s="86">
        <f t="shared" si="78"/>
        <v>-388.06000000000006</v>
      </c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1:40" ht="15.75" customHeight="1">
      <c r="A221" t="str">
        <f t="shared" si="62"/>
        <v>ServiceFrais postaux</v>
      </c>
      <c r="B221" s="12" t="s">
        <v>84</v>
      </c>
      <c r="C221" s="30" t="s">
        <v>61</v>
      </c>
      <c r="D221" s="82"/>
      <c r="E221" s="14"/>
      <c r="F221" s="31">
        <f>+INDEX('[5]Budget original'!$A$2:$AO$496,MATCH($A221,'[5]Budget original'!$A$2:$A$496,0),MATCH(F$2,'[5]Budget original'!$A$2:$AO$2,0))</f>
        <v>207.6</v>
      </c>
      <c r="G221" s="84"/>
      <c r="H221" s="14"/>
      <c r="I221" s="31">
        <f>+INDEX('[5]Budget révisé'!$A$2:$AO$496,MATCH($A221,'[5]Budget révisé'!$A$2:$A$496,0),MATCH(I$2,'[5]Budget révisé'!$A$2:$AO$2,0))</f>
        <v>207.6</v>
      </c>
      <c r="J221" s="42"/>
      <c r="K221" s="14"/>
      <c r="L221" s="34">
        <f>SUMIFS([5]BV_Data_An_Cour!$O:$O,[5]BV_Data_An_Cour!$U:$U,$B221,[5]BV_Data_An_Cour!$V:$V,$C221,[5]BV_Data_An_Cour!$W:$W,$L$2)</f>
        <v>197.4</v>
      </c>
      <c r="M221" s="42"/>
      <c r="N221" s="60">
        <f t="shared" si="77"/>
        <v>-10.199999999999989</v>
      </c>
      <c r="O221" s="42"/>
      <c r="P221" s="14"/>
      <c r="Q221" s="34">
        <f>SUMIFS([5]BV_Data_An_Prec!$O:$O,[5]BV_Data_An_Prec!$U:$U,$B221,[5]BV_Data_An_Prec!$V:$V,$C221,[5]BV_Data_An_Prec!$W:$W,$L$2)</f>
        <v>97.86</v>
      </c>
      <c r="R221" s="42"/>
      <c r="S221" s="86">
        <f t="shared" si="78"/>
        <v>99.54</v>
      </c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1:40" ht="15.75" customHeight="1">
      <c r="A222" t="str">
        <f t="shared" si="62"/>
        <v>ServiceDivers</v>
      </c>
      <c r="B222" s="12" t="s">
        <v>84</v>
      </c>
      <c r="C222" s="30" t="s">
        <v>62</v>
      </c>
      <c r="D222" s="82"/>
      <c r="E222" s="14"/>
      <c r="F222" s="31">
        <f>+INDEX('[5]Budget original'!$A$2:$AO$496,MATCH($A222,'[5]Budget original'!$A$2:$A$496,0),MATCH(F$2,'[5]Budget original'!$A$2:$AO$2,0))</f>
        <v>961.83999999999992</v>
      </c>
      <c r="G222" s="84"/>
      <c r="H222" s="14"/>
      <c r="I222" s="31">
        <f>+INDEX('[5]Budget révisé'!$A$2:$AO$496,MATCH($A222,'[5]Budget révisé'!$A$2:$A$496,0),MATCH(I$2,'[5]Budget révisé'!$A$2:$AO$2,0))</f>
        <v>961.83999999999992</v>
      </c>
      <c r="J222" s="42"/>
      <c r="K222" s="14"/>
      <c r="L222" s="34">
        <f>SUMIFS([5]BV_Data_An_Cour!$O:$O,[5]BV_Data_An_Cour!$U:$U,$B222,[5]BV_Data_An_Cour!$V:$V,$C222,[5]BV_Data_An_Cour!$W:$W,$L$2)</f>
        <v>602.79999999999995</v>
      </c>
      <c r="M222" s="42"/>
      <c r="N222" s="60">
        <f t="shared" si="77"/>
        <v>-359.03999999999996</v>
      </c>
      <c r="O222" s="42"/>
      <c r="P222" s="14"/>
      <c r="Q222" s="34">
        <f>SUMIFS([5]BV_Data_An_Prec!$O:$O,[5]BV_Data_An_Prec!$U:$U,$B222,[5]BV_Data_An_Prec!$V:$V,$C222,[5]BV_Data_An_Prec!$W:$W,$L$2)</f>
        <v>1224</v>
      </c>
      <c r="R222" s="42"/>
      <c r="S222" s="86">
        <f t="shared" si="78"/>
        <v>-621.20000000000005</v>
      </c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1:40" ht="15.75" customHeight="1">
      <c r="A223" t="str">
        <f t="shared" si="62"/>
        <v>ServiceFormation</v>
      </c>
      <c r="B223" s="12" t="s">
        <v>84</v>
      </c>
      <c r="C223" s="30" t="s">
        <v>63</v>
      </c>
      <c r="D223" s="82"/>
      <c r="E223" s="14"/>
      <c r="F223" s="31">
        <f>+INDEX('[5]Budget original'!$A$2:$AO$496,MATCH($A223,'[5]Budget original'!$A$2:$A$496,0),MATCH(F$2,'[5]Budget original'!$A$2:$AO$2,0))</f>
        <v>1391.26</v>
      </c>
      <c r="G223" s="84"/>
      <c r="H223" s="14"/>
      <c r="I223" s="31">
        <f>+INDEX('[5]Budget révisé'!$A$2:$AO$496,MATCH($A223,'[5]Budget révisé'!$A$2:$A$496,0),MATCH(I$2,'[5]Budget révisé'!$A$2:$AO$2,0))</f>
        <v>1391.26</v>
      </c>
      <c r="J223" s="42"/>
      <c r="K223" s="14"/>
      <c r="L223" s="34">
        <f>SUMIFS([5]BV_Data_An_Cour!$O:$O,[5]BV_Data_An_Cour!$U:$U,$B223,[5]BV_Data_An_Cour!$V:$V,$C223,[5]BV_Data_An_Cour!$W:$W,$L$2)</f>
        <v>3976.7</v>
      </c>
      <c r="M223" s="42"/>
      <c r="N223" s="60">
        <f t="shared" si="77"/>
        <v>2585.4399999999996</v>
      </c>
      <c r="O223" s="42"/>
      <c r="P223" s="14"/>
      <c r="Q223" s="34">
        <f>SUMIFS([5]BV_Data_An_Prec!$O:$O,[5]BV_Data_An_Prec!$U:$U,$B223,[5]BV_Data_An_Prec!$V:$V,$C223,[5]BV_Data_An_Prec!$W:$W,$L$2)</f>
        <v>2786.67</v>
      </c>
      <c r="R223" s="42"/>
      <c r="S223" s="86">
        <f t="shared" si="78"/>
        <v>1190.0299999999997</v>
      </c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1:40" ht="15.75" customHeight="1">
      <c r="A224" t="str">
        <f t="shared" si="62"/>
        <v>ServiceFrais bancaires</v>
      </c>
      <c r="B224" s="12" t="s">
        <v>84</v>
      </c>
      <c r="C224" s="30" t="s">
        <v>64</v>
      </c>
      <c r="D224" s="82"/>
      <c r="E224" s="14"/>
      <c r="F224" s="31">
        <f>+INDEX('[5]Budget original'!$A$2:$AO$496,MATCH($A224,'[5]Budget original'!$A$2:$A$496,0),MATCH(F$2,'[5]Budget original'!$A$2:$AO$2,0))</f>
        <v>1715.5334678190397</v>
      </c>
      <c r="G224" s="84"/>
      <c r="H224" s="14"/>
      <c r="I224" s="31">
        <f>+INDEX('[5]Budget révisé'!$A$2:$AO$496,MATCH($A224,'[5]Budget révisé'!$A$2:$A$496,0),MATCH(I$2,'[5]Budget révisé'!$A$2:$AO$2,0))</f>
        <v>1715.5334678190397</v>
      </c>
      <c r="J224" s="42"/>
      <c r="K224" s="14"/>
      <c r="L224" s="34">
        <f>AF447*W5</f>
        <v>1584.018</v>
      </c>
      <c r="M224" s="42"/>
      <c r="N224" s="60">
        <f t="shared" si="77"/>
        <v>-131.51546781903971</v>
      </c>
      <c r="O224" s="42"/>
      <c r="P224" s="14"/>
      <c r="Q224" s="34">
        <f>AL447*W5</f>
        <v>1501.173</v>
      </c>
      <c r="R224" s="42"/>
      <c r="S224" s="86">
        <f t="shared" si="78"/>
        <v>82.845000000000027</v>
      </c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1:40" ht="15.75" hidden="1" customHeight="1">
      <c r="A225" t="str">
        <f t="shared" si="62"/>
        <v>Service[...]</v>
      </c>
      <c r="B225" s="12" t="s">
        <v>84</v>
      </c>
      <c r="C225" s="30" t="s">
        <v>21</v>
      </c>
      <c r="D225" s="82"/>
      <c r="E225" s="14"/>
      <c r="F225" s="31">
        <f>+INDEX('[5]Budget original'!$A$2:$AO$496,MATCH($A225,'[5]Budget original'!$A$2:$A$496,0),MATCH(F$2,'[5]Budget original'!$A$2:$AO$2,0))</f>
        <v>0</v>
      </c>
      <c r="G225" s="84"/>
      <c r="H225" s="14"/>
      <c r="I225" s="31">
        <f>+INDEX('[5]Budget révisé'!$A$2:$AO$496,MATCH($A225,'[5]Budget révisé'!$A$2:$A$496,0),MATCH(I$2,'[5]Budget révisé'!$A$2:$AO$2,0))</f>
        <v>0</v>
      </c>
      <c r="J225" s="42"/>
      <c r="K225" s="14"/>
      <c r="L225" s="34">
        <f>SUMIFS([5]BV_Data_An_Cour!$O:$O,[5]BV_Data_An_Cour!$U:$U,$B225,[5]BV_Data_An_Cour!$V:$V,$C225,[5]BV_Data_An_Cour!$W:$W,$L$2)</f>
        <v>0</v>
      </c>
      <c r="M225" s="42"/>
      <c r="N225" s="60">
        <f t="shared" si="77"/>
        <v>0</v>
      </c>
      <c r="O225" s="42"/>
      <c r="P225" s="14"/>
      <c r="Q225" s="34">
        <f>SUMIFS([5]BV_Data_An_Prec!$O:$O,[5]BV_Data_An_Prec!$U:$U,$B225,[5]BV_Data_An_Prec!$V:$V,$C225,[5]BV_Data_An_Prec!$W:$W,$L$2)</f>
        <v>0</v>
      </c>
      <c r="R225" s="42"/>
      <c r="S225" s="86">
        <f t="shared" si="78"/>
        <v>0</v>
      </c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1:40" ht="15.75" hidden="1" customHeight="1">
      <c r="A226" t="str">
        <f t="shared" si="62"/>
        <v>Service[...]</v>
      </c>
      <c r="B226" s="12" t="s">
        <v>84</v>
      </c>
      <c r="C226" s="30" t="s">
        <v>21</v>
      </c>
      <c r="D226" s="82"/>
      <c r="E226" s="14"/>
      <c r="F226" s="31">
        <f>+INDEX('[5]Budget original'!$A$2:$AO$496,MATCH($A226,'[5]Budget original'!$A$2:$A$496,0),MATCH(F$2,'[5]Budget original'!$A$2:$AO$2,0))</f>
        <v>0</v>
      </c>
      <c r="G226" s="84"/>
      <c r="H226" s="14"/>
      <c r="I226" s="31">
        <f>+INDEX('[5]Budget révisé'!$A$2:$AO$496,MATCH($A226,'[5]Budget révisé'!$A$2:$A$496,0),MATCH(I$2,'[5]Budget révisé'!$A$2:$AO$2,0))</f>
        <v>0</v>
      </c>
      <c r="J226" s="42"/>
      <c r="K226" s="14"/>
      <c r="L226" s="34">
        <f>SUMIFS([5]BV_Data_An_Cour!$O:$O,[5]BV_Data_An_Cour!$U:$U,$B226,[5]BV_Data_An_Cour!$V:$V,$C226,[5]BV_Data_An_Cour!$W:$W,$L$2)</f>
        <v>0</v>
      </c>
      <c r="M226" s="42"/>
      <c r="N226" s="60">
        <f t="shared" si="77"/>
        <v>0</v>
      </c>
      <c r="O226" s="42"/>
      <c r="P226" s="14"/>
      <c r="Q226" s="34">
        <f>SUMIFS([5]BV_Data_An_Prec!$O:$O,[5]BV_Data_An_Prec!$U:$U,$B226,[5]BV_Data_An_Prec!$V:$V,$C226,[5]BV_Data_An_Prec!$W:$W,$L$2)</f>
        <v>0</v>
      </c>
      <c r="R226" s="42"/>
      <c r="S226" s="86">
        <f t="shared" si="78"/>
        <v>0</v>
      </c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1:40" ht="15.75" hidden="1" customHeight="1">
      <c r="A227" t="str">
        <f t="shared" si="62"/>
        <v>Service[...]</v>
      </c>
      <c r="B227" s="12" t="s">
        <v>84</v>
      </c>
      <c r="C227" s="30" t="s">
        <v>21</v>
      </c>
      <c r="D227" s="82"/>
      <c r="E227" s="14"/>
      <c r="F227" s="31">
        <f>+INDEX('[5]Budget original'!$A$2:$AO$496,MATCH($A227,'[5]Budget original'!$A$2:$A$496,0),MATCH(F$2,'[5]Budget original'!$A$2:$AO$2,0))</f>
        <v>0</v>
      </c>
      <c r="G227" s="84"/>
      <c r="H227" s="14"/>
      <c r="I227" s="31">
        <f>+INDEX('[5]Budget révisé'!$A$2:$AO$496,MATCH($A227,'[5]Budget révisé'!$A$2:$A$496,0),MATCH(I$2,'[5]Budget révisé'!$A$2:$AO$2,0))</f>
        <v>0</v>
      </c>
      <c r="J227" s="42"/>
      <c r="K227" s="14"/>
      <c r="L227" s="34">
        <f>SUMIFS([5]BV_Data_An_Cour!$O:$O,[5]BV_Data_An_Cour!$U:$U,$B227,[5]BV_Data_An_Cour!$V:$V,$C227,[5]BV_Data_An_Cour!$W:$W,$L$2)</f>
        <v>0</v>
      </c>
      <c r="M227" s="42"/>
      <c r="N227" s="60">
        <f t="shared" si="77"/>
        <v>0</v>
      </c>
      <c r="O227" s="42"/>
      <c r="P227" s="14"/>
      <c r="Q227" s="34">
        <f>SUMIFS([5]BV_Data_An_Prec!$O:$O,[5]BV_Data_An_Prec!$U:$U,$B227,[5]BV_Data_An_Prec!$V:$V,$C227,[5]BV_Data_An_Prec!$W:$W,$L$2)</f>
        <v>0</v>
      </c>
      <c r="R227" s="42"/>
      <c r="S227" s="86">
        <f t="shared" si="78"/>
        <v>0</v>
      </c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1:40" ht="15.75" customHeight="1">
      <c r="B228" s="12"/>
      <c r="C228" s="99" t="s">
        <v>65</v>
      </c>
      <c r="D228" s="100" t="s">
        <v>98</v>
      </c>
      <c r="E228" s="101">
        <f>F228/F$193</f>
        <v>0.25638763990793267</v>
      </c>
      <c r="F228" s="102">
        <f>+SUM(F210:F227)</f>
        <v>42209.212873093973</v>
      </c>
      <c r="G228" s="103" t="s">
        <v>98</v>
      </c>
      <c r="H228" s="101">
        <f>I228/I$193</f>
        <v>0.25638763990793267</v>
      </c>
      <c r="I228" s="102">
        <f>+SUM(I210:I227)</f>
        <v>42209.212873093973</v>
      </c>
      <c r="J228" s="103" t="s">
        <v>98</v>
      </c>
      <c r="K228" s="101">
        <f>L228/L$193</f>
        <v>0.28519409600937079</v>
      </c>
      <c r="L228" s="102">
        <f>+SUM(L210:L227)</f>
        <v>38580.678</v>
      </c>
      <c r="M228" s="106"/>
      <c r="N228" s="102">
        <f t="shared" si="77"/>
        <v>-3628.5348730939731</v>
      </c>
      <c r="O228" s="103" t="s">
        <v>98</v>
      </c>
      <c r="P228" s="101">
        <f>Q228/Q$193</f>
        <v>0.32764965300128962</v>
      </c>
      <c r="Q228" s="102">
        <f>+SUM(Q210:Q227)</f>
        <v>56376.723000000005</v>
      </c>
      <c r="R228" s="106"/>
      <c r="S228" s="107">
        <f t="shared" si="78"/>
        <v>-17796.045000000006</v>
      </c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1:40" ht="15.75" customHeight="1">
      <c r="B229" s="12"/>
      <c r="C229" s="88"/>
      <c r="D229" s="89"/>
      <c r="E229" s="117"/>
      <c r="F229" s="60"/>
      <c r="G229" s="91"/>
      <c r="H229" s="117"/>
      <c r="I229" s="60"/>
      <c r="J229" s="24"/>
      <c r="K229" s="117"/>
      <c r="L229" s="94"/>
      <c r="M229" s="24"/>
      <c r="N229" s="94"/>
      <c r="O229" s="24"/>
      <c r="P229" s="117"/>
      <c r="Q229" s="94"/>
      <c r="R229" s="24"/>
      <c r="S229" s="95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1:40" ht="15.75" customHeight="1">
      <c r="B230" s="12"/>
      <c r="C230" s="99" t="s">
        <v>66</v>
      </c>
      <c r="D230" s="100" t="s">
        <v>40</v>
      </c>
      <c r="E230" s="101">
        <f>F230/F$193</f>
        <v>0.95633804849556103</v>
      </c>
      <c r="F230" s="102">
        <f>F209+F228</f>
        <v>157442.36454644889</v>
      </c>
      <c r="G230" s="103" t="s">
        <v>40</v>
      </c>
      <c r="H230" s="101">
        <f>I230/I$193</f>
        <v>0.95633804849556103</v>
      </c>
      <c r="I230" s="102">
        <f>I209+I228</f>
        <v>157442.36454644889</v>
      </c>
      <c r="J230" s="103" t="s">
        <v>40</v>
      </c>
      <c r="K230" s="101">
        <f>L230/L$193</f>
        <v>0.90320157641999244</v>
      </c>
      <c r="L230" s="102">
        <f>L209+L228</f>
        <v>122183.90799999998</v>
      </c>
      <c r="M230" s="106"/>
      <c r="N230" s="119">
        <f t="shared" ref="N230:N232" si="79">L230-I230</f>
        <v>-35258.456546448913</v>
      </c>
      <c r="O230" s="103" t="s">
        <v>40</v>
      </c>
      <c r="P230" s="101">
        <f>Q230/Q$193</f>
        <v>0.83765807777150914</v>
      </c>
      <c r="Q230" s="102">
        <f>Q209+Q228</f>
        <v>144130.83300000001</v>
      </c>
      <c r="R230" s="106"/>
      <c r="S230" s="120">
        <f>L230-Q230</f>
        <v>-21946.925000000032</v>
      </c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1:40" ht="15.75" customHeight="1">
      <c r="B231" s="12"/>
      <c r="C231" s="30"/>
      <c r="D231" s="82"/>
      <c r="E231" s="14"/>
      <c r="F231" s="60"/>
      <c r="G231" s="84"/>
      <c r="H231" s="14"/>
      <c r="I231" s="60"/>
      <c r="J231" s="42"/>
      <c r="K231" s="14"/>
      <c r="L231" s="60"/>
      <c r="M231" s="42"/>
      <c r="N231" s="60">
        <f t="shared" si="79"/>
        <v>0</v>
      </c>
      <c r="O231" s="42"/>
      <c r="P231" s="14"/>
      <c r="Q231" s="60"/>
      <c r="R231" s="42"/>
      <c r="S231" s="86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1:40" ht="15.75" customHeight="1" thickBot="1">
      <c r="B232" s="12"/>
      <c r="C232" s="130" t="s">
        <v>73</v>
      </c>
      <c r="D232" s="159"/>
      <c r="E232" s="131"/>
      <c r="F232" s="133">
        <f>F193-F230</f>
        <v>7188.0867820592248</v>
      </c>
      <c r="G232" s="160"/>
      <c r="H232" s="131"/>
      <c r="I232" s="133">
        <f>I193-I230</f>
        <v>7188.0867820592248</v>
      </c>
      <c r="J232" s="161"/>
      <c r="K232" s="132"/>
      <c r="L232" s="133">
        <f>L193-L230</f>
        <v>13094.762000000061</v>
      </c>
      <c r="M232" s="161"/>
      <c r="N232" s="133">
        <f t="shared" si="79"/>
        <v>5906.6752179408359</v>
      </c>
      <c r="O232" s="161"/>
      <c r="P232" s="132"/>
      <c r="Q232" s="133">
        <f>Q193-Q230</f>
        <v>27933.206999999937</v>
      </c>
      <c r="R232" s="161"/>
      <c r="S232" s="135">
        <f>L232-Q232</f>
        <v>-14838.444999999876</v>
      </c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1:40" ht="15.75" customHeight="1" thickTop="1"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83"/>
      <c r="M233" s="83"/>
      <c r="N233" s="14"/>
      <c r="O233" s="83"/>
      <c r="P233" s="14"/>
      <c r="Q233" s="83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1:40" ht="15.75" customHeight="1"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62"/>
      <c r="M234" s="162"/>
      <c r="N234" s="11"/>
      <c r="O234" s="162"/>
      <c r="P234" s="11"/>
      <c r="Q234" s="162"/>
      <c r="R234" s="11"/>
      <c r="S234" s="11"/>
      <c r="T234" s="11"/>
      <c r="U234" s="11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1:40" ht="33" customHeight="1">
      <c r="B235" s="12"/>
      <c r="C235" s="6" t="str">
        <f>C1</f>
        <v>Volks</v>
      </c>
      <c r="D235" s="2"/>
      <c r="E235" s="2"/>
      <c r="F235" s="2"/>
      <c r="G235" s="2"/>
      <c r="H235" s="1"/>
      <c r="I235" s="1"/>
      <c r="J235" s="1"/>
      <c r="K235" s="3" t="s">
        <v>100</v>
      </c>
      <c r="L235" s="2"/>
      <c r="M235" s="2"/>
      <c r="N235" s="1"/>
      <c r="O235" s="1"/>
      <c r="P235" s="2"/>
      <c r="Q235" s="1"/>
      <c r="R235" s="2"/>
      <c r="S235" s="5" t="str">
        <f>$S$1</f>
        <v>Réalisé, Juillet 2021</v>
      </c>
      <c r="T235" s="2"/>
      <c r="U235" s="6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spans="1:40" ht="24" customHeight="1" thickBot="1"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1:40" ht="15.75" customHeight="1" thickTop="1">
      <c r="B237" s="12"/>
      <c r="C237" s="13"/>
      <c r="D237" s="528" t="s">
        <v>5</v>
      </c>
      <c r="E237" s="529"/>
      <c r="F237" s="530"/>
      <c r="G237" s="526" t="s">
        <v>75</v>
      </c>
      <c r="H237" s="529"/>
      <c r="I237" s="530"/>
      <c r="J237" s="526" t="s">
        <v>7</v>
      </c>
      <c r="K237" s="529"/>
      <c r="L237" s="530"/>
      <c r="M237" s="526" t="s">
        <v>8</v>
      </c>
      <c r="N237" s="530"/>
      <c r="O237" s="528" t="s">
        <v>9</v>
      </c>
      <c r="P237" s="529"/>
      <c r="Q237" s="530"/>
      <c r="R237" s="526" t="s">
        <v>10</v>
      </c>
      <c r="S237" s="527"/>
      <c r="T237" s="156"/>
      <c r="U237" s="14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spans="1:40" ht="15.75" customHeight="1">
      <c r="A238" t="str">
        <f t="shared" ref="A238:A283" si="80">+B238&amp;C238</f>
        <v>Carrosserie</v>
      </c>
      <c r="B238" s="12" t="s">
        <v>100</v>
      </c>
      <c r="C238" s="30"/>
      <c r="D238" s="81" t="s">
        <v>41</v>
      </c>
      <c r="E238" s="81" t="s">
        <v>85</v>
      </c>
      <c r="F238" s="140" t="s">
        <v>13</v>
      </c>
      <c r="G238" s="141" t="s">
        <v>41</v>
      </c>
      <c r="H238" s="81" t="s">
        <v>85</v>
      </c>
      <c r="I238" s="140" t="s">
        <v>13</v>
      </c>
      <c r="J238" s="141" t="s">
        <v>41</v>
      </c>
      <c r="K238" s="81" t="s">
        <v>85</v>
      </c>
      <c r="L238" s="140" t="s">
        <v>13</v>
      </c>
      <c r="M238" s="141" t="s">
        <v>41</v>
      </c>
      <c r="N238" s="140" t="s">
        <v>13</v>
      </c>
      <c r="O238" s="81" t="s">
        <v>41</v>
      </c>
      <c r="P238" s="81" t="s">
        <v>85</v>
      </c>
      <c r="Q238" s="140" t="s">
        <v>13</v>
      </c>
      <c r="R238" s="141" t="s">
        <v>86</v>
      </c>
      <c r="S238" s="142" t="s">
        <v>13</v>
      </c>
      <c r="T238" s="81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1:40" ht="15.75" customHeight="1">
      <c r="A239" t="str">
        <f t="shared" si="80"/>
        <v>Carrosserie</v>
      </c>
      <c r="B239" s="12" t="s">
        <v>100</v>
      </c>
      <c r="C239" s="30"/>
      <c r="D239" s="81"/>
      <c r="E239" s="81"/>
      <c r="F239" s="140"/>
      <c r="G239" s="141"/>
      <c r="H239" s="81"/>
      <c r="I239" s="140"/>
      <c r="J239" s="141"/>
      <c r="K239" s="31"/>
      <c r="L239" s="34"/>
      <c r="M239" s="141"/>
      <c r="N239" s="140"/>
      <c r="O239" s="81"/>
      <c r="P239" s="81"/>
      <c r="Q239" s="140"/>
      <c r="R239" s="141"/>
      <c r="S239" s="142"/>
      <c r="T239" s="81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1:40" ht="15.75" customHeight="1">
      <c r="A240" t="str">
        <f t="shared" si="80"/>
        <v>CarrosserieM/O Sous-traitement</v>
      </c>
      <c r="B240" s="12" t="s">
        <v>100</v>
      </c>
      <c r="C240" s="30" t="s">
        <v>101</v>
      </c>
      <c r="D240" s="81">
        <f>+INDEX('[5]Budget original'!$A$2:$AO$496,MATCH($A240,'[5]Budget original'!$A$2:$A$496,0),MATCH(D$2,'[5]Budget original'!$A$2:$AO$2,0))</f>
        <v>0</v>
      </c>
      <c r="E240" s="83">
        <f>+INDEX('[5]Budget original'!$A$2:$AO$496,MATCH($A240,'[5]Budget original'!$A$2:$A$496,0),MATCH(E$2,'[5]Budget original'!$A$2:$AO$2,0))</f>
        <v>102548.37313545501</v>
      </c>
      <c r="F240" s="83">
        <f>+INDEX('[5]Budget original'!$A$2:$AO$496,MATCH($A240,'[5]Budget original'!$A$2:$A$496,0),MATCH(F$2,'[5]Budget original'!$A$2:$AO$2,0))</f>
        <v>23364.399608969885</v>
      </c>
      <c r="G240" s="163">
        <f>+INDEX('[5]Budget révisé'!$A$2:$AO$496,MATCH($A240,'[5]Budget révisé'!$A$2:$A$496,0),MATCH(G$2,'[5]Budget révisé'!$A$2:$AO$2,0))</f>
        <v>0</v>
      </c>
      <c r="H240" s="83">
        <f>+INDEX('[5]Budget révisé'!$A$2:$AO$496,MATCH($A240,'[5]Budget révisé'!$A$2:$A$496,0),MATCH(H$2,'[5]Budget révisé'!$A$2:$AO$2,0))</f>
        <v>102548.37313545501</v>
      </c>
      <c r="I240" s="83">
        <f>+INDEX('[5]Budget révisé'!$A$2:$AO$496,MATCH($A240,'[5]Budget révisé'!$A$2:$A$496,0),MATCH(I$2,'[5]Budget révisé'!$A$2:$AO$2,0))</f>
        <v>23364.399608969885</v>
      </c>
      <c r="J240" s="61">
        <f>-SUMIFS([5]BV_Data_An_Cour!$O:$O,[5]BV_Data_An_Cour!$U:$U,$B240,[5]BV_Data_An_Cour!$V:$V,$C240,[5]BV_Data_An_Cour!$W:$W,J$2)</f>
        <v>58</v>
      </c>
      <c r="K240" s="31">
        <f>-SUMIFS([5]BV_Data_An_Cour!$O:$O,[5]BV_Data_An_Cour!$X:$X,"Oui",[5]BV_Data_An_Cour!$U:$U,$B240,[5]BV_Data_An_Cour!$V:$V,$C240)</f>
        <v>54809.440000000002</v>
      </c>
      <c r="L240" s="34">
        <f>-SUMIFS([5]BV_Data_An_Cour!$O:$O,[5]BV_Data_An_Cour!$U:$U,$B240,[5]BV_Data_An_Cour!$V:$V,$C240,[5]BV_Data_An_Cour!$W:$W,$L$2)</f>
        <v>13545.490000000005</v>
      </c>
      <c r="M240" s="164">
        <f>IFERROR((K240-H240)/H240,0)</f>
        <v>-0.46552599203497047</v>
      </c>
      <c r="N240" s="60">
        <f>L240-I240</f>
        <v>-9818.9096089698796</v>
      </c>
      <c r="O240" s="61">
        <f>-SUMIFS([5]BV_Data_An_Prec!$O:$O,[5]BV_Data_An_Prec!$U:$U,$B240,[5]BV_Data_An_Prec!$V:$V,$C240,[5]BV_Data_An_Prec!$W:$W,O$2)</f>
        <v>109</v>
      </c>
      <c r="P240" s="31">
        <f>-SUMIFS([5]BV_Data_An_Prec!$O:$O,[5]BV_Data_An_Prec!$X:$X,"Oui",[5]BV_Data_An_Prec!$U:$U,$B240,[5]BV_Data_An_Prec!$V:$V,$C240)</f>
        <v>139785.9</v>
      </c>
      <c r="Q240" s="34">
        <f>-SUMIFS([5]BV_Data_An_Prec!$O:$O,[5]BV_Data_An_Prec!$U:$U,$B240,[5]BV_Data_An_Prec!$V:$V,$C240,[5]BV_Data_An_Prec!$W:$W,$L$2)</f>
        <v>31990.120000000003</v>
      </c>
      <c r="R240" s="164">
        <f>IF(O240=0,0,J240/O240)</f>
        <v>0.5321100917431193</v>
      </c>
      <c r="S240" s="86">
        <f>L240-Q240</f>
        <v>-18444.629999999997</v>
      </c>
      <c r="T240" s="81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1:40" ht="15.75" customHeight="1">
      <c r="A241" t="str">
        <f t="shared" si="80"/>
        <v>Carrosserie% profit / ventes</v>
      </c>
      <c r="B241" s="12" t="s">
        <v>100</v>
      </c>
      <c r="C241" s="30" t="s">
        <v>88</v>
      </c>
      <c r="D241" s="81"/>
      <c r="E241" s="150"/>
      <c r="F241" s="165">
        <f>IFERROR(F240/E240,0)</f>
        <v>0.22783783783783784</v>
      </c>
      <c r="G241" s="42"/>
      <c r="H241" s="150"/>
      <c r="I241" s="165">
        <f>IFERROR(I240/H240,0)</f>
        <v>0.22783783783783784</v>
      </c>
      <c r="J241" s="61"/>
      <c r="K241" s="14"/>
      <c r="L241" s="165">
        <f>IFERROR(L240/K240,0)</f>
        <v>0.24713790179210013</v>
      </c>
      <c r="M241" s="164"/>
      <c r="N241" s="60">
        <f>IFERROR(N240/M240,0)</f>
        <v>21092.076010725261</v>
      </c>
      <c r="O241" s="61"/>
      <c r="P241" s="14"/>
      <c r="Q241" s="165">
        <f>IFERROR(Q240/P240,0)</f>
        <v>0.22885083545622273</v>
      </c>
      <c r="R241" s="61"/>
      <c r="S241" s="86">
        <f>IFERROR(S240/R240,0)</f>
        <v>-34663.183965517237</v>
      </c>
      <c r="T241" s="81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1:40" ht="15.75" customHeight="1">
      <c r="A242" t="str">
        <f t="shared" si="80"/>
        <v>Carrosserie</v>
      </c>
      <c r="B242" s="12" t="s">
        <v>100</v>
      </c>
      <c r="C242" s="30"/>
      <c r="D242" s="81"/>
      <c r="E242" s="216"/>
      <c r="F242" s="217"/>
      <c r="G242" s="141"/>
      <c r="H242" s="216"/>
      <c r="I242" s="217"/>
      <c r="J242" s="141"/>
      <c r="K242" s="81"/>
      <c r="L242" s="140"/>
      <c r="M242" s="141"/>
      <c r="N242" s="140"/>
      <c r="O242" s="141"/>
      <c r="P242" s="81"/>
      <c r="Q242" s="140"/>
      <c r="R242" s="218"/>
      <c r="S242" s="142"/>
      <c r="T242" s="81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1:40" ht="15.75" customHeight="1">
      <c r="A243" t="str">
        <f t="shared" si="80"/>
        <v>CarrosserieM/O Carrosserie</v>
      </c>
      <c r="B243" s="12" t="s">
        <v>100</v>
      </c>
      <c r="C243" s="15" t="s">
        <v>102</v>
      </c>
      <c r="D243" s="111">
        <f>+INDEX('[5]Budget original'!$A$2:$AO$496,MATCH($A243,'[5]Budget original'!$A$2:$A$496,0),MATCH(D$2,'[5]Budget original'!$A$2:$AO$2,0))</f>
        <v>0</v>
      </c>
      <c r="E243" s="83">
        <f>+INDEX('[5]Budget original'!$A$2:$AO$496,MATCH($A243,'[5]Budget original'!$A$2:$A$496,0),MATCH(E$2,'[5]Budget original'!$A$2:$AO$2,0))</f>
        <v>0</v>
      </c>
      <c r="F243" s="83">
        <f>+INDEX('[5]Budget original'!$A$2:$AO$496,MATCH($A243,'[5]Budget original'!$A$2:$A$496,0),MATCH(F$2,'[5]Budget original'!$A$2:$AO$2,0))</f>
        <v>0</v>
      </c>
      <c r="G243" s="219">
        <f>+INDEX('[5]Budget révisé'!$A$2:$AO$496,MATCH($A243,'[5]Budget révisé'!$A$2:$A$496,0),MATCH(G$2,'[5]Budget révisé'!$A$2:$AO$2,0))</f>
        <v>0</v>
      </c>
      <c r="H243" s="83">
        <f>+INDEX('[5]Budget révisé'!$A$2:$AO$496,MATCH($A243,'[5]Budget révisé'!$A$2:$A$496,0),MATCH(H$2,'[5]Budget révisé'!$A$2:$AO$2,0))</f>
        <v>0</v>
      </c>
      <c r="I243" s="83">
        <f>+INDEX('[5]Budget révisé'!$A$2:$AO$496,MATCH($A243,'[5]Budget révisé'!$A$2:$A$496,0),MATCH(I$2,'[5]Budget révisé'!$A$2:$AO$2,0))</f>
        <v>0</v>
      </c>
      <c r="J243" s="172">
        <f>SUMIFS([5]BV_Data_An_Cour!$C$1:$C$636,[5]BV_Data_An_Cour!$V$1:$V$636,$C243,[5]BV_Data_An_Cour!$U$1:$U$636,$K$235)</f>
        <v>0</v>
      </c>
      <c r="K243" s="173">
        <f>-SUMIFS([5]BV_Data_An_Cour!$O:$O,[5]BV_Data_An_Cour!$X:$X,"Oui",[5]BV_Data_An_Cour!$U:$U,$B243,[5]BV_Data_An_Cour!$V:$V,$C243)</f>
        <v>0</v>
      </c>
      <c r="L243" s="114">
        <f>-SUMIFS([5]BV_Data_An_Cour!$O:$O,[5]BV_Data_An_Cour!$U:$U,$B243,[5]BV_Data_An_Cour!$V:$V,$C243,[5]BV_Data_An_Cour!$W:$W,$L$2)</f>
        <v>0</v>
      </c>
      <c r="M243" s="182" t="e">
        <f>(K243-H243)/H243</f>
        <v>#DIV/0!</v>
      </c>
      <c r="N243" s="115">
        <f>L243-I243</f>
        <v>0</v>
      </c>
      <c r="O243" s="172">
        <f>SUMIFS([5]BV_Data_An_Prec!$C$1:$C$637,[5]BV_Data_An_Prec!$V$1:$V$637,$C243,[5]BV_Data_An_Prec!$U$1:$U$637,$K$235)</f>
        <v>0</v>
      </c>
      <c r="P243" s="173">
        <f>-SUMIFS([5]BV_Data_An_Prec!$O:$O,[5]BV_Data_An_Prec!$X:$X,"Oui",[5]BV_Data_An_Prec!$U:$U,$B243,[5]BV_Data_An_Prec!$V:$V,$C243)</f>
        <v>0</v>
      </c>
      <c r="Q243" s="114">
        <f>-SUMIFS([5]BV_Data_An_Prec!$O:$O,[5]BV_Data_An_Prec!$U:$U,$B243,[5]BV_Data_An_Prec!$V:$V,$C243,[5]BV_Data_An_Prec!$W:$W,$L$2)</f>
        <v>0</v>
      </c>
      <c r="R243" s="164">
        <f>IF(O243=0,0,J243/O243)</f>
        <v>0</v>
      </c>
      <c r="S243" s="116">
        <f>L243-Q243</f>
        <v>0</v>
      </c>
      <c r="T243" s="155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1:40" ht="15.75" customHeight="1">
      <c r="A244" t="str">
        <f t="shared" si="80"/>
        <v>Carrosserie% profit / ventes</v>
      </c>
      <c r="B244" s="12" t="s">
        <v>100</v>
      </c>
      <c r="C244" s="30" t="s">
        <v>88</v>
      </c>
      <c r="D244" s="14"/>
      <c r="E244" s="150"/>
      <c r="F244" s="165" t="e">
        <f>F243/E243</f>
        <v>#DIV/0!</v>
      </c>
      <c r="G244" s="42"/>
      <c r="H244" s="150"/>
      <c r="I244" s="165" t="e">
        <f>I243/H243</f>
        <v>#DIV/0!</v>
      </c>
      <c r="J244" s="61"/>
      <c r="K244" s="14"/>
      <c r="L244" s="165">
        <f>IFERROR(L243/K243,0)</f>
        <v>0</v>
      </c>
      <c r="M244" s="164"/>
      <c r="N244" s="60" t="e">
        <f>N243/I243</f>
        <v>#DIV/0!</v>
      </c>
      <c r="O244" s="61"/>
      <c r="P244" s="14"/>
      <c r="Q244" s="165">
        <f>IFERROR(Q243/P243,0)</f>
        <v>0</v>
      </c>
      <c r="R244" s="61"/>
      <c r="S244" s="86">
        <f>IF(Q243=0,0,S243/Q243)</f>
        <v>0</v>
      </c>
      <c r="T244" s="155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1:40" ht="15.75" customHeight="1">
      <c r="A245" t="str">
        <f t="shared" si="80"/>
        <v>Carrosserie</v>
      </c>
      <c r="B245" s="12" t="s">
        <v>100</v>
      </c>
      <c r="C245" s="88"/>
      <c r="D245" s="117"/>
      <c r="E245" s="166"/>
      <c r="F245" s="167"/>
      <c r="G245" s="24"/>
      <c r="H245" s="178"/>
      <c r="I245" s="167"/>
      <c r="J245" s="168"/>
      <c r="K245" s="220"/>
      <c r="L245" s="167"/>
      <c r="M245" s="170"/>
      <c r="N245" s="94"/>
      <c r="O245" s="168"/>
      <c r="P245" s="220"/>
      <c r="Q245" s="167"/>
      <c r="R245" s="168"/>
      <c r="S245" s="95"/>
      <c r="T245" s="155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1:40" ht="15.75" customHeight="1">
      <c r="A246" t="str">
        <f t="shared" si="80"/>
        <v>CarrosserieM/O Esthétique Carr.</v>
      </c>
      <c r="B246" s="12" t="s">
        <v>100</v>
      </c>
      <c r="C246" s="15" t="s">
        <v>103</v>
      </c>
      <c r="D246" s="171">
        <v>0</v>
      </c>
      <c r="E246" s="83">
        <v>0</v>
      </c>
      <c r="F246" s="83">
        <v>0</v>
      </c>
      <c r="G246" s="172">
        <v>0</v>
      </c>
      <c r="H246" s="83">
        <v>0</v>
      </c>
      <c r="I246" s="83">
        <v>0</v>
      </c>
      <c r="J246" s="172">
        <f>SUMIFS([5]BV_Data_An_Cour!$C$1:$C$636,[5]BV_Data_An_Cour!$V$1:$V$636,$C246,[5]BV_Data_An_Cour!$U$1:$U$636,$K$235)</f>
        <v>0</v>
      </c>
      <c r="K246" s="31">
        <f>-SUMIFS([5]BV_Data_An_Cour!$O:$O,[5]BV_Data_An_Cour!$X:$X,"Oui",[5]BV_Data_An_Cour!$U:$U,$B246,[5]BV_Data_An_Cour!$V:$V,$C246)</f>
        <v>0</v>
      </c>
      <c r="L246" s="34">
        <f>-SUMIFS([5]BV_Data_An_Cour!$O:$O,[5]BV_Data_An_Cour!$U:$U,$B246,[5]BV_Data_An_Cour!$V:$V,$C246,[5]BV_Data_An_Cour!$W:$W,$L$2)</f>
        <v>0</v>
      </c>
      <c r="M246" s="164" t="e">
        <f>(K246-H246)/H246</f>
        <v>#DIV/0!</v>
      </c>
      <c r="N246" s="115">
        <f>L246-I246</f>
        <v>0</v>
      </c>
      <c r="O246" s="172">
        <f>SUMIFS([5]BV_Data_An_Prec!$C$1:$C$637,[5]BV_Data_An_Prec!$V$1:$V$637,$C246,[5]BV_Data_An_Prec!$U$1:$U$637,$K$235)</f>
        <v>0</v>
      </c>
      <c r="P246" s="31">
        <f>-SUMIFS([5]BV_Data_An_Prec!$O:$O,[5]BV_Data_An_Prec!$X:$X,"Oui",[5]BV_Data_An_Prec!$U:$U,$B246,[5]BV_Data_An_Prec!$V:$V,$C246)</f>
        <v>0</v>
      </c>
      <c r="Q246" s="34">
        <f>-SUMIFS([5]BV_Data_An_Prec!$O:$O,[5]BV_Data_An_Prec!$U:$U,$B246,[5]BV_Data_An_Prec!$V:$V,$C246,[5]BV_Data_An_Prec!$W:$W,$L$2)</f>
        <v>0</v>
      </c>
      <c r="R246" s="164">
        <f>IF(O246=0,0,J246/O246)</f>
        <v>0</v>
      </c>
      <c r="S246" s="86">
        <f>L246-Q246</f>
        <v>0</v>
      </c>
      <c r="T246" s="155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1:40" ht="15.75" customHeight="1">
      <c r="A247" t="str">
        <f t="shared" si="80"/>
        <v>Carrosserie% profit / ventes</v>
      </c>
      <c r="B247" s="12" t="s">
        <v>100</v>
      </c>
      <c r="C247" s="30" t="s">
        <v>88</v>
      </c>
      <c r="D247" s="14"/>
      <c r="E247" s="14"/>
      <c r="F247" s="165" t="e">
        <f>F246/E246</f>
        <v>#DIV/0!</v>
      </c>
      <c r="G247" s="42"/>
      <c r="H247" s="14"/>
      <c r="I247" s="165" t="e">
        <f>I246/H246</f>
        <v>#DIV/0!</v>
      </c>
      <c r="J247" s="42"/>
      <c r="K247" s="14"/>
      <c r="L247" s="165">
        <f>IFERROR(L246/K246,0)</f>
        <v>0</v>
      </c>
      <c r="M247" s="43"/>
      <c r="N247" s="44" t="e">
        <f>N246/I246</f>
        <v>#DIV/0!</v>
      </c>
      <c r="O247" s="42"/>
      <c r="P247" s="14"/>
      <c r="Q247" s="165">
        <f>IFERROR(Q246/P246,0)</f>
        <v>0</v>
      </c>
      <c r="R247" s="43"/>
      <c r="S247" s="45">
        <f>IF(Q246=0,0,S246/Q246)</f>
        <v>0</v>
      </c>
      <c r="T247" s="155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1:40" ht="15.75" customHeight="1" thickBot="1">
      <c r="A248" t="str">
        <f t="shared" si="80"/>
        <v>Carrosserie</v>
      </c>
      <c r="B248" s="12" t="s">
        <v>100</v>
      </c>
      <c r="C248" s="30"/>
      <c r="D248" s="14"/>
      <c r="E248" s="14"/>
      <c r="F248" s="165"/>
      <c r="G248" s="42"/>
      <c r="H248" s="14"/>
      <c r="I248" s="165"/>
      <c r="J248" s="42"/>
      <c r="K248" s="14"/>
      <c r="L248" s="165"/>
      <c r="M248" s="43"/>
      <c r="N248" s="44"/>
      <c r="O248" s="42"/>
      <c r="P248" s="14"/>
      <c r="Q248" s="165"/>
      <c r="R248" s="43"/>
      <c r="S248" s="45"/>
      <c r="T248" s="155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1:40" ht="15.75" customHeight="1" thickTop="1">
      <c r="A249" t="str">
        <f t="shared" si="80"/>
        <v>CarrosserieTotal Mécanique</v>
      </c>
      <c r="B249" s="12" t="s">
        <v>100</v>
      </c>
      <c r="C249" s="63" t="s">
        <v>97</v>
      </c>
      <c r="D249" s="64"/>
      <c r="E249" s="64">
        <f t="shared" ref="E249:F249" si="81">E243+E246+E240</f>
        <v>102548.37313545501</v>
      </c>
      <c r="F249" s="66">
        <f t="shared" si="81"/>
        <v>23364.399608969885</v>
      </c>
      <c r="G249" s="67"/>
      <c r="H249" s="64">
        <f t="shared" ref="H249:I249" si="82">H243+H246+H240</f>
        <v>102548.37313545501</v>
      </c>
      <c r="I249" s="66">
        <f t="shared" si="82"/>
        <v>23364.399608969885</v>
      </c>
      <c r="J249" s="67"/>
      <c r="K249" s="64">
        <f t="shared" ref="K249:L249" si="83">K243+K246+K240</f>
        <v>54809.440000000002</v>
      </c>
      <c r="L249" s="66">
        <f t="shared" si="83"/>
        <v>13545.490000000005</v>
      </c>
      <c r="M249" s="215">
        <f>L250-I250</f>
        <v>1.9300063954262286E-2</v>
      </c>
      <c r="N249" s="66">
        <f>L249-I249</f>
        <v>-9818.9096089698796</v>
      </c>
      <c r="O249" s="67"/>
      <c r="P249" s="64">
        <f t="shared" ref="P249:Q249" si="84">P243+P246+P240</f>
        <v>139785.9</v>
      </c>
      <c r="Q249" s="66">
        <f t="shared" si="84"/>
        <v>31990.120000000003</v>
      </c>
      <c r="R249" s="215">
        <f>L250-Q250</f>
        <v>1.82870663358774E-2</v>
      </c>
      <c r="S249" s="69">
        <f>L249-Q249</f>
        <v>-18444.629999999997</v>
      </c>
      <c r="T249" s="155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1:40" ht="23.25" customHeight="1" thickBot="1">
      <c r="A250" t="str">
        <f t="shared" si="80"/>
        <v>Carrosserie</v>
      </c>
      <c r="B250" s="12" t="s">
        <v>100</v>
      </c>
      <c r="C250" s="70"/>
      <c r="D250" s="71"/>
      <c r="E250" s="71"/>
      <c r="F250" s="75">
        <f>F249/E249</f>
        <v>0.22783783783783784</v>
      </c>
      <c r="G250" s="73"/>
      <c r="H250" s="71"/>
      <c r="I250" s="75">
        <f>I249/H249</f>
        <v>0.22783783783783784</v>
      </c>
      <c r="J250" s="73"/>
      <c r="K250" s="71"/>
      <c r="L250" s="75">
        <f>IF(K249=0,0,L249/K249)</f>
        <v>0.24713790179210013</v>
      </c>
      <c r="M250" s="74"/>
      <c r="N250" s="75">
        <f>N249/I249</f>
        <v>-0.42025088482052314</v>
      </c>
      <c r="O250" s="73"/>
      <c r="P250" s="71"/>
      <c r="Q250" s="75">
        <f>IF(P249=0,0,Q249/P249)</f>
        <v>0.22885083545622273</v>
      </c>
      <c r="R250" s="74"/>
      <c r="S250" s="76">
        <f>IF(R249=0,0,S249/R249)</f>
        <v>-1008616.1258032664</v>
      </c>
      <c r="T250" s="155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1:40" ht="15.75" customHeight="1" thickTop="1">
      <c r="A251" t="str">
        <f t="shared" si="80"/>
        <v>Carrosserie</v>
      </c>
      <c r="B251" s="12" t="s">
        <v>100</v>
      </c>
      <c r="C251" s="30"/>
      <c r="D251" s="14"/>
      <c r="E251" s="14"/>
      <c r="F251" s="60"/>
      <c r="G251" s="42"/>
      <c r="H251" s="14"/>
      <c r="I251" s="60"/>
      <c r="J251" s="42"/>
      <c r="K251" s="14"/>
      <c r="L251" s="41"/>
      <c r="M251" s="42"/>
      <c r="N251" s="41"/>
      <c r="O251" s="42"/>
      <c r="P251" s="14"/>
      <c r="Q251" s="41"/>
      <c r="R251" s="42"/>
      <c r="S251" s="62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1:40" ht="15.75" customHeight="1">
      <c r="A252" t="str">
        <f t="shared" si="80"/>
        <v>CarrosserieDEPENSES</v>
      </c>
      <c r="B252" s="12" t="s">
        <v>100</v>
      </c>
      <c r="C252" s="80" t="s">
        <v>31</v>
      </c>
      <c r="D252" s="14"/>
      <c r="E252" s="14"/>
      <c r="F252" s="60"/>
      <c r="G252" s="42"/>
      <c r="H252" s="14"/>
      <c r="I252" s="60"/>
      <c r="J252" s="42"/>
      <c r="K252" s="14"/>
      <c r="L252" s="41"/>
      <c r="M252" s="42"/>
      <c r="N252" s="41"/>
      <c r="O252" s="42"/>
      <c r="P252" s="14"/>
      <c r="Q252" s="41"/>
      <c r="R252" s="42"/>
      <c r="S252" s="62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1:40" ht="15.75" customHeight="1">
      <c r="A253" t="str">
        <f t="shared" si="80"/>
        <v>CarrosserieSalaires cadres</v>
      </c>
      <c r="B253" s="12" t="s">
        <v>100</v>
      </c>
      <c r="C253" s="108" t="s">
        <v>42</v>
      </c>
      <c r="D253" s="14"/>
      <c r="E253" s="14"/>
      <c r="F253" s="31">
        <f>+INDEX('[5]Budget original'!$A$2:$AO$496,MATCH($A253,'[5]Budget original'!$A$2:$A$496,0),MATCH(F$2,'[5]Budget original'!$A$2:$AO$2,0))</f>
        <v>296.76398467432955</v>
      </c>
      <c r="G253" s="42"/>
      <c r="H253" s="14"/>
      <c r="I253" s="31">
        <f>+INDEX('[5]Budget révisé'!$A$2:$AO$496,MATCH($A253,'[5]Budget révisé'!$A$2:$A$496,0),MATCH(I$2,'[5]Budget révisé'!$A$2:$AO$2,0))</f>
        <v>296.76398467432955</v>
      </c>
      <c r="J253" s="42"/>
      <c r="K253" s="14"/>
      <c r="L253" s="34">
        <f>SUMIFS([5]BV_Data_An_Cour!$O:$O,[5]BV_Data_An_Cour!$U:$U,$B253,[5]BV_Data_An_Cour!$V:$V,$C253,[5]BV_Data_An_Cour!$W:$W,$L$2)</f>
        <v>809.12</v>
      </c>
      <c r="M253" s="42"/>
      <c r="N253" s="60">
        <f t="shared" ref="N253:N283" si="85">L253-I253</f>
        <v>512.35601532567046</v>
      </c>
      <c r="O253" s="42"/>
      <c r="P253" s="14"/>
      <c r="Q253" s="34">
        <f>SUMIFS([5]BV_Data_An_Prec!$O:$O,[5]BV_Data_An_Prec!$U:$U,$B253,[5]BV_Data_An_Prec!$V:$V,$C253,[5]BV_Data_An_Prec!$W:$W,$L$2)</f>
        <v>661.42</v>
      </c>
      <c r="R253" s="42"/>
      <c r="S253" s="35">
        <f>L253-Q253</f>
        <v>147.70000000000005</v>
      </c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1:40" ht="15.75" customHeight="1">
      <c r="A254" t="str">
        <f t="shared" si="80"/>
        <v>CarrosserieSalaires commis</v>
      </c>
      <c r="B254" s="12" t="s">
        <v>100</v>
      </c>
      <c r="C254" s="109" t="s">
        <v>43</v>
      </c>
      <c r="D254" s="82"/>
      <c r="E254" s="14"/>
      <c r="F254" s="23">
        <f>+INDEX('[5]Budget original'!$A$2:$AO$496,MATCH($A254,'[5]Budget original'!$A$2:$A$496,0),MATCH(F$2,'[5]Budget original'!$A$2:$AO$2,0))</f>
        <v>557.18669667432948</v>
      </c>
      <c r="G254" s="84"/>
      <c r="H254" s="14"/>
      <c r="I254" s="23">
        <f>+INDEX('[5]Budget révisé'!$A$2:$AO$496,MATCH($A254,'[5]Budget révisé'!$A$2:$A$496,0),MATCH(I$2,'[5]Budget révisé'!$A$2:$AO$2,0))</f>
        <v>557.18669667432948</v>
      </c>
      <c r="J254" s="42"/>
      <c r="K254" s="14"/>
      <c r="L254" s="34">
        <f>SUMIFS([5]BV_Data_An_Cour!$O:$O,[5]BV_Data_An_Cour!$U:$U,$B254,[5]BV_Data_An_Cour!$V:$V,$C254,[5]BV_Data_An_Cour!$W:$W,$L$2)</f>
        <v>498.5</v>
      </c>
      <c r="M254" s="42"/>
      <c r="N254" s="60">
        <f t="shared" si="85"/>
        <v>-58.686696674329482</v>
      </c>
      <c r="O254" s="42"/>
      <c r="P254" s="14"/>
      <c r="Q254" s="34">
        <f>SUMIFS([5]BV_Data_An_Prec!$O:$O,[5]BV_Data_An_Prec!$U:$U,$B254,[5]BV_Data_An_Prec!$V:$V,$C254,[5]BV_Data_An_Prec!$W:$W,$L$2)</f>
        <v>1167.0899999999999</v>
      </c>
      <c r="R254" s="42"/>
      <c r="S254" s="86">
        <f>L254-Q254</f>
        <v>-668.58999999999992</v>
      </c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1:40" ht="15.75" customHeight="1">
      <c r="A255" t="str">
        <f t="shared" si="80"/>
        <v>CarrosserieSalaires autres</v>
      </c>
      <c r="B255" s="12" t="s">
        <v>100</v>
      </c>
      <c r="C255" s="108" t="s">
        <v>44</v>
      </c>
      <c r="D255" s="110"/>
      <c r="E255" s="111"/>
      <c r="F255" s="31">
        <f>+INDEX('[5]Budget original'!$A$2:$AO$496,MATCH($A255,'[5]Budget original'!$A$2:$A$496,0),MATCH(F$2,'[5]Budget original'!$A$2:$AO$2,0))</f>
        <v>3454.5361019340994</v>
      </c>
      <c r="G255" s="112"/>
      <c r="H255" s="111"/>
      <c r="I255" s="31">
        <f>+INDEX('[5]Budget révisé'!$A$2:$AO$496,MATCH($A255,'[5]Budget révisé'!$A$2:$A$496,0),MATCH(I$2,'[5]Budget révisé'!$A$2:$AO$2,0))</f>
        <v>3454.5361019340994</v>
      </c>
      <c r="J255" s="113"/>
      <c r="K255" s="111"/>
      <c r="L255" s="114">
        <f>SUMIFS([5]BV_Data_An_Cour!$O:$O,[5]BV_Data_An_Cour!$U:$U,$B255,[5]BV_Data_An_Cour!$V:$V,$C255,[5]BV_Data_An_Cour!$W:$W,$L$2)</f>
        <v>4370.16</v>
      </c>
      <c r="M255" s="113"/>
      <c r="N255" s="115">
        <f t="shared" si="85"/>
        <v>915.62389806590045</v>
      </c>
      <c r="O255" s="113"/>
      <c r="P255" s="111"/>
      <c r="Q255" s="114">
        <f>SUMIFS([5]BV_Data_An_Prec!$O:$O,[5]BV_Data_An_Prec!$U:$U,$B255,[5]BV_Data_An_Prec!$V:$V,$C255,[5]BV_Data_An_Prec!$W:$W,$L$2)</f>
        <v>6349.9</v>
      </c>
      <c r="R255" s="113"/>
      <c r="S255" s="116">
        <f t="shared" ref="S255:S284" si="86">L255-Q255</f>
        <v>-1979.7399999999998</v>
      </c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1:40" ht="15.75" customHeight="1">
      <c r="A256" t="str">
        <f t="shared" si="80"/>
        <v>CarrosserieSalaires spécialistes</v>
      </c>
      <c r="B256" s="12" t="s">
        <v>100</v>
      </c>
      <c r="C256" s="108" t="s">
        <v>45</v>
      </c>
      <c r="D256" s="82"/>
      <c r="E256" s="14"/>
      <c r="F256" s="31">
        <f>+INDEX('[5]Budget original'!$A$2:$AO$496,MATCH($A256,'[5]Budget original'!$A$2:$A$496,0),MATCH(F$2,'[5]Budget original'!$A$2:$AO$2,0))</f>
        <v>3579.3189425287355</v>
      </c>
      <c r="G256" s="84"/>
      <c r="H256" s="14"/>
      <c r="I256" s="31">
        <f>+INDEX('[5]Budget révisé'!$A$2:$AO$496,MATCH($A256,'[5]Budget révisé'!$A$2:$A$496,0),MATCH(I$2,'[5]Budget révisé'!$A$2:$AO$2,0))</f>
        <v>3579.3189425287355</v>
      </c>
      <c r="J256" s="42"/>
      <c r="K256" s="14"/>
      <c r="L256" s="34">
        <f>SUMIFS([5]BV_Data_An_Cour!$O:$O,[5]BV_Data_An_Cour!$U:$U,$B256,[5]BV_Data_An_Cour!$V:$V,$C256,[5]BV_Data_An_Cour!$W:$W,$L$2)</f>
        <v>1711.56</v>
      </c>
      <c r="M256" s="42"/>
      <c r="N256" s="60">
        <f t="shared" si="85"/>
        <v>-1867.7589425287356</v>
      </c>
      <c r="O256" s="42"/>
      <c r="P256" s="14"/>
      <c r="Q256" s="34">
        <f>SUMIFS([5]BV_Data_An_Prec!$O:$O,[5]BV_Data_An_Prec!$U:$U,$B256,[5]BV_Data_An_Prec!$V:$V,$C256,[5]BV_Data_An_Prec!$W:$W,$L$2)</f>
        <v>6760.68</v>
      </c>
      <c r="R256" s="42"/>
      <c r="S256" s="86">
        <f t="shared" si="86"/>
        <v>-5049.1200000000008</v>
      </c>
      <c r="T256" s="14"/>
      <c r="U256" s="517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1:40" ht="15.75" hidden="1" customHeight="1">
      <c r="A257" t="str">
        <f t="shared" si="80"/>
        <v>Carrosserie[...]</v>
      </c>
      <c r="B257" s="12" t="s">
        <v>100</v>
      </c>
      <c r="C257" s="30" t="s">
        <v>21</v>
      </c>
      <c r="D257" s="82"/>
      <c r="E257" s="14"/>
      <c r="F257" s="31">
        <f>+INDEX('[5]Budget original'!$A$2:$AO$496,MATCH($A257,'[5]Budget original'!$A$2:$A$496,0),MATCH(F$2,'[5]Budget original'!$A$2:$AO$2,0))</f>
        <v>0</v>
      </c>
      <c r="G257" s="84"/>
      <c r="H257" s="14"/>
      <c r="I257" s="31">
        <f>+INDEX('[5]Budget révisé'!$A$2:$AO$496,MATCH($A257,'[5]Budget révisé'!$A$2:$A$496,0),MATCH(I$2,'[5]Budget révisé'!$A$2:$AO$2,0))</f>
        <v>0</v>
      </c>
      <c r="J257" s="42"/>
      <c r="K257" s="14"/>
      <c r="L257" s="34">
        <f>SUMIFS([5]BV_Data_An_Cour!$O:$O,[5]BV_Data_An_Cour!$U:$U,$B257,[5]BV_Data_An_Cour!$V:$V,$C257,[5]BV_Data_An_Cour!$W:$W,$L$2)</f>
        <v>0</v>
      </c>
      <c r="M257" s="42"/>
      <c r="N257" s="60">
        <f t="shared" si="85"/>
        <v>0</v>
      </c>
      <c r="O257" s="42"/>
      <c r="P257" s="14"/>
      <c r="Q257" s="34">
        <f>SUMIFS([5]BV_Data_An_Prec!$O:$O,[5]BV_Data_An_Prec!$U:$U,$B257,[5]BV_Data_An_Prec!$V:$V,$C257,[5]BV_Data_An_Prec!$W:$W,$L$2)</f>
        <v>0</v>
      </c>
      <c r="R257" s="42"/>
      <c r="S257" s="86">
        <f t="shared" si="86"/>
        <v>0</v>
      </c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1:40" ht="15.75" hidden="1" customHeight="1">
      <c r="A258" t="str">
        <f t="shared" si="80"/>
        <v>Carrosserie[...]</v>
      </c>
      <c r="B258" s="12" t="s">
        <v>100</v>
      </c>
      <c r="C258" s="30" t="s">
        <v>21</v>
      </c>
      <c r="D258" s="82"/>
      <c r="E258" s="14"/>
      <c r="F258" s="31">
        <f>+INDEX('[5]Budget original'!$A$2:$AO$496,MATCH($A258,'[5]Budget original'!$A$2:$A$496,0),MATCH(F$2,'[5]Budget original'!$A$2:$AO$2,0))</f>
        <v>0</v>
      </c>
      <c r="G258" s="84"/>
      <c r="H258" s="14"/>
      <c r="I258" s="31">
        <f>+INDEX('[5]Budget révisé'!$A$2:$AO$496,MATCH($A258,'[5]Budget révisé'!$A$2:$A$496,0),MATCH(I$2,'[5]Budget révisé'!$A$2:$AO$2,0))</f>
        <v>0</v>
      </c>
      <c r="J258" s="42"/>
      <c r="K258" s="14"/>
      <c r="L258" s="34">
        <f>SUMIFS([5]BV_Data_An_Cour!$O:$O,[5]BV_Data_An_Cour!$U:$U,$B258,[5]BV_Data_An_Cour!$V:$V,$C258,[5]BV_Data_An_Cour!$W:$W,$L$2)</f>
        <v>0</v>
      </c>
      <c r="M258" s="42"/>
      <c r="N258" s="60">
        <f t="shared" si="85"/>
        <v>0</v>
      </c>
      <c r="O258" s="42"/>
      <c r="P258" s="14"/>
      <c r="Q258" s="34">
        <f>SUMIFS([5]BV_Data_An_Prec!$O:$O,[5]BV_Data_An_Prec!$U:$U,$B258,[5]BV_Data_An_Prec!$V:$V,$C258,[5]BV_Data_An_Prec!$W:$W,$L$2)</f>
        <v>0</v>
      </c>
      <c r="R258" s="42"/>
      <c r="S258" s="86">
        <f t="shared" si="86"/>
        <v>0</v>
      </c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1:40" ht="15.75" hidden="1" customHeight="1">
      <c r="A259" t="str">
        <f t="shared" si="80"/>
        <v>Carrosserie[...]</v>
      </c>
      <c r="B259" s="12" t="s">
        <v>100</v>
      </c>
      <c r="C259" s="30" t="s">
        <v>21</v>
      </c>
      <c r="D259" s="82"/>
      <c r="E259" s="14"/>
      <c r="F259" s="31">
        <f>+INDEX('[5]Budget original'!$A$2:$AO$496,MATCH($A259,'[5]Budget original'!$A$2:$A$496,0),MATCH(F$2,'[5]Budget original'!$A$2:$AO$2,0))</f>
        <v>0</v>
      </c>
      <c r="G259" s="84"/>
      <c r="H259" s="14"/>
      <c r="I259" s="31">
        <f>+INDEX('[5]Budget révisé'!$A$2:$AO$496,MATCH($A259,'[5]Budget révisé'!$A$2:$A$496,0),MATCH(I$2,'[5]Budget révisé'!$A$2:$AO$2,0))</f>
        <v>0</v>
      </c>
      <c r="J259" s="42"/>
      <c r="K259" s="14"/>
      <c r="L259" s="34">
        <f>SUMIFS([5]BV_Data_An_Cour!$O:$O,[5]BV_Data_An_Cour!$U:$U,$B259,[5]BV_Data_An_Cour!$V:$V,$C259,[5]BV_Data_An_Cour!$W:$W,$L$2)</f>
        <v>0</v>
      </c>
      <c r="M259" s="42"/>
      <c r="N259" s="60">
        <f t="shared" si="85"/>
        <v>0</v>
      </c>
      <c r="O259" s="42"/>
      <c r="P259" s="14"/>
      <c r="Q259" s="34">
        <f>SUMIFS([5]BV_Data_An_Prec!$O:$O,[5]BV_Data_An_Prec!$U:$U,$B259,[5]BV_Data_An_Prec!$V:$V,$C259,[5]BV_Data_An_Prec!$W:$W,$L$2)</f>
        <v>0</v>
      </c>
      <c r="R259" s="42"/>
      <c r="S259" s="86">
        <f t="shared" si="86"/>
        <v>0</v>
      </c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1:40" ht="15.75" customHeight="1">
      <c r="A260" t="str">
        <f t="shared" si="80"/>
        <v>CarrosserieSalaires en absences</v>
      </c>
      <c r="B260" s="12" t="s">
        <v>100</v>
      </c>
      <c r="C260" s="109" t="s">
        <v>46</v>
      </c>
      <c r="D260" s="82"/>
      <c r="E260" s="14"/>
      <c r="F260" s="23">
        <f>+INDEX('[5]Budget original'!$A$2:$AO$496,MATCH($A260,'[5]Budget original'!$A$2:$A$496,0),MATCH(F$2,'[5]Budget original'!$A$2:$AO$2,0))</f>
        <v>946.53668709737929</v>
      </c>
      <c r="G260" s="84"/>
      <c r="H260" s="14"/>
      <c r="I260" s="23">
        <f>+INDEX('[5]Budget révisé'!$A$2:$AO$496,MATCH($A260,'[5]Budget révisé'!$A$2:$A$496,0),MATCH(I$2,'[5]Budget révisé'!$A$2:$AO$2,0))</f>
        <v>946.53668709737929</v>
      </c>
      <c r="J260" s="42"/>
      <c r="K260" s="14"/>
      <c r="L260" s="34">
        <f>SUMIFS([5]BV_Data_An_Cour!$O:$O,[5]BV_Data_An_Cour!$U:$U,$B260,[5]BV_Data_An_Cour!$V:$V,$C260,[5]BV_Data_An_Cour!$W:$W,$L$2)</f>
        <v>443.68</v>
      </c>
      <c r="M260" s="42"/>
      <c r="N260" s="60">
        <f t="shared" si="85"/>
        <v>-502.85668709737928</v>
      </c>
      <c r="O260" s="42"/>
      <c r="P260" s="14"/>
      <c r="Q260" s="34">
        <f>SUMIFS([5]BV_Data_An_Prec!$O:$O,[5]BV_Data_An_Prec!$U:$U,$B260,[5]BV_Data_An_Prec!$V:$V,$C260,[5]BV_Data_An_Prec!$W:$W,$L$2)</f>
        <v>1245.21</v>
      </c>
      <c r="R260" s="42"/>
      <c r="S260" s="86">
        <f t="shared" si="86"/>
        <v>-801.53</v>
      </c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1:40" ht="15.75" customHeight="1">
      <c r="A261" t="str">
        <f t="shared" si="80"/>
        <v>CarrosserieDéduction à la source</v>
      </c>
      <c r="B261" s="12" t="s">
        <v>100</v>
      </c>
      <c r="C261" s="108" t="s">
        <v>47</v>
      </c>
      <c r="D261" s="110"/>
      <c r="E261" s="111"/>
      <c r="F261" s="31">
        <f>+INDEX('[5]Budget original'!$A$2:$AO$496,MATCH($A261,'[5]Budget original'!$A$2:$A$496,0),MATCH(F$2,'[5]Budget original'!$A$2:$AO$2,0))</f>
        <v>946.53668709737929</v>
      </c>
      <c r="G261" s="112"/>
      <c r="H261" s="111"/>
      <c r="I261" s="31">
        <f>+INDEX('[5]Budget révisé'!$A$2:$AO$496,MATCH($A261,'[5]Budget révisé'!$A$2:$A$496,0),MATCH(I$2,'[5]Budget révisé'!$A$2:$AO$2,0))</f>
        <v>946.53668709737929</v>
      </c>
      <c r="J261" s="113"/>
      <c r="K261" s="111"/>
      <c r="L261" s="114">
        <f>SUMIFS([5]BV_Data_An_Cour!$O:$O,[5]BV_Data_An_Cour!$U:$U,$B261,[5]BV_Data_An_Cour!$V:$V,$C261,[5]BV_Data_An_Cour!$W:$W,$L$2)</f>
        <v>886.33</v>
      </c>
      <c r="M261" s="113"/>
      <c r="N261" s="115">
        <f t="shared" si="85"/>
        <v>-60.206687097379245</v>
      </c>
      <c r="O261" s="113"/>
      <c r="P261" s="111"/>
      <c r="Q261" s="114">
        <f>SUMIFS([5]BV_Data_An_Prec!$O:$O,[5]BV_Data_An_Prec!$U:$U,$B261,[5]BV_Data_An_Prec!$V:$V,$C261,[5]BV_Data_An_Prec!$W:$W,$L$2)</f>
        <v>1234.51</v>
      </c>
      <c r="R261" s="113"/>
      <c r="S261" s="116">
        <f t="shared" si="86"/>
        <v>-348.17999999999995</v>
      </c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1:40" ht="15.75" customHeight="1">
      <c r="A262" t="str">
        <f t="shared" si="80"/>
        <v>CarrosserieBénéfices marginaux</v>
      </c>
      <c r="B262" s="12" t="s">
        <v>100</v>
      </c>
      <c r="C262" s="108" t="s">
        <v>48</v>
      </c>
      <c r="D262" s="82"/>
      <c r="E262" s="14"/>
      <c r="F262" s="31">
        <f>+INDEX('[5]Budget original'!$A$2:$AO$496,MATCH($A262,'[5]Budget original'!$A$2:$A$496,0),MATCH(F$2,'[5]Budget original'!$A$2:$AO$2,0))</f>
        <v>678.35129241978848</v>
      </c>
      <c r="G262" s="84"/>
      <c r="H262" s="14"/>
      <c r="I262" s="31">
        <f>+INDEX('[5]Budget révisé'!$A$2:$AO$496,MATCH($A262,'[5]Budget révisé'!$A$2:$A$496,0),MATCH(I$2,'[5]Budget révisé'!$A$2:$AO$2,0))</f>
        <v>678.35129241978848</v>
      </c>
      <c r="J262" s="42"/>
      <c r="K262" s="14"/>
      <c r="L262" s="34">
        <f>SUMIFS([5]BV_Data_An_Cour!$O:$O,[5]BV_Data_An_Cour!$U:$U,$B262,[5]BV_Data_An_Cour!$V:$V,$C262,[5]BV_Data_An_Cour!$W:$W,$L$2)</f>
        <v>635.21</v>
      </c>
      <c r="M262" s="42"/>
      <c r="N262" s="60">
        <f t="shared" si="85"/>
        <v>-43.141292419788442</v>
      </c>
      <c r="O262" s="42"/>
      <c r="P262" s="14"/>
      <c r="Q262" s="34">
        <f>SUMIFS([5]BV_Data_An_Prec!$O:$O,[5]BV_Data_An_Prec!$U:$U,$B262,[5]BV_Data_An_Prec!$V:$V,$C262,[5]BV_Data_An_Prec!$W:$W,$L$2)</f>
        <v>532.33000000000004</v>
      </c>
      <c r="R262" s="42"/>
      <c r="S262" s="86">
        <f t="shared" si="86"/>
        <v>102.88</v>
      </c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1:40" ht="15.75" customHeight="1">
      <c r="A263" t="str">
        <f t="shared" si="80"/>
        <v>CarrosserieCsst</v>
      </c>
      <c r="B263" s="12" t="s">
        <v>100</v>
      </c>
      <c r="C263" s="108" t="s">
        <v>49</v>
      </c>
      <c r="D263" s="82"/>
      <c r="E263" s="14"/>
      <c r="F263" s="31">
        <f>+INDEX('[5]Budget original'!$A$2:$AO$496,MATCH($A263,'[5]Budget original'!$A$2:$A$496,0),MATCH(F$2,'[5]Budget original'!$A$2:$AO$2,0))</f>
        <v>157.75611451622987</v>
      </c>
      <c r="G263" s="84"/>
      <c r="H263" s="14"/>
      <c r="I263" s="31">
        <f>+INDEX('[5]Budget révisé'!$A$2:$AO$496,MATCH($A263,'[5]Budget révisé'!$A$2:$A$496,0),MATCH(I$2,'[5]Budget révisé'!$A$2:$AO$2,0))</f>
        <v>157.75611451622987</v>
      </c>
      <c r="J263" s="42"/>
      <c r="K263" s="14"/>
      <c r="L263" s="34">
        <f>SUMIFS([5]BV_Data_An_Cour!$O:$O,[5]BV_Data_An_Cour!$U:$U,$B263,[5]BV_Data_An_Cour!$V:$V,$C263,[5]BV_Data_An_Cour!$W:$W,$L$2)</f>
        <v>147.72</v>
      </c>
      <c r="M263" s="42"/>
      <c r="N263" s="60">
        <f t="shared" si="85"/>
        <v>-10.036114516229873</v>
      </c>
      <c r="O263" s="42"/>
      <c r="P263" s="14"/>
      <c r="Q263" s="34">
        <f>SUMIFS([5]BV_Data_An_Prec!$O:$O,[5]BV_Data_An_Prec!$U:$U,$B263,[5]BV_Data_An_Prec!$V:$V,$C263,[5]BV_Data_An_Prec!$W:$W,$L$2)</f>
        <v>281.25</v>
      </c>
      <c r="R263" s="42"/>
      <c r="S263" s="86">
        <f t="shared" si="86"/>
        <v>-133.53</v>
      </c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1:40" ht="15.75" hidden="1" customHeight="1">
      <c r="A264" t="str">
        <f t="shared" si="80"/>
        <v>Carrosserie[...]</v>
      </c>
      <c r="B264" s="12" t="s">
        <v>100</v>
      </c>
      <c r="C264" s="30" t="s">
        <v>21</v>
      </c>
      <c r="D264" s="89"/>
      <c r="E264" s="117"/>
      <c r="F264" s="31">
        <f>+INDEX('[5]Budget original'!$A$2:$AO$496,MATCH($A264,'[5]Budget original'!$A$2:$A$496,0),MATCH(F$2,'[5]Budget original'!$A$2:$AO$2,0))</f>
        <v>0</v>
      </c>
      <c r="G264" s="91"/>
      <c r="H264" s="117"/>
      <c r="I264" s="31">
        <f>+INDEX('[5]Budget révisé'!$A$2:$AO$496,MATCH($A264,'[5]Budget révisé'!$A$2:$A$496,0),MATCH(I$2,'[5]Budget révisé'!$A$2:$AO$2,0))</f>
        <v>0</v>
      </c>
      <c r="J264" s="24"/>
      <c r="K264" s="117"/>
      <c r="L264" s="34">
        <f>SUMIFS([5]BV_Data_An_Cour!$O:$O,[5]BV_Data_An_Cour!$U:$U,$B264,[5]BV_Data_An_Cour!$V:$V,$C264,[5]BV_Data_An_Cour!$W:$W,$L$2)</f>
        <v>0</v>
      </c>
      <c r="M264" s="24"/>
      <c r="N264" s="94">
        <f t="shared" si="85"/>
        <v>0</v>
      </c>
      <c r="O264" s="24"/>
      <c r="P264" s="117"/>
      <c r="Q264" s="34">
        <f>SUMIFS([5]BV_Data_An_Prec!$O:$O,[5]BV_Data_An_Prec!$U:$U,$B264,[5]BV_Data_An_Prec!$V:$V,$C264,[5]BV_Data_An_Prec!$W:$W,$L$2)</f>
        <v>0</v>
      </c>
      <c r="R264" s="24"/>
      <c r="S264" s="95">
        <f t="shared" si="86"/>
        <v>0</v>
      </c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1:40" ht="15.75" customHeight="1">
      <c r="A265" t="str">
        <f t="shared" si="80"/>
        <v>CarrosserieTOTAL PERSONNEL</v>
      </c>
      <c r="B265" s="12" t="s">
        <v>100</v>
      </c>
      <c r="C265" s="99" t="s">
        <v>50</v>
      </c>
      <c r="D265" s="100" t="s">
        <v>40</v>
      </c>
      <c r="E265" s="101" t="e">
        <f>F265/F$243</f>
        <v>#DIV/0!</v>
      </c>
      <c r="F265" s="102">
        <f>+SUM(F253:F264)</f>
        <v>10616.98650694227</v>
      </c>
      <c r="G265" s="103" t="s">
        <v>40</v>
      </c>
      <c r="H265" s="101" t="e">
        <f>I265/I$243</f>
        <v>#DIV/0!</v>
      </c>
      <c r="I265" s="102">
        <f>+SUM(I253:I264)</f>
        <v>10616.98650694227</v>
      </c>
      <c r="J265" s="103" t="s">
        <v>40</v>
      </c>
      <c r="K265" s="101">
        <f>IF(L243=0,0,L265/L$243)</f>
        <v>0</v>
      </c>
      <c r="L265" s="102">
        <f>+SUM(L253:L264)</f>
        <v>9502.2800000000007</v>
      </c>
      <c r="M265" s="154"/>
      <c r="N265" s="119">
        <f t="shared" si="85"/>
        <v>-1114.7065069422697</v>
      </c>
      <c r="O265" s="103" t="s">
        <v>40</v>
      </c>
      <c r="P265" s="101">
        <f>IF(Q243=0,0,Q265/Q$243)</f>
        <v>0</v>
      </c>
      <c r="Q265" s="102">
        <f>+SUM(Q253:Q264)</f>
        <v>18232.39</v>
      </c>
      <c r="R265" s="154"/>
      <c r="S265" s="120">
        <f t="shared" si="86"/>
        <v>-8730.1099999999988</v>
      </c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1:40" ht="15.75" customHeight="1">
      <c r="A266" t="str">
        <f t="shared" si="80"/>
        <v>CarrosseriePublicité 2</v>
      </c>
      <c r="B266" s="12" t="s">
        <v>100</v>
      </c>
      <c r="C266" s="221" t="s">
        <v>51</v>
      </c>
      <c r="D266" s="82"/>
      <c r="E266" s="14"/>
      <c r="F266" s="31">
        <f>+INDEX('[5]Budget original'!$A$2:$AO$496,MATCH($A266,'[5]Budget original'!$A$2:$A$496,0),MATCH(F$2,'[5]Budget original'!$A$2:$AO$2,0))</f>
        <v>0</v>
      </c>
      <c r="G266" s="84"/>
      <c r="H266" s="14"/>
      <c r="I266" s="31">
        <f>+INDEX('[5]Budget révisé'!$A$2:$AO$496,MATCH($A266,'[5]Budget révisé'!$A$2:$A$496,0),MATCH(I$2,'[5]Budget révisé'!$A$2:$AO$2,0))</f>
        <v>0</v>
      </c>
      <c r="J266" s="42"/>
      <c r="K266" s="14"/>
      <c r="L266" s="34">
        <f>SUMIFS([5]BV_Data_An_Cour!$O:$O,[5]BV_Data_An_Cour!$U:$U,$B266,[5]BV_Data_An_Cour!$V:$V,$C266,[5]BV_Data_An_Cour!$W:$W,$L$2)</f>
        <v>0.08</v>
      </c>
      <c r="M266" s="42"/>
      <c r="N266" s="60">
        <f t="shared" si="85"/>
        <v>0.08</v>
      </c>
      <c r="O266" s="42"/>
      <c r="P266" s="14"/>
      <c r="Q266" s="34">
        <f>SUMIFS([5]BV_Data_An_Prec!$O:$O,[5]BV_Data_An_Prec!$U:$U,$B266,[5]BV_Data_An_Prec!$V:$V,$C266,[5]BV_Data_An_Prec!$W:$W,$L$2)</f>
        <v>0</v>
      </c>
      <c r="R266" s="42"/>
      <c r="S266" s="86">
        <f t="shared" si="86"/>
        <v>0.08</v>
      </c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1:40" ht="15.75" customHeight="1">
      <c r="A267" t="str">
        <f t="shared" si="80"/>
        <v>CarrosserieService gratuit 2</v>
      </c>
      <c r="B267" s="12" t="s">
        <v>100</v>
      </c>
      <c r="C267" s="108" t="s">
        <v>52</v>
      </c>
      <c r="D267" s="82"/>
      <c r="E267" s="14"/>
      <c r="F267" s="31">
        <f>+INDEX('[5]Budget original'!$A$2:$AO$496,MATCH($A267,'[5]Budget original'!$A$2:$A$496,0),MATCH(F$2,'[5]Budget original'!$A$2:$AO$2,0))</f>
        <v>1304.3946029318499</v>
      </c>
      <c r="G267" s="84"/>
      <c r="H267" s="14"/>
      <c r="I267" s="31">
        <f>+INDEX('[5]Budget révisé'!$A$2:$AO$496,MATCH($A267,'[5]Budget révisé'!$A$2:$A$496,0),MATCH(I$2,'[5]Budget révisé'!$A$2:$AO$2,0))</f>
        <v>1304.3946029318499</v>
      </c>
      <c r="J267" s="42"/>
      <c r="K267" s="14"/>
      <c r="L267" s="34">
        <f>SUMIFS([5]BV_Data_An_Cour!$O:$O,[5]BV_Data_An_Cour!$U:$U,$B267,[5]BV_Data_An_Cour!$V:$V,$C267,[5]BV_Data_An_Cour!$W:$W,$L$2)</f>
        <v>187.47</v>
      </c>
      <c r="M267" s="42"/>
      <c r="N267" s="60">
        <f t="shared" si="85"/>
        <v>-1116.9246029318499</v>
      </c>
      <c r="O267" s="42"/>
      <c r="P267" s="14"/>
      <c r="Q267" s="34">
        <f>SUMIFS([5]BV_Data_An_Prec!$O:$O,[5]BV_Data_An_Prec!$U:$U,$B267,[5]BV_Data_An_Prec!$V:$V,$C267,[5]BV_Data_An_Prec!$W:$W,$L$2)</f>
        <v>1164.1400000000001</v>
      </c>
      <c r="R267" s="42"/>
      <c r="S267" s="86">
        <f t="shared" si="86"/>
        <v>-976.67000000000007</v>
      </c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1:40" ht="15.75" customHeight="1">
      <c r="A268" t="str">
        <f t="shared" si="80"/>
        <v>CarrosserieFrais véhicules de cie</v>
      </c>
      <c r="B268" s="12" t="s">
        <v>100</v>
      </c>
      <c r="C268" s="109" t="s">
        <v>53</v>
      </c>
      <c r="D268" s="89"/>
      <c r="E268" s="117"/>
      <c r="F268" s="23">
        <f>+INDEX('[5]Budget original'!$A$2:$AO$496,MATCH($A268,'[5]Budget original'!$A$2:$A$496,0),MATCH(F$2,'[5]Budget original'!$A$2:$AO$2,0))</f>
        <v>298.94</v>
      </c>
      <c r="G268" s="91"/>
      <c r="H268" s="117"/>
      <c r="I268" s="23">
        <f>+INDEX('[5]Budget révisé'!$A$2:$AO$496,MATCH($A268,'[5]Budget révisé'!$A$2:$A$496,0),MATCH(I$2,'[5]Budget révisé'!$A$2:$AO$2,0))</f>
        <v>298.94</v>
      </c>
      <c r="J268" s="24"/>
      <c r="K268" s="117"/>
      <c r="L268" s="34">
        <f>SUMIFS([5]BV_Data_An_Cour!$O:$O,[5]BV_Data_An_Cour!$U:$U,$B268,[5]BV_Data_An_Cour!$V:$V,$C268,[5]BV_Data_An_Cour!$W:$W,$L$2)</f>
        <v>478.35</v>
      </c>
      <c r="M268" s="24"/>
      <c r="N268" s="94">
        <f t="shared" si="85"/>
        <v>179.41000000000003</v>
      </c>
      <c r="O268" s="24"/>
      <c r="P268" s="117"/>
      <c r="Q268" s="34">
        <f>SUMIFS([5]BV_Data_An_Prec!$O:$O,[5]BV_Data_An_Prec!$U:$U,$B268,[5]BV_Data_An_Prec!$V:$V,$C268,[5]BV_Data_An_Prec!$W:$W,$L$2)</f>
        <v>2096.14</v>
      </c>
      <c r="R268" s="24"/>
      <c r="S268" s="95">
        <f t="shared" si="86"/>
        <v>-1617.79</v>
      </c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1:40" ht="15.75" customHeight="1">
      <c r="A269" t="str">
        <f t="shared" si="80"/>
        <v>CarrosserieInformatique</v>
      </c>
      <c r="B269" s="12" t="s">
        <v>100</v>
      </c>
      <c r="C269" s="108" t="s">
        <v>54</v>
      </c>
      <c r="D269" s="82"/>
      <c r="E269" s="14"/>
      <c r="F269" s="31">
        <f>+INDEX('[5]Budget original'!$A$2:$AO$496,MATCH($A269,'[5]Budget original'!$A$2:$A$496,0),MATCH(F$2,'[5]Budget original'!$A$2:$AO$2,0))</f>
        <v>1436.6179333333334</v>
      </c>
      <c r="G269" s="84"/>
      <c r="H269" s="14"/>
      <c r="I269" s="31">
        <f>+INDEX('[5]Budget révisé'!$A$2:$AO$496,MATCH($A269,'[5]Budget révisé'!$A$2:$A$496,0),MATCH(I$2,'[5]Budget révisé'!$A$2:$AO$2,0))</f>
        <v>1436.6179333333334</v>
      </c>
      <c r="J269" s="42"/>
      <c r="K269" s="14"/>
      <c r="L269" s="114">
        <f>SUMIFS([5]BV_Data_An_Cour!$O:$O,[5]BV_Data_An_Cour!$U:$U,$B269,[5]BV_Data_An_Cour!$V:$V,$C269,[5]BV_Data_An_Cour!$W:$W,$L$2)</f>
        <v>1475.95</v>
      </c>
      <c r="M269" s="42"/>
      <c r="N269" s="60">
        <f t="shared" si="85"/>
        <v>39.332066666666606</v>
      </c>
      <c r="O269" s="42"/>
      <c r="P269" s="14"/>
      <c r="Q269" s="114">
        <f>SUMIFS([5]BV_Data_An_Prec!$O:$O,[5]BV_Data_An_Prec!$U:$U,$B269,[5]BV_Data_An_Prec!$V:$V,$C269,[5]BV_Data_An_Prec!$W:$W,$L$2)</f>
        <v>975.78</v>
      </c>
      <c r="R269" s="42"/>
      <c r="S269" s="86">
        <f t="shared" si="86"/>
        <v>500.17000000000007</v>
      </c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1:40" ht="15.75" customHeight="1">
      <c r="A270" t="str">
        <f t="shared" si="80"/>
        <v>CarrosserieFrais de déplacement</v>
      </c>
      <c r="B270" s="12" t="s">
        <v>100</v>
      </c>
      <c r="C270" s="108" t="s">
        <v>55</v>
      </c>
      <c r="D270" s="82"/>
      <c r="E270" s="14"/>
      <c r="F270" s="31">
        <f>+INDEX('[5]Budget original'!$A$2:$AO$496,MATCH($A270,'[5]Budget original'!$A$2:$A$496,0),MATCH(F$2,'[5]Budget original'!$A$2:$AO$2,0))</f>
        <v>349.23367500000001</v>
      </c>
      <c r="G270" s="84"/>
      <c r="H270" s="14"/>
      <c r="I270" s="31">
        <f>+INDEX('[5]Budget révisé'!$A$2:$AO$496,MATCH($A270,'[5]Budget révisé'!$A$2:$A$496,0),MATCH(I$2,'[5]Budget révisé'!$A$2:$AO$2,0))</f>
        <v>349.23367500000001</v>
      </c>
      <c r="J270" s="42"/>
      <c r="K270" s="14"/>
      <c r="L270" s="34">
        <f>SUMIFS([5]BV_Data_An_Cour!$O:$O,[5]BV_Data_An_Cour!$U:$U,$B270,[5]BV_Data_An_Cour!$V:$V,$C270,[5]BV_Data_An_Cour!$W:$W,$L$2)</f>
        <v>244.91</v>
      </c>
      <c r="M270" s="42"/>
      <c r="N270" s="60">
        <f t="shared" si="85"/>
        <v>-104.32367500000001</v>
      </c>
      <c r="O270" s="42"/>
      <c r="P270" s="14"/>
      <c r="Q270" s="34">
        <f>SUMIFS([5]BV_Data_An_Prec!$O:$O,[5]BV_Data_An_Prec!$U:$U,$B270,[5]BV_Data_An_Prec!$V:$V,$C270,[5]BV_Data_An_Prec!$W:$W,$L$2)</f>
        <v>425.39</v>
      </c>
      <c r="R270" s="42"/>
      <c r="S270" s="86">
        <f t="shared" si="86"/>
        <v>-180.48</v>
      </c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1:40" ht="15.75" customHeight="1">
      <c r="A271" t="str">
        <f t="shared" si="80"/>
        <v>CarrosserieServices extérieurs</v>
      </c>
      <c r="B271" s="12" t="s">
        <v>100</v>
      </c>
      <c r="C271" s="108" t="s">
        <v>56</v>
      </c>
      <c r="D271" s="89"/>
      <c r="E271" s="117"/>
      <c r="F271" s="23">
        <f>+INDEX('[5]Budget original'!$A$2:$AO$496,MATCH($A271,'[5]Budget original'!$A$2:$A$496,0),MATCH(F$2,'[5]Budget original'!$A$2:$AO$2,0))</f>
        <v>1024.7769583333334</v>
      </c>
      <c r="G271" s="91"/>
      <c r="H271" s="117"/>
      <c r="I271" s="23">
        <f>+INDEX('[5]Budget révisé'!$A$2:$AO$496,MATCH($A271,'[5]Budget révisé'!$A$2:$A$496,0),MATCH(I$2,'[5]Budget révisé'!$A$2:$AO$2,0))</f>
        <v>1024.7769583333334</v>
      </c>
      <c r="J271" s="24"/>
      <c r="K271" s="117"/>
      <c r="L271" s="34">
        <f>SUMIFS([5]BV_Data_An_Cour!$O:$O,[5]BV_Data_An_Cour!$U:$U,$B271,[5]BV_Data_An_Cour!$V:$V,$C271,[5]BV_Data_An_Cour!$W:$W,$L$2)</f>
        <v>619.99</v>
      </c>
      <c r="M271" s="24"/>
      <c r="N271" s="94">
        <f t="shared" si="85"/>
        <v>-404.78695833333336</v>
      </c>
      <c r="O271" s="24"/>
      <c r="P271" s="117"/>
      <c r="Q271" s="34">
        <f>SUMIFS([5]BV_Data_An_Prec!$O:$O,[5]BV_Data_An_Prec!$U:$U,$B271,[5]BV_Data_An_Prec!$V:$V,$C271,[5]BV_Data_An_Prec!$W:$W,$L$2)</f>
        <v>966.81</v>
      </c>
      <c r="R271" s="24"/>
      <c r="S271" s="95">
        <f t="shared" si="86"/>
        <v>-346.81999999999994</v>
      </c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1:40" ht="15.75" customHeight="1">
      <c r="A272" t="str">
        <f t="shared" si="80"/>
        <v>CarrosserieFournitures d'atelier</v>
      </c>
      <c r="B272" s="12" t="s">
        <v>100</v>
      </c>
      <c r="C272" s="222" t="s">
        <v>99</v>
      </c>
      <c r="D272" s="82"/>
      <c r="E272" s="14"/>
      <c r="F272" s="31"/>
      <c r="G272" s="84"/>
      <c r="H272" s="14"/>
      <c r="I272" s="31"/>
      <c r="J272" s="42"/>
      <c r="K272" s="14"/>
      <c r="L272" s="56">
        <f>SUMIFS([5]BV_Data_An_Cour!$O:$O,[5]BV_Data_An_Cour!$U:$U,$B272,[5]BV_Data_An_Cour!$V:$V,$C272,[5]BV_Data_An_Cour!$W:$W,$L$2)</f>
        <v>0</v>
      </c>
      <c r="M272" s="42"/>
      <c r="N272" s="60">
        <f t="shared" si="85"/>
        <v>0</v>
      </c>
      <c r="O272" s="42"/>
      <c r="P272" s="14"/>
      <c r="Q272" s="34">
        <f>SUMIFS([5]BV_Data_An_Prec!$O:$O,[5]BV_Data_An_Prec!$U:$U,$B272,[5]BV_Data_An_Prec!$V:$V,$C272,[5]BV_Data_An_Prec!$W:$W,$L$2)</f>
        <v>0</v>
      </c>
      <c r="R272" s="42"/>
      <c r="S272" s="86">
        <f t="shared" si="86"/>
        <v>0</v>
      </c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1:40" ht="15.75" customHeight="1">
      <c r="A273" t="str">
        <f t="shared" si="80"/>
        <v>CarrosserieFournitures autres</v>
      </c>
      <c r="B273" s="12" t="s">
        <v>100</v>
      </c>
      <c r="C273" s="108" t="s">
        <v>57</v>
      </c>
      <c r="D273" s="82"/>
      <c r="E273" s="14"/>
      <c r="F273" s="31">
        <f>+INDEX('[5]Budget original'!$A$2:$AO$496,MATCH($A273,'[5]Budget original'!$A$2:$A$496,0),MATCH(F$2,'[5]Budget original'!$A$2:$AO$2,0))</f>
        <v>0</v>
      </c>
      <c r="G273" s="84"/>
      <c r="H273" s="14"/>
      <c r="I273" s="31">
        <f>+INDEX('[5]Budget révisé'!$A$2:$AO$496,MATCH($A273,'[5]Budget révisé'!$A$2:$A$496,0),MATCH(I$2,'[5]Budget révisé'!$A$2:$AO$2,0))</f>
        <v>0</v>
      </c>
      <c r="J273" s="42"/>
      <c r="K273" s="14"/>
      <c r="L273" s="34">
        <f>SUMIFS([5]BV_Data_An_Cour!$O:$O,[5]BV_Data_An_Cour!$U:$U,$B273,[5]BV_Data_An_Cour!$V:$V,$C273,[5]BV_Data_An_Cour!$W:$W,$L$2)</f>
        <v>0</v>
      </c>
      <c r="M273" s="42"/>
      <c r="N273" s="60">
        <f t="shared" si="85"/>
        <v>0</v>
      </c>
      <c r="O273" s="42"/>
      <c r="P273" s="14"/>
      <c r="Q273" s="34">
        <f>SUMIFS([5]BV_Data_An_Prec!$O:$O,[5]BV_Data_An_Prec!$U:$U,$B273,[5]BV_Data_An_Prec!$V:$V,$C273,[5]BV_Data_An_Prec!$W:$W,$L$2)</f>
        <v>0</v>
      </c>
      <c r="R273" s="42"/>
      <c r="S273" s="86">
        <f t="shared" si="86"/>
        <v>0</v>
      </c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1:40" ht="15.75" customHeight="1">
      <c r="A274" t="str">
        <f t="shared" si="80"/>
        <v>CarrosserieUniformes</v>
      </c>
      <c r="B274" s="12" t="s">
        <v>100</v>
      </c>
      <c r="C274" s="108" t="s">
        <v>58</v>
      </c>
      <c r="D274" s="82"/>
      <c r="E274" s="14"/>
      <c r="F274" s="31">
        <f>+INDEX('[5]Budget original'!$A$2:$AO$496,MATCH($A274,'[5]Budget original'!$A$2:$A$496,0),MATCH(F$2,'[5]Budget original'!$A$2:$AO$2,0))</f>
        <v>0</v>
      </c>
      <c r="G274" s="84"/>
      <c r="H274" s="14"/>
      <c r="I274" s="31">
        <f>+INDEX('[5]Budget révisé'!$A$2:$AO$496,MATCH($A274,'[5]Budget révisé'!$A$2:$A$496,0),MATCH(I$2,'[5]Budget révisé'!$A$2:$AO$2,0))</f>
        <v>0</v>
      </c>
      <c r="J274" s="42"/>
      <c r="K274" s="14"/>
      <c r="L274" s="34">
        <f>SUMIFS([5]BV_Data_An_Cour!$O:$O,[5]BV_Data_An_Cour!$U:$U,$B274,[5]BV_Data_An_Cour!$V:$V,$C274,[5]BV_Data_An_Cour!$W:$W,$L$2)</f>
        <v>0</v>
      </c>
      <c r="M274" s="42"/>
      <c r="N274" s="60">
        <f t="shared" si="85"/>
        <v>0</v>
      </c>
      <c r="O274" s="42"/>
      <c r="P274" s="14"/>
      <c r="Q274" s="34">
        <f>SUMIFS([5]BV_Data_An_Prec!$O:$O,[5]BV_Data_An_Prec!$U:$U,$B274,[5]BV_Data_An_Prec!$V:$V,$C274,[5]BV_Data_An_Prec!$W:$W,$L$2)</f>
        <v>0</v>
      </c>
      <c r="R274" s="42"/>
      <c r="S274" s="86">
        <f t="shared" si="86"/>
        <v>0</v>
      </c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1:40" ht="15.75" customHeight="1">
      <c r="A275" t="str">
        <f t="shared" si="80"/>
        <v>CarrosseriePapeterie</v>
      </c>
      <c r="B275" s="12" t="s">
        <v>100</v>
      </c>
      <c r="C275" s="108" t="s">
        <v>59</v>
      </c>
      <c r="D275" s="82"/>
      <c r="E275" s="14"/>
      <c r="F275" s="31">
        <f>+INDEX('[5]Budget original'!$A$2:$AO$496,MATCH($A275,'[5]Budget original'!$A$2:$A$496,0),MATCH(F$2,'[5]Budget original'!$A$2:$AO$2,0))</f>
        <v>152.60000000000002</v>
      </c>
      <c r="G275" s="84"/>
      <c r="H275" s="14"/>
      <c r="I275" s="31">
        <f>+INDEX('[5]Budget révisé'!$A$2:$AO$496,MATCH($A275,'[5]Budget révisé'!$A$2:$A$496,0),MATCH(I$2,'[5]Budget révisé'!$A$2:$AO$2,0))</f>
        <v>152.60000000000002</v>
      </c>
      <c r="J275" s="42"/>
      <c r="K275" s="14"/>
      <c r="L275" s="33">
        <f>SUMIFS([5]BV_Data_An_Cour!$O:$O,[5]BV_Data_An_Cour!$U:$U,$B275,[5]BV_Data_An_Cour!$V:$V,$C275,[5]BV_Data_An_Cour!$W:$W,$L$2)</f>
        <v>102.09</v>
      </c>
      <c r="M275" s="42"/>
      <c r="N275" s="60">
        <f t="shared" si="85"/>
        <v>-50.510000000000019</v>
      </c>
      <c r="O275" s="42"/>
      <c r="P275" s="14"/>
      <c r="Q275" s="33">
        <f>SUMIFS([5]BV_Data_An_Prec!$O:$O,[5]BV_Data_An_Prec!$U:$U,$B275,[5]BV_Data_An_Prec!$V:$V,$C275,[5]BV_Data_An_Prec!$W:$W,$L$2)</f>
        <v>129.5</v>
      </c>
      <c r="R275" s="42"/>
      <c r="S275" s="86">
        <f t="shared" si="86"/>
        <v>-27.409999999999997</v>
      </c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1:40" ht="15.75" customHeight="1">
      <c r="A276" t="str">
        <f t="shared" si="80"/>
        <v>CarrosserieTéléphone</v>
      </c>
      <c r="B276" s="12" t="s">
        <v>100</v>
      </c>
      <c r="C276" s="108" t="s">
        <v>60</v>
      </c>
      <c r="D276" s="82"/>
      <c r="E276" s="14"/>
      <c r="F276" s="31">
        <f>+INDEX('[5]Budget original'!$A$2:$AO$496,MATCH($A276,'[5]Budget original'!$A$2:$A$496,0),MATCH(F$2,'[5]Budget original'!$A$2:$AO$2,0))</f>
        <v>177.637</v>
      </c>
      <c r="G276" s="84"/>
      <c r="H276" s="14"/>
      <c r="I276" s="31">
        <f>+INDEX('[5]Budget révisé'!$A$2:$AO$496,MATCH($A276,'[5]Budget révisé'!$A$2:$A$496,0),MATCH(I$2,'[5]Budget révisé'!$A$2:$AO$2,0))</f>
        <v>177.637</v>
      </c>
      <c r="J276" s="42"/>
      <c r="K276" s="14"/>
      <c r="L276" s="34">
        <f>SUMIFS([5]BV_Data_An_Cour!$O:$O,[5]BV_Data_An_Cour!$U:$U,$B276,[5]BV_Data_An_Cour!$V:$V,$C276,[5]BV_Data_An_Cour!$W:$W,$L$2)</f>
        <v>19.510000000000002</v>
      </c>
      <c r="M276" s="42"/>
      <c r="N276" s="60">
        <f t="shared" si="85"/>
        <v>-158.12700000000001</v>
      </c>
      <c r="O276" s="42"/>
      <c r="P276" s="14"/>
      <c r="Q276" s="34">
        <f>SUMIFS([5]BV_Data_An_Prec!$O:$O,[5]BV_Data_An_Prec!$U:$U,$B276,[5]BV_Data_An_Prec!$V:$V,$C276,[5]BV_Data_An_Prec!$W:$W,$L$2)</f>
        <v>129.12</v>
      </c>
      <c r="R276" s="42"/>
      <c r="S276" s="86">
        <f t="shared" si="86"/>
        <v>-109.61</v>
      </c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1:40" ht="15.75" customHeight="1">
      <c r="A277" t="str">
        <f t="shared" si="80"/>
        <v>CarrosserieFrais postaux</v>
      </c>
      <c r="B277" s="12" t="s">
        <v>100</v>
      </c>
      <c r="C277" s="108" t="s">
        <v>61</v>
      </c>
      <c r="D277" s="82"/>
      <c r="E277" s="14"/>
      <c r="F277" s="31">
        <f>+INDEX('[5]Budget original'!$A$2:$AO$496,MATCH($A277,'[5]Budget original'!$A$2:$A$496,0),MATCH(F$2,'[5]Budget original'!$A$2:$AO$2,0))</f>
        <v>60.550000000000004</v>
      </c>
      <c r="G277" s="84"/>
      <c r="H277" s="14"/>
      <c r="I277" s="31">
        <f>+INDEX('[5]Budget révisé'!$A$2:$AO$496,MATCH($A277,'[5]Budget révisé'!$A$2:$A$496,0),MATCH(I$2,'[5]Budget révisé'!$A$2:$AO$2,0))</f>
        <v>60.550000000000004</v>
      </c>
      <c r="J277" s="42"/>
      <c r="K277" s="14"/>
      <c r="L277" s="34">
        <f>SUMIFS([5]BV_Data_An_Cour!$O:$O,[5]BV_Data_An_Cour!$U:$U,$B277,[5]BV_Data_An_Cour!$V:$V,$C277,[5]BV_Data_An_Cour!$W:$W,$L$2)</f>
        <v>53.06</v>
      </c>
      <c r="M277" s="42"/>
      <c r="N277" s="60">
        <f t="shared" si="85"/>
        <v>-7.490000000000002</v>
      </c>
      <c r="O277" s="42"/>
      <c r="P277" s="14"/>
      <c r="Q277" s="34">
        <f>SUMIFS([5]BV_Data_An_Prec!$O:$O,[5]BV_Data_An_Prec!$U:$U,$B277,[5]BV_Data_An_Prec!$V:$V,$C277,[5]BV_Data_An_Prec!$W:$W,$L$2)</f>
        <v>28.54</v>
      </c>
      <c r="R277" s="42"/>
      <c r="S277" s="86">
        <f t="shared" si="86"/>
        <v>24.520000000000003</v>
      </c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1:40" ht="15.75" customHeight="1">
      <c r="A278" t="str">
        <f t="shared" si="80"/>
        <v>CarrosserieDivers</v>
      </c>
      <c r="B278" s="12" t="s">
        <v>100</v>
      </c>
      <c r="C278" s="108" t="s">
        <v>62</v>
      </c>
      <c r="D278" s="82"/>
      <c r="E278" s="14"/>
      <c r="F278" s="31">
        <f>+INDEX('[5]Budget original'!$A$2:$AO$496,MATCH($A278,'[5]Budget original'!$A$2:$A$496,0),MATCH(F$2,'[5]Budget original'!$A$2:$AO$2,0))</f>
        <v>251.37000000000003</v>
      </c>
      <c r="G278" s="84"/>
      <c r="H278" s="14"/>
      <c r="I278" s="31">
        <f>+INDEX('[5]Budget révisé'!$A$2:$AO$496,MATCH($A278,'[5]Budget révisé'!$A$2:$A$496,0),MATCH(I$2,'[5]Budget révisé'!$A$2:$AO$2,0))</f>
        <v>251.37000000000003</v>
      </c>
      <c r="J278" s="42"/>
      <c r="K278" s="14"/>
      <c r="L278" s="34">
        <f>SUMIFS([5]BV_Data_An_Cour!$O:$O,[5]BV_Data_An_Cour!$U:$U,$B278,[5]BV_Data_An_Cour!$V:$V,$C278,[5]BV_Data_An_Cour!$W:$W,$L$2)</f>
        <v>175.81</v>
      </c>
      <c r="M278" s="42"/>
      <c r="N278" s="60">
        <f t="shared" si="85"/>
        <v>-75.560000000000031</v>
      </c>
      <c r="O278" s="42"/>
      <c r="P278" s="14"/>
      <c r="Q278" s="34">
        <f>SUMIFS([5]BV_Data_An_Prec!$O:$O,[5]BV_Data_An_Prec!$U:$U,$B278,[5]BV_Data_An_Prec!$V:$V,$C278,[5]BV_Data_An_Prec!$W:$W,$L$2)</f>
        <v>357</v>
      </c>
      <c r="R278" s="42"/>
      <c r="S278" s="86">
        <f t="shared" si="86"/>
        <v>-181.19</v>
      </c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1:40" ht="15.75" customHeight="1">
      <c r="A279" t="str">
        <f t="shared" si="80"/>
        <v>CarrosserieFormation</v>
      </c>
      <c r="B279" s="12" t="s">
        <v>100</v>
      </c>
      <c r="C279" s="108" t="s">
        <v>63</v>
      </c>
      <c r="D279" s="82"/>
      <c r="E279" s="14"/>
      <c r="F279" s="31">
        <f>+INDEX('[5]Budget original'!$A$2:$AO$496,MATCH($A279,'[5]Budget original'!$A$2:$A$496,0),MATCH(F$2,'[5]Budget original'!$A$2:$AO$2,0))</f>
        <v>41.200833333333343</v>
      </c>
      <c r="G279" s="84"/>
      <c r="H279" s="14"/>
      <c r="I279" s="31">
        <f>+INDEX('[5]Budget révisé'!$A$2:$AO$496,MATCH($A279,'[5]Budget révisé'!$A$2:$A$496,0),MATCH(I$2,'[5]Budget révisé'!$A$2:$AO$2,0))</f>
        <v>41.200833333333343</v>
      </c>
      <c r="J279" s="42"/>
      <c r="K279" s="14"/>
      <c r="L279" s="34">
        <f>SUMIFS([5]BV_Data_An_Cour!$O:$O,[5]BV_Data_An_Cour!$U:$U,$B279,[5]BV_Data_An_Cour!$V:$V,$C279,[5]BV_Data_An_Cour!$W:$W,$L$2)</f>
        <v>6.2</v>
      </c>
      <c r="M279" s="42"/>
      <c r="N279" s="60">
        <f t="shared" si="85"/>
        <v>-35.00083333333334</v>
      </c>
      <c r="O279" s="42"/>
      <c r="P279" s="14"/>
      <c r="Q279" s="34">
        <f>SUMIFS([5]BV_Data_An_Prec!$O:$O,[5]BV_Data_An_Prec!$U:$U,$B279,[5]BV_Data_An_Prec!$V:$V,$C279,[5]BV_Data_An_Prec!$W:$W,$L$2)</f>
        <v>35</v>
      </c>
      <c r="R279" s="42"/>
      <c r="S279" s="86">
        <f t="shared" si="86"/>
        <v>-28.8</v>
      </c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1:40" ht="15.75" customHeight="1">
      <c r="A280" t="str">
        <f t="shared" si="80"/>
        <v>CarrosserieFrais bancaires</v>
      </c>
      <c r="B280" s="12" t="s">
        <v>100</v>
      </c>
      <c r="C280" s="108" t="s">
        <v>64</v>
      </c>
      <c r="D280" s="82"/>
      <c r="E280" s="14"/>
      <c r="F280" s="31">
        <f>+INDEX('[5]Budget original'!$A$2:$AO$496,MATCH($A280,'[5]Budget original'!$A$2:$A$496,0),MATCH(F$2,'[5]Budget original'!$A$2:$AO$2,0))</f>
        <v>500.36392811388669</v>
      </c>
      <c r="G280" s="84"/>
      <c r="H280" s="14"/>
      <c r="I280" s="31">
        <f>+INDEX('[5]Budget révisé'!$A$2:$AO$496,MATCH($A280,'[5]Budget révisé'!$A$2:$A$496,0),MATCH(I$2,'[5]Budget révisé'!$A$2:$AO$2,0))</f>
        <v>500.36392811388669</v>
      </c>
      <c r="J280" s="42"/>
      <c r="K280" s="14"/>
      <c r="L280" s="34">
        <f>AF447*W6</f>
        <v>176.00200000000001</v>
      </c>
      <c r="M280" s="42"/>
      <c r="N280" s="60">
        <f t="shared" si="85"/>
        <v>-324.36192811388668</v>
      </c>
      <c r="O280" s="42"/>
      <c r="P280" s="14"/>
      <c r="Q280" s="34">
        <f>AL447*W6</f>
        <v>166.79700000000003</v>
      </c>
      <c r="R280" s="42"/>
      <c r="S280" s="86">
        <f t="shared" si="86"/>
        <v>9.2049999999999841</v>
      </c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1:40" ht="15.75" hidden="1" customHeight="1">
      <c r="A281" t="str">
        <f t="shared" si="80"/>
        <v>Carrosserie[...]</v>
      </c>
      <c r="B281" s="12" t="s">
        <v>100</v>
      </c>
      <c r="C281" s="108" t="s">
        <v>21</v>
      </c>
      <c r="D281" s="82"/>
      <c r="E281" s="14"/>
      <c r="F281" s="31">
        <f>+INDEX('[5]Budget original'!$A$2:$AO$496,MATCH($A281,'[5]Budget original'!$A$2:$A$496,0),MATCH(F$2,'[5]Budget original'!$A$2:$AO$2,0))</f>
        <v>0</v>
      </c>
      <c r="G281" s="84"/>
      <c r="H281" s="14"/>
      <c r="I281" s="31">
        <f>+INDEX('[5]Budget révisé'!$A$2:$AO$496,MATCH($A281,'[5]Budget révisé'!$A$2:$A$496,0),MATCH(I$2,'[5]Budget révisé'!$A$2:$AO$2,0))</f>
        <v>0</v>
      </c>
      <c r="J281" s="42"/>
      <c r="K281" s="14"/>
      <c r="L281" s="34">
        <f>SUMIFS([5]BV_Data_An_Cour!$O:$O,[5]BV_Data_An_Cour!$U:$U,$B281,[5]BV_Data_An_Cour!$V:$V,$C281,[5]BV_Data_An_Cour!$W:$W,$L$2)</f>
        <v>0</v>
      </c>
      <c r="M281" s="42"/>
      <c r="N281" s="60">
        <f t="shared" si="85"/>
        <v>0</v>
      </c>
      <c r="O281" s="42"/>
      <c r="P281" s="14"/>
      <c r="Q281" s="34">
        <f>SUMIFS([5]BV_Data_An_Prec!$O:$O,[5]BV_Data_An_Prec!$U:$U,$B281,[5]BV_Data_An_Prec!$V:$V,$C281,[5]BV_Data_An_Prec!$W:$W,$L$2)</f>
        <v>0</v>
      </c>
      <c r="R281" s="42"/>
      <c r="S281" s="86">
        <f t="shared" si="86"/>
        <v>0</v>
      </c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1:40" ht="15.75" hidden="1" customHeight="1">
      <c r="A282" t="str">
        <f t="shared" si="80"/>
        <v>Carrosserie[...]</v>
      </c>
      <c r="B282" s="12" t="s">
        <v>100</v>
      </c>
      <c r="C282" s="108" t="s">
        <v>21</v>
      </c>
      <c r="D282" s="82"/>
      <c r="E282" s="14"/>
      <c r="F282" s="31">
        <f>+INDEX('[5]Budget original'!$A$2:$AO$496,MATCH($A282,'[5]Budget original'!$A$2:$A$496,0),MATCH(F$2,'[5]Budget original'!$A$2:$AO$2,0))</f>
        <v>0</v>
      </c>
      <c r="G282" s="84"/>
      <c r="H282" s="14"/>
      <c r="I282" s="31">
        <f>+INDEX('[5]Budget révisé'!$A$2:$AO$496,MATCH($A282,'[5]Budget révisé'!$A$2:$A$496,0),MATCH(I$2,'[5]Budget révisé'!$A$2:$AO$2,0))</f>
        <v>0</v>
      </c>
      <c r="J282" s="42"/>
      <c r="K282" s="14"/>
      <c r="L282" s="34">
        <f>SUMIFS([5]BV_Data_An_Cour!$O:$O,[5]BV_Data_An_Cour!$U:$U,$B282,[5]BV_Data_An_Cour!$V:$V,$C282,[5]BV_Data_An_Cour!$W:$W,$L$2)</f>
        <v>0</v>
      </c>
      <c r="M282" s="42"/>
      <c r="N282" s="60">
        <f t="shared" si="85"/>
        <v>0</v>
      </c>
      <c r="O282" s="42"/>
      <c r="P282" s="14"/>
      <c r="Q282" s="34">
        <f>SUMIFS([5]BV_Data_An_Prec!$O:$O,[5]BV_Data_An_Prec!$U:$U,$B282,[5]BV_Data_An_Prec!$V:$V,$C282,[5]BV_Data_An_Prec!$W:$W,$L$2)</f>
        <v>0</v>
      </c>
      <c r="R282" s="42"/>
      <c r="S282" s="86">
        <f t="shared" si="86"/>
        <v>0</v>
      </c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1:40" ht="15.75" hidden="1" customHeight="1">
      <c r="A283" t="str">
        <f t="shared" si="80"/>
        <v>Carrosserie[...]</v>
      </c>
      <c r="B283" s="12" t="s">
        <v>100</v>
      </c>
      <c r="C283" s="108" t="s">
        <v>21</v>
      </c>
      <c r="D283" s="82"/>
      <c r="E283" s="14"/>
      <c r="F283" s="31">
        <f>+INDEX('[5]Budget original'!$A$2:$AO$496,MATCH($A283,'[5]Budget original'!$A$2:$A$496,0),MATCH(F$2,'[5]Budget original'!$A$2:$AO$2,0))</f>
        <v>0</v>
      </c>
      <c r="G283" s="84"/>
      <c r="H283" s="14"/>
      <c r="I283" s="31">
        <f>+INDEX('[5]Budget révisé'!$A$2:$AO$496,MATCH($A283,'[5]Budget révisé'!$A$2:$A$496,0),MATCH(I$2,'[5]Budget révisé'!$A$2:$AO$2,0))</f>
        <v>0</v>
      </c>
      <c r="J283" s="42"/>
      <c r="K283" s="14"/>
      <c r="L283" s="34">
        <f>SUMIFS([5]BV_Data_An_Cour!$O:$O,[5]BV_Data_An_Cour!$U:$U,$B283,[5]BV_Data_An_Cour!$V:$V,$C283,[5]BV_Data_An_Cour!$W:$W,$L$2)</f>
        <v>0</v>
      </c>
      <c r="M283" s="42"/>
      <c r="N283" s="60">
        <f t="shared" si="85"/>
        <v>0</v>
      </c>
      <c r="O283" s="42"/>
      <c r="P283" s="14"/>
      <c r="Q283" s="34">
        <f>SUMIFS([5]BV_Data_An_Prec!$O:$O,[5]BV_Data_An_Prec!$U:$U,$B283,[5]BV_Data_An_Prec!$V:$V,$C283,[5]BV_Data_An_Prec!$W:$W,$L$2)</f>
        <v>0</v>
      </c>
      <c r="R283" s="42"/>
      <c r="S283" s="86">
        <f t="shared" si="86"/>
        <v>0</v>
      </c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1:40" ht="15.75" customHeight="1">
      <c r="B284" s="12"/>
      <c r="C284" s="99" t="s">
        <v>65</v>
      </c>
      <c r="D284" s="100" t="s">
        <v>40</v>
      </c>
      <c r="E284" s="101" t="e">
        <f>F284/F$243</f>
        <v>#DIV/0!</v>
      </c>
      <c r="F284" s="102">
        <f>+SUM(F266:F283)</f>
        <v>5597.6849310457374</v>
      </c>
      <c r="G284" s="103" t="s">
        <v>40</v>
      </c>
      <c r="H284" s="101" t="e">
        <f>I284/I$243</f>
        <v>#DIV/0!</v>
      </c>
      <c r="I284" s="102">
        <f>+SUM(I266:I283)</f>
        <v>5597.6849310457374</v>
      </c>
      <c r="J284" s="103" t="s">
        <v>40</v>
      </c>
      <c r="K284" s="101" t="e">
        <f>IF(L261=0,0,L284/L$243)</f>
        <v>#DIV/0!</v>
      </c>
      <c r="L284" s="102">
        <f>+SUM(L266:L283)</f>
        <v>3539.422</v>
      </c>
      <c r="M284" s="106"/>
      <c r="N284" s="102">
        <f>+SUM(N266:N283)</f>
        <v>-2058.2629310457364</v>
      </c>
      <c r="O284" s="103" t="s">
        <v>40</v>
      </c>
      <c r="P284" s="101" t="e">
        <f>IF(Q261=0,0,Q284/Q$243)</f>
        <v>#DIV/0!</v>
      </c>
      <c r="Q284" s="102">
        <f>+SUM(Q266:Q283)</f>
        <v>6474.2170000000006</v>
      </c>
      <c r="R284" s="106"/>
      <c r="S284" s="107">
        <f t="shared" si="86"/>
        <v>-2934.7950000000005</v>
      </c>
      <c r="T284" s="77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1:40" ht="15.75" customHeight="1">
      <c r="B285" s="12"/>
      <c r="C285" s="88"/>
      <c r="D285" s="89"/>
      <c r="E285" s="117"/>
      <c r="F285" s="60"/>
      <c r="G285" s="91"/>
      <c r="H285" s="117"/>
      <c r="I285" s="60"/>
      <c r="J285" s="24"/>
      <c r="K285" s="117"/>
      <c r="L285" s="94"/>
      <c r="M285" s="24"/>
      <c r="N285" s="94"/>
      <c r="O285" s="24"/>
      <c r="P285" s="117"/>
      <c r="Q285" s="94"/>
      <c r="R285" s="24"/>
      <c r="S285" s="95"/>
      <c r="T285" s="77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1:40" ht="15.75" customHeight="1">
      <c r="B286" s="12"/>
      <c r="C286" s="99" t="s">
        <v>66</v>
      </c>
      <c r="D286" s="100" t="s">
        <v>40</v>
      </c>
      <c r="E286" s="101" t="e">
        <f>F286/F$243</f>
        <v>#DIV/0!</v>
      </c>
      <c r="F286" s="102">
        <f>F265+F284</f>
        <v>16214.671437988007</v>
      </c>
      <c r="G286" s="103" t="s">
        <v>40</v>
      </c>
      <c r="H286" s="101" t="e">
        <f>I286/I$243</f>
        <v>#DIV/0!</v>
      </c>
      <c r="I286" s="102">
        <f>I265+I284</f>
        <v>16214.671437988007</v>
      </c>
      <c r="J286" s="103" t="s">
        <v>40</v>
      </c>
      <c r="K286" s="101" t="e">
        <f>IF(L263=0,0,L286/L$243)</f>
        <v>#DIV/0!</v>
      </c>
      <c r="L286" s="102">
        <f>L265+L284</f>
        <v>13041.702000000001</v>
      </c>
      <c r="M286" s="106"/>
      <c r="N286" s="119">
        <f t="shared" ref="N286:N288" si="87">L286-I286</f>
        <v>-3172.9694379880057</v>
      </c>
      <c r="O286" s="103" t="s">
        <v>40</v>
      </c>
      <c r="P286" s="101" t="e">
        <f>IF(Q263=0,0,Q286/Q$243)</f>
        <v>#DIV/0!</v>
      </c>
      <c r="Q286" s="102">
        <f>Q265+Q284</f>
        <v>24706.607</v>
      </c>
      <c r="R286" s="106"/>
      <c r="S286" s="120">
        <f>L286-Q286</f>
        <v>-11664.904999999999</v>
      </c>
      <c r="T286" s="77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1:40" ht="15.75" customHeight="1">
      <c r="B287" s="12"/>
      <c r="C287" s="30"/>
      <c r="D287" s="82"/>
      <c r="E287" s="14"/>
      <c r="F287" s="60"/>
      <c r="G287" s="84"/>
      <c r="H287" s="14"/>
      <c r="I287" s="60"/>
      <c r="J287" s="42"/>
      <c r="K287" s="14"/>
      <c r="L287" s="60"/>
      <c r="M287" s="42"/>
      <c r="N287" s="60">
        <f t="shared" si="87"/>
        <v>0</v>
      </c>
      <c r="O287" s="42"/>
      <c r="P287" s="14"/>
      <c r="Q287" s="60"/>
      <c r="R287" s="42"/>
      <c r="S287" s="86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1:40" ht="29.25" customHeight="1" thickBot="1">
      <c r="B288" s="12"/>
      <c r="C288" s="130" t="s">
        <v>73</v>
      </c>
      <c r="D288" s="159"/>
      <c r="E288" s="131"/>
      <c r="F288" s="133">
        <f>F249-F286</f>
        <v>7149.7281709818781</v>
      </c>
      <c r="G288" s="160"/>
      <c r="H288" s="131"/>
      <c r="I288" s="133">
        <f>I249-I286</f>
        <v>7149.7281709818781</v>
      </c>
      <c r="J288" s="161"/>
      <c r="K288" s="132"/>
      <c r="L288" s="133">
        <f>L249-L286</f>
        <v>503.7880000000041</v>
      </c>
      <c r="M288" s="161"/>
      <c r="N288" s="133">
        <f t="shared" si="87"/>
        <v>-6645.940170981874</v>
      </c>
      <c r="O288" s="161"/>
      <c r="P288" s="132"/>
      <c r="Q288" s="133">
        <f>Q249-Q286</f>
        <v>7283.5130000000026</v>
      </c>
      <c r="R288" s="161"/>
      <c r="S288" s="135">
        <f>L288-Q288</f>
        <v>-6779.7249999999985</v>
      </c>
      <c r="T288" s="77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1:40" ht="15.75" customHeight="1" thickTop="1"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83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1:40" ht="36" customHeight="1">
      <c r="B290" s="12"/>
      <c r="C290" s="6" t="str">
        <f>C1</f>
        <v>Volks</v>
      </c>
      <c r="D290" s="2"/>
      <c r="E290" s="2"/>
      <c r="F290" s="2"/>
      <c r="G290" s="2"/>
      <c r="H290" s="1"/>
      <c r="I290" s="1"/>
      <c r="J290" s="1"/>
      <c r="K290" s="3" t="s">
        <v>104</v>
      </c>
      <c r="L290" s="2"/>
      <c r="M290" s="2"/>
      <c r="N290" s="1"/>
      <c r="O290" s="1"/>
      <c r="P290" s="2"/>
      <c r="Q290" s="1"/>
      <c r="R290" s="2"/>
      <c r="S290" s="5" t="str">
        <f>$S$1</f>
        <v>Réalisé, Juillet 2021</v>
      </c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1:40" ht="15.75" customHeight="1" thickBot="1"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1:40" ht="15.75" customHeight="1" thickTop="1">
      <c r="B292" s="12"/>
      <c r="C292" s="13"/>
      <c r="D292" s="528" t="s">
        <v>5</v>
      </c>
      <c r="E292" s="529"/>
      <c r="F292" s="530"/>
      <c r="G292" s="526" t="s">
        <v>75</v>
      </c>
      <c r="H292" s="529"/>
      <c r="I292" s="530"/>
      <c r="J292" s="526" t="s">
        <v>7</v>
      </c>
      <c r="K292" s="529"/>
      <c r="L292" s="530"/>
      <c r="M292" s="526" t="s">
        <v>8</v>
      </c>
      <c r="N292" s="530"/>
      <c r="O292" s="528" t="s">
        <v>9</v>
      </c>
      <c r="P292" s="529"/>
      <c r="Q292" s="530"/>
      <c r="R292" s="526" t="s">
        <v>10</v>
      </c>
      <c r="S292" s="527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1:40" ht="15.75" customHeight="1">
      <c r="A293" t="str">
        <f t="shared" ref="A293:A347" si="88">+B293&amp;C293</f>
        <v>Pièces</v>
      </c>
      <c r="B293" s="12" t="s">
        <v>104</v>
      </c>
      <c r="C293" s="30"/>
      <c r="D293" s="81" t="s">
        <v>85</v>
      </c>
      <c r="E293" s="81" t="s">
        <v>105</v>
      </c>
      <c r="F293" s="140" t="s">
        <v>13</v>
      </c>
      <c r="G293" s="141" t="s">
        <v>85</v>
      </c>
      <c r="H293" s="81" t="s">
        <v>105</v>
      </c>
      <c r="I293" s="140" t="s">
        <v>13</v>
      </c>
      <c r="J293" s="141" t="s">
        <v>85</v>
      </c>
      <c r="K293" s="81" t="s">
        <v>105</v>
      </c>
      <c r="L293" s="140" t="s">
        <v>13</v>
      </c>
      <c r="M293" s="141" t="s">
        <v>41</v>
      </c>
      <c r="N293" s="140" t="s">
        <v>13</v>
      </c>
      <c r="O293" s="81" t="s">
        <v>85</v>
      </c>
      <c r="P293" s="81" t="s">
        <v>105</v>
      </c>
      <c r="Q293" s="140" t="s">
        <v>13</v>
      </c>
      <c r="R293" s="141" t="s">
        <v>86</v>
      </c>
      <c r="S293" s="142" t="s">
        <v>13</v>
      </c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1:40" ht="15.75" customHeight="1">
      <c r="A294" t="str">
        <f t="shared" si="88"/>
        <v>PiècesPièces Ro Clients</v>
      </c>
      <c r="B294" s="12" t="s">
        <v>104</v>
      </c>
      <c r="C294" s="30" t="s">
        <v>106</v>
      </c>
      <c r="D294" s="83">
        <f>+INDEX('[5]Budget original'!$A$2:$AO$496,MATCH($A294,'[5]Budget original'!$A$2:$A$496,0),MATCH(D$2,'[5]Budget original'!$A$2:$AO$2,0))</f>
        <v>60661.32114266479</v>
      </c>
      <c r="E294" s="155">
        <f>IF(D294=0,0,F294/D294)</f>
        <v>0.35812717564768926</v>
      </c>
      <c r="F294" s="86">
        <f>+INDEX('[5]Budget original'!$A$2:$AO$496,MATCH($A294,'[5]Budget original'!$A$2:$A$496,0),MATCH(F$2,'[5]Budget original'!$A$2:$AO$2,0))</f>
        <v>21724.467611879998</v>
      </c>
      <c r="G294" s="83">
        <f>+INDEX('[5]Budget révisé'!$A$2:$AO$496,MATCH($A294,'[5]Budget révisé'!$A$2:$A$496,0),MATCH(G$2,'[5]Budget révisé'!$A$2:$AO$2,0))</f>
        <v>60661.32114266479</v>
      </c>
      <c r="H294" s="155">
        <f>IF(G294=0,0,I294/G294)</f>
        <v>0.35812717564768926</v>
      </c>
      <c r="I294" s="86">
        <f>+INDEX('[5]Budget révisé'!$A$2:$AO$496,MATCH($A294,'[5]Budget révisé'!$A$2:$A$496,0),MATCH(I$2,'[5]Budget révisé'!$A$2:$AO$2,0))</f>
        <v>21724.467611879998</v>
      </c>
      <c r="J294" s="31">
        <f>-SUMIFS([5]BV_Data_An_Cour!$O:$O,[5]BV_Data_An_Cour!$X:$X,"Oui",[5]BV_Data_An_Cour!$U:$U,$B294,[5]BV_Data_An_Cour!$V:$V,$C294)</f>
        <v>73917.490000000005</v>
      </c>
      <c r="K294" s="155">
        <f t="shared" ref="K294:K303" si="89">IF(J294&lt;=0,0,L294/J294)</f>
        <v>0.33315227559810279</v>
      </c>
      <c r="L294" s="34">
        <f>-SUMIFS([5]BV_Data_An_Cour!$O:$O,[5]BV_Data_An_Cour!$U:$U,$B294,[5]BV_Data_An_Cour!$V:$V,$C294,[5]BV_Data_An_Cour!$W:$W,$L$2)</f>
        <v>24625.78000000001</v>
      </c>
      <c r="M294" s="164">
        <f t="shared" ref="M294:M300" si="90">(+J294-G294)/G294</f>
        <v>0.21852753299188835</v>
      </c>
      <c r="N294" s="60">
        <f t="shared" ref="N294:N303" si="91">L294-I294</f>
        <v>2901.3123881200117</v>
      </c>
      <c r="O294" s="31">
        <f>-SUMIFS([5]BV_Data_An_Prec!$O:$O,[5]BV_Data_An_Prec!$X:$X,"Oui",[5]BV_Data_An_Prec!$U:$U,$B294,[5]BV_Data_An_Prec!$V:$V,$C294)</f>
        <v>76063.740000000005</v>
      </c>
      <c r="P294" s="155">
        <f t="shared" ref="P294:P303" si="92">IF(O294&lt;=0,0,Q294/O294)</f>
        <v>0.29650343251593997</v>
      </c>
      <c r="Q294" s="34">
        <f>-SUMIFS([5]BV_Data_An_Prec!$O:$O,[5]BV_Data_An_Prec!$U:$U,$B294,[5]BV_Data_An_Prec!$V:$V,$C294,[5]BV_Data_An_Prec!$W:$W,$L$2)</f>
        <v>22553.160000000003</v>
      </c>
      <c r="R294" s="164">
        <f>IF(O294=0,0,(J294-O294)/O294)</f>
        <v>-2.8216466873703553E-2</v>
      </c>
      <c r="S294" s="86">
        <f t="shared" ref="S294:S303" si="93">L294-Q294</f>
        <v>2072.6200000000063</v>
      </c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1:40" ht="15.75" customHeight="1">
      <c r="A295" t="str">
        <f t="shared" si="88"/>
        <v>PiècesPièces Ro Carrosserie</v>
      </c>
      <c r="B295" s="12" t="s">
        <v>104</v>
      </c>
      <c r="C295" s="30" t="s">
        <v>107</v>
      </c>
      <c r="D295" s="83">
        <f>+INDEX('[5]Budget original'!$A$2:$AO$496,MATCH($A295,'[5]Budget original'!$A$2:$A$496,0),MATCH(D$2,'[5]Budget original'!$A$2:$AO$2,0))</f>
        <v>56981.848119371069</v>
      </c>
      <c r="E295" s="155">
        <f t="shared" ref="E295:E302" si="94">IF(D295=0,0,F295/D295)</f>
        <v>0.27367264200070923</v>
      </c>
      <c r="F295" s="86">
        <f>+INDEX('[5]Budget original'!$A$2:$AO$496,MATCH($A295,'[5]Budget original'!$A$2:$A$496,0),MATCH(F$2,'[5]Budget original'!$A$2:$AO$2,0))</f>
        <v>15594.372920911424</v>
      </c>
      <c r="G295" s="83">
        <f>+INDEX('[5]Budget révisé'!$A$2:$AO$496,MATCH($A295,'[5]Budget révisé'!$A$2:$A$496,0),MATCH(G$2,'[5]Budget révisé'!$A$2:$AO$2,0))</f>
        <v>56981.848119371069</v>
      </c>
      <c r="H295" s="155">
        <f t="shared" ref="H295:H302" si="95">IF(G295=0,0,I295/G295)</f>
        <v>0.27367264200070923</v>
      </c>
      <c r="I295" s="86">
        <f>+INDEX('[5]Budget révisé'!$A$2:$AO$496,MATCH($A295,'[5]Budget révisé'!$A$2:$A$496,0),MATCH(I$2,'[5]Budget révisé'!$A$2:$AO$2,0))</f>
        <v>15594.372920911424</v>
      </c>
      <c r="J295" s="31">
        <f>-SUMIFS([5]BV_Data_An_Cour!$O:$O,[5]BV_Data_An_Cour!$X:$X,"Oui",[5]BV_Data_An_Cour!$U:$U,$B295,[5]BV_Data_An_Cour!$V:$V,$C295)</f>
        <v>19736.7</v>
      </c>
      <c r="K295" s="155">
        <f t="shared" si="89"/>
        <v>0.28486474435949277</v>
      </c>
      <c r="L295" s="34">
        <f>-SUMIFS([5]BV_Data_An_Cour!$O:$O,[5]BV_Data_An_Cour!$U:$U,$B295,[5]BV_Data_An_Cour!$V:$V,$C295,[5]BV_Data_An_Cour!$W:$W,$L$2)</f>
        <v>5622.2900000000009</v>
      </c>
      <c r="M295" s="164">
        <f t="shared" si="90"/>
        <v>-0.65363180290934642</v>
      </c>
      <c r="N295" s="60">
        <f t="shared" si="91"/>
        <v>-9972.0829209114236</v>
      </c>
      <c r="O295" s="31">
        <f>-SUMIFS([5]BV_Data_An_Prec!$O:$O,[5]BV_Data_An_Prec!$X:$X,"Oui",[5]BV_Data_An_Prec!$U:$U,$B295,[5]BV_Data_An_Prec!$V:$V,$C295)</f>
        <v>81019.09</v>
      </c>
      <c r="P295" s="155">
        <f t="shared" si="92"/>
        <v>0.27130297316348523</v>
      </c>
      <c r="Q295" s="34">
        <f>-SUMIFS([5]BV_Data_An_Prec!$O:$O,[5]BV_Data_An_Prec!$U:$U,$B295,[5]BV_Data_An_Prec!$V:$V,$C295,[5]BV_Data_An_Prec!$W:$W,$L$2)</f>
        <v>21980.719999999994</v>
      </c>
      <c r="R295" s="164">
        <f t="shared" ref="R295:R302" si="96">IF(O295=0,0,(J295-O295)/O295)</f>
        <v>-0.75639444975252135</v>
      </c>
      <c r="S295" s="86">
        <f t="shared" si="93"/>
        <v>-16358.429999999993</v>
      </c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1:40" ht="15.75" customHeight="1">
      <c r="A296" t="str">
        <f t="shared" si="88"/>
        <v>PiècesP/A Garantie</v>
      </c>
      <c r="B296" s="12" t="s">
        <v>104</v>
      </c>
      <c r="C296" s="30" t="s">
        <v>108</v>
      </c>
      <c r="D296" s="83">
        <f>+INDEX('[5]Budget original'!$A$2:$AO$496,MATCH($A296,'[5]Budget original'!$A$2:$A$496,0),MATCH(D$2,'[5]Budget original'!$A$2:$AO$2,0))</f>
        <v>93288.902236146867</v>
      </c>
      <c r="E296" s="155">
        <f t="shared" si="94"/>
        <v>0.23983607715678654</v>
      </c>
      <c r="F296" s="86">
        <f>+INDEX('[5]Budget original'!$A$2:$AO$496,MATCH($A296,'[5]Budget original'!$A$2:$A$496,0),MATCH(F$2,'[5]Budget original'!$A$2:$AO$2,0))</f>
        <v>22374.044354580437</v>
      </c>
      <c r="G296" s="83">
        <f>+INDEX('[5]Budget révisé'!$A$2:$AO$496,MATCH($A296,'[5]Budget révisé'!$A$2:$A$496,0),MATCH(G$2,'[5]Budget révisé'!$A$2:$AO$2,0))</f>
        <v>93288.902236146867</v>
      </c>
      <c r="H296" s="155">
        <f t="shared" si="95"/>
        <v>0.23983607715678654</v>
      </c>
      <c r="I296" s="86">
        <f>+INDEX('[5]Budget révisé'!$A$2:$AO$496,MATCH($A296,'[5]Budget révisé'!$A$2:$A$496,0),MATCH(I$2,'[5]Budget révisé'!$A$2:$AO$2,0))</f>
        <v>22374.044354580437</v>
      </c>
      <c r="J296" s="31">
        <f>-SUMIFS([5]BV_Data_An_Cour!$O:$O,[5]BV_Data_An_Cour!$X:$X,"Oui",[5]BV_Data_An_Cour!$U:$U,$B296,[5]BV_Data_An_Cour!$V:$V,$C296)</f>
        <v>64208.3</v>
      </c>
      <c r="K296" s="155">
        <f t="shared" si="89"/>
        <v>0.23106436395294688</v>
      </c>
      <c r="L296" s="34">
        <f>-SUMIFS([5]BV_Data_An_Cour!$O:$O,[5]BV_Data_An_Cour!$U:$U,$B296,[5]BV_Data_An_Cour!$V:$V,$C296,[5]BV_Data_An_Cour!$W:$W,$L$2)</f>
        <v>14836.25</v>
      </c>
      <c r="M296" s="164">
        <f t="shared" si="90"/>
        <v>-0.3117262776073158</v>
      </c>
      <c r="N296" s="60">
        <f t="shared" si="91"/>
        <v>-7537.7943545804374</v>
      </c>
      <c r="O296" s="31">
        <f>-SUMIFS([5]BV_Data_An_Prec!$O:$O,[5]BV_Data_An_Prec!$X:$X,"Oui",[5]BV_Data_An_Prec!$U:$U,$B296,[5]BV_Data_An_Prec!$V:$V,$C296)</f>
        <v>86754.48</v>
      </c>
      <c r="P296" s="155">
        <f t="shared" si="92"/>
        <v>0.2573635390356786</v>
      </c>
      <c r="Q296" s="34">
        <f>-SUMIFS([5]BV_Data_An_Prec!$O:$O,[5]BV_Data_An_Prec!$U:$U,$B296,[5]BV_Data_An_Prec!$V:$V,$C296,[5]BV_Data_An_Prec!$W:$W,$L$2)</f>
        <v>22327.439999999995</v>
      </c>
      <c r="R296" s="164">
        <f t="shared" si="96"/>
        <v>-0.2598849073846099</v>
      </c>
      <c r="S296" s="86">
        <f t="shared" si="93"/>
        <v>-7491.1899999999951</v>
      </c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1:40" ht="15.75" customHeight="1">
      <c r="A297" t="str">
        <f t="shared" si="88"/>
        <v>PiècesVentes Internes</v>
      </c>
      <c r="B297" s="12" t="s">
        <v>104</v>
      </c>
      <c r="C297" s="30" t="s">
        <v>109</v>
      </c>
      <c r="D297" s="83">
        <f>+INDEX('[5]Budget original'!$A$2:$AO$496,MATCH($A297,'[5]Budget original'!$A$2:$A$496,0),MATCH(D$2,'[5]Budget original'!$A$2:$AO$2,0))</f>
        <v>55737.793221153479</v>
      </c>
      <c r="E297" s="155">
        <f t="shared" si="94"/>
        <v>0.32994466198333777</v>
      </c>
      <c r="F297" s="86">
        <f>+INDEX('[5]Budget original'!$A$2:$AO$496,MATCH($A297,'[5]Budget original'!$A$2:$A$496,0),MATCH(F$2,'[5]Budget original'!$A$2:$AO$2,0))</f>
        <v>18390.387344050661</v>
      </c>
      <c r="G297" s="83">
        <f>+INDEX('[5]Budget révisé'!$A$2:$AO$496,MATCH($A297,'[5]Budget révisé'!$A$2:$A$496,0),MATCH(G$2,'[5]Budget révisé'!$A$2:$AO$2,0))</f>
        <v>55737.793221153479</v>
      </c>
      <c r="H297" s="155">
        <f t="shared" si="95"/>
        <v>0.32994466198333777</v>
      </c>
      <c r="I297" s="86">
        <f>+INDEX('[5]Budget révisé'!$A$2:$AO$496,MATCH($A297,'[5]Budget révisé'!$A$2:$A$496,0),MATCH(I$2,'[5]Budget révisé'!$A$2:$AO$2,0))</f>
        <v>18390.387344050661</v>
      </c>
      <c r="J297" s="31">
        <f>-SUMIFS([5]BV_Data_An_Cour!$O:$O,[5]BV_Data_An_Cour!$X:$X,"Oui",[5]BV_Data_An_Cour!$U:$U,$B297,[5]BV_Data_An_Cour!$V:$V,$C297)</f>
        <v>50091.519999999997</v>
      </c>
      <c r="K297" s="155">
        <f t="shared" si="89"/>
        <v>0.33594907880615316</v>
      </c>
      <c r="L297" s="34">
        <f>-SUMIFS([5]BV_Data_An_Cour!$O:$O,[5]BV_Data_An_Cour!$U:$U,$B297,[5]BV_Data_An_Cour!$V:$V,$C297,[5]BV_Data_An_Cour!$W:$W,$L$2)</f>
        <v>16828.199999999997</v>
      </c>
      <c r="M297" s="164">
        <f t="shared" si="90"/>
        <v>-0.10130062377515552</v>
      </c>
      <c r="N297" s="60">
        <f t="shared" si="91"/>
        <v>-1562.1873440506643</v>
      </c>
      <c r="O297" s="31">
        <f>-SUMIFS([5]BV_Data_An_Prec!$O:$O,[5]BV_Data_An_Prec!$X:$X,"Oui",[5]BV_Data_An_Prec!$U:$U,$B297,[5]BV_Data_An_Prec!$V:$V,$C297)</f>
        <v>59750.44</v>
      </c>
      <c r="P297" s="155">
        <f t="shared" si="92"/>
        <v>0.29412670433891369</v>
      </c>
      <c r="Q297" s="34">
        <f>-SUMIFS([5]BV_Data_An_Prec!$O:$O,[5]BV_Data_An_Prec!$U:$U,$B297,[5]BV_Data_An_Prec!$V:$V,$C297,[5]BV_Data_An_Prec!$W:$W,$L$2)</f>
        <v>17574.200000000004</v>
      </c>
      <c r="R297" s="164">
        <f t="shared" si="96"/>
        <v>-0.16165437442803776</v>
      </c>
      <c r="S297" s="86">
        <f t="shared" si="93"/>
        <v>-746.00000000000728</v>
      </c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1:40" ht="15.75" customHeight="1">
      <c r="A298" t="str">
        <f t="shared" si="88"/>
        <v>PiècesVentes Détails</v>
      </c>
      <c r="B298" s="12" t="s">
        <v>104</v>
      </c>
      <c r="C298" s="30" t="s">
        <v>110</v>
      </c>
      <c r="D298" s="83">
        <f>+INDEX('[5]Budget original'!$A$2:$AO$496,MATCH($A298,'[5]Budget original'!$A$2:$A$496,0),MATCH(D$2,'[5]Budget original'!$A$2:$AO$2,0))</f>
        <v>14844.440786534014</v>
      </c>
      <c r="E298" s="155">
        <f t="shared" si="94"/>
        <v>0.29678579936093841</v>
      </c>
      <c r="F298" s="86">
        <f>+INDEX('[5]Budget original'!$A$2:$AO$496,MATCH($A298,'[5]Budget original'!$A$2:$A$496,0),MATCH(F$2,'[5]Budget original'!$A$2:$AO$2,0))</f>
        <v>4405.6192248976149</v>
      </c>
      <c r="G298" s="83">
        <f>+INDEX('[5]Budget révisé'!$A$2:$AO$496,MATCH($A298,'[5]Budget révisé'!$A$2:$A$496,0),MATCH(G$2,'[5]Budget révisé'!$A$2:$AO$2,0))</f>
        <v>14844.440786534014</v>
      </c>
      <c r="H298" s="155">
        <f t="shared" si="95"/>
        <v>0.29678579936093841</v>
      </c>
      <c r="I298" s="86">
        <f>+INDEX('[5]Budget révisé'!$A$2:$AO$496,MATCH($A298,'[5]Budget révisé'!$A$2:$A$496,0),MATCH(I$2,'[5]Budget révisé'!$A$2:$AO$2,0))</f>
        <v>4405.6192248976149</v>
      </c>
      <c r="J298" s="31">
        <f>-SUMIFS([5]BV_Data_An_Cour!$O:$O,[5]BV_Data_An_Cour!$X:$X,"Oui",[5]BV_Data_An_Cour!$U:$U,$B298,[5]BV_Data_An_Cour!$V:$V,$C298)</f>
        <v>16671.490000000002</v>
      </c>
      <c r="K298" s="155">
        <f t="shared" si="89"/>
        <v>0.26749258764513556</v>
      </c>
      <c r="L298" s="34">
        <f>-SUMIFS([5]BV_Data_An_Cour!$O:$O,[5]BV_Data_An_Cour!$U:$U,$B298,[5]BV_Data_An_Cour!$V:$V,$C298,[5]BV_Data_An_Cour!$W:$W,$L$2)</f>
        <v>4459.5000000000018</v>
      </c>
      <c r="M298" s="164">
        <f t="shared" si="90"/>
        <v>0.12307969291260716</v>
      </c>
      <c r="N298" s="60">
        <f t="shared" si="91"/>
        <v>53.880775102386906</v>
      </c>
      <c r="O298" s="31">
        <f>-SUMIFS([5]BV_Data_An_Prec!$O:$O,[5]BV_Data_An_Prec!$X:$X,"Oui",[5]BV_Data_An_Prec!$U:$U,$B298,[5]BV_Data_An_Prec!$V:$V,$C298)</f>
        <v>15714.2</v>
      </c>
      <c r="P298" s="155">
        <f t="shared" si="92"/>
        <v>0.31595435975105324</v>
      </c>
      <c r="Q298" s="34">
        <f>-SUMIFS([5]BV_Data_An_Prec!$O:$O,[5]BV_Data_An_Prec!$U:$U,$B298,[5]BV_Data_An_Prec!$V:$V,$C298,[5]BV_Data_An_Prec!$W:$W,$L$2)</f>
        <v>4964.9700000000012</v>
      </c>
      <c r="R298" s="164">
        <f t="shared" si="96"/>
        <v>6.0918786829746399E-2</v>
      </c>
      <c r="S298" s="86">
        <f t="shared" si="93"/>
        <v>-505.46999999999935</v>
      </c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1:40" ht="15.75" customHeight="1">
      <c r="A299" t="str">
        <f t="shared" si="88"/>
        <v>PiècesVentes de Gros</v>
      </c>
      <c r="B299" s="12" t="s">
        <v>104</v>
      </c>
      <c r="C299" s="30" t="s">
        <v>111</v>
      </c>
      <c r="D299" s="83">
        <f>+INDEX('[5]Budget original'!$A$2:$AO$496,MATCH($A299,'[5]Budget original'!$A$2:$A$496,0),MATCH(D$2,'[5]Budget original'!$A$2:$AO$2,0))</f>
        <v>51653.179368916273</v>
      </c>
      <c r="E299" s="155">
        <f t="shared" si="94"/>
        <v>0.19081606757663094</v>
      </c>
      <c r="F299" s="86">
        <f>+INDEX('[5]Budget original'!$A$2:$AO$496,MATCH($A299,'[5]Budget original'!$A$2:$A$496,0),MATCH(F$2,'[5]Budget original'!$A$2:$AO$2,0))</f>
        <v>9856.2565650069664</v>
      </c>
      <c r="G299" s="83">
        <f>+INDEX('[5]Budget révisé'!$A$2:$AO$496,MATCH($A299,'[5]Budget révisé'!$A$2:$A$496,0),MATCH(G$2,'[5]Budget révisé'!$A$2:$AO$2,0))</f>
        <v>51653.179368916273</v>
      </c>
      <c r="H299" s="155">
        <f t="shared" si="95"/>
        <v>0.19081606757663094</v>
      </c>
      <c r="I299" s="86">
        <f>+INDEX('[5]Budget révisé'!$A$2:$AO$496,MATCH($A299,'[5]Budget révisé'!$A$2:$A$496,0),MATCH(I$2,'[5]Budget révisé'!$A$2:$AO$2,0))</f>
        <v>9856.2565650069664</v>
      </c>
      <c r="J299" s="31">
        <f>-SUMIFS([5]BV_Data_An_Cour!$O:$O,[5]BV_Data_An_Cour!$X:$X,"Oui",[5]BV_Data_An_Cour!$U:$U,$B299,[5]BV_Data_An_Cour!$V:$V,$C299)</f>
        <v>55314.11</v>
      </c>
      <c r="K299" s="155">
        <f t="shared" si="89"/>
        <v>0.19188865191901308</v>
      </c>
      <c r="L299" s="34">
        <f>-SUMIFS([5]BV_Data_An_Cour!$O:$O,[5]BV_Data_An_Cour!$U:$U,$B299,[5]BV_Data_An_Cour!$V:$V,$C299,[5]BV_Data_An_Cour!$W:$W,$L$2)</f>
        <v>10614.150000000001</v>
      </c>
      <c r="M299" s="164">
        <f t="shared" si="90"/>
        <v>7.0875223477275304E-2</v>
      </c>
      <c r="N299" s="60">
        <f t="shared" si="91"/>
        <v>757.89343499303504</v>
      </c>
      <c r="O299" s="31">
        <f>-SUMIFS([5]BV_Data_An_Prec!$O:$O,[5]BV_Data_An_Prec!$X:$X,"Oui",[5]BV_Data_An_Prec!$U:$U,$B299,[5]BV_Data_An_Prec!$V:$V,$C299)</f>
        <v>51384.69</v>
      </c>
      <c r="P299" s="155">
        <f t="shared" si="92"/>
        <v>0.1870798481026158</v>
      </c>
      <c r="Q299" s="34">
        <f>-SUMIFS([5]BV_Data_An_Prec!$O:$O,[5]BV_Data_An_Prec!$U:$U,$B299,[5]BV_Data_An_Prec!$V:$V,$C299,[5]BV_Data_An_Prec!$W:$W,$L$2)</f>
        <v>9613.0400000000009</v>
      </c>
      <c r="R299" s="164">
        <f t="shared" si="96"/>
        <v>7.647063746030186E-2</v>
      </c>
      <c r="S299" s="86">
        <f t="shared" si="93"/>
        <v>1001.1100000000006</v>
      </c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1:40" ht="15.75" hidden="1" customHeight="1">
      <c r="A300" t="str">
        <f t="shared" si="88"/>
        <v>Pièces[...]</v>
      </c>
      <c r="B300" s="12" t="s">
        <v>104</v>
      </c>
      <c r="C300" s="30" t="s">
        <v>21</v>
      </c>
      <c r="D300" s="83">
        <f>+INDEX('[5]Budget original'!$A$2:$AO$496,MATCH($A300,'[5]Budget original'!$A$2:$A$496,0),MATCH(D$2,'[5]Budget original'!$A$2:$AO$2,0))</f>
        <v>0</v>
      </c>
      <c r="E300" s="155">
        <f t="shared" si="94"/>
        <v>0</v>
      </c>
      <c r="F300" s="86">
        <f>+INDEX('[5]Budget original'!$A$2:$AO$496,MATCH($A300,'[5]Budget original'!$A$2:$A$496,0),MATCH(F$2,'[5]Budget original'!$A$2:$AO$2,0))</f>
        <v>0</v>
      </c>
      <c r="G300" s="83">
        <f>+INDEX('[5]Budget révisé'!$A$2:$AO$496,MATCH($A300,'[5]Budget révisé'!$A$2:$A$496,0),MATCH(G$2,'[5]Budget révisé'!$A$2:$AO$2,0))</f>
        <v>0</v>
      </c>
      <c r="H300" s="155">
        <f t="shared" si="95"/>
        <v>0</v>
      </c>
      <c r="I300" s="86">
        <f>+INDEX('[5]Budget révisé'!$A$2:$AO$496,MATCH($A300,'[5]Budget révisé'!$A$2:$A$496,0),MATCH(I$2,'[5]Budget révisé'!$A$2:$AO$2,0))</f>
        <v>0</v>
      </c>
      <c r="J300" s="31">
        <f>-SUMIFS([5]BV_Data_An_Cour!$O:$O,[5]BV_Data_An_Cour!$X:$X,"Oui",[5]BV_Data_An_Cour!$U:$U,$B300,[5]BV_Data_An_Cour!$V:$V,$C300)</f>
        <v>0</v>
      </c>
      <c r="K300" s="155">
        <f t="shared" si="89"/>
        <v>0</v>
      </c>
      <c r="L300" s="34">
        <f>-SUMIFS([5]BV_Data_An_Cour!$O:$O,[5]BV_Data_An_Cour!$U:$U,$B300,[5]BV_Data_An_Cour!$V:$V,$C300,[5]BV_Data_An_Cour!$W:$W,$L$2)</f>
        <v>0</v>
      </c>
      <c r="M300" s="164" t="e">
        <f t="shared" si="90"/>
        <v>#DIV/0!</v>
      </c>
      <c r="N300" s="60">
        <f t="shared" si="91"/>
        <v>0</v>
      </c>
      <c r="O300" s="31">
        <f>-SUMIFS([5]BV_Data_An_Prec!$O:$O,[5]BV_Data_An_Prec!$X:$X,"Oui",[5]BV_Data_An_Prec!$U:$U,$B300,[5]BV_Data_An_Prec!$V:$V,$C300)</f>
        <v>0</v>
      </c>
      <c r="P300" s="155">
        <f t="shared" si="92"/>
        <v>0</v>
      </c>
      <c r="Q300" s="34">
        <f>-SUMIFS([5]BV_Data_An_Prec!$O:$O,[5]BV_Data_An_Prec!$U:$U,$B300,[5]BV_Data_An_Prec!$V:$V,$C300,[5]BV_Data_An_Prec!$W:$W,$L$2)</f>
        <v>0</v>
      </c>
      <c r="R300" s="164">
        <f t="shared" si="96"/>
        <v>0</v>
      </c>
      <c r="S300" s="86">
        <f t="shared" si="93"/>
        <v>0</v>
      </c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1:40" ht="15.75" customHeight="1">
      <c r="A301" t="str">
        <f t="shared" si="88"/>
        <v>PiècesEscomptes</v>
      </c>
      <c r="B301" s="12" t="s">
        <v>104</v>
      </c>
      <c r="C301" s="30" t="s">
        <v>112</v>
      </c>
      <c r="D301" s="83">
        <f>+INDEX('[5]Budget original'!$A$2:$AO$496,MATCH($A301,'[5]Budget original'!$A$2:$A$496,0),MATCH(D$2,'[5]Budget original'!$A$2:$AO$2,0))</f>
        <v>0</v>
      </c>
      <c r="E301" s="155">
        <f t="shared" si="94"/>
        <v>0</v>
      </c>
      <c r="F301" s="86">
        <f>+INDEX('[5]Budget original'!$A$2:$AO$496,MATCH($A301,'[5]Budget original'!$A$2:$A$496,0),MATCH(F$2,'[5]Budget original'!$A$2:$AO$2,0))</f>
        <v>10562.177689201206</v>
      </c>
      <c r="G301" s="83">
        <f>+INDEX('[5]Budget révisé'!$A$2:$AO$496,MATCH($A301,'[5]Budget révisé'!$A$2:$A$496,0),MATCH(G$2,'[5]Budget révisé'!$A$2:$AO$2,0))</f>
        <v>0</v>
      </c>
      <c r="H301" s="155">
        <f t="shared" si="95"/>
        <v>0</v>
      </c>
      <c r="I301" s="86">
        <f>+INDEX('[5]Budget révisé'!$A$2:$AO$496,MATCH($A301,'[5]Budget révisé'!$A$2:$A$496,0),MATCH(I$2,'[5]Budget révisé'!$A$2:$AO$2,0))</f>
        <v>10562.177689201206</v>
      </c>
      <c r="J301" s="31">
        <f>-SUMIFS([5]BV_Data_An_Cour!$O:$O,[5]BV_Data_An_Cour!$X:$X,"Oui",[5]BV_Data_An_Cour!$U:$U,$B301,[5]BV_Data_An_Cour!$V:$V,$C301)</f>
        <v>0</v>
      </c>
      <c r="K301" s="155">
        <f t="shared" si="89"/>
        <v>0</v>
      </c>
      <c r="L301" s="34">
        <f>-SUMIFS([5]BV_Data_An_Cour!$O:$O,[5]BV_Data_An_Cour!$U:$U,$B301,[5]BV_Data_An_Cour!$V:$V,$C301,[5]BV_Data_An_Cour!$W:$W,$L$2)</f>
        <v>7736.16</v>
      </c>
      <c r="M301" s="164"/>
      <c r="N301" s="60">
        <f t="shared" si="91"/>
        <v>-2826.0176892012059</v>
      </c>
      <c r="O301" s="31">
        <f>-SUMIFS([5]BV_Data_An_Prec!$O:$O,[5]BV_Data_An_Prec!$X:$X,"Oui",[5]BV_Data_An_Prec!$U:$U,$B301,[5]BV_Data_An_Prec!$V:$V,$C301)</f>
        <v>0</v>
      </c>
      <c r="P301" s="155">
        <f t="shared" si="92"/>
        <v>0</v>
      </c>
      <c r="Q301" s="34">
        <f>-SUMIFS([5]BV_Data_An_Prec!$O:$O,[5]BV_Data_An_Prec!$U:$U,$B301,[5]BV_Data_An_Prec!$V:$V,$C301,[5]BV_Data_An_Prec!$W:$W,$L$2)</f>
        <v>7361.08</v>
      </c>
      <c r="R301" s="164">
        <f t="shared" si="96"/>
        <v>0</v>
      </c>
      <c r="S301" s="86">
        <f t="shared" si="93"/>
        <v>375.07999999999993</v>
      </c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1:40" ht="15.75" customHeight="1">
      <c r="A302" t="str">
        <f t="shared" si="88"/>
        <v>PiècesRectif. Inventaire</v>
      </c>
      <c r="B302" s="12" t="s">
        <v>104</v>
      </c>
      <c r="C302" s="88" t="s">
        <v>113</v>
      </c>
      <c r="D302" s="83">
        <f>+INDEX('[5]Budget original'!$A$2:$AO$496,MATCH($A302,'[5]Budget original'!$A$2:$A$496,0),MATCH(D$2,'[5]Budget original'!$A$2:$AO$2,0))</f>
        <v>0</v>
      </c>
      <c r="E302" s="155">
        <f t="shared" si="94"/>
        <v>0</v>
      </c>
      <c r="F302" s="86">
        <f>+INDEX('[5]Budget original'!$A$2:$AO$496,MATCH($A302,'[5]Budget original'!$A$2:$A$496,0),MATCH(F$2,'[5]Budget original'!$A$2:$AO$2,0))</f>
        <v>100</v>
      </c>
      <c r="G302" s="83">
        <f>+INDEX('[5]Budget révisé'!$A$2:$AO$496,MATCH($A302,'[5]Budget révisé'!$A$2:$A$496,0),MATCH(G$2,'[5]Budget révisé'!$A$2:$AO$2,0))</f>
        <v>0</v>
      </c>
      <c r="H302" s="155">
        <f t="shared" si="95"/>
        <v>0</v>
      </c>
      <c r="I302" s="86">
        <f>+INDEX('[5]Budget révisé'!$A$2:$AO$496,MATCH($A302,'[5]Budget révisé'!$A$2:$A$496,0),MATCH(I$2,'[5]Budget révisé'!$A$2:$AO$2,0))</f>
        <v>100</v>
      </c>
      <c r="J302" s="31">
        <f>-SUMIFS([5]BV_Data_An_Cour!$O:$O,[5]BV_Data_An_Cour!$X:$X,"Oui",[5]BV_Data_An_Cour!$U:$U,$B302,[5]BV_Data_An_Cour!$V:$V,$C302)</f>
        <v>0</v>
      </c>
      <c r="K302" s="155">
        <f t="shared" si="89"/>
        <v>0</v>
      </c>
      <c r="L302" s="34">
        <f>-SUMIFS([5]BV_Data_An_Cour!$O:$O,[5]BV_Data_An_Cour!$U:$U,$B302,[5]BV_Data_An_Cour!$V:$V,$C302,[5]BV_Data_An_Cour!$W:$W,$L$2)</f>
        <v>0</v>
      </c>
      <c r="M302" s="164"/>
      <c r="N302" s="60">
        <f t="shared" si="91"/>
        <v>-100</v>
      </c>
      <c r="O302" s="31">
        <f>-SUMIFS([5]BV_Data_An_Prec!$O:$O,[5]BV_Data_An_Prec!$X:$X,"Oui",[5]BV_Data_An_Prec!$U:$U,$B302,[5]BV_Data_An_Prec!$V:$V,$C302)</f>
        <v>0</v>
      </c>
      <c r="P302" s="155">
        <f t="shared" si="92"/>
        <v>0</v>
      </c>
      <c r="Q302" s="34">
        <f>-SUMIFS([5]BV_Data_An_Prec!$O:$O,[5]BV_Data_An_Prec!$U:$U,$B302,[5]BV_Data_An_Prec!$V:$V,$C302,[5]BV_Data_An_Prec!$W:$W,$L$2)</f>
        <v>0</v>
      </c>
      <c r="R302" s="164">
        <f t="shared" si="96"/>
        <v>0</v>
      </c>
      <c r="S302" s="86">
        <f t="shared" si="93"/>
        <v>0</v>
      </c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1:40" ht="15.75" customHeight="1">
      <c r="A303" t="str">
        <f t="shared" si="88"/>
        <v>PiècesSous-total Pièces</v>
      </c>
      <c r="B303" s="12" t="s">
        <v>104</v>
      </c>
      <c r="C303" s="54" t="s">
        <v>114</v>
      </c>
      <c r="D303" s="204">
        <f>SUM(D294:D302)</f>
        <v>333167.48487478646</v>
      </c>
      <c r="E303" s="223">
        <f>IF(D303&lt;=0,0,F303/D303)</f>
        <v>0.30917580612418194</v>
      </c>
      <c r="F303" s="208">
        <f>SUM(F294:F302)</f>
        <v>103007.3257105283</v>
      </c>
      <c r="G303" s="204">
        <f>SUM(G294:G302)</f>
        <v>333167.48487478646</v>
      </c>
      <c r="H303" s="223">
        <f>IF(G303&lt;=0,0,I303/G303)</f>
        <v>0.30917580612418194</v>
      </c>
      <c r="I303" s="208">
        <f>SUM(I294:I302)</f>
        <v>103007.3257105283</v>
      </c>
      <c r="J303" s="204">
        <f>SUM(J294:J302)</f>
        <v>279939.61</v>
      </c>
      <c r="K303" s="223">
        <f t="shared" si="89"/>
        <v>0.30264502404643639</v>
      </c>
      <c r="L303" s="206">
        <f>SUM(L294:L302)</f>
        <v>84722.330000000016</v>
      </c>
      <c r="M303" s="224">
        <f>(+J303-G303)/G303</f>
        <v>-0.15976311402293947</v>
      </c>
      <c r="N303" s="206">
        <f t="shared" si="91"/>
        <v>-18284.995710528281</v>
      </c>
      <c r="O303" s="204">
        <f>SUM(O294:O302)</f>
        <v>370686.64</v>
      </c>
      <c r="P303" s="223">
        <f t="shared" si="92"/>
        <v>0.28696639835738347</v>
      </c>
      <c r="Q303" s="206">
        <f>SUM(Q294:Q302)</f>
        <v>106374.61</v>
      </c>
      <c r="R303" s="224">
        <f>IF(O303=0,0,(J303-O303)/O303)</f>
        <v>-0.24480793265168668</v>
      </c>
      <c r="S303" s="208">
        <f t="shared" si="93"/>
        <v>-21652.279999999984</v>
      </c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1:40" ht="15.75" customHeight="1">
      <c r="A304" t="str">
        <f t="shared" si="88"/>
        <v>Pièces</v>
      </c>
      <c r="B304" s="12" t="s">
        <v>104</v>
      </c>
      <c r="C304" s="30"/>
      <c r="D304" s="14"/>
      <c r="E304" s="14"/>
      <c r="F304" s="41"/>
      <c r="G304" s="42"/>
      <c r="H304" s="14"/>
      <c r="I304" s="41"/>
      <c r="J304" s="42"/>
      <c r="K304" s="14"/>
      <c r="L304" s="41"/>
      <c r="M304" s="42"/>
      <c r="N304" s="44">
        <f>N303/I303</f>
        <v>-0.17751160496985299</v>
      </c>
      <c r="O304" s="42"/>
      <c r="P304" s="14"/>
      <c r="Q304" s="41"/>
      <c r="R304" s="42"/>
      <c r="S304" s="45">
        <f>IF(Q303=0,0,S303/Q303)</f>
        <v>-0.20354744426325028</v>
      </c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1:40" ht="15.75" customHeight="1">
      <c r="A305" t="str">
        <f t="shared" si="88"/>
        <v>Pièces</v>
      </c>
      <c r="B305" s="12" t="s">
        <v>104</v>
      </c>
      <c r="C305" s="88"/>
      <c r="D305" s="117"/>
      <c r="E305" s="117"/>
      <c r="F305" s="225"/>
      <c r="G305" s="24"/>
      <c r="H305" s="226"/>
      <c r="I305" s="225"/>
      <c r="J305" s="24"/>
      <c r="K305" s="117"/>
      <c r="L305" s="225"/>
      <c r="M305" s="24"/>
      <c r="N305" s="176"/>
      <c r="O305" s="24"/>
      <c r="P305" s="117"/>
      <c r="Q305" s="225"/>
      <c r="R305" s="24"/>
      <c r="S305" s="177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1:40" ht="15.75" customHeight="1">
      <c r="A306" t="str">
        <f t="shared" si="88"/>
        <v>PiècesVentes Pneus</v>
      </c>
      <c r="B306" s="12" t="s">
        <v>104</v>
      </c>
      <c r="C306" s="30" t="s">
        <v>115</v>
      </c>
      <c r="D306" s="83">
        <f>+INDEX('[5]Budget original'!$A$2:$AO$496,MATCH($A306,'[5]Budget original'!$A$2:$A$496,0),MATCH(D$2,'[5]Budget original'!$A$2:$AO$2,0))</f>
        <v>18211.2175369998</v>
      </c>
      <c r="E306" s="155">
        <f t="shared" ref="E306:E307" si="97">IF(D306=0,0,F306/D306)</f>
        <v>0.19500000000000001</v>
      </c>
      <c r="F306" s="116">
        <f>+INDEX('[5]Budget original'!$A$2:$AO$496,MATCH($A306,'[5]Budget original'!$A$2:$A$496,0),MATCH(F$2,'[5]Budget original'!$A$2:$AO$2,0))</f>
        <v>3551.1874197149614</v>
      </c>
      <c r="G306" s="83">
        <f>+INDEX('[5]Budget révisé'!$A$2:$AO$496,MATCH($A306,'[5]Budget révisé'!$A$2:$A$496,0),MATCH(G$2,'[5]Budget révisé'!$A$2:$AO$2,0))</f>
        <v>18211.2175369998</v>
      </c>
      <c r="H306" s="155">
        <f t="shared" ref="H306:H307" si="98">IF(G306=0,0,I306/G306)</f>
        <v>0.19500000000000001</v>
      </c>
      <c r="I306" s="116">
        <f>+INDEX('[5]Budget révisé'!$A$2:$AO$496,MATCH($A306,'[5]Budget révisé'!$A$2:$A$496,0),MATCH(I$2,'[5]Budget révisé'!$A$2:$AO$2,0))</f>
        <v>3551.1874197149614</v>
      </c>
      <c r="J306" s="31">
        <f>-SUMIFS([5]BV_Data_An_Cour!$O:$O,[5]BV_Data_An_Cour!$X:$X,"Oui",[5]BV_Data_An_Cour!$U:$U,$B306,[5]BV_Data_An_Cour!$V:$V,$C306)</f>
        <v>26431.119999999999</v>
      </c>
      <c r="K306" s="155">
        <f t="shared" ref="K306:K308" si="99">IF(J306&lt;=0,0,L306/J306)</f>
        <v>0.12185257378423615</v>
      </c>
      <c r="L306" s="34">
        <f>-SUMIFS([5]BV_Data_An_Cour!$O:$O,[5]BV_Data_An_Cour!$U:$U,$B306,[5]BV_Data_An_Cour!$V:$V,$C306,[5]BV_Data_An_Cour!$W:$W,$L$2)</f>
        <v>3220.7</v>
      </c>
      <c r="M306" s="164">
        <f t="shared" ref="M306:M308" si="100">(+J306-G306)/G306</f>
        <v>0.45136479459980045</v>
      </c>
      <c r="N306" s="60">
        <f t="shared" ref="N306:N308" si="101">L306-I306</f>
        <v>-330.48741971496156</v>
      </c>
      <c r="O306" s="31">
        <f>-SUMIFS([5]BV_Data_An_Prec!$O:$O,[5]BV_Data_An_Prec!$X:$X,"Oui",[5]BV_Data_An_Prec!$U:$U,$B306,[5]BV_Data_An_Prec!$V:$V,$C306)</f>
        <v>16404.080000000002</v>
      </c>
      <c r="P306" s="155">
        <f t="shared" ref="P306:P308" si="102">IF(O306&lt;=0,0,Q306/O306)</f>
        <v>0.19664559060916562</v>
      </c>
      <c r="Q306" s="34">
        <f>-SUMIFS([5]BV_Data_An_Prec!$O:$O,[5]BV_Data_An_Prec!$U:$U,$B306,[5]BV_Data_An_Prec!$V:$V,$C306,[5]BV_Data_An_Prec!$W:$W,$L$2)</f>
        <v>3225.7900000000018</v>
      </c>
      <c r="R306" s="164">
        <f t="shared" ref="R306:R307" si="103">IF(O306=0,0,(J306-O306)/O306)</f>
        <v>0.61125281027646761</v>
      </c>
      <c r="S306" s="86">
        <f t="shared" ref="S306:S308" si="104">L306-Q306</f>
        <v>-5.0900000000019645</v>
      </c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1:40" ht="15.75" customHeight="1">
      <c r="A307" t="str">
        <f t="shared" si="88"/>
        <v>PiècesHuiles et Graisse</v>
      </c>
      <c r="B307" s="12" t="s">
        <v>104</v>
      </c>
      <c r="C307" s="88" t="s">
        <v>116</v>
      </c>
      <c r="D307" s="83">
        <f>+INDEX('[5]Budget original'!$A$2:$AO$496,MATCH($A307,'[5]Budget original'!$A$2:$A$496,0),MATCH(D$2,'[5]Budget original'!$A$2:$AO$2,0))</f>
        <v>18914.808314957238</v>
      </c>
      <c r="E307" s="155">
        <f t="shared" si="97"/>
        <v>0.30006987567403659</v>
      </c>
      <c r="F307" s="95">
        <f>+INDEX('[5]Budget original'!$A$2:$AO$496,MATCH($A307,'[5]Budget original'!$A$2:$A$496,0),MATCH(F$2,'[5]Budget original'!$A$2:$AO$2,0))</f>
        <v>5675.7641794674519</v>
      </c>
      <c r="G307" s="83">
        <f>+INDEX('[5]Budget révisé'!$A$2:$AO$496,MATCH($A307,'[5]Budget révisé'!$A$2:$A$496,0),MATCH(G$2,'[5]Budget révisé'!$A$2:$AO$2,0))</f>
        <v>18914.808314957238</v>
      </c>
      <c r="H307" s="155">
        <f t="shared" si="98"/>
        <v>0.30006987567403659</v>
      </c>
      <c r="I307" s="95">
        <f>+INDEX('[5]Budget révisé'!$A$2:$AO$496,MATCH($A307,'[5]Budget révisé'!$A$2:$A$496,0),MATCH(I$2,'[5]Budget révisé'!$A$2:$AO$2,0))</f>
        <v>5675.7641794674519</v>
      </c>
      <c r="J307" s="31">
        <f>-SUMIFS([5]BV_Data_An_Cour!$O:$O,[5]BV_Data_An_Cour!$X:$X,"Oui",[5]BV_Data_An_Cour!$U:$U,$B307,[5]BV_Data_An_Cour!$V:$V,$C307)</f>
        <v>18216.47</v>
      </c>
      <c r="K307" s="155">
        <f t="shared" si="99"/>
        <v>0.26480157791273512</v>
      </c>
      <c r="L307" s="34">
        <f>-SUMIFS([5]BV_Data_An_Cour!$O:$O,[5]BV_Data_An_Cour!$U:$U,$B307,[5]BV_Data_An_Cour!$V:$V,$C307,[5]BV_Data_An_Cour!$W:$W,$L$2)</f>
        <v>4823.7500000000018</v>
      </c>
      <c r="M307" s="164">
        <f t="shared" si="100"/>
        <v>-3.6920189902480395E-2</v>
      </c>
      <c r="N307" s="60">
        <f t="shared" si="101"/>
        <v>-852.01417946745005</v>
      </c>
      <c r="O307" s="31">
        <f>-SUMIFS([5]BV_Data_An_Prec!$O:$O,[5]BV_Data_An_Prec!$X:$X,"Oui",[5]BV_Data_An_Prec!$U:$U,$B307,[5]BV_Data_An_Prec!$V:$V,$C307)</f>
        <v>19768.259999999998</v>
      </c>
      <c r="P307" s="155">
        <f t="shared" si="102"/>
        <v>0.29655720837342281</v>
      </c>
      <c r="Q307" s="34">
        <f>-SUMIFS([5]BV_Data_An_Prec!$O:$O,[5]BV_Data_An_Prec!$U:$U,$B307,[5]BV_Data_An_Prec!$V:$V,$C307,[5]BV_Data_An_Prec!$W:$W,$L$2)</f>
        <v>5862.4199999999983</v>
      </c>
      <c r="R307" s="164">
        <f t="shared" si="103"/>
        <v>-7.8499068709132591E-2</v>
      </c>
      <c r="S307" s="86">
        <f t="shared" si="104"/>
        <v>-1038.6699999999964</v>
      </c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1:40" ht="15.75" customHeight="1">
      <c r="A308" t="str">
        <f t="shared" si="88"/>
        <v>PiècesSous-total Pièces et Acc.</v>
      </c>
      <c r="B308" s="12" t="s">
        <v>104</v>
      </c>
      <c r="C308" s="54" t="s">
        <v>117</v>
      </c>
      <c r="D308" s="204">
        <f>D303+D306+D307</f>
        <v>370293.51072674349</v>
      </c>
      <c r="E308" s="223">
        <f>IF(D308&lt;=0,0,F308/D308)</f>
        <v>0.30309544741801731</v>
      </c>
      <c r="F308" s="206">
        <f t="shared" ref="F308" si="105">F303+F306+F307</f>
        <v>112234.27730971071</v>
      </c>
      <c r="G308" s="207">
        <f>G303+G306+G307</f>
        <v>370293.51072674349</v>
      </c>
      <c r="H308" s="223">
        <f>IF(G308&lt;=0,0,I308/G308)</f>
        <v>0.30309544741801731</v>
      </c>
      <c r="I308" s="206">
        <f t="shared" ref="I308:J308" si="106">I303+I306+I307</f>
        <v>112234.27730971071</v>
      </c>
      <c r="J308" s="207">
        <f t="shared" si="106"/>
        <v>324587.19999999995</v>
      </c>
      <c r="K308" s="223">
        <f t="shared" si="99"/>
        <v>0.28579925517703725</v>
      </c>
      <c r="L308" s="206">
        <f>L303+L306+L307</f>
        <v>92766.780000000013</v>
      </c>
      <c r="M308" s="224">
        <f t="shared" si="100"/>
        <v>-0.12343265383462881</v>
      </c>
      <c r="N308" s="206">
        <f t="shared" si="101"/>
        <v>-19467.497309710699</v>
      </c>
      <c r="O308" s="207">
        <f t="shared" ref="O308" si="107">O303+O306+O307</f>
        <v>406858.98000000004</v>
      </c>
      <c r="P308" s="223">
        <f t="shared" si="102"/>
        <v>0.28379076209648857</v>
      </c>
      <c r="Q308" s="206">
        <f>Q303+Q306+Q307</f>
        <v>115462.82</v>
      </c>
      <c r="R308" s="224">
        <f>IF(O308=0,0,(J308-O308)/O308)</f>
        <v>-0.20221202933753626</v>
      </c>
      <c r="S308" s="208">
        <f t="shared" si="104"/>
        <v>-22696.039999999994</v>
      </c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1:40" ht="15.75" customHeight="1">
      <c r="A309" t="str">
        <f t="shared" si="88"/>
        <v>Pièces</v>
      </c>
      <c r="B309" s="12" t="s">
        <v>104</v>
      </c>
      <c r="C309" s="30"/>
      <c r="D309" s="14"/>
      <c r="E309" s="14"/>
      <c r="F309" s="41"/>
      <c r="G309" s="42"/>
      <c r="H309" s="14"/>
      <c r="I309" s="41"/>
      <c r="J309" s="42"/>
      <c r="K309" s="14"/>
      <c r="L309" s="41"/>
      <c r="M309" s="42"/>
      <c r="N309" s="44">
        <f>N308/I308</f>
        <v>-0.17345411559064172</v>
      </c>
      <c r="O309" s="42"/>
      <c r="P309" s="14"/>
      <c r="Q309" s="41"/>
      <c r="R309" s="42"/>
      <c r="S309" s="45">
        <f>IF(Q308=0,0,S308/Q308)</f>
        <v>-0.19656578628514348</v>
      </c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1:40" ht="15.75" customHeight="1">
      <c r="A310" t="str">
        <f t="shared" si="88"/>
        <v>Pièces</v>
      </c>
      <c r="B310" s="12" t="s">
        <v>104</v>
      </c>
      <c r="C310" s="30"/>
      <c r="D310" s="14"/>
      <c r="E310" s="14"/>
      <c r="F310" s="41"/>
      <c r="G310" s="42"/>
      <c r="H310" s="14"/>
      <c r="I310" s="41"/>
      <c r="J310" s="42"/>
      <c r="K310" s="14"/>
      <c r="L310" s="41"/>
      <c r="M310" s="42"/>
      <c r="N310" s="44"/>
      <c r="O310" s="42"/>
      <c r="P310" s="14"/>
      <c r="Q310" s="41"/>
      <c r="R310" s="42"/>
      <c r="S310" s="45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1:40" ht="15.75" customHeight="1">
      <c r="A311" t="str">
        <f t="shared" si="88"/>
        <v>PiècesAutostock</v>
      </c>
      <c r="B311" s="12" t="s">
        <v>104</v>
      </c>
      <c r="C311" s="88" t="s">
        <v>118</v>
      </c>
      <c r="D311" s="92">
        <f>+INDEX('[5]Budget original'!$A$2:$AO$496,MATCH($A311,'[5]Budget original'!$A$2:$A$496,0),MATCH(D$2,'[5]Budget original'!$A$2:$AO$2,0))</f>
        <v>0</v>
      </c>
      <c r="E311" s="227">
        <f t="shared" ref="E311" si="108">IF(D311=0,0,F311/D311)</f>
        <v>0</v>
      </c>
      <c r="F311" s="153">
        <f>+INDEX('[5]Budget original'!$A$2:$AO$496,MATCH($A311,'[5]Budget original'!$A$2:$A$496,0),MATCH(F$2,'[5]Budget original'!$A$2:$AO$2,0))</f>
        <v>0</v>
      </c>
      <c r="G311" s="181">
        <f>+INDEX('[5]Budget révisé'!$A$2:$AO$496,MATCH($A311,'[5]Budget révisé'!$A$2:$A$496,0),MATCH(G$2,'[5]Budget révisé'!$A$2:$AO$2,0))</f>
        <v>0</v>
      </c>
      <c r="H311" s="227">
        <f t="shared" ref="H311" si="109">IF(G311=0,0,I311/G311)</f>
        <v>0</v>
      </c>
      <c r="I311" s="153">
        <f>+INDEX('[5]Budget révisé'!$A$2:$AO$496,MATCH($A311,'[5]Budget révisé'!$A$2:$A$496,0),MATCH(I$2,'[5]Budget révisé'!$A$2:$AO$2,0))</f>
        <v>0</v>
      </c>
      <c r="J311" s="47">
        <f>-SUMIFS([5]BV_Data_An_Cour!$O:$O,[5]BV_Data_An_Cour!$X:$X,"Oui",[5]BV_Data_An_Cour!$U:$U,$B311,[5]BV_Data_An_Cour!$V:$V,$C311)</f>
        <v>0</v>
      </c>
      <c r="K311" s="228">
        <f>IF(J311&lt;=0,0,L311/J311)</f>
        <v>0</v>
      </c>
      <c r="L311" s="23">
        <f>-SUMIFS([5]BV_Data_An_Cour!$O:$O,[5]BV_Data_An_Cour!$U:$U,$B311,[5]BV_Data_An_Cour!$V:$V,$C311,[5]BV_Data_An_Cour!$W:$W,$L$2)</f>
        <v>0</v>
      </c>
      <c r="M311" s="228">
        <f>IF(F311=0,0,(+L311-F311)/F311)</f>
        <v>0</v>
      </c>
      <c r="N311" s="94">
        <f>L311-I311</f>
        <v>0</v>
      </c>
      <c r="O311" s="47">
        <f>-SUMIFS([5]BV_Data_An_Prec!$O:$O,[5]BV_Data_An_Prec!$X:$X,"Oui",[5]BV_Data_An_Prec!$U:$U,$B311,[5]BV_Data_An_Prec!$V:$V,$C311)</f>
        <v>0</v>
      </c>
      <c r="P311" s="228">
        <f>IF(O311&lt;=0,0,Q311/O311)</f>
        <v>0</v>
      </c>
      <c r="Q311" s="23">
        <f>-SUMIFS([5]BV_Data_An_Prec!$O:$O,[5]BV_Data_An_Prec!$U:$U,$B311,[5]BV_Data_An_Prec!$V:$V,$C311,[5]BV_Data_An_Prec!$W:$W,$L$2)</f>
        <v>0</v>
      </c>
      <c r="R311" s="228">
        <f>IF(S311=0,0,(+O311-K311)/K311)</f>
        <v>0</v>
      </c>
      <c r="S311" s="95">
        <f>L311-Q311</f>
        <v>0</v>
      </c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1:40" ht="15.75" customHeight="1" thickBot="1">
      <c r="A312" t="str">
        <f t="shared" si="88"/>
        <v>Pièces</v>
      </c>
      <c r="B312" s="12" t="s">
        <v>104</v>
      </c>
      <c r="C312" s="30"/>
      <c r="D312" s="83"/>
      <c r="E312" s="155"/>
      <c r="F312" s="60"/>
      <c r="G312" s="61"/>
      <c r="H312" s="155"/>
      <c r="I312" s="60"/>
      <c r="J312" s="61"/>
      <c r="K312" s="155"/>
      <c r="L312" s="60"/>
      <c r="M312" s="164"/>
      <c r="N312" s="60"/>
      <c r="O312" s="61"/>
      <c r="P312" s="155"/>
      <c r="Q312" s="60"/>
      <c r="R312" s="164"/>
      <c r="S312" s="86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1:40" ht="15.75" customHeight="1" thickTop="1">
      <c r="A313" t="str">
        <f t="shared" si="88"/>
        <v>PiècesTotal Dépt. Pièces</v>
      </c>
      <c r="B313" s="12" t="s">
        <v>104</v>
      </c>
      <c r="C313" s="63" t="s">
        <v>119</v>
      </c>
      <c r="D313" s="64">
        <f>D308+D311</f>
        <v>370293.51072674349</v>
      </c>
      <c r="E313" s="229">
        <f>IF(D313&lt;=0,0,F313/D313)</f>
        <v>0.30309544741801731</v>
      </c>
      <c r="F313" s="66">
        <f t="shared" ref="F313" si="110">F308+F311</f>
        <v>112234.27730971071</v>
      </c>
      <c r="G313" s="67">
        <f>G308+G311</f>
        <v>370293.51072674349</v>
      </c>
      <c r="H313" s="229">
        <f>IF(G313&lt;=0,0,I313/G313)</f>
        <v>0.30309544741801731</v>
      </c>
      <c r="I313" s="66">
        <f t="shared" ref="I313:J313" si="111">I308+I311</f>
        <v>112234.27730971071</v>
      </c>
      <c r="J313" s="67">
        <f t="shared" si="111"/>
        <v>324587.19999999995</v>
      </c>
      <c r="K313" s="229">
        <f>IF(J313&lt;=0,0,L313/J313)</f>
        <v>0.28579925517703725</v>
      </c>
      <c r="L313" s="66">
        <f>L308+L311</f>
        <v>92766.780000000013</v>
      </c>
      <c r="M313" s="230">
        <f>(+J313-G313)/G313</f>
        <v>-0.12343265383462881</v>
      </c>
      <c r="N313" s="231">
        <f>L313-I313</f>
        <v>-19467.497309710699</v>
      </c>
      <c r="O313" s="67">
        <f t="shared" ref="O313" si="112">O308+O311</f>
        <v>406858.98000000004</v>
      </c>
      <c r="P313" s="229">
        <f>IF(O313&lt;=0,0,Q313/O313)</f>
        <v>0.28379076209648857</v>
      </c>
      <c r="Q313" s="66">
        <f>Q308+Q311</f>
        <v>115462.82</v>
      </c>
      <c r="R313" s="230">
        <f>IF(O313=0,0,(J313-O313)/O313)</f>
        <v>-0.20221202933753626</v>
      </c>
      <c r="S313" s="232">
        <f>L313-Q313</f>
        <v>-22696.039999999994</v>
      </c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1:40" ht="15.75" customHeight="1" thickBot="1">
      <c r="A314" t="str">
        <f t="shared" si="88"/>
        <v>Pièces</v>
      </c>
      <c r="B314" s="12" t="s">
        <v>104</v>
      </c>
      <c r="C314" s="233"/>
      <c r="D314" s="234"/>
      <c r="E314" s="235"/>
      <c r="F314" s="236"/>
      <c r="G314" s="237"/>
      <c r="H314" s="235"/>
      <c r="I314" s="236"/>
      <c r="J314" s="237"/>
      <c r="K314" s="235"/>
      <c r="L314" s="236"/>
      <c r="M314" s="238"/>
      <c r="N314" s="75">
        <f>N313/I313</f>
        <v>-0.17345411559064172</v>
      </c>
      <c r="O314" s="237"/>
      <c r="P314" s="235"/>
      <c r="Q314" s="236"/>
      <c r="R314" s="238"/>
      <c r="S314" s="76">
        <f>IF(Q313=0,0,S313/Q313)</f>
        <v>-0.19656578628514348</v>
      </c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1:40" ht="15.75" customHeight="1" thickTop="1">
      <c r="A315" t="str">
        <f t="shared" si="88"/>
        <v>Pièces</v>
      </c>
      <c r="B315" s="12" t="s">
        <v>104</v>
      </c>
      <c r="C315" s="54"/>
      <c r="D315" s="118"/>
      <c r="E315" s="183"/>
      <c r="F315" s="185"/>
      <c r="G315" s="184"/>
      <c r="H315" s="183"/>
      <c r="I315" s="185"/>
      <c r="J315" s="184"/>
      <c r="K315" s="183"/>
      <c r="L315" s="185"/>
      <c r="M315" s="42"/>
      <c r="N315" s="44"/>
      <c r="O315" s="184"/>
      <c r="P315" s="183"/>
      <c r="Q315" s="185"/>
      <c r="R315" s="42"/>
      <c r="S315" s="45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1:40" ht="15.75" customHeight="1">
      <c r="A316" t="str">
        <f t="shared" si="88"/>
        <v>PiècesDEPENSES</v>
      </c>
      <c r="B316" s="12" t="s">
        <v>104</v>
      </c>
      <c r="C316" s="80" t="s">
        <v>31</v>
      </c>
      <c r="D316" s="14"/>
      <c r="E316" s="14"/>
      <c r="F316" s="60"/>
      <c r="G316" s="42"/>
      <c r="H316" s="14"/>
      <c r="I316" s="60"/>
      <c r="J316" s="42"/>
      <c r="K316" s="14"/>
      <c r="L316" s="41"/>
      <c r="M316" s="42"/>
      <c r="N316" s="41"/>
      <c r="O316" s="42"/>
      <c r="P316" s="14"/>
      <c r="Q316" s="41"/>
      <c r="R316" s="42"/>
      <c r="S316" s="62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1:40" ht="15.75" customHeight="1">
      <c r="A317" t="str">
        <f t="shared" si="88"/>
        <v>PiècesSalaires cadres</v>
      </c>
      <c r="B317" s="12" t="s">
        <v>104</v>
      </c>
      <c r="C317" s="108" t="s">
        <v>42</v>
      </c>
      <c r="D317" s="14"/>
      <c r="E317" s="14"/>
      <c r="F317" s="31">
        <f>+INDEX('[5]Budget original'!$A$2:$AO$496,MATCH($A317,'[5]Budget original'!$A$2:$A$496,0),MATCH(F$2,'[5]Budget original'!$A$2:$AO$2,0))</f>
        <v>9312.4792762778889</v>
      </c>
      <c r="G317" s="42"/>
      <c r="H317" s="14"/>
      <c r="I317" s="31">
        <f>+INDEX('[5]Budget révisé'!$A$2:$AO$496,MATCH($A317,'[5]Budget révisé'!$A$2:$A$496,0),MATCH(I$2,'[5]Budget révisé'!$A$2:$AO$2,0))</f>
        <v>9312.4792762778889</v>
      </c>
      <c r="J317" s="42"/>
      <c r="K317" s="14"/>
      <c r="L317" s="34">
        <f>SUMIFS([5]BV_Data_An_Cour!$O:$O,[5]BV_Data_An_Cour!$U:$U,$B317,[5]BV_Data_An_Cour!$V:$V,$C317,[5]BV_Data_An_Cour!$W:$W,$L$2)</f>
        <v>4299.82</v>
      </c>
      <c r="M317" s="42"/>
      <c r="N317" s="60">
        <f t="shared" ref="N317:N347" si="113">L317-I317</f>
        <v>-5012.6592762778891</v>
      </c>
      <c r="O317" s="42"/>
      <c r="P317" s="14"/>
      <c r="Q317" s="34">
        <f>SUMIFS([5]BV_Data_An_Prec!$O:$O,[5]BV_Data_An_Prec!$U:$U,$B317,[5]BV_Data_An_Prec!$V:$V,$C317,[5]BV_Data_An_Prec!$W:$W,$L$2)</f>
        <v>8309.5499999999993</v>
      </c>
      <c r="R317" s="42"/>
      <c r="S317" s="35">
        <f>L317-Q317</f>
        <v>-4009.7299999999996</v>
      </c>
      <c r="T317" s="14"/>
      <c r="U317" s="14"/>
      <c r="V317" s="14" t="s">
        <v>245</v>
      </c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1:40" ht="15.75" customHeight="1">
      <c r="A318" t="str">
        <f t="shared" si="88"/>
        <v>PiècesSalaires commis</v>
      </c>
      <c r="B318" s="12" t="s">
        <v>104</v>
      </c>
      <c r="C318" s="109" t="s">
        <v>43</v>
      </c>
      <c r="D318" s="82"/>
      <c r="E318" s="14"/>
      <c r="F318" s="23">
        <f>+INDEX('[5]Budget original'!$A$2:$AO$496,MATCH($A318,'[5]Budget original'!$A$2:$A$496,0),MATCH(F$2,'[5]Budget original'!$A$2:$AO$2,0))</f>
        <v>4457.4935733946359</v>
      </c>
      <c r="G318" s="84"/>
      <c r="H318" s="14"/>
      <c r="I318" s="23">
        <f>+INDEX('[5]Budget révisé'!$A$2:$AO$496,MATCH($A318,'[5]Budget révisé'!$A$2:$A$496,0),MATCH(I$2,'[5]Budget révisé'!$A$2:$AO$2,0))</f>
        <v>4457.4935733946359</v>
      </c>
      <c r="J318" s="42"/>
      <c r="K318" s="14"/>
      <c r="L318" s="34">
        <f>SUMIFS([5]BV_Data_An_Cour!$O:$O,[5]BV_Data_An_Cour!$U:$U,$B318,[5]BV_Data_An_Cour!$V:$V,$C318,[5]BV_Data_An_Cour!$W:$W,$L$2)</f>
        <v>3988</v>
      </c>
      <c r="M318" s="42"/>
      <c r="N318" s="60">
        <f t="shared" si="113"/>
        <v>-469.49357339463586</v>
      </c>
      <c r="O318" s="42"/>
      <c r="P318" s="14"/>
      <c r="Q318" s="34">
        <f>SUMIFS([5]BV_Data_An_Prec!$O:$O,[5]BV_Data_An_Prec!$U:$U,$B318,[5]BV_Data_An_Prec!$V:$V,$C318,[5]BV_Data_An_Prec!$W:$W,$L$2)</f>
        <v>4151.07</v>
      </c>
      <c r="R318" s="42"/>
      <c r="S318" s="86">
        <f t="shared" ref="S318:S347" si="114">L318-Q318</f>
        <v>-163.06999999999971</v>
      </c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1:40" ht="15.75" customHeight="1">
      <c r="A319" t="str">
        <f t="shared" si="88"/>
        <v>PiècesSalaires autres</v>
      </c>
      <c r="B319" s="12" t="s">
        <v>104</v>
      </c>
      <c r="C319" s="108" t="s">
        <v>44</v>
      </c>
      <c r="D319" s="110"/>
      <c r="E319" s="111"/>
      <c r="F319" s="31">
        <f>+INDEX('[5]Budget original'!$A$2:$AO$496,MATCH($A319,'[5]Budget original'!$A$2:$A$496,0),MATCH(F$2,'[5]Budget original'!$A$2:$AO$2,0))</f>
        <v>16566.671412622221</v>
      </c>
      <c r="G319" s="112"/>
      <c r="H319" s="111"/>
      <c r="I319" s="31">
        <f>+INDEX('[5]Budget révisé'!$A$2:$AO$496,MATCH($A319,'[5]Budget révisé'!$A$2:$A$496,0),MATCH(I$2,'[5]Budget révisé'!$A$2:$AO$2,0))</f>
        <v>16566.671412622221</v>
      </c>
      <c r="J319" s="113"/>
      <c r="K319" s="111"/>
      <c r="L319" s="114">
        <f>SUMIFS([5]BV_Data_An_Cour!$O:$O,[5]BV_Data_An_Cour!$U:$U,$B319,[5]BV_Data_An_Cour!$V:$V,$C319,[5]BV_Data_An_Cour!$W:$W,$L$2)</f>
        <v>17949.509999999998</v>
      </c>
      <c r="M319" s="113"/>
      <c r="N319" s="115">
        <f t="shared" si="113"/>
        <v>1382.838587377777</v>
      </c>
      <c r="O319" s="113"/>
      <c r="P319" s="111"/>
      <c r="Q319" s="114">
        <f>SUMIFS([5]BV_Data_An_Prec!$O:$O,[5]BV_Data_An_Prec!$U:$U,$B319,[5]BV_Data_An_Prec!$V:$V,$C319,[5]BV_Data_An_Prec!$W:$W,$L$2)</f>
        <v>15813.12</v>
      </c>
      <c r="R319" s="113"/>
      <c r="S319" s="116">
        <f t="shared" si="114"/>
        <v>2136.3899999999976</v>
      </c>
      <c r="T319" s="14"/>
      <c r="U319" s="518"/>
      <c r="V319" s="518" t="s">
        <v>246</v>
      </c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1:40" ht="15.75" customHeight="1">
      <c r="A320" t="str">
        <f t="shared" si="88"/>
        <v>PiècesSalaires spécialistes</v>
      </c>
      <c r="B320" s="12" t="s">
        <v>104</v>
      </c>
      <c r="C320" s="108" t="s">
        <v>45</v>
      </c>
      <c r="D320" s="82"/>
      <c r="E320" s="14"/>
      <c r="F320" s="31">
        <f>+INDEX('[5]Budget original'!$A$2:$AO$496,MATCH($A320,'[5]Budget original'!$A$2:$A$496,0),MATCH(F$2,'[5]Budget original'!$A$2:$AO$2,0))</f>
        <v>0</v>
      </c>
      <c r="G320" s="84"/>
      <c r="H320" s="14"/>
      <c r="I320" s="31">
        <f>+INDEX('[5]Budget révisé'!$A$2:$AO$496,MATCH($A320,'[5]Budget révisé'!$A$2:$A$496,0),MATCH(I$2,'[5]Budget révisé'!$A$2:$AO$2,0))</f>
        <v>0</v>
      </c>
      <c r="J320" s="42"/>
      <c r="K320" s="14"/>
      <c r="L320" s="34">
        <f>SUMIFS([5]BV_Data_An_Cour!$O:$O,[5]BV_Data_An_Cour!$U:$U,$B320,[5]BV_Data_An_Cour!$V:$V,$C320,[5]BV_Data_An_Cour!$W:$W,$L$2)</f>
        <v>0</v>
      </c>
      <c r="M320" s="42"/>
      <c r="N320" s="60">
        <f t="shared" si="113"/>
        <v>0</v>
      </c>
      <c r="O320" s="42"/>
      <c r="P320" s="14"/>
      <c r="Q320" s="34">
        <f>SUMIFS([5]BV_Data_An_Prec!$O:$O,[5]BV_Data_An_Prec!$U:$U,$B320,[5]BV_Data_An_Prec!$V:$V,$C320,[5]BV_Data_An_Prec!$W:$W,$L$2)</f>
        <v>0</v>
      </c>
      <c r="R320" s="42"/>
      <c r="S320" s="86">
        <f t="shared" si="114"/>
        <v>0</v>
      </c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1:40" ht="15.75" hidden="1" customHeight="1">
      <c r="A321" t="str">
        <f t="shared" si="88"/>
        <v>Pièces[...]</v>
      </c>
      <c r="B321" s="12" t="s">
        <v>104</v>
      </c>
      <c r="C321" s="240" t="s">
        <v>21</v>
      </c>
      <c r="D321" s="82"/>
      <c r="E321" s="14"/>
      <c r="F321" s="31">
        <f>+INDEX('[5]Budget original'!$A$2:$AO$496,MATCH($A321,'[5]Budget original'!$A$2:$A$496,0),MATCH(F$2,'[5]Budget original'!$A$2:$AO$2,0))</f>
        <v>0</v>
      </c>
      <c r="G321" s="84"/>
      <c r="H321" s="14"/>
      <c r="I321" s="31">
        <f>+INDEX('[5]Budget révisé'!$A$2:$AO$496,MATCH($A321,'[5]Budget révisé'!$A$2:$A$496,0),MATCH(I$2,'[5]Budget révisé'!$A$2:$AO$2,0))</f>
        <v>0</v>
      </c>
      <c r="J321" s="42"/>
      <c r="K321" s="14"/>
      <c r="L321" s="34">
        <f>SUMIFS([5]BV_Data_An_Cour!$O:$O,[5]BV_Data_An_Cour!$U:$U,$B321,[5]BV_Data_An_Cour!$V:$V,$C321,[5]BV_Data_An_Cour!$W:$W,$L$2)</f>
        <v>0</v>
      </c>
      <c r="M321" s="42"/>
      <c r="N321" s="60">
        <f t="shared" si="113"/>
        <v>0</v>
      </c>
      <c r="O321" s="42"/>
      <c r="P321" s="14"/>
      <c r="Q321" s="34">
        <f>SUMIFS([5]BV_Data_An_Prec!$O:$O,[5]BV_Data_An_Prec!$U:$U,$B321,[5]BV_Data_An_Prec!$V:$V,$C321,[5]BV_Data_An_Prec!$W:$W,$L$2)</f>
        <v>0</v>
      </c>
      <c r="R321" s="42"/>
      <c r="S321" s="86">
        <f t="shared" si="114"/>
        <v>0</v>
      </c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1:40" ht="15.75" hidden="1" customHeight="1">
      <c r="A322" t="str">
        <f t="shared" si="88"/>
        <v>Pièces[...]</v>
      </c>
      <c r="B322" s="12" t="s">
        <v>104</v>
      </c>
      <c r="C322" s="240" t="s">
        <v>21</v>
      </c>
      <c r="D322" s="82"/>
      <c r="E322" s="14"/>
      <c r="F322" s="31">
        <f>+INDEX('[5]Budget original'!$A$2:$AO$496,MATCH($A322,'[5]Budget original'!$A$2:$A$496,0),MATCH(F$2,'[5]Budget original'!$A$2:$AO$2,0))</f>
        <v>0</v>
      </c>
      <c r="G322" s="84"/>
      <c r="H322" s="14"/>
      <c r="I322" s="31">
        <f>+INDEX('[5]Budget révisé'!$A$2:$AO$496,MATCH($A322,'[5]Budget révisé'!$A$2:$A$496,0),MATCH(I$2,'[5]Budget révisé'!$A$2:$AO$2,0))</f>
        <v>0</v>
      </c>
      <c r="J322" s="42"/>
      <c r="K322" s="14"/>
      <c r="L322" s="34">
        <f>SUMIFS([5]BV_Data_An_Cour!$O:$O,[5]BV_Data_An_Cour!$U:$U,$B322,[5]BV_Data_An_Cour!$V:$V,$C322,[5]BV_Data_An_Cour!$W:$W,$L$2)</f>
        <v>0</v>
      </c>
      <c r="M322" s="42"/>
      <c r="N322" s="60">
        <f t="shared" si="113"/>
        <v>0</v>
      </c>
      <c r="O322" s="42"/>
      <c r="P322" s="14"/>
      <c r="Q322" s="34">
        <f>SUMIFS([5]BV_Data_An_Prec!$O:$O,[5]BV_Data_An_Prec!$U:$U,$B322,[5]BV_Data_An_Prec!$V:$V,$C322,[5]BV_Data_An_Prec!$W:$W,$L$2)</f>
        <v>0</v>
      </c>
      <c r="R322" s="42"/>
      <c r="S322" s="86">
        <f t="shared" si="114"/>
        <v>0</v>
      </c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1:40" ht="15.75" hidden="1" customHeight="1">
      <c r="A323" t="str">
        <f t="shared" si="88"/>
        <v>Pièces[...]</v>
      </c>
      <c r="B323" s="12" t="s">
        <v>104</v>
      </c>
      <c r="C323" s="240" t="s">
        <v>21</v>
      </c>
      <c r="D323" s="82"/>
      <c r="E323" s="14"/>
      <c r="F323" s="31">
        <f>+INDEX('[5]Budget original'!$A$2:$AO$496,MATCH($A323,'[5]Budget original'!$A$2:$A$496,0),MATCH(F$2,'[5]Budget original'!$A$2:$AO$2,0))</f>
        <v>0</v>
      </c>
      <c r="G323" s="84"/>
      <c r="H323" s="14"/>
      <c r="I323" s="31">
        <f>+INDEX('[5]Budget révisé'!$A$2:$AO$496,MATCH($A323,'[5]Budget révisé'!$A$2:$A$496,0),MATCH(I$2,'[5]Budget révisé'!$A$2:$AO$2,0))</f>
        <v>0</v>
      </c>
      <c r="J323" s="42"/>
      <c r="K323" s="14"/>
      <c r="L323" s="34">
        <f>SUMIFS([5]BV_Data_An_Cour!$O:$O,[5]BV_Data_An_Cour!$U:$U,$B323,[5]BV_Data_An_Cour!$V:$V,$C323,[5]BV_Data_An_Cour!$W:$W,$L$2)</f>
        <v>0</v>
      </c>
      <c r="M323" s="42"/>
      <c r="N323" s="60">
        <f t="shared" si="113"/>
        <v>0</v>
      </c>
      <c r="O323" s="42"/>
      <c r="P323" s="14"/>
      <c r="Q323" s="34">
        <f>SUMIFS([5]BV_Data_An_Prec!$O:$O,[5]BV_Data_An_Prec!$U:$U,$B323,[5]BV_Data_An_Prec!$V:$V,$C323,[5]BV_Data_An_Prec!$W:$W,$L$2)</f>
        <v>0</v>
      </c>
      <c r="R323" s="42"/>
      <c r="S323" s="86">
        <f t="shared" si="114"/>
        <v>0</v>
      </c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1:40" ht="15.75" customHeight="1">
      <c r="A324" t="str">
        <f t="shared" si="88"/>
        <v>PiècesSalaires en absences</v>
      </c>
      <c r="B324" s="12" t="s">
        <v>104</v>
      </c>
      <c r="C324" s="109" t="s">
        <v>46</v>
      </c>
      <c r="D324" s="82"/>
      <c r="E324" s="14"/>
      <c r="F324" s="23">
        <f>+INDEX('[5]Budget original'!$A$2:$AO$496,MATCH($A324,'[5]Budget original'!$A$2:$A$496,0),MATCH(F$2,'[5]Budget original'!$A$2:$AO$2,0))</f>
        <v>3640.3973114753694</v>
      </c>
      <c r="G324" s="84"/>
      <c r="H324" s="14"/>
      <c r="I324" s="23">
        <f>+INDEX('[5]Budget révisé'!$A$2:$AO$496,MATCH($A324,'[5]Budget révisé'!$A$2:$A$496,0),MATCH(I$2,'[5]Budget révisé'!$A$2:$AO$2,0))</f>
        <v>3640.3973114753694</v>
      </c>
      <c r="J324" s="42"/>
      <c r="K324" s="14"/>
      <c r="L324" s="34">
        <f>SUMIFS([5]BV_Data_An_Cour!$O:$O,[5]BV_Data_An_Cour!$U:$U,$B324,[5]BV_Data_An_Cour!$V:$V,$C324,[5]BV_Data_An_Cour!$W:$W,$L$2)</f>
        <v>3361.6</v>
      </c>
      <c r="M324" s="42"/>
      <c r="N324" s="60">
        <f t="shared" si="113"/>
        <v>-278.7973114753695</v>
      </c>
      <c r="O324" s="42"/>
      <c r="P324" s="14"/>
      <c r="Q324" s="34">
        <f>SUMIFS([5]BV_Data_An_Prec!$O:$O,[5]BV_Data_An_Prec!$U:$U,$B324,[5]BV_Data_An_Prec!$V:$V,$C324,[5]BV_Data_An_Prec!$W:$W,$L$2)</f>
        <v>3548.82</v>
      </c>
      <c r="R324" s="42"/>
      <c r="S324" s="86">
        <f t="shared" si="114"/>
        <v>-187.22000000000025</v>
      </c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1:40" ht="15.75" customHeight="1">
      <c r="A325" t="str">
        <f t="shared" si="88"/>
        <v>PiècesDéduction à la source</v>
      </c>
      <c r="B325" s="12" t="s">
        <v>104</v>
      </c>
      <c r="C325" s="108" t="s">
        <v>47</v>
      </c>
      <c r="D325" s="110"/>
      <c r="E325" s="111"/>
      <c r="F325" s="31">
        <f>+INDEX('[5]Budget original'!$A$2:$AO$496,MATCH($A325,'[5]Budget original'!$A$2:$A$496,0),MATCH(F$2,'[5]Budget original'!$A$2:$AO$2,0))</f>
        <v>3640.3973114753694</v>
      </c>
      <c r="G325" s="112"/>
      <c r="H325" s="111"/>
      <c r="I325" s="31">
        <f>+INDEX('[5]Budget révisé'!$A$2:$AO$496,MATCH($A325,'[5]Budget révisé'!$A$2:$A$496,0),MATCH(I$2,'[5]Budget révisé'!$A$2:$AO$2,0))</f>
        <v>3640.3973114753694</v>
      </c>
      <c r="J325" s="113"/>
      <c r="K325" s="111"/>
      <c r="L325" s="114">
        <f>SUMIFS([5]BV_Data_An_Cour!$O:$O,[5]BV_Data_An_Cour!$U:$U,$B325,[5]BV_Data_An_Cour!$V:$V,$C325,[5]BV_Data_An_Cour!$W:$W,$L$2)</f>
        <v>48.61</v>
      </c>
      <c r="M325" s="113"/>
      <c r="N325" s="115">
        <f t="shared" si="113"/>
        <v>-3591.7873114753693</v>
      </c>
      <c r="O325" s="113"/>
      <c r="P325" s="111"/>
      <c r="Q325" s="114">
        <f>SUMIFS([5]BV_Data_An_Prec!$O:$O,[5]BV_Data_An_Prec!$U:$U,$B325,[5]BV_Data_An_Prec!$V:$V,$C325,[5]BV_Data_An_Prec!$W:$W,$L$2)</f>
        <v>0</v>
      </c>
      <c r="R325" s="113"/>
      <c r="S325" s="116">
        <f t="shared" si="114"/>
        <v>48.61</v>
      </c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1:40" ht="15.75" customHeight="1">
      <c r="A326" t="str">
        <f t="shared" si="88"/>
        <v>PiècesBénéfices marginaux</v>
      </c>
      <c r="B326" s="12" t="s">
        <v>104</v>
      </c>
      <c r="C326" s="108" t="s">
        <v>48</v>
      </c>
      <c r="D326" s="82"/>
      <c r="E326" s="14"/>
      <c r="F326" s="31">
        <f>+INDEX('[5]Budget original'!$A$2:$AO$496,MATCH($A326,'[5]Budget original'!$A$2:$A$496,0),MATCH(F$2,'[5]Budget original'!$A$2:$AO$2,0))</f>
        <v>2608.951406557348</v>
      </c>
      <c r="G326" s="84"/>
      <c r="H326" s="14"/>
      <c r="I326" s="31">
        <f>+INDEX('[5]Budget révisé'!$A$2:$AO$496,MATCH($A326,'[5]Budget révisé'!$A$2:$A$496,0),MATCH(I$2,'[5]Budget révisé'!$A$2:$AO$2,0))</f>
        <v>2608.951406557348</v>
      </c>
      <c r="J326" s="42"/>
      <c r="K326" s="14"/>
      <c r="L326" s="34">
        <f>SUMIFS([5]BV_Data_An_Cour!$O:$O,[5]BV_Data_An_Cour!$U:$U,$B326,[5]BV_Data_An_Cour!$V:$V,$C326,[5]BV_Data_An_Cour!$W:$W,$L$2)</f>
        <v>2255.4299999999998</v>
      </c>
      <c r="M326" s="42"/>
      <c r="N326" s="60">
        <f t="shared" si="113"/>
        <v>-353.5214065573482</v>
      </c>
      <c r="O326" s="42"/>
      <c r="P326" s="14"/>
      <c r="Q326" s="34">
        <f>SUMIFS([5]BV_Data_An_Prec!$O:$O,[5]BV_Data_An_Prec!$U:$U,$B326,[5]BV_Data_An_Prec!$V:$V,$C326,[5]BV_Data_An_Prec!$W:$W,$L$2)</f>
        <v>4163.8500000000004</v>
      </c>
      <c r="R326" s="42"/>
      <c r="S326" s="86">
        <f t="shared" si="114"/>
        <v>-1908.4200000000005</v>
      </c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1:40" ht="15.75" customHeight="1">
      <c r="A327" t="str">
        <f t="shared" si="88"/>
        <v>PiècesCsst</v>
      </c>
      <c r="B327" s="12" t="s">
        <v>104</v>
      </c>
      <c r="C327" s="108" t="s">
        <v>49</v>
      </c>
      <c r="D327" s="82"/>
      <c r="E327" s="14"/>
      <c r="F327" s="31">
        <f>+INDEX('[5]Budget original'!$A$2:$AO$496,MATCH($A327,'[5]Budget original'!$A$2:$A$496,0),MATCH(F$2,'[5]Budget original'!$A$2:$AO$2,0))</f>
        <v>606.73288524589498</v>
      </c>
      <c r="G327" s="84"/>
      <c r="H327" s="14"/>
      <c r="I327" s="31">
        <f>+INDEX('[5]Budget révisé'!$A$2:$AO$496,MATCH($A327,'[5]Budget révisé'!$A$2:$A$496,0),MATCH(I$2,'[5]Budget révisé'!$A$2:$AO$2,0))</f>
        <v>606.73288524589498</v>
      </c>
      <c r="J327" s="42"/>
      <c r="K327" s="14"/>
      <c r="L327" s="34">
        <f>SUMIFS([5]BV_Data_An_Cour!$O:$O,[5]BV_Data_An_Cour!$U:$U,$B327,[5]BV_Data_An_Cour!$V:$V,$C327,[5]BV_Data_An_Cour!$W:$W,$L$2)</f>
        <v>3623.0199999999995</v>
      </c>
      <c r="M327" s="42"/>
      <c r="N327" s="60">
        <f t="shared" si="113"/>
        <v>3016.2871147541046</v>
      </c>
      <c r="O327" s="42"/>
      <c r="P327" s="14"/>
      <c r="Q327" s="34">
        <f>SUMIFS([5]BV_Data_An_Prec!$O:$O,[5]BV_Data_An_Prec!$U:$U,$B327,[5]BV_Data_An_Prec!$V:$V,$C327,[5]BV_Data_An_Prec!$W:$W,$L$2)</f>
        <v>4322.6499999999996</v>
      </c>
      <c r="R327" s="42"/>
      <c r="S327" s="86">
        <f t="shared" si="114"/>
        <v>-699.63000000000011</v>
      </c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1:40" ht="15.75" hidden="1" customHeight="1">
      <c r="A328" t="str">
        <f t="shared" si="88"/>
        <v>Pièces[...]</v>
      </c>
      <c r="B328" s="12" t="s">
        <v>104</v>
      </c>
      <c r="C328" s="30" t="s">
        <v>21</v>
      </c>
      <c r="D328" s="89"/>
      <c r="E328" s="117"/>
      <c r="F328" s="31">
        <f>+INDEX('[5]Budget original'!$A$2:$AO$496,MATCH($A328,'[5]Budget original'!$A$2:$A$496,0),MATCH(F$2,'[5]Budget original'!$A$2:$AO$2,0))</f>
        <v>0</v>
      </c>
      <c r="G328" s="91"/>
      <c r="H328" s="117"/>
      <c r="I328" s="31">
        <f>+INDEX('[5]Budget révisé'!$A$2:$AO$496,MATCH($A328,'[5]Budget révisé'!$A$2:$A$496,0),MATCH(I$2,'[5]Budget révisé'!$A$2:$AO$2,0))</f>
        <v>0</v>
      </c>
      <c r="J328" s="24"/>
      <c r="K328" s="117"/>
      <c r="L328" s="34">
        <f>SUMIFS([5]BV_Data_An_Cour!$O:$O,[5]BV_Data_An_Cour!$U:$U,$B328,[5]BV_Data_An_Cour!$V:$V,$C328,[5]BV_Data_An_Cour!$W:$W,$L$2)</f>
        <v>0</v>
      </c>
      <c r="M328" s="24"/>
      <c r="N328" s="94">
        <f t="shared" si="113"/>
        <v>0</v>
      </c>
      <c r="O328" s="24"/>
      <c r="P328" s="117"/>
      <c r="Q328" s="34">
        <f>SUMIFS([5]BV_Data_An_Prec!$O:$O,[5]BV_Data_An_Prec!$U:$U,$B328,[5]BV_Data_An_Prec!$V:$V,$C328,[5]BV_Data_An_Prec!$W:$W,$L$2)</f>
        <v>0</v>
      </c>
      <c r="R328" s="24"/>
      <c r="S328" s="95">
        <f t="shared" si="114"/>
        <v>0</v>
      </c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1:40" ht="15.75" customHeight="1">
      <c r="A329" t="str">
        <f t="shared" si="88"/>
        <v>PiècesTOTAL PERSONNEL</v>
      </c>
      <c r="B329" s="12" t="s">
        <v>104</v>
      </c>
      <c r="C329" s="99" t="s">
        <v>50</v>
      </c>
      <c r="D329" s="100" t="s">
        <v>40</v>
      </c>
      <c r="E329" s="101">
        <f>F329/F$313</f>
        <v>0.36382043129631103</v>
      </c>
      <c r="F329" s="102">
        <f>+SUM(F317:F328)</f>
        <v>40833.123177048728</v>
      </c>
      <c r="G329" s="103" t="s">
        <v>40</v>
      </c>
      <c r="H329" s="101">
        <f>I329/I$313</f>
        <v>0.36382043129631103</v>
      </c>
      <c r="I329" s="102">
        <f>+SUM(I317:I328)</f>
        <v>40833.123177048728</v>
      </c>
      <c r="J329" s="103" t="s">
        <v>40</v>
      </c>
      <c r="K329" s="101">
        <f>L329/L$313</f>
        <v>0.38296025797165745</v>
      </c>
      <c r="L329" s="102">
        <f>+SUM(L317:L328)</f>
        <v>35525.99</v>
      </c>
      <c r="M329" s="154"/>
      <c r="N329" s="119">
        <f t="shared" si="113"/>
        <v>-5307.1331770487304</v>
      </c>
      <c r="O329" s="103" t="s">
        <v>40</v>
      </c>
      <c r="P329" s="101">
        <f>Q329/Q$313</f>
        <v>0.34910857018735553</v>
      </c>
      <c r="Q329" s="102">
        <f>+SUM(Q317:Q328)</f>
        <v>40309.06</v>
      </c>
      <c r="R329" s="154"/>
      <c r="S329" s="120">
        <f t="shared" si="114"/>
        <v>-4783.07</v>
      </c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1:40" ht="15.75" customHeight="1">
      <c r="A330" t="str">
        <f t="shared" si="88"/>
        <v>PiècesPublicité 2</v>
      </c>
      <c r="B330" s="12" t="s">
        <v>104</v>
      </c>
      <c r="C330" s="221" t="s">
        <v>51</v>
      </c>
      <c r="D330" s="82"/>
      <c r="E330" s="14"/>
      <c r="F330" s="31">
        <f>+INDEX('[5]Budget original'!$A$2:$AO$496,MATCH($A330,'[5]Budget original'!$A$2:$A$496,0),MATCH(F$2,'[5]Budget original'!$A$2:$AO$2,0))</f>
        <v>3808.6416666666664</v>
      </c>
      <c r="G330" s="84"/>
      <c r="H330" s="14"/>
      <c r="I330" s="31">
        <f>+INDEX('[5]Budget révisé'!$A$2:$AO$496,MATCH($A330,'[5]Budget révisé'!$A$2:$A$496,0),MATCH(I$2,'[5]Budget révisé'!$A$2:$AO$2,0))</f>
        <v>3808.6416666666664</v>
      </c>
      <c r="J330" s="42"/>
      <c r="K330" s="14"/>
      <c r="L330" s="34">
        <f>SUMIFS([5]BV_Data_An_Cour!$O:$O,[5]BV_Data_An_Cour!$U:$U,$B330,[5]BV_Data_An_Cour!$V:$V,$C330,[5]BV_Data_An_Cour!$W:$W,$L$2)</f>
        <v>3836.47</v>
      </c>
      <c r="M330" s="42"/>
      <c r="N330" s="60">
        <f t="shared" si="113"/>
        <v>27.828333333333376</v>
      </c>
      <c r="O330" s="42"/>
      <c r="P330" s="14"/>
      <c r="Q330" s="34">
        <f>SUMIFS([5]BV_Data_An_Prec!$O:$O,[5]BV_Data_An_Prec!$U:$U,$B330,[5]BV_Data_An_Prec!$V:$V,$C330,[5]BV_Data_An_Prec!$W:$W,$L$2)</f>
        <v>6556.06</v>
      </c>
      <c r="R330" s="42"/>
      <c r="S330" s="86">
        <f t="shared" si="114"/>
        <v>-2719.5900000000006</v>
      </c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1:40" ht="15.75" customHeight="1">
      <c r="A331" t="str">
        <f t="shared" si="88"/>
        <v>PiècesService gratuit 2</v>
      </c>
      <c r="B331" s="12" t="s">
        <v>104</v>
      </c>
      <c r="C331" s="108" t="s">
        <v>52</v>
      </c>
      <c r="D331" s="82"/>
      <c r="E331" s="14"/>
      <c r="F331" s="31">
        <f>+INDEX('[5]Budget original'!$A$2:$AO$496,MATCH($A331,'[5]Budget original'!$A$2:$A$496,0),MATCH(F$2,'[5]Budget original'!$A$2:$AO$2,0))</f>
        <v>1772.5775029718116</v>
      </c>
      <c r="G331" s="84"/>
      <c r="H331" s="14"/>
      <c r="I331" s="31">
        <f>+INDEX('[5]Budget révisé'!$A$2:$AO$496,MATCH($A331,'[5]Budget révisé'!$A$2:$A$496,0),MATCH(I$2,'[5]Budget révisé'!$A$2:$AO$2,0))</f>
        <v>1772.5775029718116</v>
      </c>
      <c r="J331" s="42"/>
      <c r="K331" s="14"/>
      <c r="L331" s="34">
        <f>SUMIFS([5]BV_Data_An_Cour!$O:$O,[5]BV_Data_An_Cour!$U:$U,$B331,[5]BV_Data_An_Cour!$V:$V,$C331,[5]BV_Data_An_Cour!$W:$W,$L$2)</f>
        <v>-30.06</v>
      </c>
      <c r="M331" s="42"/>
      <c r="N331" s="60">
        <f t="shared" si="113"/>
        <v>-1802.6375029718115</v>
      </c>
      <c r="O331" s="42"/>
      <c r="P331" s="14"/>
      <c r="Q331" s="34">
        <f>SUMIFS([5]BV_Data_An_Prec!$O:$O,[5]BV_Data_An_Prec!$U:$U,$B331,[5]BV_Data_An_Prec!$V:$V,$C331,[5]BV_Data_An_Prec!$W:$W,$L$2)</f>
        <v>0</v>
      </c>
      <c r="R331" s="42"/>
      <c r="S331" s="86">
        <f t="shared" si="114"/>
        <v>-30.06</v>
      </c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1:40" ht="15.75" customHeight="1">
      <c r="A332" t="str">
        <f t="shared" si="88"/>
        <v>PiècesFrais véhicules de cie</v>
      </c>
      <c r="B332" s="12" t="s">
        <v>104</v>
      </c>
      <c r="C332" s="109" t="s">
        <v>53</v>
      </c>
      <c r="D332" s="89"/>
      <c r="E332" s="117"/>
      <c r="F332" s="23">
        <f>+INDEX('[5]Budget original'!$A$2:$AO$496,MATCH($A332,'[5]Budget original'!$A$2:$A$496,0),MATCH(F$2,'[5]Budget original'!$A$2:$AO$2,0))</f>
        <v>285.5</v>
      </c>
      <c r="G332" s="91"/>
      <c r="H332" s="117"/>
      <c r="I332" s="23">
        <f>+INDEX('[5]Budget révisé'!$A$2:$AO$496,MATCH($A332,'[5]Budget révisé'!$A$2:$A$496,0),MATCH(I$2,'[5]Budget révisé'!$A$2:$AO$2,0))</f>
        <v>285.5</v>
      </c>
      <c r="J332" s="24"/>
      <c r="K332" s="117"/>
      <c r="L332" s="34">
        <f>SUMIFS([5]BV_Data_An_Cour!$O:$O,[5]BV_Data_An_Cour!$U:$U,$B332,[5]BV_Data_An_Cour!$V:$V,$C332,[5]BV_Data_An_Cour!$W:$W,$L$2)</f>
        <v>348.59</v>
      </c>
      <c r="M332" s="24"/>
      <c r="N332" s="94">
        <f t="shared" si="113"/>
        <v>63.089999999999975</v>
      </c>
      <c r="O332" s="24"/>
      <c r="P332" s="117"/>
      <c r="Q332" s="34">
        <f>SUMIFS([5]BV_Data_An_Prec!$O:$O,[5]BV_Data_An_Prec!$U:$U,$B332,[5]BV_Data_An_Prec!$V:$V,$C332,[5]BV_Data_An_Prec!$W:$W,$L$2)</f>
        <v>1097.75</v>
      </c>
      <c r="R332" s="24"/>
      <c r="S332" s="95">
        <f t="shared" si="114"/>
        <v>-749.16000000000008</v>
      </c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1:40" ht="15.75" customHeight="1">
      <c r="A333" t="str">
        <f t="shared" si="88"/>
        <v>PiècesInformatique</v>
      </c>
      <c r="B333" s="12" t="s">
        <v>104</v>
      </c>
      <c r="C333" s="108" t="s">
        <v>54</v>
      </c>
      <c r="D333" s="82"/>
      <c r="E333" s="14"/>
      <c r="F333" s="31">
        <f>+INDEX('[5]Budget original'!$A$2:$AO$496,MATCH($A333,'[5]Budget original'!$A$2:$A$496,0),MATCH(F$2,'[5]Budget original'!$A$2:$AO$2,0))</f>
        <v>4280.7783333333336</v>
      </c>
      <c r="G333" s="84"/>
      <c r="H333" s="14"/>
      <c r="I333" s="31">
        <f>+INDEX('[5]Budget révisé'!$A$2:$AO$496,MATCH($A333,'[5]Budget révisé'!$A$2:$A$496,0),MATCH(I$2,'[5]Budget révisé'!$A$2:$AO$2,0))</f>
        <v>4280.7783333333336</v>
      </c>
      <c r="J333" s="42"/>
      <c r="K333" s="14"/>
      <c r="L333" s="114">
        <f>SUMIFS([5]BV_Data_An_Cour!$O:$O,[5]BV_Data_An_Cour!$U:$U,$B333,[5]BV_Data_An_Cour!$V:$V,$C333,[5]BV_Data_An_Cour!$W:$W,$L$2)</f>
        <v>4099.2299999999996</v>
      </c>
      <c r="M333" s="42"/>
      <c r="N333" s="60">
        <f t="shared" si="113"/>
        <v>-181.54833333333409</v>
      </c>
      <c r="O333" s="42"/>
      <c r="P333" s="14"/>
      <c r="Q333" s="114">
        <f>SUMIFS([5]BV_Data_An_Prec!$O:$O,[5]BV_Data_An_Prec!$U:$U,$B333,[5]BV_Data_An_Prec!$V:$V,$C333,[5]BV_Data_An_Prec!$W:$W,$L$2)</f>
        <v>3686.92</v>
      </c>
      <c r="R333" s="42"/>
      <c r="S333" s="86">
        <f t="shared" si="114"/>
        <v>412.30999999999949</v>
      </c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1:40" ht="15.75" customHeight="1">
      <c r="A334" t="str">
        <f t="shared" si="88"/>
        <v>PiècesFrais de déplacement</v>
      </c>
      <c r="B334" s="12" t="s">
        <v>104</v>
      </c>
      <c r="C334" s="108" t="s">
        <v>55</v>
      </c>
      <c r="D334" s="82"/>
      <c r="E334" s="14"/>
      <c r="F334" s="31">
        <f>+INDEX('[5]Budget original'!$A$2:$AO$496,MATCH($A334,'[5]Budget original'!$A$2:$A$496,0),MATCH(F$2,'[5]Budget original'!$A$2:$AO$2,0))</f>
        <v>1247.2631249999999</v>
      </c>
      <c r="G334" s="84"/>
      <c r="H334" s="14"/>
      <c r="I334" s="31">
        <f>+INDEX('[5]Budget révisé'!$A$2:$AO$496,MATCH($A334,'[5]Budget révisé'!$A$2:$A$496,0),MATCH(I$2,'[5]Budget révisé'!$A$2:$AO$2,0))</f>
        <v>1247.2631249999999</v>
      </c>
      <c r="J334" s="42"/>
      <c r="K334" s="14"/>
      <c r="L334" s="34">
        <f>SUMIFS([5]BV_Data_An_Cour!$O:$O,[5]BV_Data_An_Cour!$U:$U,$B334,[5]BV_Data_An_Cour!$V:$V,$C334,[5]BV_Data_An_Cour!$W:$W,$L$2)</f>
        <v>874.68</v>
      </c>
      <c r="M334" s="42"/>
      <c r="N334" s="60">
        <f t="shared" si="113"/>
        <v>-372.583125</v>
      </c>
      <c r="O334" s="42"/>
      <c r="P334" s="14"/>
      <c r="Q334" s="34">
        <f>SUMIFS([5]BV_Data_An_Prec!$O:$O,[5]BV_Data_An_Prec!$U:$U,$B334,[5]BV_Data_An_Prec!$V:$V,$C334,[5]BV_Data_An_Prec!$W:$W,$L$2)</f>
        <v>1519.25</v>
      </c>
      <c r="R334" s="42"/>
      <c r="S334" s="86">
        <f t="shared" si="114"/>
        <v>-644.57000000000005</v>
      </c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1:40" ht="15.75" customHeight="1">
      <c r="A335" t="str">
        <f t="shared" si="88"/>
        <v>PiècesServices extérieurs</v>
      </c>
      <c r="B335" s="12" t="s">
        <v>104</v>
      </c>
      <c r="C335" s="241" t="s">
        <v>56</v>
      </c>
      <c r="D335" s="89"/>
      <c r="E335" s="117"/>
      <c r="F335" s="23">
        <f>+INDEX('[5]Budget original'!$A$2:$AO$496,MATCH($A335,'[5]Budget original'!$A$2:$A$496,0),MATCH(F$2,'[5]Budget original'!$A$2:$AO$2,0))</f>
        <v>7507.8482083333329</v>
      </c>
      <c r="G335" s="91"/>
      <c r="H335" s="117"/>
      <c r="I335" s="23">
        <f>+INDEX('[5]Budget révisé'!$A$2:$AO$496,MATCH($A335,'[5]Budget révisé'!$A$2:$A$496,0),MATCH(I$2,'[5]Budget révisé'!$A$2:$AO$2,0))</f>
        <v>7507.8482083333329</v>
      </c>
      <c r="J335" s="24"/>
      <c r="K335" s="117"/>
      <c r="L335" s="49">
        <f>SUMIFS([5]BV_Data_An_Cour!$O:$O,[5]BV_Data_An_Cour!$U:$U,$B335,[5]BV_Data_An_Cour!$V:$V,$C335,[5]BV_Data_An_Cour!$W:$W,$L$2)</f>
        <v>5339.09</v>
      </c>
      <c r="M335" s="24"/>
      <c r="N335" s="94">
        <f t="shared" si="113"/>
        <v>-2168.7582083333327</v>
      </c>
      <c r="O335" s="24"/>
      <c r="P335" s="117"/>
      <c r="Q335" s="49">
        <f>SUMIFS([5]BV_Data_An_Prec!$O:$O,[5]BV_Data_An_Prec!$U:$U,$B335,[5]BV_Data_An_Prec!$V:$V,$C335,[5]BV_Data_An_Prec!$W:$W,$L$2)</f>
        <v>10298.48</v>
      </c>
      <c r="R335" s="24"/>
      <c r="S335" s="95">
        <f t="shared" si="114"/>
        <v>-4959.3899999999994</v>
      </c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1:40" ht="15.75" customHeight="1">
      <c r="A336" t="str">
        <f t="shared" si="88"/>
        <v>PiècesFournitures d'atelier</v>
      </c>
      <c r="B336" s="12" t="s">
        <v>104</v>
      </c>
      <c r="C336" s="108" t="s">
        <v>99</v>
      </c>
      <c r="D336" s="82"/>
      <c r="E336" s="14"/>
      <c r="F336" s="31"/>
      <c r="G336" s="84"/>
      <c r="H336" s="14"/>
      <c r="I336" s="31"/>
      <c r="J336" s="42"/>
      <c r="K336" s="14"/>
      <c r="L336" s="34">
        <f>SUMIFS([5]BV_Data_An_Cour!$O:$O,[5]BV_Data_An_Cour!$U:$U,$B336,[5]BV_Data_An_Cour!$V:$V,$C336,[5]BV_Data_An_Cour!$W:$W,$L$2)</f>
        <v>0</v>
      </c>
      <c r="M336" s="42"/>
      <c r="N336" s="60">
        <f t="shared" si="113"/>
        <v>0</v>
      </c>
      <c r="O336" s="42"/>
      <c r="P336" s="14"/>
      <c r="Q336" s="34">
        <f>SUMIFS([5]BV_Data_An_Prec!$O:$O,[5]BV_Data_An_Prec!$U:$U,$B336,[5]BV_Data_An_Prec!$V:$V,$C336,[5]BV_Data_An_Prec!$W:$W,$L$2)</f>
        <v>0</v>
      </c>
      <c r="R336" s="42"/>
      <c r="S336" s="86">
        <f t="shared" si="114"/>
        <v>0</v>
      </c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1:40" ht="15.75" customHeight="1">
      <c r="A337" t="str">
        <f t="shared" si="88"/>
        <v>PiècesFournitures autres</v>
      </c>
      <c r="B337" s="12" t="s">
        <v>104</v>
      </c>
      <c r="C337" s="108" t="s">
        <v>57</v>
      </c>
      <c r="D337" s="82"/>
      <c r="E337" s="14"/>
      <c r="F337" s="31">
        <f>+INDEX('[5]Budget original'!$A$2:$AO$496,MATCH($A337,'[5]Budget original'!$A$2:$A$496,0),MATCH(F$2,'[5]Budget original'!$A$2:$AO$2,0))</f>
        <v>132</v>
      </c>
      <c r="G337" s="84"/>
      <c r="H337" s="14"/>
      <c r="I337" s="31">
        <f>+INDEX('[5]Budget révisé'!$A$2:$AO$496,MATCH($A337,'[5]Budget révisé'!$A$2:$A$496,0),MATCH(I$2,'[5]Budget révisé'!$A$2:$AO$2,0))</f>
        <v>132</v>
      </c>
      <c r="J337" s="42"/>
      <c r="K337" s="14"/>
      <c r="L337" s="34">
        <f>SUMIFS([5]BV_Data_An_Cour!$O:$O,[5]BV_Data_An_Cour!$U:$U,$B337,[5]BV_Data_An_Cour!$V:$V,$C337,[5]BV_Data_An_Cour!$W:$W,$L$2)</f>
        <v>28.95</v>
      </c>
      <c r="M337" s="42"/>
      <c r="N337" s="60">
        <f t="shared" si="113"/>
        <v>-103.05</v>
      </c>
      <c r="O337" s="42"/>
      <c r="P337" s="14"/>
      <c r="Q337" s="34">
        <f>SUMIFS([5]BV_Data_An_Prec!$O:$O,[5]BV_Data_An_Prec!$U:$U,$B337,[5]BV_Data_An_Prec!$V:$V,$C337,[5]BV_Data_An_Prec!$W:$W,$L$2)</f>
        <v>110</v>
      </c>
      <c r="R337" s="42"/>
      <c r="S337" s="86">
        <f t="shared" si="114"/>
        <v>-81.05</v>
      </c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1:40" ht="15.75" customHeight="1">
      <c r="A338" t="str">
        <f t="shared" si="88"/>
        <v>PiècesUniformes</v>
      </c>
      <c r="B338" s="12" t="s">
        <v>104</v>
      </c>
      <c r="C338" s="108" t="s">
        <v>58</v>
      </c>
      <c r="D338" s="82"/>
      <c r="E338" s="14"/>
      <c r="F338" s="31">
        <f>+INDEX('[5]Budget original'!$A$2:$AO$496,MATCH($A338,'[5]Budget original'!$A$2:$A$496,0),MATCH(F$2,'[5]Budget original'!$A$2:$AO$2,0))</f>
        <v>170</v>
      </c>
      <c r="G338" s="84"/>
      <c r="H338" s="14"/>
      <c r="I338" s="31">
        <f>+INDEX('[5]Budget révisé'!$A$2:$AO$496,MATCH($A338,'[5]Budget révisé'!$A$2:$A$496,0),MATCH(I$2,'[5]Budget révisé'!$A$2:$AO$2,0))</f>
        <v>170</v>
      </c>
      <c r="J338" s="42"/>
      <c r="K338" s="14"/>
      <c r="L338" s="34">
        <f>SUMIFS([5]BV_Data_An_Cour!$O:$O,[5]BV_Data_An_Cour!$U:$U,$B338,[5]BV_Data_An_Cour!$V:$V,$C338,[5]BV_Data_An_Cour!$W:$W,$L$2)</f>
        <v>0</v>
      </c>
      <c r="M338" s="42"/>
      <c r="N338" s="60">
        <f t="shared" si="113"/>
        <v>-170</v>
      </c>
      <c r="O338" s="42"/>
      <c r="P338" s="14"/>
      <c r="Q338" s="34">
        <f>SUMIFS([5]BV_Data_An_Prec!$O:$O,[5]BV_Data_An_Prec!$U:$U,$B338,[5]BV_Data_An_Prec!$V:$V,$C338,[5]BV_Data_An_Prec!$W:$W,$L$2)</f>
        <v>170</v>
      </c>
      <c r="R338" s="42"/>
      <c r="S338" s="86">
        <f t="shared" si="114"/>
        <v>-170</v>
      </c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1:40" ht="15.75" customHeight="1">
      <c r="A339" t="str">
        <f t="shared" si="88"/>
        <v>PiècesPapeterie</v>
      </c>
      <c r="B339" s="12" t="s">
        <v>104</v>
      </c>
      <c r="C339" s="108" t="s">
        <v>59</v>
      </c>
      <c r="D339" s="82"/>
      <c r="E339" s="14"/>
      <c r="F339" s="31">
        <f>+INDEX('[5]Budget original'!$A$2:$AO$496,MATCH($A339,'[5]Budget original'!$A$2:$A$496,0),MATCH(F$2,'[5]Budget original'!$A$2:$AO$2,0))</f>
        <v>545</v>
      </c>
      <c r="G339" s="84"/>
      <c r="H339" s="14"/>
      <c r="I339" s="31">
        <f>+INDEX('[5]Budget révisé'!$A$2:$AO$496,MATCH($A339,'[5]Budget révisé'!$A$2:$A$496,0),MATCH(I$2,'[5]Budget révisé'!$A$2:$AO$2,0))</f>
        <v>545</v>
      </c>
      <c r="J339" s="42"/>
      <c r="K339" s="14"/>
      <c r="L339" s="33">
        <f>SUMIFS([5]BV_Data_An_Cour!$O:$O,[5]BV_Data_An_Cour!$U:$U,$B339,[5]BV_Data_An_Cour!$V:$V,$C339,[5]BV_Data_An_Cour!$W:$W,$L$2)</f>
        <v>364.56</v>
      </c>
      <c r="M339" s="42"/>
      <c r="N339" s="60">
        <f t="shared" si="113"/>
        <v>-180.44</v>
      </c>
      <c r="O339" s="42"/>
      <c r="P339" s="14"/>
      <c r="Q339" s="33">
        <f>SUMIFS([5]BV_Data_An_Prec!$O:$O,[5]BV_Data_An_Prec!$U:$U,$B339,[5]BV_Data_An_Prec!$V:$V,$C339,[5]BV_Data_An_Prec!$W:$W,$L$2)</f>
        <v>462.5</v>
      </c>
      <c r="R339" s="42"/>
      <c r="S339" s="86">
        <f t="shared" si="114"/>
        <v>-97.94</v>
      </c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1:40" ht="15.75" customHeight="1">
      <c r="A340" t="str">
        <f t="shared" si="88"/>
        <v>PiècesTéléphone</v>
      </c>
      <c r="B340" s="12" t="s">
        <v>104</v>
      </c>
      <c r="C340" s="108" t="s">
        <v>60</v>
      </c>
      <c r="D340" s="82"/>
      <c r="E340" s="14"/>
      <c r="F340" s="31">
        <f>+INDEX('[5]Budget original'!$A$2:$AO$496,MATCH($A340,'[5]Budget original'!$A$2:$A$496,0),MATCH(F$2,'[5]Budget original'!$A$2:$AO$2,0))</f>
        <v>452.27499999999998</v>
      </c>
      <c r="G340" s="84"/>
      <c r="H340" s="14"/>
      <c r="I340" s="31">
        <f>+INDEX('[5]Budget révisé'!$A$2:$AO$496,MATCH($A340,'[5]Budget révisé'!$A$2:$A$496,0),MATCH(I$2,'[5]Budget révisé'!$A$2:$AO$2,0))</f>
        <v>452.27499999999998</v>
      </c>
      <c r="J340" s="42"/>
      <c r="K340" s="14"/>
      <c r="L340" s="34">
        <f>SUMIFS([5]BV_Data_An_Cour!$O:$O,[5]BV_Data_An_Cour!$U:$U,$B340,[5]BV_Data_An_Cour!$V:$V,$C340,[5]BV_Data_An_Cour!$W:$W,$L$2)</f>
        <v>69.69</v>
      </c>
      <c r="M340" s="42"/>
      <c r="N340" s="60">
        <f t="shared" si="113"/>
        <v>-382.58499999999998</v>
      </c>
      <c r="O340" s="42"/>
      <c r="P340" s="14"/>
      <c r="Q340" s="34">
        <f>SUMIFS([5]BV_Data_An_Prec!$O:$O,[5]BV_Data_An_Prec!$U:$U,$B340,[5]BV_Data_An_Prec!$V:$V,$C340,[5]BV_Data_An_Prec!$W:$W,$L$2)</f>
        <v>350.97</v>
      </c>
      <c r="R340" s="42"/>
      <c r="S340" s="86">
        <f t="shared" si="114"/>
        <v>-281.28000000000003</v>
      </c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1:40" ht="15.75" customHeight="1">
      <c r="A341" t="str">
        <f t="shared" si="88"/>
        <v>PiècesFrais postaux</v>
      </c>
      <c r="B341" s="12" t="s">
        <v>104</v>
      </c>
      <c r="C341" s="108" t="s">
        <v>61</v>
      </c>
      <c r="D341" s="82"/>
      <c r="E341" s="14"/>
      <c r="F341" s="31">
        <f>+INDEX('[5]Budget original'!$A$2:$AO$496,MATCH($A341,'[5]Budget original'!$A$2:$A$496,0),MATCH(F$2,'[5]Budget original'!$A$2:$AO$2,0))</f>
        <v>216.25</v>
      </c>
      <c r="G341" s="84"/>
      <c r="H341" s="14"/>
      <c r="I341" s="31">
        <f>+INDEX('[5]Budget révisé'!$A$2:$AO$496,MATCH($A341,'[5]Budget révisé'!$A$2:$A$496,0),MATCH(I$2,'[5]Budget révisé'!$A$2:$AO$2,0))</f>
        <v>216.25</v>
      </c>
      <c r="J341" s="42"/>
      <c r="K341" s="14"/>
      <c r="L341" s="34">
        <f>SUMIFS([5]BV_Data_An_Cour!$O:$O,[5]BV_Data_An_Cour!$U:$U,$B341,[5]BV_Data_An_Cour!$V:$V,$C341,[5]BV_Data_An_Cour!$W:$W,$L$2)</f>
        <v>87.25</v>
      </c>
      <c r="M341" s="42"/>
      <c r="N341" s="60">
        <f t="shared" si="113"/>
        <v>-129</v>
      </c>
      <c r="O341" s="42"/>
      <c r="P341" s="14"/>
      <c r="Q341" s="34">
        <f>SUMIFS([5]BV_Data_An_Prec!$O:$O,[5]BV_Data_An_Prec!$U:$U,$B341,[5]BV_Data_An_Prec!$V:$V,$C341,[5]BV_Data_An_Prec!$W:$W,$L$2)</f>
        <v>126.47</v>
      </c>
      <c r="R341" s="42"/>
      <c r="S341" s="86">
        <f t="shared" si="114"/>
        <v>-39.22</v>
      </c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1:40" ht="15.75" customHeight="1">
      <c r="A342" t="str">
        <f t="shared" si="88"/>
        <v>PiècesDivers</v>
      </c>
      <c r="B342" s="12" t="s">
        <v>104</v>
      </c>
      <c r="C342" s="108" t="s">
        <v>62</v>
      </c>
      <c r="D342" s="82"/>
      <c r="E342" s="14"/>
      <c r="F342" s="31">
        <f>+INDEX('[5]Budget original'!$A$2:$AO$496,MATCH($A342,'[5]Budget original'!$A$2:$A$496,0),MATCH(F$2,'[5]Budget original'!$A$2:$AO$2,0))</f>
        <v>897.75</v>
      </c>
      <c r="G342" s="84"/>
      <c r="H342" s="14"/>
      <c r="I342" s="31">
        <f>+INDEX('[5]Budget révisé'!$A$2:$AO$496,MATCH($A342,'[5]Budget révisé'!$A$2:$A$496,0),MATCH(I$2,'[5]Budget révisé'!$A$2:$AO$2,0))</f>
        <v>897.75</v>
      </c>
      <c r="J342" s="42"/>
      <c r="K342" s="14"/>
      <c r="L342" s="34">
        <f>SUMIFS([5]BV_Data_An_Cour!$O:$O,[5]BV_Data_An_Cour!$U:$U,$B342,[5]BV_Data_An_Cour!$V:$V,$C342,[5]BV_Data_An_Cour!$W:$W,$L$2)</f>
        <v>627.91999999999996</v>
      </c>
      <c r="M342" s="42"/>
      <c r="N342" s="60">
        <f t="shared" si="113"/>
        <v>-269.83000000000004</v>
      </c>
      <c r="O342" s="42"/>
      <c r="P342" s="14"/>
      <c r="Q342" s="34">
        <f>SUMIFS([5]BV_Data_An_Prec!$O:$O,[5]BV_Data_An_Prec!$U:$U,$B342,[5]BV_Data_An_Prec!$V:$V,$C342,[5]BV_Data_An_Prec!$W:$W,$L$2)</f>
        <v>1275</v>
      </c>
      <c r="R342" s="42"/>
      <c r="S342" s="86">
        <f t="shared" si="114"/>
        <v>-647.08000000000004</v>
      </c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1:40" ht="15.75" customHeight="1">
      <c r="A343" t="str">
        <f t="shared" si="88"/>
        <v>PiècesFormation</v>
      </c>
      <c r="B343" s="12" t="s">
        <v>104</v>
      </c>
      <c r="C343" s="108" t="s">
        <v>63</v>
      </c>
      <c r="D343" s="82"/>
      <c r="E343" s="14"/>
      <c r="F343" s="31">
        <f>+INDEX('[5]Budget original'!$A$2:$AO$496,MATCH($A343,'[5]Budget original'!$A$2:$A$496,0),MATCH(F$2,'[5]Budget original'!$A$2:$AO$2,0))</f>
        <v>247.14583333333334</v>
      </c>
      <c r="G343" s="84"/>
      <c r="H343" s="14"/>
      <c r="I343" s="31">
        <f>+INDEX('[5]Budget révisé'!$A$2:$AO$496,MATCH($A343,'[5]Budget révisé'!$A$2:$A$496,0),MATCH(I$2,'[5]Budget révisé'!$A$2:$AO$2,0))</f>
        <v>247.14583333333334</v>
      </c>
      <c r="J343" s="42"/>
      <c r="K343" s="14"/>
      <c r="L343" s="34">
        <f>SUMIFS([5]BV_Data_An_Cour!$O:$O,[5]BV_Data_An_Cour!$U:$U,$B343,[5]BV_Data_An_Cour!$V:$V,$C343,[5]BV_Data_An_Cour!$W:$W,$L$2)</f>
        <v>22.14</v>
      </c>
      <c r="M343" s="42"/>
      <c r="N343" s="60">
        <f t="shared" si="113"/>
        <v>-225.00583333333333</v>
      </c>
      <c r="O343" s="42"/>
      <c r="P343" s="14"/>
      <c r="Q343" s="34">
        <f>SUMIFS([5]BV_Data_An_Prec!$O:$O,[5]BV_Data_An_Prec!$U:$U,$B343,[5]BV_Data_An_Prec!$V:$V,$C343,[5]BV_Data_An_Prec!$W:$W,$L$2)</f>
        <v>325</v>
      </c>
      <c r="R343" s="42"/>
      <c r="S343" s="86">
        <f t="shared" si="114"/>
        <v>-302.86</v>
      </c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1:40" ht="15.75" customHeight="1">
      <c r="A344" t="str">
        <f t="shared" si="88"/>
        <v>PiècesFrais bancaires</v>
      </c>
      <c r="B344" s="12" t="s">
        <v>104</v>
      </c>
      <c r="C344" s="108" t="s">
        <v>64</v>
      </c>
      <c r="D344" s="82"/>
      <c r="E344" s="14"/>
      <c r="F344" s="31">
        <f>+INDEX('[5]Budget original'!$A$2:$AO$496,MATCH($A344,'[5]Budget original'!$A$2:$A$496,0),MATCH(F$2,'[5]Budget original'!$A$2:$AO$2,0))</f>
        <v>1787.0140289781664</v>
      </c>
      <c r="G344" s="84"/>
      <c r="H344" s="14"/>
      <c r="I344" s="31">
        <f>+INDEX('[5]Budget révisé'!$A$2:$AO$496,MATCH($A344,'[5]Budget révisé'!$A$2:$A$496,0),MATCH(I$2,'[5]Budget révisé'!$A$2:$AO$2,0))</f>
        <v>1787.0140289781664</v>
      </c>
      <c r="J344" s="42"/>
      <c r="K344" s="14"/>
      <c r="L344" s="33">
        <f>AF447*W7</f>
        <v>1408.0160000000001</v>
      </c>
      <c r="M344" s="42"/>
      <c r="N344" s="60">
        <f t="shared" si="113"/>
        <v>-378.9980289781663</v>
      </c>
      <c r="O344" s="42"/>
      <c r="P344" s="14"/>
      <c r="Q344" s="34">
        <f>AL447*W7</f>
        <v>1334.3760000000002</v>
      </c>
      <c r="R344" s="42"/>
      <c r="S344" s="86">
        <f t="shared" si="114"/>
        <v>73.639999999999873</v>
      </c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1:40" ht="15.75" hidden="1" customHeight="1">
      <c r="A345" t="str">
        <f t="shared" si="88"/>
        <v>Pièces[...]</v>
      </c>
      <c r="B345" s="12" t="s">
        <v>104</v>
      </c>
      <c r="C345" s="108" t="s">
        <v>21</v>
      </c>
      <c r="D345" s="82"/>
      <c r="E345" s="14"/>
      <c r="F345" s="31">
        <f>+INDEX('[5]Budget original'!$A$2:$AO$496,MATCH($A345,'[5]Budget original'!$A$2:$A$496,0),MATCH(F$2,'[5]Budget original'!$A$2:$AO$2,0))</f>
        <v>0</v>
      </c>
      <c r="G345" s="84"/>
      <c r="H345" s="14"/>
      <c r="I345" s="31">
        <f>+INDEX('[5]Budget révisé'!$A$2:$AO$496,MATCH($A345,'[5]Budget révisé'!$A$2:$A$496,0),MATCH(I$2,'[5]Budget révisé'!$A$2:$AO$2,0))</f>
        <v>0</v>
      </c>
      <c r="J345" s="42"/>
      <c r="K345" s="14"/>
      <c r="L345" s="34">
        <f>SUMIFS([5]BV_Data_An_Cour!$O:$O,[5]BV_Data_An_Cour!$U:$U,$B345,[5]BV_Data_An_Cour!$V:$V,$C345,[5]BV_Data_An_Cour!$W:$W,$L$2)</f>
        <v>0</v>
      </c>
      <c r="M345" s="42"/>
      <c r="N345" s="60">
        <f t="shared" si="113"/>
        <v>0</v>
      </c>
      <c r="O345" s="42"/>
      <c r="P345" s="14"/>
      <c r="Q345" s="34">
        <f>SUMIFS([5]BV_Data_An_Prec!$O:$O,[5]BV_Data_An_Prec!$U:$U,$B345,[5]BV_Data_An_Prec!$V:$V,$C345,[5]BV_Data_An_Prec!$W:$W,$L$2)</f>
        <v>0</v>
      </c>
      <c r="R345" s="42"/>
      <c r="S345" s="86">
        <f t="shared" si="114"/>
        <v>0</v>
      </c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1:40" ht="15.75" hidden="1" customHeight="1">
      <c r="A346" t="str">
        <f t="shared" si="88"/>
        <v>Pièces[...]</v>
      </c>
      <c r="B346" s="12" t="s">
        <v>104</v>
      </c>
      <c r="C346" s="108" t="s">
        <v>21</v>
      </c>
      <c r="D346" s="82"/>
      <c r="E346" s="14"/>
      <c r="F346" s="31">
        <f>+INDEX('[5]Budget original'!$A$2:$AO$496,MATCH($A346,'[5]Budget original'!$A$2:$A$496,0),MATCH(F$2,'[5]Budget original'!$A$2:$AO$2,0))</f>
        <v>0</v>
      </c>
      <c r="G346" s="84"/>
      <c r="H346" s="14"/>
      <c r="I346" s="31">
        <f>+INDEX('[5]Budget révisé'!$A$2:$AO$496,MATCH($A346,'[5]Budget révisé'!$A$2:$A$496,0),MATCH(I$2,'[5]Budget révisé'!$A$2:$AO$2,0))</f>
        <v>0</v>
      </c>
      <c r="J346" s="42"/>
      <c r="K346" s="14"/>
      <c r="L346" s="34">
        <f>SUMIFS([5]BV_Data_An_Cour!$O:$O,[5]BV_Data_An_Cour!$U:$U,$B346,[5]BV_Data_An_Cour!$V:$V,$C346,[5]BV_Data_An_Cour!$W:$W,$L$2)</f>
        <v>0</v>
      </c>
      <c r="M346" s="42"/>
      <c r="N346" s="60">
        <f t="shared" si="113"/>
        <v>0</v>
      </c>
      <c r="O346" s="42"/>
      <c r="P346" s="14"/>
      <c r="Q346" s="34">
        <f>SUMIFS([5]BV_Data_An_Prec!$O:$O,[5]BV_Data_An_Prec!$U:$U,$B346,[5]BV_Data_An_Prec!$V:$V,$C346,[5]BV_Data_An_Prec!$W:$W,$L$2)</f>
        <v>0</v>
      </c>
      <c r="R346" s="42"/>
      <c r="S346" s="86">
        <f t="shared" si="114"/>
        <v>0</v>
      </c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1:40" ht="15.75" hidden="1" customHeight="1">
      <c r="A347" t="str">
        <f t="shared" si="88"/>
        <v>Pièces[...]</v>
      </c>
      <c r="B347" s="12" t="s">
        <v>104</v>
      </c>
      <c r="C347" s="108" t="s">
        <v>21</v>
      </c>
      <c r="D347" s="82"/>
      <c r="E347" s="14"/>
      <c r="F347" s="31">
        <f>+INDEX('[5]Budget original'!$A$2:$AO$496,MATCH($A347,'[5]Budget original'!$A$2:$A$496,0),MATCH(F$2,'[5]Budget original'!$A$2:$AO$2,0))</f>
        <v>0</v>
      </c>
      <c r="G347" s="84"/>
      <c r="H347" s="14"/>
      <c r="I347" s="31">
        <f>+INDEX('[5]Budget révisé'!$A$2:$AO$496,MATCH($A347,'[5]Budget révisé'!$A$2:$A$496,0),MATCH(I$2,'[5]Budget révisé'!$A$2:$AO$2,0))</f>
        <v>0</v>
      </c>
      <c r="J347" s="42"/>
      <c r="K347" s="14"/>
      <c r="L347" s="34">
        <f>SUMIFS([5]BV_Data_An_Cour!$O:$O,[5]BV_Data_An_Cour!$U:$U,$B347,[5]BV_Data_An_Cour!$V:$V,$C347,[5]BV_Data_An_Cour!$W:$W,$L$2)</f>
        <v>0</v>
      </c>
      <c r="M347" s="42"/>
      <c r="N347" s="60">
        <f t="shared" si="113"/>
        <v>0</v>
      </c>
      <c r="O347" s="42"/>
      <c r="P347" s="14"/>
      <c r="Q347" s="34">
        <f>SUMIFS([5]BV_Data_An_Prec!$O:$O,[5]BV_Data_An_Prec!$U:$U,$B347,[5]BV_Data_An_Prec!$V:$V,$C347,[5]BV_Data_An_Prec!$W:$W,$L$2)</f>
        <v>0</v>
      </c>
      <c r="R347" s="42"/>
      <c r="S347" s="86">
        <f t="shared" si="114"/>
        <v>0</v>
      </c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1:40" ht="15.75" customHeight="1">
      <c r="B348" s="7"/>
      <c r="C348" s="99" t="s">
        <v>65</v>
      </c>
      <c r="D348" s="100" t="s">
        <v>40</v>
      </c>
      <c r="E348" s="101">
        <f>F348/F$313</f>
        <v>0.20804734755124901</v>
      </c>
      <c r="F348" s="102">
        <f>+SUM(F330:F347)</f>
        <v>23350.043698616646</v>
      </c>
      <c r="G348" s="103" t="s">
        <v>40</v>
      </c>
      <c r="H348" s="101">
        <f>I348/I$313</f>
        <v>0.20804734755124901</v>
      </c>
      <c r="I348" s="102">
        <f>+SUM(I330:I347)</f>
        <v>23350.043698616646</v>
      </c>
      <c r="J348" s="103" t="s">
        <v>40</v>
      </c>
      <c r="K348" s="101">
        <f>L348/L$313</f>
        <v>0.1840801847385454</v>
      </c>
      <c r="L348" s="102">
        <f>+SUM(L330:L347)</f>
        <v>17076.526000000002</v>
      </c>
      <c r="M348" s="106"/>
      <c r="N348" s="102">
        <f>+SUM(N330:N347)</f>
        <v>-6273.5176986166443</v>
      </c>
      <c r="O348" s="103" t="s">
        <v>40</v>
      </c>
      <c r="P348" s="101">
        <f>Q348/Q$313</f>
        <v>0.23655039778172748</v>
      </c>
      <c r="Q348" s="102">
        <f>+SUM(Q330:Q347)</f>
        <v>27312.776000000002</v>
      </c>
      <c r="R348" s="106"/>
      <c r="S348" s="107">
        <f>+SUM(S330:S347)</f>
        <v>-10236.250000000002</v>
      </c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1:40" ht="15.75" customHeight="1">
      <c r="B349" s="7"/>
      <c r="C349" s="88"/>
      <c r="D349" s="89"/>
      <c r="E349" s="117"/>
      <c r="F349" s="60"/>
      <c r="G349" s="91"/>
      <c r="H349" s="117"/>
      <c r="I349" s="60"/>
      <c r="J349" s="24"/>
      <c r="K349" s="117"/>
      <c r="L349" s="94"/>
      <c r="M349" s="24"/>
      <c r="N349" s="94"/>
      <c r="O349" s="24"/>
      <c r="P349" s="117"/>
      <c r="Q349" s="94"/>
      <c r="R349" s="24"/>
      <c r="S349" s="95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1:40" ht="15.75" customHeight="1">
      <c r="B350" s="7"/>
      <c r="C350" s="99" t="s">
        <v>66</v>
      </c>
      <c r="D350" s="100" t="s">
        <v>40</v>
      </c>
      <c r="E350" s="101">
        <f>F350/F$313</f>
        <v>0.57186777884756002</v>
      </c>
      <c r="F350" s="102">
        <f>F329+F348</f>
        <v>64183.166875665374</v>
      </c>
      <c r="G350" s="103" t="s">
        <v>40</v>
      </c>
      <c r="H350" s="101">
        <f>I350/I$313</f>
        <v>0.57186777884756002</v>
      </c>
      <c r="I350" s="102">
        <f>I329+I348</f>
        <v>64183.166875665374</v>
      </c>
      <c r="J350" s="103" t="s">
        <v>40</v>
      </c>
      <c r="K350" s="101">
        <f>L350/L$313</f>
        <v>0.56704044271020293</v>
      </c>
      <c r="L350" s="102">
        <f>L329+L348</f>
        <v>52602.516000000003</v>
      </c>
      <c r="M350" s="106"/>
      <c r="N350" s="119">
        <f t="shared" ref="N350:N352" si="115">L350-I350</f>
        <v>-11580.650875665371</v>
      </c>
      <c r="O350" s="103" t="s">
        <v>40</v>
      </c>
      <c r="P350" s="101">
        <f>Q350/Q$313</f>
        <v>0.58565896796908301</v>
      </c>
      <c r="Q350" s="102">
        <f>Q329+Q348</f>
        <v>67621.835999999996</v>
      </c>
      <c r="R350" s="106"/>
      <c r="S350" s="120">
        <f>L350-Q350</f>
        <v>-15019.319999999992</v>
      </c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1:40" ht="15.75" customHeight="1">
      <c r="B351" s="7"/>
      <c r="C351" s="30"/>
      <c r="D351" s="82"/>
      <c r="E351" s="14"/>
      <c r="F351" s="60"/>
      <c r="G351" s="84"/>
      <c r="H351" s="14"/>
      <c r="I351" s="60"/>
      <c r="J351" s="42"/>
      <c r="K351" s="14"/>
      <c r="L351" s="60"/>
      <c r="M351" s="42"/>
      <c r="N351" s="60">
        <f t="shared" si="115"/>
        <v>0</v>
      </c>
      <c r="O351" s="42"/>
      <c r="P351" s="14"/>
      <c r="Q351" s="60"/>
      <c r="R351" s="42"/>
      <c r="S351" s="86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1:40" ht="24" customHeight="1" thickBot="1">
      <c r="B352" s="7"/>
      <c r="C352" s="130" t="s">
        <v>73</v>
      </c>
      <c r="D352" s="159"/>
      <c r="E352" s="131"/>
      <c r="F352" s="133">
        <f>F313-F350</f>
        <v>48051.110434045338</v>
      </c>
      <c r="G352" s="160"/>
      <c r="H352" s="131"/>
      <c r="I352" s="133">
        <f>I313-I350</f>
        <v>48051.110434045338</v>
      </c>
      <c r="J352" s="161"/>
      <c r="K352" s="132"/>
      <c r="L352" s="133">
        <f>L313-L350</f>
        <v>40164.26400000001</v>
      </c>
      <c r="M352" s="161"/>
      <c r="N352" s="133">
        <f t="shared" si="115"/>
        <v>-7886.8464340453284</v>
      </c>
      <c r="O352" s="161"/>
      <c r="P352" s="132"/>
      <c r="Q352" s="133">
        <f>Q313-Q350</f>
        <v>47840.984000000011</v>
      </c>
      <c r="R352" s="161"/>
      <c r="S352" s="135">
        <f>L352-Q352</f>
        <v>-7676.7200000000012</v>
      </c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1:40" ht="15.75" customHeight="1" thickTop="1">
      <c r="B353" s="7"/>
      <c r="C353" s="77"/>
      <c r="D353" s="82"/>
      <c r="E353" s="14"/>
      <c r="F353" s="118"/>
      <c r="G353" s="82"/>
      <c r="H353" s="14"/>
      <c r="I353" s="118"/>
      <c r="J353" s="77"/>
      <c r="K353" s="77"/>
      <c r="L353" s="118"/>
      <c r="M353" s="77"/>
      <c r="N353" s="118"/>
      <c r="O353" s="77"/>
      <c r="P353" s="77"/>
      <c r="Q353" s="118"/>
      <c r="R353" s="77"/>
      <c r="S353" s="118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1:40" ht="15.75" customHeight="1">
      <c r="B354" s="7"/>
      <c r="C354" s="77"/>
      <c r="D354" s="82"/>
      <c r="E354" s="14"/>
      <c r="F354" s="118"/>
      <c r="G354" s="82"/>
      <c r="H354" s="14"/>
      <c r="I354" s="118"/>
      <c r="J354" s="77"/>
      <c r="K354" s="77"/>
      <c r="L354" s="118"/>
      <c r="M354" s="77"/>
      <c r="N354" s="118"/>
      <c r="O354" s="77"/>
      <c r="P354" s="77"/>
      <c r="Q354" s="118"/>
      <c r="R354" s="77"/>
      <c r="S354" s="118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1:40" ht="34.5" customHeight="1">
      <c r="B355" s="7"/>
      <c r="C355" s="6" t="str">
        <f>+C290</f>
        <v>Volks</v>
      </c>
      <c r="D355" s="2"/>
      <c r="E355" s="2"/>
      <c r="F355" s="2"/>
      <c r="G355" s="2"/>
      <c r="H355" s="1"/>
      <c r="I355" s="1"/>
      <c r="J355" s="1"/>
      <c r="K355" s="3" t="s">
        <v>120</v>
      </c>
      <c r="L355" s="2"/>
      <c r="M355" s="2"/>
      <c r="N355" s="1"/>
      <c r="O355" s="1"/>
      <c r="P355" s="2"/>
      <c r="Q355" s="1"/>
      <c r="R355" s="2"/>
      <c r="S355" s="5" t="str">
        <f>$S$1</f>
        <v>Réalisé, Juillet 2021</v>
      </c>
      <c r="T355" s="11"/>
      <c r="U355" s="11"/>
      <c r="V355" s="14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spans="1:40" ht="15.75" customHeight="1" thickBot="1"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4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spans="1:40" ht="15.75" customHeight="1" thickTop="1">
      <c r="B357" s="7"/>
      <c r="C357" s="13"/>
      <c r="D357" s="528" t="s">
        <v>5</v>
      </c>
      <c r="E357" s="529"/>
      <c r="F357" s="530"/>
      <c r="G357" s="526" t="s">
        <v>75</v>
      </c>
      <c r="H357" s="529"/>
      <c r="I357" s="530"/>
      <c r="J357" s="526" t="s">
        <v>7</v>
      </c>
      <c r="K357" s="529"/>
      <c r="L357" s="530"/>
      <c r="M357" s="526" t="s">
        <v>8</v>
      </c>
      <c r="N357" s="530"/>
      <c r="O357" s="528" t="s">
        <v>9</v>
      </c>
      <c r="P357" s="529"/>
      <c r="Q357" s="530"/>
      <c r="R357" s="526" t="s">
        <v>10</v>
      </c>
      <c r="S357" s="527"/>
      <c r="T357" s="11"/>
      <c r="U357" s="11"/>
      <c r="V357" s="14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spans="1:40" ht="15.75" customHeight="1" thickBot="1">
      <c r="A358" t="str">
        <f t="shared" ref="A358:A393" si="116">+B358&amp;C358</f>
        <v>Boutique</v>
      </c>
      <c r="B358" s="12" t="s">
        <v>120</v>
      </c>
      <c r="C358" s="30"/>
      <c r="D358" s="242" t="s">
        <v>85</v>
      </c>
      <c r="E358" s="242" t="s">
        <v>105</v>
      </c>
      <c r="F358" s="243" t="s">
        <v>13</v>
      </c>
      <c r="G358" s="244" t="s">
        <v>85</v>
      </c>
      <c r="H358" s="242" t="s">
        <v>105</v>
      </c>
      <c r="I358" s="243" t="s">
        <v>13</v>
      </c>
      <c r="J358" s="141" t="s">
        <v>85</v>
      </c>
      <c r="K358" s="81" t="s">
        <v>105</v>
      </c>
      <c r="L358" s="140" t="s">
        <v>13</v>
      </c>
      <c r="M358" s="141" t="s">
        <v>41</v>
      </c>
      <c r="N358" s="140" t="s">
        <v>13</v>
      </c>
      <c r="O358" s="141" t="s">
        <v>85</v>
      </c>
      <c r="P358" s="81" t="s">
        <v>105</v>
      </c>
      <c r="Q358" s="140" t="s">
        <v>13</v>
      </c>
      <c r="R358" s="141" t="s">
        <v>86</v>
      </c>
      <c r="S358" s="142" t="s">
        <v>13</v>
      </c>
      <c r="T358" s="11"/>
      <c r="U358" s="11"/>
      <c r="V358" s="14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spans="1:40" ht="15.75" customHeight="1" thickTop="1">
      <c r="A359" t="str">
        <f t="shared" si="116"/>
        <v>BoutiqueBoutique</v>
      </c>
      <c r="B359" s="12" t="s">
        <v>120</v>
      </c>
      <c r="C359" s="63" t="s">
        <v>120</v>
      </c>
      <c r="D359" s="245">
        <f>+INDEX('[5]Budget original'!$A$2:$AO$496,MATCH($A359,'[5]Budget original'!$A$2:$A$496,0),MATCH(D$2,'[5]Budget original'!$A$2:$AO$2,0))</f>
        <v>0</v>
      </c>
      <c r="E359" s="246">
        <f>IFERROR(F359/D359,0)</f>
        <v>0</v>
      </c>
      <c r="F359" s="247">
        <f>+INDEX('[5]Budget original'!$A$2:$AO$496,MATCH($A359,'[5]Budget original'!$A$2:$A$496,0),MATCH(F$2,'[5]Budget original'!$A$2:$AO$2,0))</f>
        <v>0</v>
      </c>
      <c r="G359" s="245">
        <f>+INDEX('[5]Budget révisé'!$A$2:$AO$496,MATCH($A359,'[5]Budget révisé'!$A$2:$A$496,0),MATCH(G$2,'[5]Budget révisé'!$A$2:$AO$2,0))</f>
        <v>0</v>
      </c>
      <c r="H359" s="246">
        <f>IFERROR(I359/G359,0)</f>
        <v>0</v>
      </c>
      <c r="I359" s="245">
        <f>+INDEX('[5]Budget révisé'!$A$2:$AO$496,MATCH($A359,'[5]Budget révisé'!$A$2:$A$496,0),MATCH(I$2,'[5]Budget révisé'!$A$2:$AO$2,0))</f>
        <v>0</v>
      </c>
      <c r="J359" s="248">
        <f>-SUMIFS([5]BV_Data_An_Cour!$O:$O,[5]BV_Data_An_Cour!$X:$X,"Oui",[5]BV_Data_An_Cour!$U:$U,$B359,[5]BV_Data_An_Cour!$V:$V,$C359)</f>
        <v>0</v>
      </c>
      <c r="K359" s="229">
        <f>IF(J359&lt;=0,0,L359/J359)</f>
        <v>0</v>
      </c>
      <c r="L359" s="249">
        <f>-SUMIFS([5]BV_Data_An_Cour!$O:$O,[5]BV_Data_An_Cour!$X:$X,"Oui",[5]BV_Data_An_Cour!$U:$U,$B359,[5]BV_Data_An_Cour!$V:$V,$C359)</f>
        <v>0</v>
      </c>
      <c r="M359" s="230">
        <f>IF(G359=0,0,(+J359-G359)/G359)</f>
        <v>0</v>
      </c>
      <c r="N359" s="231">
        <f>L359-I359</f>
        <v>0</v>
      </c>
      <c r="O359" s="248">
        <f>-SUMIFS([5]BV_Data_An_Prec!$O:$O,[5]BV_Data_An_Prec!$X:$X,"Oui",[5]BV_Data_An_Prec!$U:$U,$B359,[5]BV_Data_An_Prec!$V:$V,$C359)</f>
        <v>0</v>
      </c>
      <c r="P359" s="229">
        <f>IF(O359&lt;=0,0,Q359/O359)</f>
        <v>0</v>
      </c>
      <c r="Q359" s="249">
        <f>-SUMIFS([5]BV_Data_An_Prec!$O:$O,[5]BV_Data_An_Prec!$X:$X,"Oui",[5]BV_Data_An_Prec!$U:$U,$B359,[5]BV_Data_An_Prec!$V:$V,$C359)</f>
        <v>0</v>
      </c>
      <c r="R359" s="230">
        <f>IF(O359=0,0,(J359-O359)/O359)</f>
        <v>0</v>
      </c>
      <c r="S359" s="232">
        <f>L359-Q359</f>
        <v>0</v>
      </c>
      <c r="T359" s="11"/>
      <c r="U359" s="11"/>
      <c r="V359" s="250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1:40" ht="15.75" customHeight="1" thickBot="1">
      <c r="A360" t="str">
        <f t="shared" si="116"/>
        <v>Boutique</v>
      </c>
      <c r="B360" s="12" t="s">
        <v>120</v>
      </c>
      <c r="C360" s="233"/>
      <c r="D360" s="234"/>
      <c r="E360" s="235"/>
      <c r="F360" s="236"/>
      <c r="G360" s="237"/>
      <c r="H360" s="235"/>
      <c r="I360" s="236"/>
      <c r="J360" s="237"/>
      <c r="K360" s="235"/>
      <c r="L360" s="236"/>
      <c r="M360" s="238"/>
      <c r="N360" s="75"/>
      <c r="O360" s="237"/>
      <c r="P360" s="235"/>
      <c r="Q360" s="236"/>
      <c r="R360" s="238"/>
      <c r="S360" s="76"/>
      <c r="T360" s="11"/>
      <c r="U360" s="11"/>
      <c r="V360" s="14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spans="1:40" ht="15.75" customHeight="1" thickTop="1">
      <c r="A361" t="str">
        <f t="shared" si="116"/>
        <v>BoutiqueTotal Dépt. Boutique</v>
      </c>
      <c r="B361" s="12" t="s">
        <v>120</v>
      </c>
      <c r="C361" s="54" t="s">
        <v>121</v>
      </c>
      <c r="D361" s="251">
        <f>+D359</f>
        <v>0</v>
      </c>
      <c r="E361" s="183">
        <f>IF(D361&lt;=0,0,F361/D361)</f>
        <v>0</v>
      </c>
      <c r="F361" s="185">
        <f t="shared" ref="F361" si="117">+F359</f>
        <v>0</v>
      </c>
      <c r="G361" s="184">
        <f>+G359</f>
        <v>0</v>
      </c>
      <c r="H361" s="183">
        <f>IF(G361&lt;=0,0,I361/G361)</f>
        <v>0</v>
      </c>
      <c r="I361" s="185">
        <f t="shared" ref="I361:J361" si="118">+I359</f>
        <v>0</v>
      </c>
      <c r="J361" s="184">
        <f t="shared" si="118"/>
        <v>0</v>
      </c>
      <c r="K361" s="183">
        <f>IF(J361&lt;=0,0,L361/J361)</f>
        <v>0</v>
      </c>
      <c r="L361" s="185">
        <f>+L359</f>
        <v>0</v>
      </c>
      <c r="M361" s="252">
        <f>IF(G361=0,0,(+J361-G361)/G361)</f>
        <v>0</v>
      </c>
      <c r="N361" s="253">
        <f>L361-I361</f>
        <v>0</v>
      </c>
      <c r="O361" s="184">
        <f t="shared" ref="O361" si="119">+O359</f>
        <v>0</v>
      </c>
      <c r="P361" s="183">
        <f>IF(O361&lt;=0,0,Q361/O361)</f>
        <v>0</v>
      </c>
      <c r="Q361" s="185">
        <f>+Q359</f>
        <v>0</v>
      </c>
      <c r="R361" s="42">
        <f>IF(O361=0,0,(J361-O361)/O361)</f>
        <v>0</v>
      </c>
      <c r="S361" s="45">
        <f>L361-Q361</f>
        <v>0</v>
      </c>
      <c r="T361" s="11"/>
      <c r="U361" s="11"/>
      <c r="V361" s="14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spans="1:40" ht="15.75" customHeight="1">
      <c r="A362" t="str">
        <f t="shared" si="116"/>
        <v>Boutique</v>
      </c>
      <c r="B362" s="12" t="s">
        <v>120</v>
      </c>
      <c r="C362" s="80"/>
      <c r="D362" s="14"/>
      <c r="E362" s="14"/>
      <c r="F362" s="60"/>
      <c r="G362" s="42"/>
      <c r="H362" s="254"/>
      <c r="I362" s="60"/>
      <c r="J362" s="42"/>
      <c r="K362" s="14"/>
      <c r="L362" s="41"/>
      <c r="M362" s="42"/>
      <c r="N362" s="255">
        <f>IF(H362=0,0,(+K362-H362)/H362)</f>
        <v>0</v>
      </c>
      <c r="O362" s="42"/>
      <c r="P362" s="14"/>
      <c r="Q362" s="41"/>
      <c r="R362" s="42"/>
      <c r="S362" s="62">
        <f>IF(Q361=0,0,S361/Q361)</f>
        <v>0</v>
      </c>
      <c r="T362" s="11"/>
      <c r="U362" s="11"/>
      <c r="V362" s="14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spans="1:40" ht="15.75" customHeight="1">
      <c r="A363" t="str">
        <f t="shared" si="116"/>
        <v>BoutiqueDEPENSES</v>
      </c>
      <c r="B363" s="12" t="s">
        <v>120</v>
      </c>
      <c r="C363" s="80" t="s">
        <v>31</v>
      </c>
      <c r="D363" s="14"/>
      <c r="E363" s="14"/>
      <c r="F363" s="60"/>
      <c r="G363" s="42"/>
      <c r="H363" s="14"/>
      <c r="I363" s="60"/>
      <c r="J363" s="42"/>
      <c r="K363" s="14"/>
      <c r="L363" s="41"/>
      <c r="M363" s="42"/>
      <c r="N363" s="41"/>
      <c r="O363" s="42"/>
      <c r="P363" s="14"/>
      <c r="Q363" s="41"/>
      <c r="R363" s="42"/>
      <c r="S363" s="62"/>
      <c r="T363" s="11"/>
      <c r="U363" s="11"/>
      <c r="V363" s="14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spans="1:40" ht="15.75" customHeight="1">
      <c r="A364" t="str">
        <f t="shared" si="116"/>
        <v>BoutiqueSalaires cadres</v>
      </c>
      <c r="B364" s="12" t="s">
        <v>120</v>
      </c>
      <c r="C364" s="108" t="s">
        <v>42</v>
      </c>
      <c r="D364" s="14"/>
      <c r="E364" s="14"/>
      <c r="F364" s="31">
        <f>+INDEX('[5]Budget original'!$A$2:$AO$496,MATCH($A364,'[5]Budget original'!$A$2:$A$496,0),MATCH(F$2,'[5]Budget original'!$A$2:$AO$2,0))</f>
        <v>0</v>
      </c>
      <c r="G364" s="42"/>
      <c r="H364" s="14"/>
      <c r="I364" s="31">
        <f>+INDEX('[5]Budget révisé'!$A$2:$AO$496,MATCH($A364,'[5]Budget révisé'!$A$2:$A$496,0),MATCH(I$2,'[5]Budget révisé'!$A$2:$AO$2,0))</f>
        <v>0</v>
      </c>
      <c r="J364" s="42"/>
      <c r="K364" s="14"/>
      <c r="L364" s="34">
        <f>-SUMIFS([5]BV_Data_An_Cour!$O:$O,[5]BV_Data_An_Cour!$U:$U,$B364,[5]BV_Data_An_Cour!$V:$V,$C364,[5]BV_Data_An_Cour!$W:$W,$L$2)</f>
        <v>0</v>
      </c>
      <c r="M364" s="42"/>
      <c r="N364" s="41"/>
      <c r="O364" s="42"/>
      <c r="P364" s="14"/>
      <c r="Q364" s="34">
        <f>-SUMIFS([5]BV_Data_An_Prec!$O:$O,[5]BV_Data_An_Prec!$U:$U,$B364,[5]BV_Data_An_Prec!$V:$V,$C364,[5]BV_Data_An_Prec!$W:$W,$L$2)</f>
        <v>0</v>
      </c>
      <c r="R364" s="42"/>
      <c r="S364" s="35">
        <f>L364-Q364</f>
        <v>0</v>
      </c>
      <c r="T364" s="11"/>
      <c r="U364" s="11"/>
      <c r="V364" s="14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1:40" ht="15.75" customHeight="1">
      <c r="A365" t="str">
        <f t="shared" si="116"/>
        <v>BoutiqueSalaires commis</v>
      </c>
      <c r="B365" s="12" t="s">
        <v>120</v>
      </c>
      <c r="C365" s="109" t="s">
        <v>43</v>
      </c>
      <c r="D365" s="82"/>
      <c r="E365" s="14"/>
      <c r="F365" s="23">
        <f>+INDEX('[5]Budget original'!$A$2:$AO$496,MATCH($A365,'[5]Budget original'!$A$2:$A$496,0),MATCH(F$2,'[5]Budget original'!$A$2:$AO$2,0))</f>
        <v>0</v>
      </c>
      <c r="G365" s="84"/>
      <c r="H365" s="14"/>
      <c r="I365" s="23">
        <f>+INDEX('[5]Budget révisé'!$A$2:$AO$496,MATCH($A365,'[5]Budget révisé'!$A$2:$A$496,0),MATCH(I$2,'[5]Budget révisé'!$A$2:$AO$2,0))</f>
        <v>0</v>
      </c>
      <c r="J365" s="42"/>
      <c r="K365" s="14"/>
      <c r="L365" s="23">
        <f>-SUMIFS([5]BV_Data_An_Cour!$O:$O,[5]BV_Data_An_Cour!$U:$U,$B365,[5]BV_Data_An_Cour!$V:$V,$C365,[5]BV_Data_An_Cour!$W:$W,$L$2)</f>
        <v>0</v>
      </c>
      <c r="M365" s="42"/>
      <c r="N365" s="60">
        <f t="shared" ref="N365:N393" si="120">L365-I365</f>
        <v>0</v>
      </c>
      <c r="O365" s="42"/>
      <c r="P365" s="14"/>
      <c r="Q365" s="23">
        <f>-SUMIFS([5]BV_Data_An_Prec!$O:$O,[5]BV_Data_An_Prec!$U:$U,$B365,[5]BV_Data_An_Prec!$V:$V,$C365,[5]BV_Data_An_Prec!$W:$W,$L$2)</f>
        <v>0</v>
      </c>
      <c r="R365" s="42"/>
      <c r="S365" s="86">
        <f t="shared" ref="S365:S393" si="121">L365-Q365</f>
        <v>0</v>
      </c>
      <c r="T365" s="11"/>
      <c r="U365" s="11"/>
      <c r="V365" s="14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spans="1:40" ht="15.75" customHeight="1">
      <c r="A366" t="str">
        <f t="shared" si="116"/>
        <v>BoutiqueSalaires autres</v>
      </c>
      <c r="B366" s="12" t="s">
        <v>120</v>
      </c>
      <c r="C366" s="108" t="s">
        <v>44</v>
      </c>
      <c r="D366" s="110"/>
      <c r="E366" s="111"/>
      <c r="F366" s="31">
        <f>+INDEX('[5]Budget original'!$A$2:$AO$496,MATCH($A366,'[5]Budget original'!$A$2:$A$496,0),MATCH(F$2,'[5]Budget original'!$A$2:$AO$2,0))</f>
        <v>0</v>
      </c>
      <c r="G366" s="112"/>
      <c r="H366" s="111"/>
      <c r="I366" s="31">
        <f>+INDEX('[5]Budget révisé'!$A$2:$AO$496,MATCH($A366,'[5]Budget révisé'!$A$2:$A$496,0),MATCH(I$2,'[5]Budget révisé'!$A$2:$AO$2,0))</f>
        <v>0</v>
      </c>
      <c r="J366" s="113"/>
      <c r="K366" s="111"/>
      <c r="L366" s="34">
        <f>-SUMIFS([5]BV_Data_An_Cour!$O:$O,[5]BV_Data_An_Cour!$U:$U,$B366,[5]BV_Data_An_Cour!$V:$V,$C366,[5]BV_Data_An_Cour!$W:$W,$L$2)</f>
        <v>0</v>
      </c>
      <c r="M366" s="113"/>
      <c r="N366" s="115">
        <f t="shared" si="120"/>
        <v>0</v>
      </c>
      <c r="O366" s="113"/>
      <c r="P366" s="111"/>
      <c r="Q366" s="34">
        <f>-SUMIFS([5]BV_Data_An_Prec!$O:$O,[5]BV_Data_An_Prec!$U:$U,$B366,[5]BV_Data_An_Prec!$V:$V,$C366,[5]BV_Data_An_Prec!$W:$W,$L$2)</f>
        <v>0</v>
      </c>
      <c r="R366" s="113"/>
      <c r="S366" s="116">
        <f t="shared" si="121"/>
        <v>0</v>
      </c>
      <c r="T366" s="11"/>
      <c r="U366" s="11"/>
      <c r="V366" s="14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spans="1:40" ht="15.75" customHeight="1">
      <c r="A367" t="str">
        <f t="shared" si="116"/>
        <v>BoutiqueSalaires spécialistes</v>
      </c>
      <c r="B367" s="12" t="s">
        <v>120</v>
      </c>
      <c r="C367" s="108" t="s">
        <v>45</v>
      </c>
      <c r="D367" s="82"/>
      <c r="E367" s="14"/>
      <c r="F367" s="31">
        <f>+INDEX('[5]Budget original'!$A$2:$AO$496,MATCH($A367,'[5]Budget original'!$A$2:$A$496,0),MATCH(F$2,'[5]Budget original'!$A$2:$AO$2,0))</f>
        <v>0</v>
      </c>
      <c r="G367" s="84"/>
      <c r="H367" s="14"/>
      <c r="I367" s="31">
        <f>+INDEX('[5]Budget révisé'!$A$2:$AO$496,MATCH($A367,'[5]Budget révisé'!$A$2:$A$496,0),MATCH(I$2,'[5]Budget révisé'!$A$2:$AO$2,0))</f>
        <v>0</v>
      </c>
      <c r="J367" s="42"/>
      <c r="K367" s="14"/>
      <c r="L367" s="34">
        <f>-SUMIFS([5]BV_Data_An_Cour!$O:$O,[5]BV_Data_An_Cour!$U:$U,$B367,[5]BV_Data_An_Cour!$V:$V,$C367,[5]BV_Data_An_Cour!$W:$W,$L$2)</f>
        <v>0</v>
      </c>
      <c r="M367" s="42"/>
      <c r="N367" s="60">
        <f t="shared" si="120"/>
        <v>0</v>
      </c>
      <c r="O367" s="42"/>
      <c r="P367" s="14"/>
      <c r="Q367" s="34">
        <f>-SUMIFS([5]BV_Data_An_Prec!$O:$O,[5]BV_Data_An_Prec!$U:$U,$B367,[5]BV_Data_An_Prec!$V:$V,$C367,[5]BV_Data_An_Prec!$W:$W,$L$2)</f>
        <v>0</v>
      </c>
      <c r="R367" s="42"/>
      <c r="S367" s="86">
        <f t="shared" si="121"/>
        <v>0</v>
      </c>
      <c r="T367" s="11"/>
      <c r="U367" s="11"/>
      <c r="V367" s="14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spans="1:40" ht="15.75" hidden="1" customHeight="1">
      <c r="A368" t="str">
        <f t="shared" si="116"/>
        <v>Boutique[...]</v>
      </c>
      <c r="B368" s="12" t="s">
        <v>120</v>
      </c>
      <c r="C368" s="30" t="s">
        <v>21</v>
      </c>
      <c r="D368" s="82"/>
      <c r="E368" s="14"/>
      <c r="F368" s="31">
        <f>+INDEX('[5]Budget original'!$A$2:$AO$496,MATCH($A368,'[5]Budget original'!$A$2:$A$496,0),MATCH(F$2,'[5]Budget original'!$A$2:$AO$2,0))</f>
        <v>0</v>
      </c>
      <c r="G368" s="84"/>
      <c r="H368" s="14"/>
      <c r="I368" s="31">
        <f>+INDEX('[5]Budget révisé'!$A$2:$AO$496,MATCH($A368,'[5]Budget révisé'!$A$2:$A$496,0),MATCH(I$2,'[5]Budget révisé'!$A$2:$AO$2,0))</f>
        <v>0</v>
      </c>
      <c r="J368" s="42"/>
      <c r="K368" s="14"/>
      <c r="L368" s="34">
        <f>-SUMIFS([5]BV_Data_An_Cour!$O:$O,[5]BV_Data_An_Cour!$U:$U,$B368,[5]BV_Data_An_Cour!$V:$V,$C368,[5]BV_Data_An_Cour!$W:$W,$L$2)</f>
        <v>0</v>
      </c>
      <c r="M368" s="42"/>
      <c r="N368" s="60">
        <f t="shared" si="120"/>
        <v>0</v>
      </c>
      <c r="O368" s="42"/>
      <c r="P368" s="14"/>
      <c r="Q368" s="34">
        <f>-SUMIFS([5]BV_Data_An_Prec!$O:$O,[5]BV_Data_An_Prec!$U:$U,$B368,[5]BV_Data_An_Prec!$V:$V,$C368,[5]BV_Data_An_Prec!$W:$W,$L$2)</f>
        <v>0</v>
      </c>
      <c r="R368" s="42"/>
      <c r="S368" s="86">
        <f t="shared" si="121"/>
        <v>0</v>
      </c>
      <c r="T368" s="11"/>
      <c r="U368" s="11"/>
      <c r="V368" s="14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spans="1:40" ht="15.75" hidden="1" customHeight="1">
      <c r="A369" t="str">
        <f t="shared" si="116"/>
        <v>Boutique[...]</v>
      </c>
      <c r="B369" s="12" t="s">
        <v>120</v>
      </c>
      <c r="C369" s="30" t="s">
        <v>21</v>
      </c>
      <c r="D369" s="82"/>
      <c r="E369" s="14"/>
      <c r="F369" s="31">
        <f>+INDEX('[5]Budget original'!$A$2:$AO$496,MATCH($A369,'[5]Budget original'!$A$2:$A$496,0),MATCH(F$2,'[5]Budget original'!$A$2:$AO$2,0))</f>
        <v>0</v>
      </c>
      <c r="G369" s="84"/>
      <c r="H369" s="14"/>
      <c r="I369" s="31">
        <f>+INDEX('[5]Budget révisé'!$A$2:$AO$496,MATCH($A369,'[5]Budget révisé'!$A$2:$A$496,0),MATCH(I$2,'[5]Budget révisé'!$A$2:$AO$2,0))</f>
        <v>0</v>
      </c>
      <c r="J369" s="42"/>
      <c r="K369" s="14"/>
      <c r="L369" s="34">
        <f>-SUMIFS([5]BV_Data_An_Cour!$O:$O,[5]BV_Data_An_Cour!$U:$U,$B369,[5]BV_Data_An_Cour!$V:$V,$C369,[5]BV_Data_An_Cour!$W:$W,$L$2)</f>
        <v>0</v>
      </c>
      <c r="M369" s="42"/>
      <c r="N369" s="60">
        <f t="shared" si="120"/>
        <v>0</v>
      </c>
      <c r="O369" s="42"/>
      <c r="P369" s="14"/>
      <c r="Q369" s="34">
        <f>-SUMIFS([5]BV_Data_An_Prec!$O:$O,[5]BV_Data_An_Prec!$U:$U,$B369,[5]BV_Data_An_Prec!$V:$V,$C369,[5]BV_Data_An_Prec!$W:$W,$L$2)</f>
        <v>0</v>
      </c>
      <c r="R369" s="42"/>
      <c r="S369" s="86">
        <f t="shared" si="121"/>
        <v>0</v>
      </c>
      <c r="T369" s="11"/>
      <c r="U369" s="11"/>
      <c r="V369" s="14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1:40" ht="15.75" hidden="1" customHeight="1">
      <c r="A370" t="str">
        <f t="shared" si="116"/>
        <v>Boutique[...]</v>
      </c>
      <c r="B370" s="12" t="s">
        <v>120</v>
      </c>
      <c r="C370" s="30" t="s">
        <v>21</v>
      </c>
      <c r="D370" s="82"/>
      <c r="E370" s="14"/>
      <c r="F370" s="31">
        <f>+INDEX('[5]Budget original'!$A$2:$AO$496,MATCH($A370,'[5]Budget original'!$A$2:$A$496,0),MATCH(F$2,'[5]Budget original'!$A$2:$AO$2,0))</f>
        <v>0</v>
      </c>
      <c r="G370" s="84"/>
      <c r="H370" s="14"/>
      <c r="I370" s="31">
        <f>+INDEX('[5]Budget révisé'!$A$2:$AO$496,MATCH($A370,'[5]Budget révisé'!$A$2:$A$496,0),MATCH(I$2,'[5]Budget révisé'!$A$2:$AO$2,0))</f>
        <v>0</v>
      </c>
      <c r="J370" s="42"/>
      <c r="K370" s="14"/>
      <c r="L370" s="34">
        <f>-SUMIFS([5]BV_Data_An_Cour!$O:$O,[5]BV_Data_An_Cour!$U:$U,$B370,[5]BV_Data_An_Cour!$V:$V,$C370,[5]BV_Data_An_Cour!$W:$W,$L$2)</f>
        <v>0</v>
      </c>
      <c r="M370" s="42"/>
      <c r="N370" s="60">
        <f t="shared" si="120"/>
        <v>0</v>
      </c>
      <c r="O370" s="42"/>
      <c r="P370" s="14"/>
      <c r="Q370" s="34">
        <f>-SUMIFS([5]BV_Data_An_Prec!$O:$O,[5]BV_Data_An_Prec!$U:$U,$B370,[5]BV_Data_An_Prec!$V:$V,$C370,[5]BV_Data_An_Prec!$W:$W,$L$2)</f>
        <v>0</v>
      </c>
      <c r="R370" s="42"/>
      <c r="S370" s="86">
        <f t="shared" si="121"/>
        <v>0</v>
      </c>
      <c r="T370" s="11"/>
      <c r="U370" s="11"/>
      <c r="V370" s="14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spans="1:40" ht="15.75" customHeight="1">
      <c r="A371" t="str">
        <f t="shared" si="116"/>
        <v>BoutiqueSalaires en absences</v>
      </c>
      <c r="B371" s="12" t="s">
        <v>120</v>
      </c>
      <c r="C371" s="109" t="s">
        <v>46</v>
      </c>
      <c r="D371" s="82"/>
      <c r="E371" s="14"/>
      <c r="F371" s="23">
        <f>+INDEX('[5]Budget original'!$A$2:$AO$496,MATCH($A371,'[5]Budget original'!$A$2:$A$496,0),MATCH(F$2,'[5]Budget original'!$A$2:$AO$2,0))</f>
        <v>0</v>
      </c>
      <c r="G371" s="84"/>
      <c r="H371" s="14"/>
      <c r="I371" s="23">
        <f>+INDEX('[5]Budget révisé'!$A$2:$AO$496,MATCH($A371,'[5]Budget révisé'!$A$2:$A$496,0),MATCH(I$2,'[5]Budget révisé'!$A$2:$AO$2,0))</f>
        <v>0</v>
      </c>
      <c r="J371" s="42"/>
      <c r="K371" s="14"/>
      <c r="L371" s="23">
        <f>-SUMIFS([5]BV_Data_An_Cour!$O:$O,[5]BV_Data_An_Cour!$U:$U,$B371,[5]BV_Data_An_Cour!$V:$V,$C371,[5]BV_Data_An_Cour!$W:$W,$L$2)</f>
        <v>0</v>
      </c>
      <c r="M371" s="42"/>
      <c r="N371" s="60">
        <f t="shared" si="120"/>
        <v>0</v>
      </c>
      <c r="O371" s="42"/>
      <c r="P371" s="14"/>
      <c r="Q371" s="23">
        <f>-SUMIFS([5]BV_Data_An_Prec!$O:$O,[5]BV_Data_An_Prec!$U:$U,$B371,[5]BV_Data_An_Prec!$V:$V,$C371,[5]BV_Data_An_Prec!$W:$W,$L$2)</f>
        <v>0</v>
      </c>
      <c r="R371" s="42"/>
      <c r="S371" s="86">
        <f t="shared" si="121"/>
        <v>0</v>
      </c>
      <c r="T371" s="11"/>
      <c r="U371" s="11"/>
      <c r="V371" s="14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spans="1:40" ht="15.75" customHeight="1">
      <c r="A372" t="str">
        <f t="shared" si="116"/>
        <v>BoutiqueDéduction à la source</v>
      </c>
      <c r="B372" s="12" t="s">
        <v>120</v>
      </c>
      <c r="C372" s="108" t="s">
        <v>47</v>
      </c>
      <c r="D372" s="110"/>
      <c r="E372" s="111"/>
      <c r="F372" s="31">
        <f>+INDEX('[5]Budget original'!$A$2:$AO$496,MATCH($A372,'[5]Budget original'!$A$2:$A$496,0),MATCH(F$2,'[5]Budget original'!$A$2:$AO$2,0))</f>
        <v>0</v>
      </c>
      <c r="G372" s="112"/>
      <c r="H372" s="111"/>
      <c r="I372" s="31">
        <f>+INDEX('[5]Budget révisé'!$A$2:$AO$496,MATCH($A372,'[5]Budget révisé'!$A$2:$A$496,0),MATCH(I$2,'[5]Budget révisé'!$A$2:$AO$2,0))</f>
        <v>0</v>
      </c>
      <c r="J372" s="113"/>
      <c r="K372" s="111"/>
      <c r="L372" s="34">
        <f>-SUMIFS([5]BV_Data_An_Cour!$O:$O,[5]BV_Data_An_Cour!$U:$U,$B372,[5]BV_Data_An_Cour!$V:$V,$C372,[5]BV_Data_An_Cour!$W:$W,$L$2)</f>
        <v>0</v>
      </c>
      <c r="M372" s="113"/>
      <c r="N372" s="115">
        <f t="shared" si="120"/>
        <v>0</v>
      </c>
      <c r="O372" s="113"/>
      <c r="P372" s="111"/>
      <c r="Q372" s="34">
        <f>-SUMIFS([5]BV_Data_An_Prec!$O:$O,[5]BV_Data_An_Prec!$U:$U,$B372,[5]BV_Data_An_Prec!$V:$V,$C372,[5]BV_Data_An_Prec!$W:$W,$L$2)</f>
        <v>0</v>
      </c>
      <c r="R372" s="113"/>
      <c r="S372" s="116">
        <f t="shared" si="121"/>
        <v>0</v>
      </c>
      <c r="T372" s="11"/>
      <c r="U372" s="11"/>
      <c r="V372" s="14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spans="1:40" ht="15.75" customHeight="1">
      <c r="A373" t="str">
        <f t="shared" si="116"/>
        <v>BoutiqueBénéfices marginaux</v>
      </c>
      <c r="B373" s="12" t="s">
        <v>120</v>
      </c>
      <c r="C373" s="108" t="s">
        <v>48</v>
      </c>
      <c r="D373" s="82"/>
      <c r="E373" s="14"/>
      <c r="F373" s="31">
        <f>+INDEX('[5]Budget original'!$A$2:$AO$496,MATCH($A373,'[5]Budget original'!$A$2:$A$496,0),MATCH(F$2,'[5]Budget original'!$A$2:$AO$2,0))</f>
        <v>0</v>
      </c>
      <c r="G373" s="84"/>
      <c r="H373" s="14"/>
      <c r="I373" s="31">
        <f>+INDEX('[5]Budget révisé'!$A$2:$AO$496,MATCH($A373,'[5]Budget révisé'!$A$2:$A$496,0),MATCH(I$2,'[5]Budget révisé'!$A$2:$AO$2,0))</f>
        <v>0</v>
      </c>
      <c r="J373" s="42"/>
      <c r="K373" s="14"/>
      <c r="L373" s="34">
        <f>-SUMIFS([5]BV_Data_An_Cour!$O:$O,[5]BV_Data_An_Cour!$U:$U,$B373,[5]BV_Data_An_Cour!$V:$V,$C373,[5]BV_Data_An_Cour!$W:$W,$L$2)</f>
        <v>0</v>
      </c>
      <c r="M373" s="42"/>
      <c r="N373" s="60">
        <f t="shared" si="120"/>
        <v>0</v>
      </c>
      <c r="O373" s="42"/>
      <c r="P373" s="14"/>
      <c r="Q373" s="34">
        <f>-SUMIFS([5]BV_Data_An_Prec!$O:$O,[5]BV_Data_An_Prec!$U:$U,$B373,[5]BV_Data_An_Prec!$V:$V,$C373,[5]BV_Data_An_Prec!$W:$W,$L$2)</f>
        <v>0</v>
      </c>
      <c r="R373" s="42"/>
      <c r="S373" s="86">
        <f t="shared" si="121"/>
        <v>0</v>
      </c>
      <c r="T373" s="11"/>
      <c r="U373" s="11"/>
      <c r="V373" s="14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spans="1:40" ht="15.75" customHeight="1">
      <c r="A374" t="str">
        <f t="shared" si="116"/>
        <v>BoutiqueCsst</v>
      </c>
      <c r="B374" s="12" t="s">
        <v>120</v>
      </c>
      <c r="C374" s="108" t="s">
        <v>49</v>
      </c>
      <c r="D374" s="82"/>
      <c r="E374" s="14"/>
      <c r="F374" s="31">
        <f>+INDEX('[5]Budget original'!$A$2:$AO$496,MATCH($A374,'[5]Budget original'!$A$2:$A$496,0),MATCH(F$2,'[5]Budget original'!$A$2:$AO$2,0))</f>
        <v>0</v>
      </c>
      <c r="G374" s="84"/>
      <c r="H374" s="14"/>
      <c r="I374" s="31">
        <f>+INDEX('[5]Budget révisé'!$A$2:$AO$496,MATCH($A374,'[5]Budget révisé'!$A$2:$A$496,0),MATCH(I$2,'[5]Budget révisé'!$A$2:$AO$2,0))</f>
        <v>0</v>
      </c>
      <c r="J374" s="42"/>
      <c r="K374" s="14"/>
      <c r="L374" s="34">
        <f>-SUMIFS([5]BV_Data_An_Cour!$O:$O,[5]BV_Data_An_Cour!$U:$U,$B374,[5]BV_Data_An_Cour!$V:$V,$C374,[5]BV_Data_An_Cour!$W:$W,$L$2)</f>
        <v>0</v>
      </c>
      <c r="M374" s="42"/>
      <c r="N374" s="60">
        <f t="shared" si="120"/>
        <v>0</v>
      </c>
      <c r="O374" s="42"/>
      <c r="P374" s="14"/>
      <c r="Q374" s="34">
        <f>-SUMIFS([5]BV_Data_An_Prec!$O:$O,[5]BV_Data_An_Prec!$U:$U,$B374,[5]BV_Data_An_Prec!$V:$V,$C374,[5]BV_Data_An_Prec!$W:$W,$L$2)</f>
        <v>0</v>
      </c>
      <c r="R374" s="42"/>
      <c r="S374" s="86">
        <f t="shared" si="121"/>
        <v>0</v>
      </c>
      <c r="T374" s="11"/>
      <c r="U374" s="11"/>
      <c r="V374" s="14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1:40" ht="15.75" hidden="1" customHeight="1">
      <c r="A375" t="str">
        <f t="shared" si="116"/>
        <v>Boutique[...]</v>
      </c>
      <c r="B375" s="12" t="s">
        <v>120</v>
      </c>
      <c r="C375" s="30" t="s">
        <v>21</v>
      </c>
      <c r="D375" s="89"/>
      <c r="E375" s="117"/>
      <c r="F375" s="31">
        <f>+INDEX('[5]Budget original'!$A$2:$AO$496,MATCH($A375,'[5]Budget original'!$A$2:$A$496,0),MATCH(F$2,'[5]Budget original'!$A$2:$AO$2,0))</f>
        <v>0</v>
      </c>
      <c r="G375" s="91"/>
      <c r="H375" s="117"/>
      <c r="I375" s="31">
        <f>+INDEX('[5]Budget révisé'!$A$2:$AO$496,MATCH($A375,'[5]Budget révisé'!$A$2:$A$496,0),MATCH(I$2,'[5]Budget révisé'!$A$2:$AO$2,0))</f>
        <v>0</v>
      </c>
      <c r="J375" s="24"/>
      <c r="K375" s="117"/>
      <c r="L375" s="34">
        <f>-SUMIFS([5]BV_Data_An_Cour!$O:$O,[5]BV_Data_An_Cour!$U:$U,$B375,[5]BV_Data_An_Cour!$V:$V,$C375,[5]BV_Data_An_Cour!$W:$W,$L$2)</f>
        <v>0</v>
      </c>
      <c r="M375" s="24"/>
      <c r="N375" s="94">
        <f t="shared" si="120"/>
        <v>0</v>
      </c>
      <c r="O375" s="24"/>
      <c r="P375" s="117"/>
      <c r="Q375" s="34">
        <f>-SUMIFS([5]BV_Data_An_Prec!$O:$O,[5]BV_Data_An_Prec!$U:$U,$B375,[5]BV_Data_An_Prec!$V:$V,$C375,[5]BV_Data_An_Prec!$W:$W,$L$2)</f>
        <v>0</v>
      </c>
      <c r="R375" s="24"/>
      <c r="S375" s="95">
        <f t="shared" si="121"/>
        <v>0</v>
      </c>
      <c r="T375" s="11"/>
      <c r="U375" s="11"/>
      <c r="V375" s="14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spans="1:40" ht="15.75" customHeight="1">
      <c r="A376" t="str">
        <f t="shared" si="116"/>
        <v>BoutiqueTOTAL PERSONNEL</v>
      </c>
      <c r="B376" s="12" t="s">
        <v>120</v>
      </c>
      <c r="C376" s="99" t="s">
        <v>50</v>
      </c>
      <c r="D376" s="100" t="s">
        <v>40</v>
      </c>
      <c r="E376" s="101">
        <f>IFERROR(F376/F$359,0)</f>
        <v>0</v>
      </c>
      <c r="F376" s="102">
        <f>+SUM(F364:F375)</f>
        <v>0</v>
      </c>
      <c r="G376" s="103" t="s">
        <v>40</v>
      </c>
      <c r="H376" s="101">
        <f>IFERROR(I376/I$359,0)</f>
        <v>0</v>
      </c>
      <c r="I376" s="102">
        <f>+SUM(I364:I375)</f>
        <v>0</v>
      </c>
      <c r="J376" s="103" t="s">
        <v>40</v>
      </c>
      <c r="K376" s="101">
        <f>IFERROR(L376/L$359,0)</f>
        <v>0</v>
      </c>
      <c r="L376" s="102">
        <f>+SUM(L364:L375)</f>
        <v>0</v>
      </c>
      <c r="M376" s="154"/>
      <c r="N376" s="119">
        <f t="shared" si="120"/>
        <v>0</v>
      </c>
      <c r="O376" s="103" t="s">
        <v>40</v>
      </c>
      <c r="P376" s="101">
        <f>IFERROR(Q376/Q$359,0)</f>
        <v>0</v>
      </c>
      <c r="Q376" s="102">
        <f>+SUM(Q364:Q375)</f>
        <v>0</v>
      </c>
      <c r="R376" s="154"/>
      <c r="S376" s="120">
        <f t="shared" si="121"/>
        <v>0</v>
      </c>
      <c r="T376" s="11"/>
      <c r="U376" s="11"/>
      <c r="V376" s="14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spans="1:40" ht="15.75" customHeight="1">
      <c r="A377" t="str">
        <f t="shared" si="116"/>
        <v>BoutiquePublicité 2</v>
      </c>
      <c r="B377" s="12" t="s">
        <v>120</v>
      </c>
      <c r="C377" s="221" t="s">
        <v>51</v>
      </c>
      <c r="D377" s="82"/>
      <c r="E377" s="14"/>
      <c r="F377" s="31">
        <f>+INDEX('[5]Budget original'!$A$2:$AO$496,MATCH($A377,'[5]Budget original'!$A$2:$A$496,0),MATCH(F$2,'[5]Budget original'!$A$2:$AO$2,0))</f>
        <v>0</v>
      </c>
      <c r="G377" s="84"/>
      <c r="H377" s="14"/>
      <c r="I377" s="31">
        <f>+INDEX('[5]Budget révisé'!$A$2:$AO$496,MATCH($A377,'[5]Budget révisé'!$A$2:$A$496,0),MATCH(I$2,'[5]Budget révisé'!$A$2:$AO$2,0))</f>
        <v>0</v>
      </c>
      <c r="J377" s="42"/>
      <c r="K377" s="14"/>
      <c r="L377" s="34">
        <f>-SUMIFS([5]BV_Data_An_Cour!$O:$O,[5]BV_Data_An_Cour!$U:$U,$B377,[5]BV_Data_An_Cour!$V:$V,$C377,[5]BV_Data_An_Cour!$W:$W,$L$2)</f>
        <v>0</v>
      </c>
      <c r="M377" s="42"/>
      <c r="N377" s="60">
        <f t="shared" si="120"/>
        <v>0</v>
      </c>
      <c r="O377" s="42"/>
      <c r="P377" s="14"/>
      <c r="Q377" s="34">
        <f>-SUMIFS([5]BV_Data_An_Prec!$O:$O,[5]BV_Data_An_Prec!$U:$U,$B377,[5]BV_Data_An_Prec!$V:$V,$C377,[5]BV_Data_An_Prec!$W:$W,$L$2)</f>
        <v>0</v>
      </c>
      <c r="R377" s="42"/>
      <c r="S377" s="86">
        <f t="shared" si="121"/>
        <v>0</v>
      </c>
      <c r="T377" s="11"/>
      <c r="U377" s="11"/>
      <c r="V377" s="14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spans="1:40" ht="15.75" customHeight="1">
      <c r="A378" t="str">
        <f t="shared" si="116"/>
        <v>BoutiqueService gratuit 2</v>
      </c>
      <c r="B378" s="12" t="s">
        <v>120</v>
      </c>
      <c r="C378" s="108" t="s">
        <v>52</v>
      </c>
      <c r="D378" s="82"/>
      <c r="E378" s="14"/>
      <c r="F378" s="31">
        <f>+INDEX('[5]Budget original'!$A$2:$AO$496,MATCH($A378,'[5]Budget original'!$A$2:$A$496,0),MATCH(F$2,'[5]Budget original'!$A$2:$AO$2,0))</f>
        <v>0</v>
      </c>
      <c r="G378" s="84"/>
      <c r="H378" s="14"/>
      <c r="I378" s="31">
        <f>+INDEX('[5]Budget révisé'!$A$2:$AO$496,MATCH($A378,'[5]Budget révisé'!$A$2:$A$496,0),MATCH(I$2,'[5]Budget révisé'!$A$2:$AO$2,0))</f>
        <v>0</v>
      </c>
      <c r="J378" s="42"/>
      <c r="K378" s="14"/>
      <c r="L378" s="34">
        <f>-SUMIFS([5]BV_Data_An_Cour!$O:$O,[5]BV_Data_An_Cour!$U:$U,$B378,[5]BV_Data_An_Cour!$V:$V,$C378,[5]BV_Data_An_Cour!$W:$W,$L$2)</f>
        <v>0</v>
      </c>
      <c r="M378" s="42"/>
      <c r="N378" s="60">
        <f t="shared" si="120"/>
        <v>0</v>
      </c>
      <c r="O378" s="42"/>
      <c r="P378" s="14"/>
      <c r="Q378" s="34">
        <f>-SUMIFS([5]BV_Data_An_Prec!$O:$O,[5]BV_Data_An_Prec!$U:$U,$B378,[5]BV_Data_An_Prec!$V:$V,$C378,[5]BV_Data_An_Prec!$W:$W,$L$2)</f>
        <v>0</v>
      </c>
      <c r="R378" s="42"/>
      <c r="S378" s="86">
        <f t="shared" si="121"/>
        <v>0</v>
      </c>
      <c r="T378" s="11"/>
      <c r="U378" s="11"/>
      <c r="V378" s="14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spans="1:40" ht="15.75" customHeight="1">
      <c r="A379" t="str">
        <f t="shared" si="116"/>
        <v>BoutiqueFrais véhicules de cie</v>
      </c>
      <c r="B379" s="12" t="s">
        <v>120</v>
      </c>
      <c r="C379" s="109" t="s">
        <v>53</v>
      </c>
      <c r="D379" s="89"/>
      <c r="E379" s="117"/>
      <c r="F379" s="23">
        <f>+INDEX('[5]Budget original'!$A$2:$AO$496,MATCH($A379,'[5]Budget original'!$A$2:$A$496,0),MATCH(F$2,'[5]Budget original'!$A$2:$AO$2,0))</f>
        <v>0</v>
      </c>
      <c r="G379" s="91"/>
      <c r="H379" s="117"/>
      <c r="I379" s="23">
        <f>+INDEX('[5]Budget révisé'!$A$2:$AO$496,MATCH($A379,'[5]Budget révisé'!$A$2:$A$496,0),MATCH(I$2,'[5]Budget révisé'!$A$2:$AO$2,0))</f>
        <v>0</v>
      </c>
      <c r="J379" s="24"/>
      <c r="K379" s="117"/>
      <c r="L379" s="23">
        <f>-SUMIFS([5]BV_Data_An_Cour!$O:$O,[5]BV_Data_An_Cour!$U:$U,$B379,[5]BV_Data_An_Cour!$V:$V,$C379,[5]BV_Data_An_Cour!$W:$W,$L$2)</f>
        <v>0</v>
      </c>
      <c r="M379" s="24"/>
      <c r="N379" s="94">
        <f t="shared" si="120"/>
        <v>0</v>
      </c>
      <c r="O379" s="24"/>
      <c r="P379" s="117"/>
      <c r="Q379" s="23">
        <f>-SUMIFS([5]BV_Data_An_Prec!$O:$O,[5]BV_Data_An_Prec!$U:$U,$B379,[5]BV_Data_An_Prec!$V:$V,$C379,[5]BV_Data_An_Prec!$W:$W,$L$2)</f>
        <v>0</v>
      </c>
      <c r="R379" s="24"/>
      <c r="S379" s="95">
        <f t="shared" si="121"/>
        <v>0</v>
      </c>
      <c r="T379" s="11"/>
      <c r="U379" s="11"/>
      <c r="V379" s="14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1:40" ht="15.75" customHeight="1">
      <c r="A380" t="str">
        <f t="shared" si="116"/>
        <v>BoutiqueInformatique</v>
      </c>
      <c r="B380" s="12" t="s">
        <v>120</v>
      </c>
      <c r="C380" s="108" t="s">
        <v>54</v>
      </c>
      <c r="D380" s="82"/>
      <c r="E380" s="14"/>
      <c r="F380" s="31">
        <f>+INDEX('[5]Budget original'!$A$2:$AO$496,MATCH($A380,'[5]Budget original'!$A$2:$A$496,0),MATCH(F$2,'[5]Budget original'!$A$2:$AO$2,0))</f>
        <v>0</v>
      </c>
      <c r="G380" s="84"/>
      <c r="H380" s="14"/>
      <c r="I380" s="31">
        <f>+INDEX('[5]Budget révisé'!$A$2:$AO$496,MATCH($A380,'[5]Budget révisé'!$A$2:$A$496,0),MATCH(I$2,'[5]Budget révisé'!$A$2:$AO$2,0))</f>
        <v>0</v>
      </c>
      <c r="J380" s="42"/>
      <c r="K380" s="14"/>
      <c r="L380" s="34">
        <f>-SUMIFS([5]BV_Data_An_Cour!$O:$O,[5]BV_Data_An_Cour!$U:$U,$B380,[5]BV_Data_An_Cour!$V:$V,$C380,[5]BV_Data_An_Cour!$W:$W,$L$2)</f>
        <v>0</v>
      </c>
      <c r="M380" s="42"/>
      <c r="N380" s="60">
        <f t="shared" si="120"/>
        <v>0</v>
      </c>
      <c r="O380" s="42"/>
      <c r="P380" s="14"/>
      <c r="Q380" s="34">
        <f>-SUMIFS([5]BV_Data_An_Prec!$O:$O,[5]BV_Data_An_Prec!$U:$U,$B380,[5]BV_Data_An_Prec!$V:$V,$C380,[5]BV_Data_An_Prec!$W:$W,$L$2)</f>
        <v>0</v>
      </c>
      <c r="R380" s="42"/>
      <c r="S380" s="86">
        <f t="shared" si="121"/>
        <v>0</v>
      </c>
      <c r="T380" s="11"/>
      <c r="U380" s="11"/>
      <c r="V380" s="14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spans="1:40" ht="15.75" customHeight="1">
      <c r="A381" t="str">
        <f t="shared" si="116"/>
        <v>BoutiqueFrais de déplacement</v>
      </c>
      <c r="B381" s="12" t="s">
        <v>120</v>
      </c>
      <c r="C381" s="108" t="s">
        <v>55</v>
      </c>
      <c r="D381" s="82"/>
      <c r="E381" s="14"/>
      <c r="F381" s="31">
        <f>+INDEX('[5]Budget original'!$A$2:$AO$496,MATCH($A381,'[5]Budget original'!$A$2:$A$496,0),MATCH(F$2,'[5]Budget original'!$A$2:$AO$2,0))</f>
        <v>0</v>
      </c>
      <c r="G381" s="84"/>
      <c r="H381" s="14"/>
      <c r="I381" s="31">
        <f>+INDEX('[5]Budget révisé'!$A$2:$AO$496,MATCH($A381,'[5]Budget révisé'!$A$2:$A$496,0),MATCH(I$2,'[5]Budget révisé'!$A$2:$AO$2,0))</f>
        <v>0</v>
      </c>
      <c r="J381" s="42"/>
      <c r="K381" s="14"/>
      <c r="L381" s="34">
        <f>-SUMIFS([5]BV_Data_An_Cour!$O:$O,[5]BV_Data_An_Cour!$U:$U,$B381,[5]BV_Data_An_Cour!$V:$V,$C381,[5]BV_Data_An_Cour!$W:$W,$L$2)</f>
        <v>0</v>
      </c>
      <c r="M381" s="42"/>
      <c r="N381" s="60">
        <f t="shared" si="120"/>
        <v>0</v>
      </c>
      <c r="O381" s="42"/>
      <c r="P381" s="14"/>
      <c r="Q381" s="34">
        <f>-SUMIFS([5]BV_Data_An_Prec!$O:$O,[5]BV_Data_An_Prec!$U:$U,$B381,[5]BV_Data_An_Prec!$V:$V,$C381,[5]BV_Data_An_Prec!$W:$W,$L$2)</f>
        <v>0</v>
      </c>
      <c r="R381" s="42"/>
      <c r="S381" s="86">
        <f t="shared" si="121"/>
        <v>0</v>
      </c>
      <c r="T381" s="11"/>
      <c r="U381" s="11"/>
      <c r="V381" s="14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spans="1:40" ht="15.75" customHeight="1">
      <c r="A382" t="str">
        <f t="shared" si="116"/>
        <v>BoutiqueServices extérieurs</v>
      </c>
      <c r="B382" s="12" t="s">
        <v>120</v>
      </c>
      <c r="C382" s="108" t="s">
        <v>56</v>
      </c>
      <c r="D382" s="89"/>
      <c r="E382" s="117"/>
      <c r="F382" s="23">
        <f>+INDEX('[5]Budget original'!$A$2:$AO$496,MATCH($A382,'[5]Budget original'!$A$2:$A$496,0),MATCH(F$2,'[5]Budget original'!$A$2:$AO$2,0))</f>
        <v>0</v>
      </c>
      <c r="G382" s="91"/>
      <c r="H382" s="117"/>
      <c r="I382" s="23">
        <f>+INDEX('[5]Budget révisé'!$A$2:$AO$496,MATCH($A382,'[5]Budget révisé'!$A$2:$A$496,0),MATCH(I$2,'[5]Budget révisé'!$A$2:$AO$2,0))</f>
        <v>0</v>
      </c>
      <c r="J382" s="24"/>
      <c r="K382" s="117"/>
      <c r="L382" s="23">
        <f>-SUMIFS([5]BV_Data_An_Cour!$O:$O,[5]BV_Data_An_Cour!$U:$U,$B382,[5]BV_Data_An_Cour!$V:$V,$C382,[5]BV_Data_An_Cour!$W:$W,$L$2)</f>
        <v>0</v>
      </c>
      <c r="M382" s="24"/>
      <c r="N382" s="94">
        <f t="shared" si="120"/>
        <v>0</v>
      </c>
      <c r="O382" s="24"/>
      <c r="P382" s="117"/>
      <c r="Q382" s="23">
        <f>-SUMIFS([5]BV_Data_An_Prec!$O:$O,[5]BV_Data_An_Prec!$U:$U,$B382,[5]BV_Data_An_Prec!$V:$V,$C382,[5]BV_Data_An_Prec!$W:$W,$L$2)</f>
        <v>0</v>
      </c>
      <c r="R382" s="24"/>
      <c r="S382" s="95">
        <f t="shared" si="121"/>
        <v>0</v>
      </c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spans="1:40" ht="20.25" customHeight="1">
      <c r="A383" t="str">
        <f t="shared" si="116"/>
        <v>BoutiqueFournitures autres</v>
      </c>
      <c r="B383" s="12" t="s">
        <v>120</v>
      </c>
      <c r="C383" s="221" t="s">
        <v>57</v>
      </c>
      <c r="D383" s="82"/>
      <c r="E383" s="14"/>
      <c r="F383" s="31">
        <f>+INDEX('[5]Budget original'!$A$2:$AO$496,MATCH($A383,'[5]Budget original'!$A$2:$A$496,0),MATCH(F$2,'[5]Budget original'!$A$2:$AO$2,0))</f>
        <v>0</v>
      </c>
      <c r="G383" s="84"/>
      <c r="H383" s="14"/>
      <c r="I383" s="31">
        <f>+INDEX('[5]Budget révisé'!$A$2:$AO$496,MATCH($A383,'[5]Budget révisé'!$A$2:$A$496,0),MATCH(I$2,'[5]Budget révisé'!$A$2:$AO$2,0))</f>
        <v>0</v>
      </c>
      <c r="J383" s="42"/>
      <c r="K383" s="14"/>
      <c r="L383" s="34">
        <f>-SUMIFS([5]BV_Data_An_Cour!$O:$O,[5]BV_Data_An_Cour!$U:$U,$B383,[5]BV_Data_An_Cour!$V:$V,$C383,[5]BV_Data_An_Cour!$W:$W,$L$2)</f>
        <v>0</v>
      </c>
      <c r="M383" s="42"/>
      <c r="N383" s="60">
        <f t="shared" si="120"/>
        <v>0</v>
      </c>
      <c r="O383" s="42"/>
      <c r="P383" s="14"/>
      <c r="Q383" s="34">
        <f>-SUMIFS([5]BV_Data_An_Prec!$O:$O,[5]BV_Data_An_Prec!$U:$U,$B383,[5]BV_Data_An_Prec!$V:$V,$C383,[5]BV_Data_An_Prec!$W:$W,$L$2)</f>
        <v>0</v>
      </c>
      <c r="R383" s="42"/>
      <c r="S383" s="86">
        <f t="shared" si="121"/>
        <v>0</v>
      </c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spans="1:40" ht="20.25" customHeight="1">
      <c r="A384" t="str">
        <f t="shared" si="116"/>
        <v>BoutiqueUniformes</v>
      </c>
      <c r="B384" s="12" t="s">
        <v>120</v>
      </c>
      <c r="C384" s="108" t="s">
        <v>58</v>
      </c>
      <c r="D384" s="82"/>
      <c r="E384" s="14"/>
      <c r="F384" s="31">
        <f>+INDEX('[5]Budget original'!$A$2:$AO$496,MATCH($A384,'[5]Budget original'!$A$2:$A$496,0),MATCH(F$2,'[5]Budget original'!$A$2:$AO$2,0))</f>
        <v>0</v>
      </c>
      <c r="G384" s="84"/>
      <c r="H384" s="14"/>
      <c r="I384" s="31">
        <f>+INDEX('[5]Budget révisé'!$A$2:$AO$496,MATCH($A384,'[5]Budget révisé'!$A$2:$A$496,0),MATCH(I$2,'[5]Budget révisé'!$A$2:$AO$2,0))</f>
        <v>0</v>
      </c>
      <c r="J384" s="42"/>
      <c r="K384" s="14"/>
      <c r="L384" s="34">
        <f>-SUMIFS([5]BV_Data_An_Cour!$O:$O,[5]BV_Data_An_Cour!$U:$U,$B384,[5]BV_Data_An_Cour!$V:$V,$C384,[5]BV_Data_An_Cour!$W:$W,$L$2)</f>
        <v>0</v>
      </c>
      <c r="M384" s="42"/>
      <c r="N384" s="60">
        <f t="shared" si="120"/>
        <v>0</v>
      </c>
      <c r="O384" s="42"/>
      <c r="P384" s="14"/>
      <c r="Q384" s="34">
        <f>-SUMIFS([5]BV_Data_An_Prec!$O:$O,[5]BV_Data_An_Prec!$U:$U,$B384,[5]BV_Data_An_Prec!$V:$V,$C384,[5]BV_Data_An_Prec!$W:$W,$L$2)</f>
        <v>0</v>
      </c>
      <c r="R384" s="42"/>
      <c r="S384" s="86">
        <f t="shared" si="121"/>
        <v>0</v>
      </c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1:40" ht="20.25" customHeight="1">
      <c r="A385" t="str">
        <f t="shared" si="116"/>
        <v>BoutiquePapeterie</v>
      </c>
      <c r="B385" s="12" t="s">
        <v>120</v>
      </c>
      <c r="C385" s="108" t="s">
        <v>59</v>
      </c>
      <c r="D385" s="82"/>
      <c r="E385" s="14"/>
      <c r="F385" s="31">
        <f>+INDEX('[5]Budget original'!$A$2:$AO$496,MATCH($A385,'[5]Budget original'!$A$2:$A$496,0),MATCH(F$2,'[5]Budget original'!$A$2:$AO$2,0))</f>
        <v>0</v>
      </c>
      <c r="G385" s="84"/>
      <c r="H385" s="14"/>
      <c r="I385" s="31">
        <f>+INDEX('[5]Budget révisé'!$A$2:$AO$496,MATCH($A385,'[5]Budget révisé'!$A$2:$A$496,0),MATCH(I$2,'[5]Budget révisé'!$A$2:$AO$2,0))</f>
        <v>0</v>
      </c>
      <c r="J385" s="42"/>
      <c r="K385" s="14"/>
      <c r="L385" s="34">
        <f>-SUMIFS([5]BV_Data_An_Cour!$O:$O,[5]BV_Data_An_Cour!$U:$U,$B385,[5]BV_Data_An_Cour!$V:$V,$C385,[5]BV_Data_An_Cour!$W:$W,$L$2)</f>
        <v>0</v>
      </c>
      <c r="M385" s="42"/>
      <c r="N385" s="60">
        <f t="shared" si="120"/>
        <v>0</v>
      </c>
      <c r="O385" s="42"/>
      <c r="P385" s="14"/>
      <c r="Q385" s="34">
        <f>-SUMIFS([5]BV_Data_An_Prec!$O:$O,[5]BV_Data_An_Prec!$U:$U,$B385,[5]BV_Data_An_Prec!$V:$V,$C385,[5]BV_Data_An_Prec!$W:$W,$L$2)</f>
        <v>0</v>
      </c>
      <c r="R385" s="42"/>
      <c r="S385" s="86">
        <f t="shared" si="121"/>
        <v>0</v>
      </c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spans="1:40" ht="20.25" customHeight="1">
      <c r="A386" t="str">
        <f t="shared" si="116"/>
        <v>BoutiqueTéléphone</v>
      </c>
      <c r="B386" s="12" t="s">
        <v>120</v>
      </c>
      <c r="C386" s="108" t="s">
        <v>60</v>
      </c>
      <c r="D386" s="82"/>
      <c r="E386" s="14"/>
      <c r="F386" s="31">
        <f>+INDEX('[5]Budget original'!$A$2:$AO$496,MATCH($A386,'[5]Budget original'!$A$2:$A$496,0),MATCH(F$2,'[5]Budget original'!$A$2:$AO$2,0))</f>
        <v>0</v>
      </c>
      <c r="G386" s="84"/>
      <c r="H386" s="14"/>
      <c r="I386" s="31">
        <f>+INDEX('[5]Budget révisé'!$A$2:$AO$496,MATCH($A386,'[5]Budget révisé'!$A$2:$A$496,0),MATCH(I$2,'[5]Budget révisé'!$A$2:$AO$2,0))</f>
        <v>0</v>
      </c>
      <c r="J386" s="42"/>
      <c r="K386" s="14"/>
      <c r="L386" s="34">
        <f>-SUMIFS([5]BV_Data_An_Cour!$O:$O,[5]BV_Data_An_Cour!$U:$U,$B386,[5]BV_Data_An_Cour!$V:$V,$C386,[5]BV_Data_An_Cour!$W:$W,$L$2)</f>
        <v>0</v>
      </c>
      <c r="M386" s="42"/>
      <c r="N386" s="60">
        <f t="shared" si="120"/>
        <v>0</v>
      </c>
      <c r="O386" s="42"/>
      <c r="P386" s="14"/>
      <c r="Q386" s="34">
        <f>-SUMIFS([5]BV_Data_An_Prec!$O:$O,[5]BV_Data_An_Prec!$U:$U,$B386,[5]BV_Data_An_Prec!$V:$V,$C386,[5]BV_Data_An_Prec!$W:$W,$L$2)</f>
        <v>0</v>
      </c>
      <c r="R386" s="42"/>
      <c r="S386" s="86">
        <f t="shared" si="121"/>
        <v>0</v>
      </c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spans="1:40" ht="20.25" customHeight="1">
      <c r="A387" t="str">
        <f t="shared" si="116"/>
        <v>BoutiqueFrais postaux</v>
      </c>
      <c r="B387" s="12" t="s">
        <v>120</v>
      </c>
      <c r="C387" s="108" t="s">
        <v>61</v>
      </c>
      <c r="D387" s="82"/>
      <c r="E387" s="14"/>
      <c r="F387" s="31">
        <f>+INDEX('[5]Budget original'!$A$2:$AO$496,MATCH($A387,'[5]Budget original'!$A$2:$A$496,0),MATCH(F$2,'[5]Budget original'!$A$2:$AO$2,0))</f>
        <v>0</v>
      </c>
      <c r="G387" s="84"/>
      <c r="H387" s="14"/>
      <c r="I387" s="31">
        <f>+INDEX('[5]Budget révisé'!$A$2:$AO$496,MATCH($A387,'[5]Budget révisé'!$A$2:$A$496,0),MATCH(I$2,'[5]Budget révisé'!$A$2:$AO$2,0))</f>
        <v>0</v>
      </c>
      <c r="J387" s="42"/>
      <c r="K387" s="14"/>
      <c r="L387" s="34">
        <f>-SUMIFS([5]BV_Data_An_Cour!$O:$O,[5]BV_Data_An_Cour!$U:$U,$B387,[5]BV_Data_An_Cour!$V:$V,$C387,[5]BV_Data_An_Cour!$W:$W,$L$2)</f>
        <v>0</v>
      </c>
      <c r="M387" s="42"/>
      <c r="N387" s="60">
        <f t="shared" si="120"/>
        <v>0</v>
      </c>
      <c r="O387" s="42"/>
      <c r="P387" s="14"/>
      <c r="Q387" s="34">
        <f>-SUMIFS([5]BV_Data_An_Prec!$O:$O,[5]BV_Data_An_Prec!$U:$U,$B387,[5]BV_Data_An_Prec!$V:$V,$C387,[5]BV_Data_An_Prec!$W:$W,$L$2)</f>
        <v>0</v>
      </c>
      <c r="R387" s="42"/>
      <c r="S387" s="86">
        <f t="shared" si="121"/>
        <v>0</v>
      </c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spans="1:40" ht="20.25" customHeight="1">
      <c r="A388" t="str">
        <f t="shared" si="116"/>
        <v>BoutiqueDivers</v>
      </c>
      <c r="B388" s="12" t="s">
        <v>120</v>
      </c>
      <c r="C388" s="108" t="s">
        <v>62</v>
      </c>
      <c r="D388" s="82"/>
      <c r="E388" s="14"/>
      <c r="F388" s="31">
        <f>+INDEX('[5]Budget original'!$A$2:$AO$496,MATCH($A388,'[5]Budget original'!$A$2:$A$496,0),MATCH(F$2,'[5]Budget original'!$A$2:$AO$2,0))</f>
        <v>0</v>
      </c>
      <c r="G388" s="84"/>
      <c r="H388" s="14"/>
      <c r="I388" s="31">
        <f>+INDEX('[5]Budget révisé'!$A$2:$AO$496,MATCH($A388,'[5]Budget révisé'!$A$2:$A$496,0),MATCH(I$2,'[5]Budget révisé'!$A$2:$AO$2,0))</f>
        <v>0</v>
      </c>
      <c r="J388" s="42"/>
      <c r="K388" s="14"/>
      <c r="L388" s="34">
        <f>-SUMIFS([5]BV_Data_An_Cour!$O:$O,[5]BV_Data_An_Cour!$U:$U,$B388,[5]BV_Data_An_Cour!$V:$V,$C388,[5]BV_Data_An_Cour!$W:$W,$L$2)</f>
        <v>0</v>
      </c>
      <c r="M388" s="42"/>
      <c r="N388" s="60">
        <f t="shared" si="120"/>
        <v>0</v>
      </c>
      <c r="O388" s="42"/>
      <c r="P388" s="14"/>
      <c r="Q388" s="34">
        <f>-SUMIFS([5]BV_Data_An_Prec!$O:$O,[5]BV_Data_An_Prec!$U:$U,$B388,[5]BV_Data_An_Prec!$V:$V,$C388,[5]BV_Data_An_Prec!$W:$W,$L$2)</f>
        <v>0</v>
      </c>
      <c r="R388" s="42"/>
      <c r="S388" s="86">
        <f t="shared" si="121"/>
        <v>0</v>
      </c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spans="1:40" ht="20.25" customHeight="1">
      <c r="A389" t="str">
        <f t="shared" si="116"/>
        <v>BoutiqueFormation</v>
      </c>
      <c r="B389" s="12" t="s">
        <v>120</v>
      </c>
      <c r="C389" s="108" t="s">
        <v>63</v>
      </c>
      <c r="D389" s="82"/>
      <c r="E389" s="14"/>
      <c r="F389" s="31">
        <f>+INDEX('[5]Budget original'!$A$2:$AO$496,MATCH($A389,'[5]Budget original'!$A$2:$A$496,0),MATCH(F$2,'[5]Budget original'!$A$2:$AO$2,0))</f>
        <v>0</v>
      </c>
      <c r="G389" s="84"/>
      <c r="H389" s="14"/>
      <c r="I389" s="31">
        <f>+INDEX('[5]Budget révisé'!$A$2:$AO$496,MATCH($A389,'[5]Budget révisé'!$A$2:$A$496,0),MATCH(I$2,'[5]Budget révisé'!$A$2:$AO$2,0))</f>
        <v>0</v>
      </c>
      <c r="J389" s="42"/>
      <c r="K389" s="14"/>
      <c r="L389" s="34">
        <f>-SUMIFS([5]BV_Data_An_Cour!$O:$O,[5]BV_Data_An_Cour!$U:$U,$B389,[5]BV_Data_An_Cour!$V:$V,$C389,[5]BV_Data_An_Cour!$W:$W,$L$2)</f>
        <v>0</v>
      </c>
      <c r="M389" s="42"/>
      <c r="N389" s="60">
        <f t="shared" si="120"/>
        <v>0</v>
      </c>
      <c r="O389" s="42"/>
      <c r="P389" s="14"/>
      <c r="Q389" s="34">
        <f>-SUMIFS([5]BV_Data_An_Prec!$O:$O,[5]BV_Data_An_Prec!$U:$U,$B389,[5]BV_Data_An_Prec!$V:$V,$C389,[5]BV_Data_An_Prec!$W:$W,$L$2)</f>
        <v>0</v>
      </c>
      <c r="R389" s="42"/>
      <c r="S389" s="86">
        <f t="shared" si="121"/>
        <v>0</v>
      </c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1:40" ht="20.25" customHeight="1">
      <c r="A390" t="str">
        <f t="shared" si="116"/>
        <v>BoutiqueFrais bancaires</v>
      </c>
      <c r="B390" s="12" t="s">
        <v>120</v>
      </c>
      <c r="C390" s="108" t="s">
        <v>64</v>
      </c>
      <c r="D390" s="82"/>
      <c r="E390" s="14"/>
      <c r="F390" s="31">
        <f>+INDEX('[5]Budget original'!$A$2:$AO$496,MATCH($A390,'[5]Budget original'!$A$2:$A$496,0),MATCH(F$2,'[5]Budget original'!$A$2:$AO$2,0))</f>
        <v>0</v>
      </c>
      <c r="G390" s="84"/>
      <c r="H390" s="14"/>
      <c r="I390" s="31">
        <f>+INDEX('[5]Budget révisé'!$A$2:$AO$496,MATCH($A390,'[5]Budget révisé'!$A$2:$A$496,0),MATCH(I$2,'[5]Budget révisé'!$A$2:$AO$2,0))</f>
        <v>0</v>
      </c>
      <c r="J390" s="42"/>
      <c r="K390" s="14"/>
      <c r="L390" s="34">
        <f>-SUMIFS([5]BV_Data_An_Cour!$O:$O,[5]BV_Data_An_Cour!$U:$U,$B390,[5]BV_Data_An_Cour!$V:$V,$C390,[5]BV_Data_An_Cour!$W:$W,$L$2)</f>
        <v>0</v>
      </c>
      <c r="M390" s="42"/>
      <c r="N390" s="60">
        <f t="shared" si="120"/>
        <v>0</v>
      </c>
      <c r="O390" s="42"/>
      <c r="P390" s="14"/>
      <c r="Q390" s="34">
        <f>-SUMIFS([5]BV_Data_An_Prec!$O:$O,[5]BV_Data_An_Prec!$U:$U,$B390,[5]BV_Data_An_Prec!$V:$V,$C390,[5]BV_Data_An_Prec!$W:$W,$L$2)</f>
        <v>0</v>
      </c>
      <c r="R390" s="42"/>
      <c r="S390" s="86">
        <f t="shared" si="121"/>
        <v>0</v>
      </c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spans="1:40" ht="15.75" hidden="1" customHeight="1">
      <c r="A391" t="str">
        <f t="shared" si="116"/>
        <v>Boutique[...]</v>
      </c>
      <c r="B391" s="12" t="s">
        <v>120</v>
      </c>
      <c r="C391" s="108" t="s">
        <v>21</v>
      </c>
      <c r="D391" s="82"/>
      <c r="E391" s="14"/>
      <c r="F391" s="31">
        <f>+INDEX('[5]Budget original'!$A$2:$AO$496,MATCH($A391,'[5]Budget original'!$A$2:$A$496,0),MATCH(F$2,'[5]Budget original'!$A$2:$AO$2,0))</f>
        <v>0</v>
      </c>
      <c r="G391" s="84"/>
      <c r="H391" s="14"/>
      <c r="I391" s="31">
        <f>+INDEX('[5]Budget révisé'!$A$2:$AO$496,MATCH($A391,'[5]Budget révisé'!$A$2:$A$496,0),MATCH(I$2,'[5]Budget révisé'!$A$2:$AO$2,0))</f>
        <v>0</v>
      </c>
      <c r="J391" s="42"/>
      <c r="K391" s="14"/>
      <c r="L391" s="34">
        <f>-SUMIFS([5]BV_Data_An_Cour!$O:$O,[5]BV_Data_An_Cour!$U:$U,$B391,[5]BV_Data_An_Cour!$V:$V,$C391,[5]BV_Data_An_Cour!$W:$W,$L$2)</f>
        <v>0</v>
      </c>
      <c r="M391" s="42"/>
      <c r="N391" s="60">
        <f t="shared" si="120"/>
        <v>0</v>
      </c>
      <c r="O391" s="42"/>
      <c r="P391" s="14"/>
      <c r="Q391" s="34">
        <f>-SUMIFS([5]BV_Data_An_Prec!$O:$O,[5]BV_Data_An_Prec!$U:$U,$B391,[5]BV_Data_An_Prec!$V:$V,$C391,[5]BV_Data_An_Prec!$W:$W,$L$2)</f>
        <v>0</v>
      </c>
      <c r="R391" s="42"/>
      <c r="S391" s="86">
        <f t="shared" si="121"/>
        <v>0</v>
      </c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spans="1:40" ht="15.75" hidden="1" customHeight="1">
      <c r="A392" t="str">
        <f t="shared" si="116"/>
        <v>Boutique[...]</v>
      </c>
      <c r="B392" s="12" t="s">
        <v>120</v>
      </c>
      <c r="C392" s="108" t="s">
        <v>21</v>
      </c>
      <c r="D392" s="82"/>
      <c r="E392" s="14"/>
      <c r="F392" s="31">
        <f>+INDEX('[5]Budget original'!$A$2:$AO$496,MATCH($A392,'[5]Budget original'!$A$2:$A$496,0),MATCH(F$2,'[5]Budget original'!$A$2:$AO$2,0))</f>
        <v>0</v>
      </c>
      <c r="G392" s="84"/>
      <c r="H392" s="14"/>
      <c r="I392" s="31">
        <f>+INDEX('[5]Budget révisé'!$A$2:$AO$496,MATCH($A392,'[5]Budget révisé'!$A$2:$A$496,0),MATCH(I$2,'[5]Budget révisé'!$A$2:$AO$2,0))</f>
        <v>0</v>
      </c>
      <c r="J392" s="42"/>
      <c r="K392" s="14"/>
      <c r="L392" s="34">
        <f>-SUMIFS([5]BV_Data_An_Cour!$O:$O,[5]BV_Data_An_Cour!$U:$U,$B392,[5]BV_Data_An_Cour!$V:$V,$C392,[5]BV_Data_An_Cour!$W:$W,$L$2)</f>
        <v>0</v>
      </c>
      <c r="M392" s="42"/>
      <c r="N392" s="60">
        <f t="shared" si="120"/>
        <v>0</v>
      </c>
      <c r="O392" s="42"/>
      <c r="P392" s="14"/>
      <c r="Q392" s="34">
        <f>-SUMIFS([5]BV_Data_An_Prec!$O:$O,[5]BV_Data_An_Prec!$U:$U,$B392,[5]BV_Data_An_Prec!$V:$V,$C392,[5]BV_Data_An_Prec!$W:$W,$L$2)</f>
        <v>0</v>
      </c>
      <c r="R392" s="42"/>
      <c r="S392" s="86">
        <f t="shared" si="121"/>
        <v>0</v>
      </c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spans="1:40" ht="15.75" hidden="1" customHeight="1">
      <c r="A393" t="str">
        <f t="shared" si="116"/>
        <v>Boutique[...]</v>
      </c>
      <c r="B393" s="12" t="s">
        <v>120</v>
      </c>
      <c r="C393" s="108" t="s">
        <v>21</v>
      </c>
      <c r="D393" s="89"/>
      <c r="E393" s="117"/>
      <c r="F393" s="31">
        <f>+INDEX('[5]Budget original'!$A$2:$AO$496,MATCH($A393,'[5]Budget original'!$A$2:$A$496,0),MATCH(F$2,'[5]Budget original'!$A$2:$AO$2,0))</f>
        <v>0</v>
      </c>
      <c r="G393" s="91"/>
      <c r="H393" s="117"/>
      <c r="I393" s="31">
        <f>+INDEX('[5]Budget révisé'!$A$2:$AO$496,MATCH($A393,'[5]Budget révisé'!$A$2:$A$496,0),MATCH(I$2,'[5]Budget révisé'!$A$2:$AO$2,0))</f>
        <v>0</v>
      </c>
      <c r="J393" s="24"/>
      <c r="K393" s="117"/>
      <c r="L393" s="34">
        <f>-SUMIFS([5]BV_Data_An_Cour!$O:$O,[5]BV_Data_An_Cour!$U:$U,$B393,[5]BV_Data_An_Cour!$V:$V,$C393,[5]BV_Data_An_Cour!$W:$W,$L$2)</f>
        <v>0</v>
      </c>
      <c r="M393" s="24"/>
      <c r="N393" s="94">
        <f t="shared" si="120"/>
        <v>0</v>
      </c>
      <c r="O393" s="24"/>
      <c r="P393" s="117"/>
      <c r="Q393" s="34">
        <f>-SUMIFS([5]BV_Data_An_Prec!$O:$O,[5]BV_Data_An_Prec!$U:$U,$B393,[5]BV_Data_An_Prec!$V:$V,$C393,[5]BV_Data_An_Prec!$W:$W,$L$2)</f>
        <v>0</v>
      </c>
      <c r="R393" s="24"/>
      <c r="S393" s="95">
        <f t="shared" si="121"/>
        <v>0</v>
      </c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spans="1:40" ht="15.75" customHeight="1">
      <c r="B394" s="7"/>
      <c r="C394" s="99" t="s">
        <v>65</v>
      </c>
      <c r="D394" s="100" t="s">
        <v>40</v>
      </c>
      <c r="E394" s="101">
        <f>IFERROR(F394/F$359,0)</f>
        <v>0</v>
      </c>
      <c r="F394" s="102">
        <f>+SUM(F377:F393)</f>
        <v>0</v>
      </c>
      <c r="G394" s="103" t="s">
        <v>40</v>
      </c>
      <c r="H394" s="101">
        <f>IFERROR(I394/I$359,0)</f>
        <v>0</v>
      </c>
      <c r="I394" s="102">
        <f>+SUM(I377:I393)</f>
        <v>0</v>
      </c>
      <c r="J394" s="103" t="s">
        <v>40</v>
      </c>
      <c r="K394" s="101">
        <f>IFERROR(L394/L$359,0)</f>
        <v>0</v>
      </c>
      <c r="L394" s="102">
        <f>+SUM(L377:L393)</f>
        <v>0</v>
      </c>
      <c r="M394" s="154"/>
      <c r="N394" s="102">
        <f>+SUM(N377:N393)</f>
        <v>0</v>
      </c>
      <c r="O394" s="103" t="s">
        <v>40</v>
      </c>
      <c r="P394" s="101">
        <f>IFERROR(Q394/Q$359,0)</f>
        <v>0</v>
      </c>
      <c r="Q394" s="102">
        <f>+SUM(Q377:Q393)</f>
        <v>0</v>
      </c>
      <c r="R394" s="154"/>
      <c r="S394" s="120">
        <f>+SUM(S377:S393)</f>
        <v>0</v>
      </c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1:40" ht="15.75" customHeight="1">
      <c r="B395" s="7"/>
      <c r="C395" s="30"/>
      <c r="D395" s="14"/>
      <c r="E395" s="14"/>
      <c r="F395" s="41"/>
      <c r="G395" s="42"/>
      <c r="H395" s="14"/>
      <c r="I395" s="41"/>
      <c r="J395" s="42"/>
      <c r="K395" s="14"/>
      <c r="L395" s="41"/>
      <c r="M395" s="79"/>
      <c r="N395" s="78"/>
      <c r="O395" s="42"/>
      <c r="P395" s="14"/>
      <c r="Q395" s="41"/>
      <c r="R395" s="42"/>
      <c r="S395" s="256"/>
      <c r="T395" s="257"/>
      <c r="U395" s="257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spans="1:40" ht="15.75" customHeight="1">
      <c r="B396" s="7"/>
      <c r="C396" s="99" t="s">
        <v>66</v>
      </c>
      <c r="D396" s="100" t="s">
        <v>40</v>
      </c>
      <c r="E396" s="101">
        <f>IFERROR(F396/F$359,0)</f>
        <v>0</v>
      </c>
      <c r="F396" s="102">
        <f>F376+F394</f>
        <v>0</v>
      </c>
      <c r="G396" s="103" t="s">
        <v>40</v>
      </c>
      <c r="H396" s="101">
        <f>IFERROR(I396/I$359,0)</f>
        <v>0</v>
      </c>
      <c r="I396" s="102">
        <f>I376+I394</f>
        <v>0</v>
      </c>
      <c r="J396" s="103" t="s">
        <v>40</v>
      </c>
      <c r="K396" s="101">
        <f>IFERROR(L396/L$359,0)</f>
        <v>0</v>
      </c>
      <c r="L396" s="102">
        <f>L376+L394</f>
        <v>0</v>
      </c>
      <c r="M396" s="258"/>
      <c r="N396" s="102">
        <f>L396-I396</f>
        <v>0</v>
      </c>
      <c r="O396" s="103" t="s">
        <v>40</v>
      </c>
      <c r="P396" s="101">
        <f>IFERROR(Q396/Q$359,0)</f>
        <v>0</v>
      </c>
      <c r="Q396" s="102">
        <f>Q376+Q394</f>
        <v>0</v>
      </c>
      <c r="R396" s="106"/>
      <c r="S396" s="107">
        <f>L396-Q396</f>
        <v>0</v>
      </c>
      <c r="T396" s="257"/>
      <c r="U396" s="257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spans="1:40" ht="15.75" customHeight="1" thickBot="1">
      <c r="B397" s="7"/>
      <c r="C397" s="30"/>
      <c r="D397" s="14"/>
      <c r="E397" s="14"/>
      <c r="F397" s="60"/>
      <c r="G397" s="42"/>
      <c r="H397" s="14"/>
      <c r="I397" s="60"/>
      <c r="J397" s="42"/>
      <c r="K397" s="14"/>
      <c r="L397" s="60"/>
      <c r="M397" s="79"/>
      <c r="N397" s="78"/>
      <c r="O397" s="42"/>
      <c r="P397" s="14"/>
      <c r="Q397" s="60"/>
      <c r="R397" s="42"/>
      <c r="S397" s="256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spans="1:40" ht="15.75" customHeight="1" thickTop="1" thickBot="1">
      <c r="B398" s="7"/>
      <c r="C398" s="259" t="s">
        <v>73</v>
      </c>
      <c r="D398" s="260"/>
      <c r="E398" s="260"/>
      <c r="F398" s="261">
        <f>F361-F396</f>
        <v>0</v>
      </c>
      <c r="G398" s="262"/>
      <c r="H398" s="260"/>
      <c r="I398" s="261">
        <f>I361-I396</f>
        <v>0</v>
      </c>
      <c r="J398" s="263"/>
      <c r="K398" s="264"/>
      <c r="L398" s="261">
        <f>L361-L396</f>
        <v>0</v>
      </c>
      <c r="M398" s="262"/>
      <c r="N398" s="261">
        <f>L398-I398</f>
        <v>0</v>
      </c>
      <c r="O398" s="263"/>
      <c r="P398" s="264"/>
      <c r="Q398" s="261">
        <f>Q361-Q396</f>
        <v>0</v>
      </c>
      <c r="R398" s="263"/>
      <c r="S398" s="265">
        <f>L398-Q398</f>
        <v>0</v>
      </c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spans="1:40" ht="15.75" customHeight="1" thickTop="1">
      <c r="B399" s="7"/>
      <c r="C399" s="77"/>
      <c r="D399" s="82"/>
      <c r="E399" s="14"/>
      <c r="F399" s="118"/>
      <c r="G399" s="82"/>
      <c r="H399" s="14"/>
      <c r="I399" s="118"/>
      <c r="J399" s="77"/>
      <c r="K399" s="77"/>
      <c r="L399" s="118"/>
      <c r="M399" s="77"/>
      <c r="N399" s="118"/>
      <c r="O399" s="77"/>
      <c r="P399" s="77"/>
      <c r="Q399" s="118"/>
      <c r="R399" s="77"/>
      <c r="S399" s="118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1:40" ht="15.75" customHeight="1">
      <c r="B400" s="7"/>
      <c r="C400" s="14"/>
      <c r="D400" s="14"/>
      <c r="E400" s="14"/>
      <c r="F400" s="14"/>
      <c r="G400" s="14"/>
      <c r="H400" s="14"/>
      <c r="I400" s="14"/>
      <c r="J400" s="83"/>
      <c r="K400" s="14"/>
      <c r="L400" s="11" t="s">
        <v>219</v>
      </c>
      <c r="M400" s="14"/>
      <c r="N400" s="14"/>
      <c r="O400" s="14"/>
      <c r="P400" s="14"/>
      <c r="Q400" s="14"/>
      <c r="R400" s="11" t="s">
        <v>220</v>
      </c>
      <c r="S400" s="496"/>
      <c r="T400" s="11"/>
      <c r="U400" s="11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spans="1:61" ht="44.25" customHeight="1"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 t="s">
        <v>221</v>
      </c>
      <c r="M401" s="495">
        <f>L50</f>
        <v>11115.9</v>
      </c>
      <c r="N401" s="497">
        <f>I50/($I$50+$I$51+$I$52)</f>
        <v>0.53097345132743357</v>
      </c>
      <c r="O401" s="495">
        <f>($M$439*$O$405)*N401</f>
        <v>10863.607824490373</v>
      </c>
      <c r="P401" s="11"/>
      <c r="Q401" s="495">
        <f>O401-M401</f>
        <v>-252.29217550962676</v>
      </c>
      <c r="R401" s="11">
        <v>6132</v>
      </c>
      <c r="S401" s="498">
        <f>Q401</f>
        <v>-252.29217550962676</v>
      </c>
      <c r="T401" s="11"/>
      <c r="U401" s="11"/>
      <c r="V401" s="6" t="str">
        <f>C1</f>
        <v>Volks</v>
      </c>
      <c r="W401" s="6"/>
      <c r="X401" s="6"/>
      <c r="Y401" s="6"/>
      <c r="Z401" s="1"/>
      <c r="AA401" s="1"/>
      <c r="AB401" s="6"/>
      <c r="AC401" s="6"/>
      <c r="AD401" s="1"/>
      <c r="AE401" s="3" t="s">
        <v>122</v>
      </c>
      <c r="AF401" s="6"/>
      <c r="AG401" s="6"/>
      <c r="AH401" s="1"/>
      <c r="AI401" s="1"/>
      <c r="AJ401" s="266"/>
      <c r="AK401" s="2"/>
      <c r="AL401" s="1"/>
      <c r="AM401" s="6"/>
      <c r="AN401" s="6"/>
      <c r="AO401" s="5" t="str">
        <f>$S$1</f>
        <v>Réalisé, Juillet 2021</v>
      </c>
      <c r="AP401" s="257"/>
      <c r="AQ401" s="257"/>
      <c r="AR401" s="257"/>
      <c r="AS401" s="257"/>
      <c r="AT401" s="257"/>
      <c r="AU401" s="257"/>
      <c r="AV401" s="257"/>
      <c r="AW401" s="257"/>
      <c r="AX401" s="257"/>
      <c r="AY401" s="257"/>
      <c r="AZ401" s="257"/>
      <c r="BA401" s="257"/>
      <c r="BB401" s="257"/>
      <c r="BC401" s="257"/>
      <c r="BD401" s="257"/>
      <c r="BE401" s="257"/>
      <c r="BF401" s="257"/>
      <c r="BG401" s="257"/>
      <c r="BH401" s="257"/>
      <c r="BI401" s="257"/>
    </row>
    <row r="402" spans="1:61" ht="15.75" customHeight="1" thickBot="1"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 t="s">
        <v>222</v>
      </c>
      <c r="M402" s="495">
        <f>L51</f>
        <v>7966.39</v>
      </c>
      <c r="N402" s="497">
        <f t="shared" ref="N402:N403" si="122">I51/($I$50+$I$51+$I$52)</f>
        <v>0.38053097345132747</v>
      </c>
      <c r="O402" s="495">
        <f t="shared" ref="O402:O404" si="123">($M$439*$O$405)*N402</f>
        <v>7785.5856075514357</v>
      </c>
      <c r="P402" s="499"/>
      <c r="Q402" s="495">
        <f t="shared" ref="Q402:Q403" si="124">O402-M402</f>
        <v>-180.80439244856461</v>
      </c>
      <c r="R402" s="11">
        <v>6139</v>
      </c>
      <c r="S402" s="498">
        <f>Q402</f>
        <v>-180.80439244856461</v>
      </c>
      <c r="T402" s="11"/>
      <c r="U402" s="11"/>
      <c r="V402" s="267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57"/>
      <c r="AQ402" s="257"/>
      <c r="AR402" s="257"/>
      <c r="AS402" s="257"/>
      <c r="AT402" s="257"/>
      <c r="AU402" s="257"/>
      <c r="AV402" s="257"/>
      <c r="AW402" s="257"/>
      <c r="AX402" s="257"/>
      <c r="AY402" s="257"/>
      <c r="AZ402" s="257"/>
      <c r="BA402" s="257"/>
      <c r="BB402" s="257"/>
      <c r="BC402" s="257"/>
      <c r="BD402" s="257"/>
      <c r="BE402" s="257"/>
      <c r="BF402" s="257"/>
      <c r="BG402" s="257"/>
      <c r="BH402" s="257"/>
      <c r="BI402" s="257"/>
    </row>
    <row r="403" spans="1:61" ht="15.75" customHeight="1" thickTop="1" thickBot="1">
      <c r="A403" t="str">
        <f>+U403&amp;V403</f>
        <v/>
      </c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 t="s">
        <v>223</v>
      </c>
      <c r="M403" s="495">
        <f>L52</f>
        <v>1852.65</v>
      </c>
      <c r="N403" s="497">
        <f t="shared" si="122"/>
        <v>8.8495575221238951E-2</v>
      </c>
      <c r="O403" s="495">
        <f t="shared" si="123"/>
        <v>1810.6013040817293</v>
      </c>
      <c r="P403" s="499"/>
      <c r="Q403" s="495">
        <f t="shared" si="124"/>
        <v>-42.048695918270823</v>
      </c>
      <c r="R403" s="11">
        <v>6131</v>
      </c>
      <c r="S403" s="498">
        <f>Q403</f>
        <v>-42.048695918270823</v>
      </c>
      <c r="T403" s="11"/>
      <c r="U403" s="11"/>
      <c r="V403" s="268"/>
      <c r="W403" s="511"/>
      <c r="X403" s="535" t="s">
        <v>123</v>
      </c>
      <c r="Y403" s="533"/>
      <c r="Z403" s="536"/>
      <c r="AA403" s="532" t="s">
        <v>75</v>
      </c>
      <c r="AB403" s="533"/>
      <c r="AC403" s="536"/>
      <c r="AD403" s="532" t="s">
        <v>7</v>
      </c>
      <c r="AE403" s="533"/>
      <c r="AF403" s="536"/>
      <c r="AG403" s="532" t="s">
        <v>124</v>
      </c>
      <c r="AH403" s="533"/>
      <c r="AI403" s="536"/>
      <c r="AJ403" s="532" t="s">
        <v>125</v>
      </c>
      <c r="AK403" s="533"/>
      <c r="AL403" s="533"/>
      <c r="AM403" s="532" t="s">
        <v>126</v>
      </c>
      <c r="AN403" s="533"/>
      <c r="AO403" s="534"/>
      <c r="AP403" s="257"/>
      <c r="AQ403" s="257"/>
      <c r="AR403" s="257"/>
      <c r="AS403" s="257"/>
      <c r="AT403" s="257"/>
      <c r="AU403" s="257"/>
      <c r="AV403" s="257"/>
      <c r="AW403" s="257"/>
      <c r="AX403" s="257"/>
      <c r="AY403" s="257"/>
      <c r="AZ403" s="257"/>
      <c r="BA403" s="257"/>
      <c r="BB403" s="257"/>
      <c r="BC403" s="257"/>
      <c r="BD403" s="257"/>
      <c r="BE403" s="257"/>
      <c r="BF403" s="257"/>
      <c r="BG403" s="257"/>
      <c r="BH403" s="257"/>
      <c r="BI403" s="257"/>
    </row>
    <row r="404" spans="1:61" ht="15.75" customHeight="1">
      <c r="A404" t="str">
        <f t="shared" ref="A404:A483" si="125">+U404&amp;V404</f>
        <v/>
      </c>
      <c r="B404" s="7"/>
      <c r="C404" s="11"/>
      <c r="D404" s="11"/>
      <c r="E404" s="11"/>
      <c r="F404" s="11" t="s">
        <v>224</v>
      </c>
      <c r="G404" s="11"/>
      <c r="H404" s="11"/>
      <c r="I404" s="11"/>
      <c r="J404" s="11"/>
      <c r="M404" s="500"/>
      <c r="N404" s="501">
        <f>SUM(N401:N403)</f>
        <v>1</v>
      </c>
      <c r="O404" s="495">
        <f t="shared" si="123"/>
        <v>20459.794736123538</v>
      </c>
      <c r="P404" s="499"/>
      <c r="Q404" s="502">
        <f>SUM(Q401:Q403)</f>
        <v>-475.1452638764622</v>
      </c>
      <c r="R404" s="11"/>
      <c r="S404" s="498"/>
      <c r="T404" s="11"/>
      <c r="U404" s="11"/>
      <c r="V404" s="88"/>
      <c r="W404" s="270" t="s">
        <v>127</v>
      </c>
      <c r="X404" s="270" t="s">
        <v>128</v>
      </c>
      <c r="Y404" s="270" t="s">
        <v>129</v>
      </c>
      <c r="Z404" s="271" t="s">
        <v>130</v>
      </c>
      <c r="AA404" s="270" t="s">
        <v>128</v>
      </c>
      <c r="AB404" s="270" t="s">
        <v>129</v>
      </c>
      <c r="AC404" s="271" t="s">
        <v>130</v>
      </c>
      <c r="AD404" s="272" t="s">
        <v>128</v>
      </c>
      <c r="AE404" s="270" t="s">
        <v>129</v>
      </c>
      <c r="AF404" s="270" t="s">
        <v>130</v>
      </c>
      <c r="AG404" s="272" t="s">
        <v>131</v>
      </c>
      <c r="AH404" s="270" t="s">
        <v>132</v>
      </c>
      <c r="AI404" s="270" t="s">
        <v>133</v>
      </c>
      <c r="AJ404" s="272" t="s">
        <v>128</v>
      </c>
      <c r="AK404" s="270" t="s">
        <v>129</v>
      </c>
      <c r="AL404" s="270" t="s">
        <v>130</v>
      </c>
      <c r="AM404" s="273" t="s">
        <v>131</v>
      </c>
      <c r="AN404" s="270" t="s">
        <v>132</v>
      </c>
      <c r="AO404" s="145" t="s">
        <v>133</v>
      </c>
      <c r="AP404" s="257"/>
      <c r="AQ404" s="257"/>
      <c r="AR404" s="257"/>
      <c r="AS404" s="257"/>
      <c r="AT404" s="257"/>
      <c r="AU404" s="257"/>
      <c r="AV404" s="257"/>
      <c r="AW404" s="257"/>
      <c r="AX404" s="257"/>
      <c r="AY404" s="257"/>
      <c r="AZ404" s="257"/>
      <c r="BA404" s="257"/>
      <c r="BB404" s="257"/>
      <c r="BC404" s="257"/>
      <c r="BD404" s="257"/>
      <c r="BE404" s="257"/>
      <c r="BF404" s="257"/>
      <c r="BG404" s="257"/>
      <c r="BH404" s="257"/>
      <c r="BI404" s="257"/>
    </row>
    <row r="405" spans="1:61" ht="15.75" customHeight="1">
      <c r="A405" t="str">
        <f t="shared" si="125"/>
        <v>Ventes nettes</v>
      </c>
      <c r="B405" s="7"/>
      <c r="C405" s="11"/>
      <c r="D405" s="11"/>
      <c r="E405" s="11"/>
      <c r="F405" s="11" t="s">
        <v>219</v>
      </c>
      <c r="G405" s="11"/>
      <c r="H405" s="11"/>
      <c r="I405" s="495">
        <f>L31+L32+L42+L43+L44+L45+K405</f>
        <v>91214.63</v>
      </c>
      <c r="J405" s="503">
        <f t="shared" ref="J405:J410" si="126">I405/$I$410</f>
        <v>0.29474032678939194</v>
      </c>
      <c r="K405">
        <v>3500</v>
      </c>
      <c r="L405" s="11" t="s">
        <v>225</v>
      </c>
      <c r="M405" s="495">
        <f>SUM(M401:M403)</f>
        <v>20934.940000000002</v>
      </c>
      <c r="N405" s="497">
        <f>M405/$M$439</f>
        <v>0.30158518873222073</v>
      </c>
      <c r="O405" s="497">
        <f>J405</f>
        <v>0.29474032678939194</v>
      </c>
      <c r="P405" s="499">
        <f>O405*$M$439</f>
        <v>20459.794736123538</v>
      </c>
      <c r="Q405" s="315">
        <f>P405-M405</f>
        <v>-475.14526387646401</v>
      </c>
      <c r="R405" s="257"/>
      <c r="S405" s="498"/>
      <c r="T405" s="257"/>
      <c r="U405" s="257"/>
      <c r="V405" s="109" t="s">
        <v>16</v>
      </c>
      <c r="W405" s="274"/>
      <c r="X405" s="274"/>
      <c r="Y405" s="274"/>
      <c r="Z405" s="275">
        <f>F5+F93+E193+E249+D313+D361</f>
        <v>2556311.2097828956</v>
      </c>
      <c r="AA405" s="274"/>
      <c r="AB405" s="274"/>
      <c r="AC405" s="275">
        <f>I5+I93+H193+H249+G313+G361</f>
        <v>2556311.2097828956</v>
      </c>
      <c r="AD405" s="276"/>
      <c r="AE405" s="277"/>
      <c r="AF405" s="277">
        <f>L5+L93+K193+K249+J313+J361</f>
        <v>5134565.080000001</v>
      </c>
      <c r="AG405" s="276"/>
      <c r="AH405" s="277"/>
      <c r="AI405" s="278"/>
      <c r="AJ405" s="276"/>
      <c r="AK405" s="277"/>
      <c r="AL405" s="277">
        <f>Q5+Q93+P193+P249+O313+O361</f>
        <v>4185599.39</v>
      </c>
      <c r="AM405" s="279"/>
      <c r="AN405" s="277"/>
      <c r="AO405" s="280"/>
      <c r="AP405" s="257"/>
      <c r="AQ405" s="257"/>
      <c r="AR405" s="257"/>
      <c r="AS405" s="257"/>
      <c r="AT405" s="257"/>
      <c r="AU405" s="257"/>
      <c r="AV405" s="257"/>
      <c r="AW405" s="257"/>
      <c r="AX405" s="257"/>
      <c r="AY405" s="257"/>
      <c r="AZ405" s="257"/>
      <c r="BA405" s="257"/>
      <c r="BB405" s="257"/>
      <c r="BC405" s="257"/>
      <c r="BD405" s="257"/>
      <c r="BE405" s="257"/>
      <c r="BF405" s="257"/>
      <c r="BG405" s="257"/>
      <c r="BH405" s="257"/>
      <c r="BI405" s="257"/>
    </row>
    <row r="406" spans="1:61" ht="15.75" customHeight="1">
      <c r="A406" t="str">
        <f t="shared" si="125"/>
        <v>Profit brut</v>
      </c>
      <c r="B406" s="7"/>
      <c r="C406" s="11"/>
      <c r="D406" s="11"/>
      <c r="E406" s="11"/>
      <c r="F406" s="11" t="s">
        <v>225</v>
      </c>
      <c r="G406" s="11"/>
      <c r="H406" s="11"/>
      <c r="I406" s="495">
        <f>L111+L112+L122+L123+L124+L125+K406</f>
        <v>77012.37000000001</v>
      </c>
      <c r="J406" s="503">
        <f t="shared" si="126"/>
        <v>0.24884879871381996</v>
      </c>
      <c r="K406">
        <v>1875</v>
      </c>
      <c r="L406" s="11" t="s">
        <v>221</v>
      </c>
      <c r="M406" s="495">
        <f>L130</f>
        <v>9012.56</v>
      </c>
      <c r="N406" s="497">
        <f>I130/(I$130+I$131+I$132)</f>
        <v>0.53097345132743357</v>
      </c>
      <c r="O406" s="495">
        <f>($J$406*$M$439)*N406</f>
        <v>9172.1271611203993</v>
      </c>
      <c r="P406" s="499"/>
      <c r="Q406" s="495">
        <f>O406-M406</f>
        <v>159.56716112039976</v>
      </c>
      <c r="R406" s="257">
        <v>6232</v>
      </c>
      <c r="S406" s="498">
        <f>Q406</f>
        <v>159.56716112039976</v>
      </c>
      <c r="T406" s="257"/>
      <c r="U406" s="257"/>
      <c r="V406" s="281" t="s">
        <v>134</v>
      </c>
      <c r="W406" s="282"/>
      <c r="X406" s="282"/>
      <c r="Y406" s="282"/>
      <c r="Z406" s="283">
        <f>F27+F107+F193+F249+F313+F361</f>
        <v>541778.88628652471</v>
      </c>
      <c r="AA406" s="282"/>
      <c r="AB406" s="282"/>
      <c r="AC406" s="283">
        <f>I27+I107+I193+I249+I313+I361</f>
        <v>541778.88628652471</v>
      </c>
      <c r="AD406" s="284"/>
      <c r="AE406" s="285"/>
      <c r="AF406" s="285">
        <f>L27+L107+L193+L249+L313+L361</f>
        <v>610165.51</v>
      </c>
      <c r="AG406" s="284"/>
      <c r="AH406" s="285">
        <f>AF406-AC406</f>
        <v>68386.623713475303</v>
      </c>
      <c r="AI406" s="286">
        <f>AH406/AC406</f>
        <v>0.12622607754652959</v>
      </c>
      <c r="AJ406" s="284"/>
      <c r="AK406" s="285"/>
      <c r="AL406" s="285">
        <f>Q27+Q107+Q193+Q249+Q313+Q361</f>
        <v>503043.80000000022</v>
      </c>
      <c r="AM406" s="287"/>
      <c r="AN406" s="285">
        <f>AF406-AL406</f>
        <v>107121.70999999979</v>
      </c>
      <c r="AO406" s="288">
        <f>IF(AL406=0,0,AN406/AL406)</f>
        <v>0.21294708333548637</v>
      </c>
      <c r="AP406" s="257"/>
      <c r="AQ406" s="257"/>
      <c r="AR406" s="257"/>
      <c r="AS406" s="257"/>
      <c r="AT406" s="257"/>
      <c r="AU406" s="257"/>
      <c r="AV406" s="257"/>
      <c r="AW406" s="257"/>
      <c r="AX406" s="257"/>
      <c r="AY406" s="257"/>
      <c r="AZ406" s="257"/>
      <c r="BA406" s="257"/>
      <c r="BB406" s="257"/>
      <c r="BC406" s="257"/>
      <c r="BD406" s="257"/>
      <c r="BE406" s="257"/>
      <c r="BF406" s="257"/>
      <c r="BG406" s="257"/>
      <c r="BH406" s="257"/>
      <c r="BI406" s="257"/>
    </row>
    <row r="407" spans="1:61" ht="15.75" customHeight="1">
      <c r="A407" t="str">
        <f t="shared" si="125"/>
        <v>DÉPENSES</v>
      </c>
      <c r="B407" s="7"/>
      <c r="C407" s="11"/>
      <c r="D407" s="11"/>
      <c r="E407" s="11"/>
      <c r="F407" s="11" t="s">
        <v>84</v>
      </c>
      <c r="G407" s="11"/>
      <c r="H407" s="11"/>
      <c r="I407" s="162">
        <f>(K193-L193)+L197+L198+L199+L200+K407</f>
        <v>106942.87999999996</v>
      </c>
      <c r="J407" s="503">
        <f t="shared" si="126"/>
        <v>0.34556276113819362</v>
      </c>
      <c r="K407">
        <v>1094</v>
      </c>
      <c r="L407" s="11" t="s">
        <v>222</v>
      </c>
      <c r="M407" s="495">
        <f>L131</f>
        <v>6459</v>
      </c>
      <c r="N407" s="497">
        <f>I131/(I$130+I$131+I$132)</f>
        <v>0.38053097345132736</v>
      </c>
      <c r="O407" s="495">
        <f>($J$406*$M$439)*N407</f>
        <v>6573.3577988029529</v>
      </c>
      <c r="P407" s="499"/>
      <c r="Q407" s="495">
        <f t="shared" ref="Q407:Q408" si="127">O407-M407</f>
        <v>114.35779880295286</v>
      </c>
      <c r="R407" s="257">
        <v>6239</v>
      </c>
      <c r="S407" s="498">
        <f>Q407</f>
        <v>114.35779880295286</v>
      </c>
      <c r="T407" s="257"/>
      <c r="U407" s="257"/>
      <c r="V407" s="289" t="s">
        <v>135</v>
      </c>
      <c r="W407" s="290"/>
      <c r="X407" s="290"/>
      <c r="Y407" s="290"/>
      <c r="Z407" s="291"/>
      <c r="AA407" s="290"/>
      <c r="AB407" s="290"/>
      <c r="AC407" s="291"/>
      <c r="AD407" s="292"/>
      <c r="AE407" s="290"/>
      <c r="AF407" s="293"/>
      <c r="AG407" s="292"/>
      <c r="AH407" s="293"/>
      <c r="AI407" s="294"/>
      <c r="AJ407" s="292"/>
      <c r="AK407" s="290"/>
      <c r="AL407" s="293"/>
      <c r="AM407" s="295"/>
      <c r="AN407" s="293"/>
      <c r="AO407" s="296"/>
      <c r="AP407" s="257"/>
      <c r="AQ407" s="257"/>
      <c r="AR407" s="257"/>
      <c r="AS407" s="257"/>
      <c r="AT407" s="257"/>
      <c r="AU407" s="257"/>
      <c r="AV407" s="257"/>
      <c r="AW407" s="257"/>
      <c r="AX407" s="257"/>
      <c r="AY407" s="257"/>
      <c r="AZ407" s="257"/>
      <c r="BA407" s="257"/>
      <c r="BB407" s="257"/>
      <c r="BC407" s="257"/>
      <c r="BD407" s="257"/>
      <c r="BE407" s="257"/>
      <c r="BF407" s="257"/>
      <c r="BG407" s="257"/>
      <c r="BH407" s="257"/>
      <c r="BI407" s="257"/>
    </row>
    <row r="408" spans="1:61" ht="15.75" customHeight="1">
      <c r="A408" t="str">
        <f t="shared" si="125"/>
        <v>Comm. vendeurs</v>
      </c>
      <c r="B408" s="7"/>
      <c r="C408" s="11"/>
      <c r="D408" s="11"/>
      <c r="E408" s="11"/>
      <c r="F408" s="11" t="s">
        <v>226</v>
      </c>
      <c r="G408" s="11"/>
      <c r="H408" s="11"/>
      <c r="I408" s="495">
        <f>L253+L254+L255+L256+K408</f>
        <v>7389.34</v>
      </c>
      <c r="J408" s="503">
        <f t="shared" si="126"/>
        <v>2.3877052248722878E-2</v>
      </c>
      <c r="K408">
        <v>0</v>
      </c>
      <c r="L408" s="11" t="s">
        <v>223</v>
      </c>
      <c r="M408" s="495">
        <f>L132</f>
        <v>1502.09</v>
      </c>
      <c r="N408" s="497">
        <f>I132/(I$130+I$131+I$132)</f>
        <v>8.8495575221238951E-2</v>
      </c>
      <c r="O408" s="495">
        <f>($J$406*$M$439)*N408</f>
        <v>1528.6878601867338</v>
      </c>
      <c r="P408" s="499"/>
      <c r="Q408" s="495">
        <f t="shared" si="127"/>
        <v>26.597860186733897</v>
      </c>
      <c r="R408" s="257">
        <v>6231</v>
      </c>
      <c r="S408" s="498">
        <f>Q408</f>
        <v>26.597860186733897</v>
      </c>
      <c r="T408" s="257"/>
      <c r="U408" s="257"/>
      <c r="V408" s="108" t="s">
        <v>32</v>
      </c>
      <c r="W408" s="297" t="s">
        <v>136</v>
      </c>
      <c r="X408" s="290"/>
      <c r="Y408" s="298">
        <f t="shared" ref="Y408:Y417" si="128">Z408/(D$13+D$96)</f>
        <v>427.42441289987647</v>
      </c>
      <c r="Z408" s="291">
        <f t="shared" ref="Z408:Z414" si="129">+SUMIF($C:$C,$V408,F:F)</f>
        <v>40677.672039713987</v>
      </c>
      <c r="AA408" s="290"/>
      <c r="AB408" s="298">
        <f t="shared" ref="AB408:AB417" si="130">IF(AC408=0,0,AC408/(G$13+G$96))</f>
        <v>426.42664772048465</v>
      </c>
      <c r="AC408" s="291">
        <f t="shared" ref="AC408:AC414" si="131">+SUMIF($C:$C,$V408,I:I)</f>
        <v>40677.672039713987</v>
      </c>
      <c r="AD408" s="299"/>
      <c r="AE408" s="298">
        <f t="shared" ref="AE408:AE413" si="132">IF(AF408=0,0,AF408/(J$13+J$96))</f>
        <v>631.37598039215698</v>
      </c>
      <c r="AF408" s="291">
        <f t="shared" ref="AF408:AF414" si="133">+SUMIF($C:$C,$V408,L:L)</f>
        <v>64400.350000000006</v>
      </c>
      <c r="AG408" s="292">
        <f t="shared" ref="AG408:AH417" si="134">AE408-AB408</f>
        <v>204.94933267167232</v>
      </c>
      <c r="AH408" s="293">
        <f t="shared" si="134"/>
        <v>23722.677960286019</v>
      </c>
      <c r="AI408" s="294">
        <f>IF(AC408=0,0,AH408/AC408)</f>
        <v>0.5831867157276196</v>
      </c>
      <c r="AJ408" s="299"/>
      <c r="AK408" s="293">
        <f t="shared" ref="AK408:AK417" si="135">AL408/(O$13+O$96)</f>
        <v>519.58562500000005</v>
      </c>
      <c r="AL408" s="291">
        <f t="shared" ref="AL408:AL414" si="136">+SUMIF($C:$C,$V408,Q:Q)</f>
        <v>49880.22</v>
      </c>
      <c r="AM408" s="295">
        <f t="shared" ref="AM408:AM417" si="137">AE408-Y408</f>
        <v>203.9515674922805</v>
      </c>
      <c r="AN408" s="293">
        <f t="shared" ref="AN408:AN430" si="138">AF408-AL408</f>
        <v>14520.130000000005</v>
      </c>
      <c r="AO408" s="300">
        <f>IF(AL408=0,0,AN408/AL408)</f>
        <v>0.29109995906192887</v>
      </c>
      <c r="AP408" s="257"/>
      <c r="AQ408" s="257"/>
      <c r="AR408" s="7"/>
      <c r="AS408" s="257"/>
      <c r="AT408" s="257"/>
      <c r="AU408" s="257"/>
      <c r="AV408" s="257"/>
      <c r="AW408" s="257"/>
      <c r="AX408" s="257"/>
      <c r="AY408" s="257"/>
      <c r="AZ408" s="257"/>
      <c r="BA408" s="257"/>
      <c r="BB408" s="257"/>
      <c r="BC408" s="257"/>
      <c r="BD408" s="257"/>
      <c r="BE408" s="257"/>
      <c r="BF408" s="257"/>
      <c r="BG408" s="257"/>
      <c r="BH408" s="257"/>
      <c r="BI408" s="257"/>
    </row>
    <row r="409" spans="1:61" ht="15.75" customHeight="1">
      <c r="A409" t="str">
        <f t="shared" si="125"/>
        <v>Comm. F&amp;I</v>
      </c>
      <c r="B409" s="7"/>
      <c r="C409" s="11"/>
      <c r="D409" s="11"/>
      <c r="E409" s="11"/>
      <c r="F409" s="11" t="s">
        <v>227</v>
      </c>
      <c r="G409" s="11"/>
      <c r="H409" s="11"/>
      <c r="I409" s="495">
        <f>L317+L318+L319+L320+K409</f>
        <v>26915.329999999998</v>
      </c>
      <c r="J409" s="503">
        <f t="shared" si="126"/>
        <v>8.6971061109871559E-2</v>
      </c>
      <c r="K409">
        <v>678</v>
      </c>
      <c r="M409" s="500">
        <f>SUM(M406:M408)</f>
        <v>16973.649999999998</v>
      </c>
      <c r="N409" s="497">
        <f>SUM(N406:N408)</f>
        <v>0.99999999999999989</v>
      </c>
      <c r="O409" s="500">
        <f t="shared" ref="O409" si="139">SUM(O406:O408)</f>
        <v>17274.172820110085</v>
      </c>
      <c r="Q409" s="502">
        <f>SUM(Q406:Q408)</f>
        <v>300.52282011008651</v>
      </c>
      <c r="R409" s="257"/>
      <c r="S409" s="498"/>
      <c r="T409" s="257"/>
      <c r="U409" s="257"/>
      <c r="V409" s="109" t="s">
        <v>33</v>
      </c>
      <c r="W409" s="301" t="s">
        <v>137</v>
      </c>
      <c r="X409" s="274"/>
      <c r="Y409" s="302">
        <f t="shared" si="128"/>
        <v>370.69098729715341</v>
      </c>
      <c r="Z409" s="275">
        <f t="shared" si="129"/>
        <v>35278.392984266873</v>
      </c>
      <c r="AA409" s="274"/>
      <c r="AB409" s="302">
        <f t="shared" si="130"/>
        <v>369.82565871910111</v>
      </c>
      <c r="AC409" s="275">
        <f t="shared" si="131"/>
        <v>35278.392984266873</v>
      </c>
      <c r="AD409" s="303"/>
      <c r="AE409" s="302">
        <f t="shared" si="132"/>
        <v>482.53519607843134</v>
      </c>
      <c r="AF409" s="275">
        <f t="shared" si="133"/>
        <v>49218.59</v>
      </c>
      <c r="AG409" s="276">
        <f t="shared" si="134"/>
        <v>112.70953735933023</v>
      </c>
      <c r="AH409" s="277">
        <f t="shared" si="134"/>
        <v>13940.197015733123</v>
      </c>
      <c r="AI409" s="304">
        <f t="shared" ref="AI409:AI417" si="140">IF(AC409=0,0,AH409/AC409)</f>
        <v>0.3951483000359467</v>
      </c>
      <c r="AJ409" s="303"/>
      <c r="AK409" s="277">
        <f t="shared" si="135"/>
        <v>374.23468750000001</v>
      </c>
      <c r="AL409" s="275">
        <f t="shared" si="136"/>
        <v>35926.53</v>
      </c>
      <c r="AM409" s="279">
        <f t="shared" si="137"/>
        <v>111.84420878127793</v>
      </c>
      <c r="AN409" s="277">
        <f t="shared" si="138"/>
        <v>13292.059999999998</v>
      </c>
      <c r="AO409" s="305">
        <f t="shared" ref="AO409:AO417" si="141">IF(AL409=0,0,AN409/AL409)</f>
        <v>0.36997895427139771</v>
      </c>
      <c r="AP409" s="257"/>
      <c r="AQ409" s="257"/>
      <c r="AR409" s="14"/>
      <c r="AS409" s="257"/>
      <c r="AT409" s="257"/>
      <c r="AU409" s="257"/>
      <c r="AV409" s="257"/>
      <c r="AW409" s="257"/>
      <c r="AX409" s="257"/>
      <c r="AY409" s="257"/>
      <c r="AZ409" s="257"/>
      <c r="BA409" s="257"/>
      <c r="BB409" s="257"/>
      <c r="BC409" s="257"/>
      <c r="BD409" s="257"/>
      <c r="BE409" s="257"/>
      <c r="BF409" s="257"/>
      <c r="BG409" s="257"/>
      <c r="BH409" s="257"/>
      <c r="BI409" s="257"/>
    </row>
    <row r="410" spans="1:61" ht="15.75" customHeight="1">
      <c r="A410" t="str">
        <f t="shared" si="125"/>
        <v>Frais de livraison</v>
      </c>
      <c r="B410" s="7"/>
      <c r="C410" s="11"/>
      <c r="D410" s="11"/>
      <c r="E410" s="11"/>
      <c r="F410" s="11"/>
      <c r="G410" s="11"/>
      <c r="H410" s="11"/>
      <c r="I410" s="495">
        <f>SUM(I405:I409)</f>
        <v>309474.55</v>
      </c>
      <c r="J410" s="11">
        <f t="shared" si="126"/>
        <v>1</v>
      </c>
      <c r="L410" s="11" t="s">
        <v>84</v>
      </c>
      <c r="M410" s="500">
        <f>SUM(M406:M408)</f>
        <v>16973.649999999998</v>
      </c>
      <c r="N410" s="497">
        <f>M409/$M$439</f>
        <v>0.2445195180270236</v>
      </c>
      <c r="O410" s="497">
        <f>J406</f>
        <v>0.24884879871381996</v>
      </c>
      <c r="P410" s="499">
        <f>O410*$M$439</f>
        <v>17274.172820110089</v>
      </c>
      <c r="Q410" s="315">
        <f>P410-M409</f>
        <v>300.52282011009083</v>
      </c>
      <c r="R410" s="257"/>
      <c r="S410" s="498"/>
      <c r="T410" s="257"/>
      <c r="U410" s="257"/>
      <c r="V410" s="108" t="s">
        <v>34</v>
      </c>
      <c r="W410" s="297" t="s">
        <v>138</v>
      </c>
      <c r="X410" s="290"/>
      <c r="Y410" s="298">
        <f t="shared" si="128"/>
        <v>154.998938802597</v>
      </c>
      <c r="Z410" s="291">
        <f t="shared" si="129"/>
        <v>14751.136829876572</v>
      </c>
      <c r="AA410" s="290"/>
      <c r="AB410" s="298">
        <f t="shared" si="130"/>
        <v>154.63711449094694</v>
      </c>
      <c r="AC410" s="291">
        <f t="shared" si="131"/>
        <v>14751.136829876572</v>
      </c>
      <c r="AD410" s="299"/>
      <c r="AE410" s="298">
        <f t="shared" si="132"/>
        <v>189.95519607843138</v>
      </c>
      <c r="AF410" s="291">
        <f t="shared" si="133"/>
        <v>19375.43</v>
      </c>
      <c r="AG410" s="292">
        <f t="shared" si="134"/>
        <v>35.318081587484443</v>
      </c>
      <c r="AH410" s="293">
        <f t="shared" si="134"/>
        <v>4624.2931701234284</v>
      </c>
      <c r="AI410" s="294">
        <f t="shared" si="140"/>
        <v>0.31348723989580957</v>
      </c>
      <c r="AJ410" s="299"/>
      <c r="AK410" s="293">
        <f t="shared" si="135"/>
        <v>143.27562500000002</v>
      </c>
      <c r="AL410" s="291">
        <f t="shared" si="136"/>
        <v>13754.460000000001</v>
      </c>
      <c r="AM410" s="295">
        <f t="shared" si="137"/>
        <v>34.956257275834389</v>
      </c>
      <c r="AN410" s="293">
        <f t="shared" si="138"/>
        <v>5620.9699999999993</v>
      </c>
      <c r="AO410" s="300">
        <f t="shared" si="141"/>
        <v>0.4086652620313701</v>
      </c>
      <c r="AP410" s="257"/>
      <c r="AQ410" s="257"/>
      <c r="AR410" s="14"/>
      <c r="AS410" s="257"/>
      <c r="AT410" s="257"/>
      <c r="AU410" s="257"/>
      <c r="AV410" s="257"/>
      <c r="AW410" s="257"/>
      <c r="AX410" s="257"/>
      <c r="AY410" s="257"/>
      <c r="AZ410" s="257"/>
      <c r="BA410" s="257"/>
      <c r="BB410" s="257"/>
      <c r="BC410" s="257"/>
      <c r="BD410" s="257"/>
      <c r="BE410" s="257"/>
      <c r="BF410" s="257"/>
      <c r="BG410" s="257"/>
      <c r="BH410" s="257"/>
      <c r="BI410" s="257"/>
    </row>
    <row r="411" spans="1:61" ht="15.75" customHeight="1">
      <c r="A411" t="str">
        <f t="shared" si="125"/>
        <v>Service gratuit 1</v>
      </c>
      <c r="B411" s="7"/>
      <c r="C411" s="11"/>
      <c r="D411" s="11"/>
      <c r="E411" s="11"/>
      <c r="F411" s="11"/>
      <c r="G411" s="11"/>
      <c r="H411" s="11"/>
      <c r="I411" s="11"/>
      <c r="J411" s="11"/>
      <c r="L411" s="11" t="s">
        <v>221</v>
      </c>
      <c r="M411" s="495">
        <f>L205</f>
        <v>12696.33</v>
      </c>
      <c r="N411" s="497">
        <f>$N$406</f>
        <v>0.53097345132743357</v>
      </c>
      <c r="O411" s="495">
        <f>($J$407*$M$439)*N411</f>
        <v>12736.832983278387</v>
      </c>
      <c r="P411" s="499"/>
      <c r="Q411" s="495">
        <f>O411-M411</f>
        <v>40.502983278387546</v>
      </c>
      <c r="R411" s="257">
        <v>6432</v>
      </c>
      <c r="S411" s="498">
        <f>Q411</f>
        <v>40.502983278387546</v>
      </c>
      <c r="T411" s="257"/>
      <c r="U411" s="257"/>
      <c r="V411" s="108" t="s">
        <v>35</v>
      </c>
      <c r="W411" s="297" t="s">
        <v>139</v>
      </c>
      <c r="X411" s="290"/>
      <c r="Y411" s="298">
        <f t="shared" si="128"/>
        <v>44.243016160762487</v>
      </c>
      <c r="Z411" s="291">
        <f t="shared" si="129"/>
        <v>4210.5758284256917</v>
      </c>
      <c r="AA411" s="290"/>
      <c r="AB411" s="298">
        <f t="shared" si="130"/>
        <v>44.139736751294549</v>
      </c>
      <c r="AC411" s="291">
        <f t="shared" si="131"/>
        <v>4210.5758284256917</v>
      </c>
      <c r="AD411" s="299"/>
      <c r="AE411" s="298">
        <f t="shared" si="132"/>
        <v>41.109117647058824</v>
      </c>
      <c r="AF411" s="291">
        <f t="shared" si="133"/>
        <v>4193.13</v>
      </c>
      <c r="AG411" s="292">
        <f t="shared" si="134"/>
        <v>-3.0306191042357256</v>
      </c>
      <c r="AH411" s="293">
        <f t="shared" si="134"/>
        <v>-17.445828425691616</v>
      </c>
      <c r="AI411" s="294">
        <f t="shared" si="140"/>
        <v>-4.1433355285788792E-3</v>
      </c>
      <c r="AJ411" s="299"/>
      <c r="AK411" s="293">
        <f t="shared" si="135"/>
        <v>2.3283333333333336</v>
      </c>
      <c r="AL411" s="291">
        <f t="shared" si="136"/>
        <v>223.52</v>
      </c>
      <c r="AM411" s="295">
        <f t="shared" si="137"/>
        <v>-3.133898513703663</v>
      </c>
      <c r="AN411" s="293">
        <f t="shared" si="138"/>
        <v>3969.61</v>
      </c>
      <c r="AO411" s="306">
        <f t="shared" si="141"/>
        <v>17.759529348604151</v>
      </c>
      <c r="AP411" s="257"/>
      <c r="AQ411" s="257" t="s">
        <v>247</v>
      </c>
      <c r="AR411" s="14"/>
      <c r="AS411" s="257"/>
      <c r="AT411" s="257"/>
      <c r="AU411" s="257"/>
      <c r="AV411" s="257"/>
      <c r="AW411" s="257"/>
      <c r="AX411" s="257"/>
      <c r="AY411" s="257"/>
      <c r="AZ411" s="257"/>
      <c r="BA411" s="257"/>
      <c r="BB411" s="257"/>
      <c r="BC411" s="257"/>
      <c r="BD411" s="257"/>
      <c r="BE411" s="257"/>
      <c r="BF411" s="257"/>
      <c r="BG411" s="257"/>
      <c r="BH411" s="257"/>
      <c r="BI411" s="257"/>
    </row>
    <row r="412" spans="1:61" ht="15.75" customHeight="1">
      <c r="A412" t="str">
        <f t="shared" si="125"/>
        <v>Entretien stock</v>
      </c>
      <c r="B412" s="7"/>
      <c r="C412" s="11"/>
      <c r="D412" s="11"/>
      <c r="E412" s="11"/>
      <c r="F412" s="11"/>
      <c r="G412" s="11"/>
      <c r="H412" s="11"/>
      <c r="I412" s="11"/>
      <c r="J412" s="11"/>
      <c r="L412" s="11" t="s">
        <v>222</v>
      </c>
      <c r="M412" s="495">
        <f>L206</f>
        <v>9099.0400000000009</v>
      </c>
      <c r="N412" s="497">
        <f>$N$407</f>
        <v>0.38053097345132736</v>
      </c>
      <c r="O412" s="495">
        <f>($J$407*$M$439)*N412</f>
        <v>9128.0636380161777</v>
      </c>
      <c r="P412" s="499"/>
      <c r="Q412" s="495">
        <f t="shared" ref="Q412:Q413" si="142">O412-M412</f>
        <v>29.023638016176847</v>
      </c>
      <c r="R412" s="257">
        <v>6439</v>
      </c>
      <c r="S412" s="498">
        <f>Q412</f>
        <v>29.023638016176847</v>
      </c>
      <c r="T412" s="257"/>
      <c r="U412" s="257"/>
      <c r="V412" s="109" t="s">
        <v>36</v>
      </c>
      <c r="W412" s="301"/>
      <c r="X412" s="274"/>
      <c r="Y412" s="302">
        <f t="shared" si="128"/>
        <v>46.513174571791346</v>
      </c>
      <c r="Z412" s="275">
        <f t="shared" si="129"/>
        <v>4426.6251614422918</v>
      </c>
      <c r="AA412" s="274"/>
      <c r="AB412" s="302">
        <f t="shared" si="130"/>
        <v>46.404595780851814</v>
      </c>
      <c r="AC412" s="275">
        <f t="shared" si="131"/>
        <v>4426.6251614422918</v>
      </c>
      <c r="AD412" s="303"/>
      <c r="AE412" s="302">
        <f t="shared" si="132"/>
        <v>30.395980392156861</v>
      </c>
      <c r="AF412" s="275">
        <f t="shared" si="133"/>
        <v>3100.39</v>
      </c>
      <c r="AG412" s="276">
        <f t="shared" si="134"/>
        <v>-16.008615388694952</v>
      </c>
      <c r="AH412" s="277">
        <f t="shared" si="134"/>
        <v>-1326.2351614422919</v>
      </c>
      <c r="AI412" s="304">
        <f t="shared" si="140"/>
        <v>-0.29960412573315226</v>
      </c>
      <c r="AJ412" s="303"/>
      <c r="AK412" s="277">
        <f t="shared" si="135"/>
        <v>56.019270833333337</v>
      </c>
      <c r="AL412" s="275">
        <f t="shared" si="136"/>
        <v>5377.85</v>
      </c>
      <c r="AM412" s="279">
        <f t="shared" si="137"/>
        <v>-16.117194179634485</v>
      </c>
      <c r="AN412" s="277">
        <f t="shared" si="138"/>
        <v>-2277.4600000000005</v>
      </c>
      <c r="AO412" s="305">
        <f t="shared" si="141"/>
        <v>-0.42348894074769661</v>
      </c>
      <c r="AP412" s="257"/>
      <c r="AQ412" s="257"/>
      <c r="AR412" s="14"/>
      <c r="AS412" s="257"/>
      <c r="AT412" s="257"/>
      <c r="AU412" s="257"/>
      <c r="AV412" s="257"/>
      <c r="AW412" s="257"/>
      <c r="AX412" s="257"/>
      <c r="AY412" s="257"/>
      <c r="AZ412" s="257"/>
      <c r="BA412" s="257"/>
      <c r="BB412" s="257"/>
      <c r="BC412" s="257"/>
      <c r="BD412" s="257"/>
      <c r="BE412" s="257"/>
      <c r="BF412" s="257"/>
      <c r="BG412" s="257"/>
      <c r="BH412" s="257"/>
      <c r="BI412" s="257"/>
    </row>
    <row r="413" spans="1:61" ht="15.75" customHeight="1">
      <c r="A413" t="str">
        <f t="shared" si="125"/>
        <v>Publicité 1</v>
      </c>
      <c r="B413" s="7"/>
      <c r="C413" s="11"/>
      <c r="D413" s="11"/>
      <c r="E413" s="11"/>
      <c r="F413" s="11"/>
      <c r="G413" s="11"/>
      <c r="H413" s="11"/>
      <c r="I413" s="11"/>
      <c r="J413" s="11"/>
      <c r="L413" s="11" t="s">
        <v>223</v>
      </c>
      <c r="M413" s="495">
        <f>L207</f>
        <v>2116.06</v>
      </c>
      <c r="N413" s="497">
        <f>$N$408</f>
        <v>8.8495575221238951E-2</v>
      </c>
      <c r="O413" s="495">
        <f>($J$407*$M$439)*N413</f>
        <v>2122.8054972130653</v>
      </c>
      <c r="P413" s="499"/>
      <c r="Q413" s="495">
        <f t="shared" si="142"/>
        <v>6.7454972130653914</v>
      </c>
      <c r="R413" s="257">
        <v>6431</v>
      </c>
      <c r="S413" s="498">
        <f>Q413</f>
        <v>6.7454972130653914</v>
      </c>
      <c r="T413" s="257"/>
      <c r="U413" s="257"/>
      <c r="V413" s="108" t="s">
        <v>37</v>
      </c>
      <c r="W413" s="297" t="s">
        <v>140</v>
      </c>
      <c r="X413" s="294"/>
      <c r="Y413" s="298">
        <f t="shared" si="128"/>
        <v>133.69438700630104</v>
      </c>
      <c r="Z413" s="291">
        <f t="shared" si="129"/>
        <v>12723.598053971813</v>
      </c>
      <c r="AA413" s="294"/>
      <c r="AB413" s="298">
        <f t="shared" si="130"/>
        <v>133.38229532410162</v>
      </c>
      <c r="AC413" s="291">
        <f t="shared" si="131"/>
        <v>12723.598053971813</v>
      </c>
      <c r="AD413" s="299"/>
      <c r="AE413" s="298">
        <f t="shared" si="132"/>
        <v>110.47058823529413</v>
      </c>
      <c r="AF413" s="291">
        <f t="shared" si="133"/>
        <v>11268.000000000002</v>
      </c>
      <c r="AG413" s="292">
        <f t="shared" si="134"/>
        <v>-22.911707088807489</v>
      </c>
      <c r="AH413" s="293">
        <f t="shared" si="134"/>
        <v>-1455.5980539718112</v>
      </c>
      <c r="AI413" s="294">
        <f t="shared" si="140"/>
        <v>-0.11440144900816243</v>
      </c>
      <c r="AJ413" s="299"/>
      <c r="AK413" s="293">
        <f t="shared" si="135"/>
        <v>163.02083333333334</v>
      </c>
      <c r="AL413" s="291">
        <f t="shared" si="136"/>
        <v>15650</v>
      </c>
      <c r="AM413" s="295">
        <f t="shared" si="137"/>
        <v>-23.223798771006912</v>
      </c>
      <c r="AN413" s="293">
        <f t="shared" si="138"/>
        <v>-4381.9999999999982</v>
      </c>
      <c r="AO413" s="300">
        <f t="shared" si="141"/>
        <v>-0.27999999999999986</v>
      </c>
      <c r="AP413" s="257"/>
      <c r="AQ413" s="257"/>
      <c r="AR413" s="14"/>
      <c r="AS413" s="257"/>
      <c r="AT413" s="257"/>
      <c r="AU413" s="257"/>
      <c r="AV413" s="257"/>
      <c r="AW413" s="257"/>
      <c r="AX413" s="257"/>
      <c r="AY413" s="257"/>
      <c r="AZ413" s="257"/>
      <c r="BA413" s="257"/>
      <c r="BB413" s="257"/>
      <c r="BC413" s="257"/>
      <c r="BD413" s="257"/>
      <c r="BE413" s="257"/>
      <c r="BF413" s="257"/>
      <c r="BG413" s="257"/>
      <c r="BH413" s="257"/>
      <c r="BI413" s="257"/>
    </row>
    <row r="414" spans="1:61" ht="15.75" customHeight="1">
      <c r="A414" t="str">
        <f t="shared" si="125"/>
        <v>Intérêt de gros</v>
      </c>
      <c r="B414" s="7"/>
      <c r="C414" s="11"/>
      <c r="D414" s="11"/>
      <c r="E414" s="11"/>
      <c r="F414" s="11" t="s">
        <v>221</v>
      </c>
      <c r="G414" s="11"/>
      <c r="H414" s="11"/>
      <c r="I414" s="11"/>
      <c r="J414" s="11"/>
      <c r="L414" s="11"/>
      <c r="M414" s="495">
        <f>SUM(M411:M413)</f>
        <v>23911.430000000004</v>
      </c>
      <c r="N414" s="495"/>
      <c r="O414" s="495">
        <f t="shared" ref="O414" si="143">SUM(O411:O413)</f>
        <v>23987.702118507634</v>
      </c>
      <c r="Q414" s="495">
        <f>O414-M414</f>
        <v>76.272118507629784</v>
      </c>
      <c r="R414" s="257"/>
      <c r="S414" s="498"/>
      <c r="T414" s="257"/>
      <c r="U414" s="257"/>
      <c r="V414" s="108" t="s">
        <v>38</v>
      </c>
      <c r="W414" s="297" t="s">
        <v>141</v>
      </c>
      <c r="X414" s="290"/>
      <c r="Y414" s="298">
        <f t="shared" si="128"/>
        <v>169.39272086157467</v>
      </c>
      <c r="Z414" s="291">
        <f t="shared" si="129"/>
        <v>16120.982651349028</v>
      </c>
      <c r="AA414" s="290"/>
      <c r="AB414" s="298">
        <f t="shared" si="130"/>
        <v>168.99729618900756</v>
      </c>
      <c r="AC414" s="291">
        <f t="shared" si="131"/>
        <v>16120.982651349028</v>
      </c>
      <c r="AD414" s="299"/>
      <c r="AE414" s="298">
        <f>IF(AF414=0,0,AF414/(J$13+J$13))</f>
        <v>91.885573770491817</v>
      </c>
      <c r="AF414" s="291">
        <f t="shared" si="133"/>
        <v>11210.04</v>
      </c>
      <c r="AG414" s="292">
        <f t="shared" si="134"/>
        <v>-77.11172241851574</v>
      </c>
      <c r="AH414" s="293">
        <f t="shared" si="134"/>
        <v>-4910.9426513490271</v>
      </c>
      <c r="AI414" s="294">
        <f t="shared" si="140"/>
        <v>-0.30463047802722326</v>
      </c>
      <c r="AJ414" s="299"/>
      <c r="AK414" s="293">
        <f t="shared" si="135"/>
        <v>243.99770833333332</v>
      </c>
      <c r="AL414" s="291">
        <f t="shared" si="136"/>
        <v>23423.78</v>
      </c>
      <c r="AM414" s="295">
        <f t="shared" si="137"/>
        <v>-77.507147091082857</v>
      </c>
      <c r="AN414" s="293">
        <f t="shared" si="138"/>
        <v>-12213.739999999998</v>
      </c>
      <c r="AO414" s="300">
        <f t="shared" si="141"/>
        <v>-0.52142480846387729</v>
      </c>
      <c r="AP414" s="257"/>
      <c r="AQ414" s="257"/>
      <c r="AR414" s="14"/>
      <c r="AS414" s="257"/>
      <c r="AT414" s="257"/>
      <c r="AU414" s="257"/>
      <c r="AV414" s="257"/>
      <c r="AW414" s="257"/>
      <c r="AX414" s="257"/>
      <c r="AY414" s="257"/>
      <c r="AZ414" s="257"/>
      <c r="BA414" s="257"/>
      <c r="BB414" s="257"/>
      <c r="BC414" s="257"/>
      <c r="BD414" s="257"/>
      <c r="BE414" s="257"/>
      <c r="BF414" s="257"/>
      <c r="BG414" s="257"/>
      <c r="BH414" s="257"/>
      <c r="BI414" s="257"/>
    </row>
    <row r="415" spans="1:61" ht="15.75" hidden="1" customHeight="1">
      <c r="A415" t="str">
        <f t="shared" si="125"/>
        <v>[...]</v>
      </c>
      <c r="B415" s="7"/>
      <c r="C415" s="11"/>
      <c r="D415" s="11"/>
      <c r="E415" s="11"/>
      <c r="F415" s="11"/>
      <c r="G415" s="11"/>
      <c r="H415" s="11"/>
      <c r="I415" s="11"/>
      <c r="J415" s="11"/>
      <c r="L415" s="11" t="s">
        <v>223</v>
      </c>
      <c r="M415" s="11"/>
      <c r="N415" s="11"/>
      <c r="O415" s="497"/>
      <c r="P415" s="499"/>
      <c r="Q415" s="495">
        <f t="shared" ref="Q415:Q416" si="144">O415-M415</f>
        <v>0</v>
      </c>
      <c r="R415" s="257"/>
      <c r="S415" s="498"/>
      <c r="T415" s="257"/>
      <c r="U415" s="257"/>
      <c r="V415" s="108" t="s">
        <v>21</v>
      </c>
      <c r="W415" s="297"/>
      <c r="X415" s="294"/>
      <c r="Y415" s="298">
        <f t="shared" si="128"/>
        <v>0</v>
      </c>
      <c r="Z415" s="291">
        <f>IFERROR(SUMIF($C:$C,$V415,F:F),0)</f>
        <v>0</v>
      </c>
      <c r="AA415" s="290"/>
      <c r="AB415" s="298">
        <f t="shared" si="130"/>
        <v>0</v>
      </c>
      <c r="AC415" s="291">
        <f>IFERROR(SUMIF($C:$C,$V415,I:I),0)</f>
        <v>0</v>
      </c>
      <c r="AD415" s="299"/>
      <c r="AE415" s="298">
        <f t="shared" ref="AE415:AE417" si="145">IF(AF415=0,0,AF415/(J$13+J$13))</f>
        <v>0</v>
      </c>
      <c r="AF415" s="291">
        <f>IFERROR(SUMIF($C:$C,$V415,L:L),0)</f>
        <v>0</v>
      </c>
      <c r="AG415" s="292">
        <f t="shared" si="134"/>
        <v>0</v>
      </c>
      <c r="AH415" s="293">
        <f t="shared" si="134"/>
        <v>0</v>
      </c>
      <c r="AI415" s="294">
        <f t="shared" si="140"/>
        <v>0</v>
      </c>
      <c r="AJ415" s="299"/>
      <c r="AK415" s="293">
        <f t="shared" si="135"/>
        <v>0</v>
      </c>
      <c r="AL415" s="291">
        <f>IFERROR(SUMIF($C:$C,$V415,Q:Q),0)</f>
        <v>0</v>
      </c>
      <c r="AM415" s="295">
        <f t="shared" si="137"/>
        <v>0</v>
      </c>
      <c r="AN415" s="293">
        <f t="shared" si="138"/>
        <v>0</v>
      </c>
      <c r="AO415" s="300">
        <f t="shared" si="141"/>
        <v>0</v>
      </c>
      <c r="AP415" s="257"/>
      <c r="AQ415" s="257"/>
      <c r="AR415" s="14"/>
      <c r="AS415" s="257"/>
      <c r="AT415" s="257"/>
      <c r="AU415" s="257"/>
      <c r="AV415" s="257"/>
      <c r="AW415" s="257"/>
      <c r="AX415" s="257"/>
      <c r="AY415" s="257"/>
      <c r="AZ415" s="257"/>
      <c r="BA415" s="257"/>
      <c r="BB415" s="257"/>
      <c r="BC415" s="257"/>
      <c r="BD415" s="257"/>
      <c r="BE415" s="257"/>
      <c r="BF415" s="257"/>
      <c r="BG415" s="257"/>
      <c r="BH415" s="257"/>
      <c r="BI415" s="257"/>
    </row>
    <row r="416" spans="1:61" ht="15.75" hidden="1" customHeight="1">
      <c r="A416" t="str">
        <f t="shared" si="125"/>
        <v>[...]</v>
      </c>
      <c r="B416" s="7"/>
      <c r="C416" s="11"/>
      <c r="D416" s="11"/>
      <c r="E416" s="11"/>
      <c r="F416" s="11"/>
      <c r="G416" s="11"/>
      <c r="H416" s="11"/>
      <c r="I416" s="11"/>
      <c r="J416" s="11"/>
      <c r="L416" s="11"/>
      <c r="M416" s="11"/>
      <c r="N416" s="11"/>
      <c r="O416" s="497"/>
      <c r="P416" s="499"/>
      <c r="Q416" s="495">
        <f t="shared" si="144"/>
        <v>0</v>
      </c>
      <c r="R416" s="257"/>
      <c r="S416" s="498"/>
      <c r="T416" s="257"/>
      <c r="U416" s="257"/>
      <c r="V416" s="108" t="s">
        <v>21</v>
      </c>
      <c r="W416" s="297"/>
      <c r="X416" s="294"/>
      <c r="Y416" s="298">
        <f t="shared" si="128"/>
        <v>0</v>
      </c>
      <c r="Z416" s="291">
        <f>IFERROR(SUMIF($C:$C,$V416,F:F),0)</f>
        <v>0</v>
      </c>
      <c r="AA416" s="290"/>
      <c r="AB416" s="298">
        <f t="shared" si="130"/>
        <v>0</v>
      </c>
      <c r="AC416" s="291">
        <f>IFERROR(SUMIF($C:$C,$V416,I:I),0)</f>
        <v>0</v>
      </c>
      <c r="AD416" s="299"/>
      <c r="AE416" s="298">
        <f t="shared" si="145"/>
        <v>0</v>
      </c>
      <c r="AF416" s="291">
        <f>IFERROR(SUMIF($C:$C,$V416,L:L),0)</f>
        <v>0</v>
      </c>
      <c r="AG416" s="292">
        <f t="shared" si="134"/>
        <v>0</v>
      </c>
      <c r="AH416" s="293">
        <f t="shared" si="134"/>
        <v>0</v>
      </c>
      <c r="AI416" s="294">
        <f t="shared" si="140"/>
        <v>0</v>
      </c>
      <c r="AJ416" s="299"/>
      <c r="AK416" s="293">
        <f t="shared" si="135"/>
        <v>0</v>
      </c>
      <c r="AL416" s="291">
        <f t="shared" ref="AL416:AL417" si="146">IFERROR(SUMIF($C:$C,$V416,Q:Q),0)</f>
        <v>0</v>
      </c>
      <c r="AM416" s="295">
        <f t="shared" si="137"/>
        <v>0</v>
      </c>
      <c r="AN416" s="293">
        <f t="shared" si="138"/>
        <v>0</v>
      </c>
      <c r="AO416" s="300">
        <f t="shared" si="141"/>
        <v>0</v>
      </c>
      <c r="AP416" s="257"/>
      <c r="AQ416" s="257"/>
      <c r="AR416" s="14"/>
      <c r="AS416" s="257"/>
      <c r="AT416" s="257"/>
      <c r="AU416" s="257"/>
      <c r="AV416" s="257"/>
      <c r="AW416" s="257"/>
      <c r="AX416" s="257"/>
      <c r="AY416" s="257"/>
      <c r="AZ416" s="257"/>
      <c r="BA416" s="257"/>
      <c r="BB416" s="257"/>
      <c r="BC416" s="257"/>
      <c r="BD416" s="257"/>
      <c r="BE416" s="257"/>
      <c r="BF416" s="257"/>
      <c r="BG416" s="257"/>
      <c r="BH416" s="257"/>
      <c r="BI416" s="257"/>
    </row>
    <row r="417" spans="1:61" ht="15.75" hidden="1" customHeight="1">
      <c r="A417" t="str">
        <f t="shared" si="125"/>
        <v>[...]</v>
      </c>
      <c r="B417" s="7"/>
      <c r="C417" s="11"/>
      <c r="D417" s="11"/>
      <c r="E417" s="11"/>
      <c r="F417" s="11"/>
      <c r="G417" s="11"/>
      <c r="H417" s="11"/>
      <c r="I417" s="11"/>
      <c r="J417" s="11"/>
      <c r="L417" s="11"/>
      <c r="M417" s="11"/>
      <c r="N417" s="11"/>
      <c r="O417" s="497"/>
      <c r="P417" s="499"/>
      <c r="Q417" s="11"/>
      <c r="R417" s="257"/>
      <c r="S417" s="498"/>
      <c r="T417" s="257"/>
      <c r="U417" s="257"/>
      <c r="V417" s="108" t="s">
        <v>21</v>
      </c>
      <c r="W417" s="297" t="s">
        <v>141</v>
      </c>
      <c r="X417" s="290"/>
      <c r="Y417" s="298">
        <f t="shared" si="128"/>
        <v>0</v>
      </c>
      <c r="Z417" s="291">
        <f>IFERROR(SUMIF($C:$C,$V417,F:F),0)</f>
        <v>0</v>
      </c>
      <c r="AA417" s="290"/>
      <c r="AB417" s="298">
        <f t="shared" si="130"/>
        <v>0</v>
      </c>
      <c r="AC417" s="291">
        <f>IFERROR(SUMIF($C:$C,$V417,I:I),0)</f>
        <v>0</v>
      </c>
      <c r="AD417" s="299"/>
      <c r="AE417" s="298">
        <f t="shared" si="145"/>
        <v>0</v>
      </c>
      <c r="AF417" s="291">
        <f>IFERROR(SUMIF($C:$C,$V417,L:L),0)</f>
        <v>0</v>
      </c>
      <c r="AG417" s="292">
        <f t="shared" si="134"/>
        <v>0</v>
      </c>
      <c r="AH417" s="293">
        <f t="shared" si="134"/>
        <v>0</v>
      </c>
      <c r="AI417" s="294">
        <f t="shared" si="140"/>
        <v>0</v>
      </c>
      <c r="AJ417" s="299"/>
      <c r="AK417" s="293">
        <f t="shared" si="135"/>
        <v>0</v>
      </c>
      <c r="AL417" s="291">
        <f t="shared" si="146"/>
        <v>0</v>
      </c>
      <c r="AM417" s="295">
        <f t="shared" si="137"/>
        <v>0</v>
      </c>
      <c r="AN417" s="293">
        <f t="shared" si="138"/>
        <v>0</v>
      </c>
      <c r="AO417" s="300">
        <f t="shared" si="141"/>
        <v>0</v>
      </c>
      <c r="AP417" s="257"/>
      <c r="AQ417" s="257"/>
      <c r="AR417" s="14"/>
      <c r="AS417" s="257"/>
      <c r="AT417" s="257"/>
      <c r="AU417" s="257"/>
      <c r="AV417" s="257"/>
      <c r="AW417" s="257"/>
      <c r="AX417" s="257"/>
      <c r="AY417" s="257"/>
      <c r="AZ417" s="257"/>
      <c r="BA417" s="257"/>
      <c r="BB417" s="257"/>
      <c r="BC417" s="257"/>
      <c r="BD417" s="257"/>
      <c r="BE417" s="257"/>
      <c r="BF417" s="257"/>
      <c r="BG417" s="257"/>
      <c r="BH417" s="257"/>
      <c r="BI417" s="257"/>
    </row>
    <row r="418" spans="1:61" ht="15.75" customHeight="1">
      <c r="A418" t="str">
        <f t="shared" si="125"/>
        <v>TOTAL VARIABLES</v>
      </c>
      <c r="B418" s="7"/>
      <c r="C418" s="11"/>
      <c r="D418" s="11"/>
      <c r="E418" s="11"/>
      <c r="F418" s="11" t="s">
        <v>228</v>
      </c>
      <c r="G418" s="11"/>
      <c r="H418" s="11"/>
      <c r="I418" s="11"/>
      <c r="J418" s="11"/>
      <c r="L418" s="11" t="s">
        <v>226</v>
      </c>
      <c r="M418" s="495">
        <f>SUM(M411:M413)</f>
        <v>23911.430000000004</v>
      </c>
      <c r="N418" s="497">
        <f>M414/$M$439</f>
        <v>0.34446399795782962</v>
      </c>
      <c r="O418" s="497">
        <f>J407</f>
        <v>0.34556276113819362</v>
      </c>
      <c r="P418" s="499">
        <f>O418*$M$439</f>
        <v>23987.702118507634</v>
      </c>
      <c r="Q418" s="315">
        <f>P418-M414</f>
        <v>76.272118507629784</v>
      </c>
      <c r="R418" s="257"/>
      <c r="S418" s="498"/>
      <c r="T418" s="257"/>
      <c r="U418" s="257"/>
      <c r="V418" s="307" t="s">
        <v>39</v>
      </c>
      <c r="W418" s="308"/>
      <c r="X418" s="309">
        <f>Z418/Z406</f>
        <v>0.23660756591620358</v>
      </c>
      <c r="Y418" s="308"/>
      <c r="Z418" s="310">
        <f>SUM(Z408:Z417)</f>
        <v>128188.98354904626</v>
      </c>
      <c r="AA418" s="309">
        <f>AC418/AC406</f>
        <v>0.23660756591620358</v>
      </c>
      <c r="AB418" s="308"/>
      <c r="AC418" s="310">
        <f>SUM(AC408:AC417)</f>
        <v>128188.98354904626</v>
      </c>
      <c r="AD418" s="311">
        <f>AF418/AF406</f>
        <v>0.26675701483028763</v>
      </c>
      <c r="AE418" s="308"/>
      <c r="AF418" s="310">
        <f>SUM(AF408:AF417)</f>
        <v>162765.93000000002</v>
      </c>
      <c r="AG418" s="312"/>
      <c r="AH418" s="313">
        <f>AF418-AC418</f>
        <v>34576.946450953765</v>
      </c>
      <c r="AI418" s="309">
        <f>AH418/AC418</f>
        <v>0.26973414948503993</v>
      </c>
      <c r="AJ418" s="311">
        <f>IF($AL$406=0,0,AL418/$AL$406)</f>
        <v>0.28672723925829113</v>
      </c>
      <c r="AK418" s="308"/>
      <c r="AL418" s="310">
        <f>SUM(AL408:AL417)</f>
        <v>144236.36000000002</v>
      </c>
      <c r="AM418" s="314"/>
      <c r="AN418" s="313">
        <f t="shared" si="138"/>
        <v>18529.570000000007</v>
      </c>
      <c r="AO418" s="288">
        <f>IF(AL418=0,0,AN418/AL418)</f>
        <v>0.1284667056212456</v>
      </c>
      <c r="AP418" s="257"/>
      <c r="AQ418" s="257"/>
      <c r="AR418" s="14"/>
      <c r="AS418" s="257"/>
      <c r="AT418" s="257"/>
      <c r="AU418" s="257"/>
      <c r="AV418" s="257"/>
      <c r="AW418" s="257"/>
      <c r="AX418" s="257"/>
      <c r="AY418" s="257"/>
      <c r="AZ418" s="257"/>
      <c r="BA418" s="257"/>
      <c r="BB418" s="257"/>
      <c r="BC418" s="257"/>
      <c r="BD418" s="257"/>
      <c r="BE418" s="257"/>
      <c r="BF418" s="257"/>
      <c r="BG418" s="257"/>
      <c r="BH418" s="257"/>
      <c r="BI418" s="257"/>
    </row>
    <row r="419" spans="1:61" ht="15.75" customHeight="1">
      <c r="A419" t="str">
        <f t="shared" si="125"/>
        <v>Salaires propriétaire</v>
      </c>
      <c r="B419" s="7"/>
      <c r="C419" s="11"/>
      <c r="D419" s="11"/>
      <c r="E419" s="11"/>
      <c r="F419" s="11" t="s">
        <v>223</v>
      </c>
      <c r="G419" s="11"/>
      <c r="H419" s="11"/>
      <c r="I419" s="11"/>
      <c r="J419" s="11"/>
      <c r="L419" s="11" t="s">
        <v>221</v>
      </c>
      <c r="M419" s="315">
        <f>L261</f>
        <v>886.33</v>
      </c>
      <c r="N419" s="497">
        <f>$N$406</f>
        <v>0.53097345132743357</v>
      </c>
      <c r="O419" s="315">
        <f>($J$408*$M$439)*N419</f>
        <v>880.06597013899739</v>
      </c>
      <c r="P419" s="499"/>
      <c r="Q419" s="495">
        <f>O419-M419</f>
        <v>-6.2640298610026548</v>
      </c>
      <c r="R419" s="257">
        <v>6532</v>
      </c>
      <c r="S419" s="498">
        <f>Q419</f>
        <v>-6.2640298610026548</v>
      </c>
      <c r="T419" s="257"/>
      <c r="U419" s="257"/>
      <c r="V419" s="108" t="s">
        <v>142</v>
      </c>
      <c r="W419" s="297" t="s">
        <v>143</v>
      </c>
      <c r="X419" s="290"/>
      <c r="Y419" s="290"/>
      <c r="Z419" s="291">
        <f>+INDEX('[5]Budget original'!$A$2:$AO$496,MATCH($A419,'[5]Budget original'!$A$2:$A$496,0),MATCH(F$2,'[5]Budget original'!$A$2:$AO$2,0))</f>
        <v>0</v>
      </c>
      <c r="AA419" s="290"/>
      <c r="AB419" s="290"/>
      <c r="AC419" s="291">
        <f>+INDEX('[5]Budget révisé'!$A$2:$AO$496,MATCH($A419,'[5]Budget révisé'!$A$2:$A$496,0),MATCH(I$2,'[5]Budget révisé'!$A$2:$AO$2,0))</f>
        <v>0</v>
      </c>
      <c r="AD419" s="299"/>
      <c r="AE419" s="298"/>
      <c r="AF419" s="291">
        <f>SUMIFS([5]BV_Data_An_Cour!$O:$O,[5]BV_Data_An_Cour!$V:$V,$V419)</f>
        <v>2336.25</v>
      </c>
      <c r="AG419" s="292"/>
      <c r="AH419" s="293">
        <f t="shared" ref="AH419:AH450" si="147">AF419-AC419</f>
        <v>2336.25</v>
      </c>
      <c r="AI419" s="294">
        <f>IF(AC419=0,0,AH419/AC419)</f>
        <v>0</v>
      </c>
      <c r="AJ419" s="299"/>
      <c r="AK419" s="290"/>
      <c r="AL419" s="291">
        <f>SUMIFS([5]BV_Data_An_Prec!$O:$O,[5]BV_Data_An_Prec!$V:$V,$V419)</f>
        <v>9542.18</v>
      </c>
      <c r="AM419" s="295"/>
      <c r="AN419" s="293">
        <f t="shared" si="138"/>
        <v>-7205.93</v>
      </c>
      <c r="AO419" s="300">
        <f t="shared" ref="AO419:AO430" si="148">IF(AL419=0,0,AN419/AL419)</f>
        <v>-0.75516601028276553</v>
      </c>
      <c r="AP419" s="257"/>
      <c r="AQ419" s="257"/>
      <c r="AR419" s="257"/>
      <c r="AS419" s="257"/>
      <c r="AT419" s="257"/>
      <c r="AU419" s="257"/>
      <c r="AV419" s="257"/>
      <c r="AW419" s="257"/>
      <c r="AX419" s="257"/>
      <c r="AY419" s="257"/>
      <c r="AZ419" s="257"/>
      <c r="BA419" s="257"/>
      <c r="BB419" s="257"/>
      <c r="BC419" s="257"/>
      <c r="BD419" s="257"/>
      <c r="BE419" s="257"/>
      <c r="BF419" s="257"/>
      <c r="BG419" s="257"/>
      <c r="BH419" s="257"/>
      <c r="BI419" s="257"/>
    </row>
    <row r="420" spans="1:61" ht="15.75" customHeight="1">
      <c r="A420" t="str">
        <f t="shared" si="125"/>
        <v>Salaires cadres</v>
      </c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 t="s">
        <v>222</v>
      </c>
      <c r="M420" s="315">
        <f>L262</f>
        <v>635.21</v>
      </c>
      <c r="N420" s="497">
        <f>$N$407</f>
        <v>0.38053097345132736</v>
      </c>
      <c r="O420" s="315">
        <f>($J$408*$M$439)*N420</f>
        <v>630.71394526628137</v>
      </c>
      <c r="P420" s="499"/>
      <c r="Q420" s="495">
        <f t="shared" ref="Q420:Q421" si="149">O420-M420</f>
        <v>-4.4960547337186654</v>
      </c>
      <c r="R420" s="257">
        <v>6539</v>
      </c>
      <c r="S420" s="498">
        <f>Q420</f>
        <v>-4.4960547337186654</v>
      </c>
      <c r="T420" s="257"/>
      <c r="U420" s="257"/>
      <c r="V420" s="108" t="s">
        <v>42</v>
      </c>
      <c r="W420" s="297" t="s">
        <v>144</v>
      </c>
      <c r="X420" s="290"/>
      <c r="Y420" s="290"/>
      <c r="Z420" s="291">
        <f t="shared" ref="Z420:Z430" si="150">+SUMIF($C:$C,$V420,F:F)</f>
        <v>53818.620880569077</v>
      </c>
      <c r="AA420" s="290"/>
      <c r="AB420" s="290"/>
      <c r="AC420" s="291">
        <f t="shared" ref="AC420:AC430" si="151">+SUMIF($C:$C,$V420,I:I)</f>
        <v>53818.620880569077</v>
      </c>
      <c r="AD420" s="299"/>
      <c r="AE420" s="298"/>
      <c r="AF420" s="291">
        <f t="shared" ref="AF420:AF430" si="152">+SUMIF($C:$C,$V420,L:L)</f>
        <v>34199.57</v>
      </c>
      <c r="AG420" s="292"/>
      <c r="AH420" s="293">
        <f t="shared" si="147"/>
        <v>-19619.050880569077</v>
      </c>
      <c r="AI420" s="294">
        <f t="shared" ref="AI420:AI431" si="153">IF(AC420=0,0,AH420/AC420)</f>
        <v>-0.36454020113422175</v>
      </c>
      <c r="AJ420" s="299"/>
      <c r="AK420" s="290"/>
      <c r="AL420" s="291">
        <f t="shared" ref="AL420:AL430" si="154">+SUMIF($C:$C,$V420,Q:Q)</f>
        <v>49268.270000000004</v>
      </c>
      <c r="AM420" s="295"/>
      <c r="AN420" s="293">
        <f t="shared" si="138"/>
        <v>-15068.700000000004</v>
      </c>
      <c r="AO420" s="300">
        <f t="shared" si="148"/>
        <v>-0.30584999229727372</v>
      </c>
      <c r="AP420" s="257"/>
      <c r="AQ420" s="257" t="s">
        <v>248</v>
      </c>
      <c r="AR420" s="257"/>
      <c r="AS420" s="257"/>
      <c r="AT420" s="257"/>
      <c r="AU420" s="257"/>
      <c r="AV420" s="257"/>
      <c r="AW420" s="257"/>
      <c r="AX420" s="257"/>
      <c r="AY420" s="257"/>
      <c r="AZ420" s="257"/>
      <c r="BA420" s="257"/>
      <c r="BB420" s="257"/>
      <c r="BC420" s="257"/>
      <c r="BD420" s="257"/>
      <c r="BE420" s="257"/>
      <c r="BF420" s="257"/>
      <c r="BG420" s="257"/>
      <c r="BH420" s="257"/>
      <c r="BI420" s="257"/>
    </row>
    <row r="421" spans="1:61" ht="15.75" customHeight="1">
      <c r="A421" t="str">
        <f t="shared" si="125"/>
        <v>Salaires commis</v>
      </c>
      <c r="B421" s="7"/>
      <c r="C421" s="257"/>
      <c r="D421" s="257"/>
      <c r="E421" s="257"/>
      <c r="F421" s="257"/>
      <c r="G421" s="257"/>
      <c r="H421" s="257"/>
      <c r="I421" s="257"/>
      <c r="J421" s="257"/>
      <c r="K421" s="257"/>
      <c r="L421" s="11" t="s">
        <v>223</v>
      </c>
      <c r="M421" s="315">
        <f>L263</f>
        <v>147.72</v>
      </c>
      <c r="N421" s="497">
        <f>$N$408</f>
        <v>8.8495575221238951E-2</v>
      </c>
      <c r="O421" s="315">
        <f>($J$408*$M$439)*N421</f>
        <v>146.67766168983295</v>
      </c>
      <c r="P421" s="504"/>
      <c r="Q421" s="495">
        <f t="shared" si="149"/>
        <v>-1.0423383101670538</v>
      </c>
      <c r="R421" s="257">
        <v>6531</v>
      </c>
      <c r="S421" s="498">
        <f>Q421</f>
        <v>-1.0423383101670538</v>
      </c>
      <c r="T421" s="257"/>
      <c r="U421" s="257"/>
      <c r="V421" s="109" t="s">
        <v>43</v>
      </c>
      <c r="W421" s="301" t="s">
        <v>145</v>
      </c>
      <c r="X421" s="274"/>
      <c r="Y421" s="274"/>
      <c r="Z421" s="275">
        <f t="shared" si="150"/>
        <v>26435.301540536399</v>
      </c>
      <c r="AA421" s="274"/>
      <c r="AB421" s="274"/>
      <c r="AC421" s="275">
        <f t="shared" si="151"/>
        <v>26435.301540536399</v>
      </c>
      <c r="AD421" s="303"/>
      <c r="AE421" s="302"/>
      <c r="AF421" s="275">
        <f t="shared" si="152"/>
        <v>25348.239999999998</v>
      </c>
      <c r="AG421" s="276"/>
      <c r="AH421" s="277">
        <f t="shared" si="147"/>
        <v>-1087.0615405364006</v>
      </c>
      <c r="AI421" s="304">
        <f t="shared" si="153"/>
        <v>-4.112158655990663E-2</v>
      </c>
      <c r="AJ421" s="303"/>
      <c r="AK421" s="274"/>
      <c r="AL421" s="275">
        <f t="shared" si="154"/>
        <v>24425.7</v>
      </c>
      <c r="AM421" s="279"/>
      <c r="AN421" s="277">
        <f t="shared" si="138"/>
        <v>922.53999999999724</v>
      </c>
      <c r="AO421" s="280">
        <f t="shared" si="148"/>
        <v>3.7769234863279134E-2</v>
      </c>
      <c r="AP421" s="257"/>
      <c r="AQ421" s="257" t="s">
        <v>249</v>
      </c>
      <c r="AR421" s="257"/>
      <c r="AS421" s="257"/>
      <c r="AT421" s="257"/>
      <c r="AU421" s="257"/>
      <c r="AV421" s="257"/>
      <c r="AW421" s="257"/>
      <c r="AX421" s="257"/>
      <c r="AY421" s="257"/>
      <c r="AZ421" s="257"/>
      <c r="BA421" s="257"/>
      <c r="BB421" s="257"/>
      <c r="BC421" s="257"/>
      <c r="BD421" s="257"/>
      <c r="BE421" s="257"/>
      <c r="BF421" s="257"/>
      <c r="BG421" s="257"/>
      <c r="BH421" s="257"/>
      <c r="BI421" s="257"/>
    </row>
    <row r="422" spans="1:61" ht="15.75" customHeight="1">
      <c r="A422" t="str">
        <f t="shared" si="125"/>
        <v>Salaires autres</v>
      </c>
      <c r="B422" s="7"/>
      <c r="C422" s="257"/>
      <c r="D422" s="257"/>
      <c r="E422" s="257"/>
      <c r="F422" s="257"/>
      <c r="G422" s="257"/>
      <c r="H422" s="257"/>
      <c r="I422" s="257"/>
      <c r="J422" s="257"/>
      <c r="K422" s="257"/>
      <c r="L422" s="257"/>
      <c r="M422" s="316">
        <f>SUM(M419:M421)</f>
        <v>1669.26</v>
      </c>
      <c r="N422" s="316"/>
      <c r="O422" s="316">
        <f t="shared" ref="O422" si="155">SUM(O419:O421)</f>
        <v>1657.4575770951117</v>
      </c>
      <c r="Q422" s="502">
        <f>SUM(Q419:Q421)</f>
        <v>-11.802422904888374</v>
      </c>
      <c r="R422" s="257"/>
      <c r="S422" s="498"/>
      <c r="T422" s="257"/>
      <c r="U422" s="257"/>
      <c r="V422" s="108" t="s">
        <v>44</v>
      </c>
      <c r="W422" s="297" t="s">
        <v>146</v>
      </c>
      <c r="X422" s="290"/>
      <c r="Y422" s="290"/>
      <c r="Z422" s="291">
        <f t="shared" si="150"/>
        <v>45745.692907402299</v>
      </c>
      <c r="AA422" s="290"/>
      <c r="AB422" s="290"/>
      <c r="AC422" s="291">
        <f t="shared" si="151"/>
        <v>45745.692907402299</v>
      </c>
      <c r="AD422" s="299"/>
      <c r="AE422" s="298"/>
      <c r="AF422" s="291">
        <f t="shared" si="152"/>
        <v>48239.509999999995</v>
      </c>
      <c r="AG422" s="292"/>
      <c r="AH422" s="293">
        <f t="shared" si="147"/>
        <v>2493.8170925976956</v>
      </c>
      <c r="AI422" s="294">
        <f t="shared" si="153"/>
        <v>5.451479547256264E-2</v>
      </c>
      <c r="AJ422" s="299"/>
      <c r="AK422" s="290"/>
      <c r="AL422" s="291">
        <f t="shared" si="154"/>
        <v>48422.58</v>
      </c>
      <c r="AM422" s="295"/>
      <c r="AN422" s="293">
        <f t="shared" si="138"/>
        <v>-183.07000000000698</v>
      </c>
      <c r="AO422" s="300">
        <f t="shared" si="148"/>
        <v>-3.78067422264586E-3</v>
      </c>
      <c r="AP422" s="257"/>
      <c r="AQ422" s="257"/>
      <c r="AR422" s="257"/>
      <c r="AS422" s="257"/>
      <c r="AT422" s="257"/>
      <c r="AU422" s="257"/>
      <c r="AV422" s="257"/>
      <c r="AW422" s="257"/>
      <c r="AX422" s="257"/>
      <c r="AY422" s="257"/>
      <c r="AZ422" s="257"/>
      <c r="BA422" s="257"/>
      <c r="BB422" s="257"/>
      <c r="BC422" s="257"/>
      <c r="BD422" s="257"/>
      <c r="BE422" s="257"/>
      <c r="BF422" s="257"/>
      <c r="BG422" s="257"/>
      <c r="BH422" s="257"/>
      <c r="BI422" s="257"/>
    </row>
    <row r="423" spans="1:61" ht="15.75" customHeight="1">
      <c r="A423" t="str">
        <f t="shared" si="125"/>
        <v>Salaires spécialistes</v>
      </c>
      <c r="B423" s="7"/>
      <c r="C423" s="257"/>
      <c r="D423" s="257"/>
      <c r="E423" s="257"/>
      <c r="F423" s="257"/>
      <c r="G423" s="257"/>
      <c r="H423" s="257"/>
      <c r="I423" s="257"/>
      <c r="J423" s="257"/>
      <c r="K423" s="257"/>
      <c r="L423" s="257"/>
      <c r="M423" s="316">
        <f>SUM(M419:M421)</f>
        <v>1669.26</v>
      </c>
      <c r="N423" s="497">
        <f>M422/$M$439</f>
        <v>2.404707594782439E-2</v>
      </c>
      <c r="O423" s="505">
        <f>J408</f>
        <v>2.3877052248722878E-2</v>
      </c>
      <c r="P423" s="499">
        <f>O423*$M$439</f>
        <v>1657.4575770951119</v>
      </c>
      <c r="Q423" s="315">
        <f>P423-M422</f>
        <v>-11.80242290488809</v>
      </c>
      <c r="R423" s="257"/>
      <c r="S423" s="498"/>
      <c r="T423" s="257"/>
      <c r="U423" s="257"/>
      <c r="V423" s="108" t="s">
        <v>45</v>
      </c>
      <c r="W423" s="297" t="s">
        <v>147</v>
      </c>
      <c r="X423" s="290"/>
      <c r="Y423" s="290"/>
      <c r="Z423" s="291">
        <f t="shared" si="150"/>
        <v>34709.818583908047</v>
      </c>
      <c r="AA423" s="290"/>
      <c r="AB423" s="290"/>
      <c r="AC423" s="291">
        <f t="shared" si="151"/>
        <v>34709.818583908047</v>
      </c>
      <c r="AD423" s="299"/>
      <c r="AE423" s="298"/>
      <c r="AF423" s="291">
        <f t="shared" si="152"/>
        <v>20010.830000000002</v>
      </c>
      <c r="AG423" s="292"/>
      <c r="AH423" s="293">
        <f t="shared" si="147"/>
        <v>-14698.988583908045</v>
      </c>
      <c r="AI423" s="294">
        <f t="shared" si="153"/>
        <v>-0.42348214953571378</v>
      </c>
      <c r="AJ423" s="299"/>
      <c r="AK423" s="290"/>
      <c r="AL423" s="291">
        <f t="shared" si="154"/>
        <v>26862.54</v>
      </c>
      <c r="AM423" s="295"/>
      <c r="AN423" s="293">
        <f t="shared" si="138"/>
        <v>-6851.7099999999991</v>
      </c>
      <c r="AO423" s="300">
        <f t="shared" si="148"/>
        <v>-0.25506560436950487</v>
      </c>
      <c r="AP423" s="257"/>
      <c r="AQ423" s="257" t="s">
        <v>250</v>
      </c>
      <c r="AR423" s="257"/>
      <c r="AS423" s="257"/>
      <c r="AT423" s="257"/>
      <c r="AU423" s="257"/>
      <c r="AV423" s="257"/>
      <c r="AW423" s="257"/>
      <c r="AX423" s="257"/>
      <c r="AY423" s="257"/>
      <c r="AZ423" s="257"/>
      <c r="BA423" s="257"/>
      <c r="BB423" s="257"/>
      <c r="BC423" s="257"/>
      <c r="BD423" s="257"/>
      <c r="BE423" s="257"/>
      <c r="BF423" s="257"/>
      <c r="BG423" s="257"/>
      <c r="BH423" s="257"/>
      <c r="BI423" s="257"/>
    </row>
    <row r="424" spans="1:61" ht="15.75" hidden="1" customHeight="1">
      <c r="A424" t="str">
        <f t="shared" si="125"/>
        <v>[...]</v>
      </c>
      <c r="B424" s="7"/>
      <c r="C424" s="257"/>
      <c r="D424" s="257"/>
      <c r="E424" s="257"/>
      <c r="F424" s="257"/>
      <c r="G424" s="257"/>
      <c r="H424" s="257"/>
      <c r="I424" s="257"/>
      <c r="J424" s="257"/>
      <c r="K424" s="257"/>
      <c r="L424" s="257"/>
      <c r="M424" s="316"/>
      <c r="N424" s="162"/>
      <c r="O424" s="505"/>
      <c r="P424" s="504"/>
      <c r="Q424" s="257"/>
      <c r="R424" s="257"/>
      <c r="S424" s="498"/>
      <c r="T424" s="257"/>
      <c r="U424" s="257"/>
      <c r="V424" s="108" t="s">
        <v>21</v>
      </c>
      <c r="W424" s="297"/>
      <c r="X424" s="290"/>
      <c r="Y424" s="290"/>
      <c r="Z424" s="291">
        <f>IFERROR(SUMIF($C:$C,$V424,F:F),0)</f>
        <v>0</v>
      </c>
      <c r="AA424" s="290"/>
      <c r="AB424" s="290"/>
      <c r="AC424" s="291">
        <f>IFERROR(SUMIF($C:$C,$V424,I:I),0)</f>
        <v>0</v>
      </c>
      <c r="AD424" s="299"/>
      <c r="AE424" s="298"/>
      <c r="AF424" s="291">
        <f>IFERROR(SUMIF($C:$C,$V424,L:L),0)</f>
        <v>0</v>
      </c>
      <c r="AG424" s="292"/>
      <c r="AH424" s="293">
        <f t="shared" si="147"/>
        <v>0</v>
      </c>
      <c r="AI424" s="294">
        <f t="shared" si="153"/>
        <v>0</v>
      </c>
      <c r="AJ424" s="299"/>
      <c r="AK424" s="290"/>
      <c r="AL424" s="291">
        <f>IFERROR(SUMIF($C:$C,$V424,Q:Q),0)</f>
        <v>0</v>
      </c>
      <c r="AM424" s="295"/>
      <c r="AN424" s="293">
        <f t="shared" si="138"/>
        <v>0</v>
      </c>
      <c r="AO424" s="300">
        <f t="shared" si="148"/>
        <v>0</v>
      </c>
      <c r="AP424" s="257"/>
      <c r="AQ424" s="257"/>
      <c r="AR424" s="257"/>
      <c r="AS424" s="257"/>
      <c r="AT424" s="257"/>
      <c r="AU424" s="257"/>
      <c r="AV424" s="257"/>
      <c r="AW424" s="257"/>
      <c r="AX424" s="257"/>
      <c r="AY424" s="257"/>
      <c r="AZ424" s="257"/>
      <c r="BA424" s="257"/>
      <c r="BB424" s="257"/>
      <c r="BC424" s="257"/>
      <c r="BD424" s="257"/>
      <c r="BE424" s="257"/>
      <c r="BF424" s="257"/>
      <c r="BG424" s="257"/>
      <c r="BH424" s="257"/>
      <c r="BI424" s="257"/>
    </row>
    <row r="425" spans="1:61" ht="15.75" hidden="1" customHeight="1">
      <c r="A425" t="str">
        <f t="shared" si="125"/>
        <v>[...]</v>
      </c>
      <c r="B425" s="7"/>
      <c r="C425" s="257"/>
      <c r="D425" s="257"/>
      <c r="E425" s="257"/>
      <c r="F425" s="257"/>
      <c r="G425" s="257"/>
      <c r="H425" s="257"/>
      <c r="I425" s="257"/>
      <c r="J425" s="257"/>
      <c r="K425" s="257"/>
      <c r="L425" s="257"/>
      <c r="M425" s="316"/>
      <c r="N425" s="162"/>
      <c r="O425" s="505"/>
      <c r="P425" s="504"/>
      <c r="Q425" s="257"/>
      <c r="R425" s="257"/>
      <c r="S425" s="498"/>
      <c r="T425" s="257"/>
      <c r="U425" s="257"/>
      <c r="V425" s="108" t="s">
        <v>21</v>
      </c>
      <c r="W425" s="297"/>
      <c r="X425" s="290"/>
      <c r="Y425" s="290"/>
      <c r="Z425" s="291">
        <f>IFERROR(SUMIF($C:$C,$V425,F:F),0)</f>
        <v>0</v>
      </c>
      <c r="AA425" s="290"/>
      <c r="AB425" s="290"/>
      <c r="AC425" s="291">
        <f>IFERROR(SUMIF($C:$C,$V425,I:I),0)</f>
        <v>0</v>
      </c>
      <c r="AD425" s="299"/>
      <c r="AE425" s="298"/>
      <c r="AF425" s="291">
        <f>IFERROR(SUMIF($C:$C,$V425,L:L),0)</f>
        <v>0</v>
      </c>
      <c r="AG425" s="292"/>
      <c r="AH425" s="293">
        <f t="shared" si="147"/>
        <v>0</v>
      </c>
      <c r="AI425" s="294">
        <f t="shared" si="153"/>
        <v>0</v>
      </c>
      <c r="AJ425" s="299"/>
      <c r="AK425" s="290"/>
      <c r="AL425" s="291">
        <f t="shared" ref="AL425:AL426" si="156">IFERROR(SUMIF($C:$C,$V425,Q:Q),0)</f>
        <v>0</v>
      </c>
      <c r="AM425" s="295"/>
      <c r="AN425" s="293">
        <f t="shared" si="138"/>
        <v>0</v>
      </c>
      <c r="AO425" s="300">
        <f t="shared" si="148"/>
        <v>0</v>
      </c>
      <c r="AP425" s="257"/>
      <c r="AQ425" s="257"/>
      <c r="AR425" s="257"/>
      <c r="AS425" s="257"/>
      <c r="AT425" s="257"/>
      <c r="AU425" s="257"/>
      <c r="AV425" s="257"/>
      <c r="AW425" s="257"/>
      <c r="AX425" s="257"/>
      <c r="AY425" s="257"/>
      <c r="AZ425" s="257"/>
      <c r="BA425" s="257"/>
      <c r="BB425" s="257"/>
      <c r="BC425" s="257"/>
      <c r="BD425" s="257"/>
      <c r="BE425" s="257"/>
      <c r="BF425" s="257"/>
      <c r="BG425" s="257"/>
      <c r="BH425" s="257"/>
      <c r="BI425" s="257"/>
    </row>
    <row r="426" spans="1:61" ht="15.75" hidden="1" customHeight="1">
      <c r="A426" t="str">
        <f t="shared" si="125"/>
        <v>[...]</v>
      </c>
      <c r="B426" s="7"/>
      <c r="C426" s="257"/>
      <c r="D426" s="257"/>
      <c r="E426" s="257"/>
      <c r="F426" s="257"/>
      <c r="G426" s="257"/>
      <c r="H426" s="257"/>
      <c r="I426" s="257"/>
      <c r="J426" s="257"/>
      <c r="K426" s="257"/>
      <c r="L426" s="257"/>
      <c r="M426" s="316"/>
      <c r="N426" s="162"/>
      <c r="O426" s="505"/>
      <c r="P426" s="504"/>
      <c r="Q426" s="257"/>
      <c r="R426" s="257"/>
      <c r="S426" s="498"/>
      <c r="T426" s="257"/>
      <c r="U426" s="257"/>
      <c r="V426" s="108" t="s">
        <v>21</v>
      </c>
      <c r="W426" s="297"/>
      <c r="X426" s="290"/>
      <c r="Y426" s="290"/>
      <c r="Z426" s="291">
        <f>IFERROR(SUMIF($C:$C,$V426,F:F),0)</f>
        <v>0</v>
      </c>
      <c r="AA426" s="290"/>
      <c r="AB426" s="290"/>
      <c r="AC426" s="291">
        <f>IFERROR(SUMIF($C:$C,$V426,I:I),0)</f>
        <v>0</v>
      </c>
      <c r="AD426" s="299"/>
      <c r="AE426" s="298"/>
      <c r="AF426" s="291">
        <f>IFERROR(SUMIF($C:$C,$V426,L:L),0)</f>
        <v>0</v>
      </c>
      <c r="AG426" s="292"/>
      <c r="AH426" s="293">
        <f t="shared" si="147"/>
        <v>0</v>
      </c>
      <c r="AI426" s="294">
        <f t="shared" si="153"/>
        <v>0</v>
      </c>
      <c r="AJ426" s="299"/>
      <c r="AK426" s="290"/>
      <c r="AL426" s="291">
        <f t="shared" si="156"/>
        <v>0</v>
      </c>
      <c r="AM426" s="295"/>
      <c r="AN426" s="293">
        <f t="shared" si="138"/>
        <v>0</v>
      </c>
      <c r="AO426" s="300">
        <f t="shared" si="148"/>
        <v>0</v>
      </c>
      <c r="AP426" s="257"/>
      <c r="AQ426" s="257"/>
      <c r="AR426" s="257"/>
      <c r="AS426" s="257"/>
      <c r="AT426" s="257"/>
      <c r="AU426" s="257"/>
      <c r="AV426" s="257"/>
      <c r="AW426" s="257"/>
      <c r="AX426" s="257"/>
      <c r="AY426" s="257"/>
      <c r="AZ426" s="257"/>
      <c r="BA426" s="257"/>
      <c r="BB426" s="257"/>
      <c r="BC426" s="257"/>
      <c r="BD426" s="257"/>
      <c r="BE426" s="257"/>
      <c r="BF426" s="257"/>
      <c r="BG426" s="257"/>
      <c r="BH426" s="257"/>
      <c r="BI426" s="257"/>
    </row>
    <row r="427" spans="1:61" ht="15.75" customHeight="1">
      <c r="A427" t="str">
        <f t="shared" si="125"/>
        <v>Salaires en absences</v>
      </c>
      <c r="B427" s="7"/>
      <c r="C427" s="257"/>
      <c r="D427" s="257"/>
      <c r="E427" s="257"/>
      <c r="F427" s="257"/>
      <c r="G427" s="257"/>
      <c r="H427" s="257"/>
      <c r="I427" s="257"/>
      <c r="J427" s="257"/>
      <c r="K427" s="257"/>
      <c r="L427" s="11" t="s">
        <v>227</v>
      </c>
      <c r="M427" s="316"/>
      <c r="N427" s="162"/>
      <c r="O427" s="505"/>
      <c r="P427" s="504"/>
      <c r="Q427" s="257"/>
      <c r="R427" s="257"/>
      <c r="S427" s="498"/>
      <c r="T427" s="257"/>
      <c r="U427" s="257"/>
      <c r="V427" s="109" t="s">
        <v>46</v>
      </c>
      <c r="W427" s="301" t="s">
        <v>148</v>
      </c>
      <c r="X427" s="274"/>
      <c r="Y427" s="274"/>
      <c r="Z427" s="275">
        <f t="shared" si="150"/>
        <v>37933.0054723676</v>
      </c>
      <c r="AA427" s="274"/>
      <c r="AB427" s="274"/>
      <c r="AC427" s="275">
        <f t="shared" si="151"/>
        <v>37933.0054723676</v>
      </c>
      <c r="AD427" s="303"/>
      <c r="AE427" s="302"/>
      <c r="AF427" s="275">
        <f t="shared" si="152"/>
        <v>38214.21</v>
      </c>
      <c r="AG427" s="276"/>
      <c r="AH427" s="277">
        <f t="shared" si="147"/>
        <v>281.20452763239882</v>
      </c>
      <c r="AI427" s="304">
        <f t="shared" si="153"/>
        <v>7.4131887028367162E-3</v>
      </c>
      <c r="AJ427" s="303"/>
      <c r="AK427" s="274"/>
      <c r="AL427" s="275">
        <f t="shared" si="154"/>
        <v>40712.31</v>
      </c>
      <c r="AM427" s="279"/>
      <c r="AN427" s="277">
        <f t="shared" si="138"/>
        <v>-2498.0999999999985</v>
      </c>
      <c r="AO427" s="305">
        <f t="shared" si="148"/>
        <v>-6.1359819671249281E-2</v>
      </c>
      <c r="AP427" s="257"/>
      <c r="AQ427" s="257"/>
      <c r="AR427" s="257"/>
      <c r="AS427" s="257"/>
      <c r="AT427" s="257"/>
      <c r="AU427" s="257"/>
      <c r="AV427" s="257"/>
      <c r="AW427" s="257"/>
      <c r="AX427" s="257"/>
      <c r="AY427" s="257"/>
      <c r="AZ427" s="257"/>
      <c r="BA427" s="257"/>
      <c r="BB427" s="257"/>
      <c r="BC427" s="257"/>
      <c r="BD427" s="257"/>
      <c r="BE427" s="257"/>
      <c r="BF427" s="257"/>
      <c r="BG427" s="257"/>
      <c r="BH427" s="257"/>
      <c r="BI427" s="257"/>
    </row>
    <row r="428" spans="1:61" ht="15.75" customHeight="1">
      <c r="A428" t="str">
        <f t="shared" si="125"/>
        <v>Déduction à la source</v>
      </c>
      <c r="B428" s="7"/>
      <c r="C428" s="257"/>
      <c r="D428" s="257"/>
      <c r="E428" s="257"/>
      <c r="F428" s="257"/>
      <c r="G428" s="257"/>
      <c r="H428" s="257"/>
      <c r="I428" s="257"/>
      <c r="J428" s="257"/>
      <c r="K428" s="257"/>
      <c r="L428" s="11" t="s">
        <v>221</v>
      </c>
      <c r="M428" s="316">
        <f>L325</f>
        <v>48.61</v>
      </c>
      <c r="N428" s="497">
        <f>$N$406</f>
        <v>0.53097345132743357</v>
      </c>
      <c r="O428" s="316">
        <f>($J$409*$M$439)*N428</f>
        <v>3205.5996892904177</v>
      </c>
      <c r="P428" s="504"/>
      <c r="Q428" s="495">
        <f>O428-M428</f>
        <v>3156.9896892904176</v>
      </c>
      <c r="R428" s="257">
        <v>6732</v>
      </c>
      <c r="S428" s="498">
        <f>Q428</f>
        <v>3156.9896892904176</v>
      </c>
      <c r="T428" s="257"/>
      <c r="U428" s="257"/>
      <c r="V428" s="108" t="s">
        <v>47</v>
      </c>
      <c r="W428" s="297" t="s">
        <v>149</v>
      </c>
      <c r="X428" s="290"/>
      <c r="Y428" s="290"/>
      <c r="Z428" s="291">
        <f t="shared" si="150"/>
        <v>37933.0054723676</v>
      </c>
      <c r="AA428" s="290"/>
      <c r="AB428" s="290"/>
      <c r="AC428" s="291">
        <f t="shared" si="151"/>
        <v>37933.0054723676</v>
      </c>
      <c r="AD428" s="299"/>
      <c r="AE428" s="298"/>
      <c r="AF428" s="291">
        <f t="shared" si="152"/>
        <v>33759.730000000003</v>
      </c>
      <c r="AG428" s="292"/>
      <c r="AH428" s="293">
        <f t="shared" si="147"/>
        <v>-4173.2754723675971</v>
      </c>
      <c r="AI428" s="294">
        <f t="shared" si="153"/>
        <v>-0.1100170002455416</v>
      </c>
      <c r="AJ428" s="299"/>
      <c r="AK428" s="290"/>
      <c r="AL428" s="291">
        <f t="shared" si="154"/>
        <v>32713.679999999997</v>
      </c>
      <c r="AM428" s="295"/>
      <c r="AN428" s="293">
        <f t="shared" si="138"/>
        <v>1046.0500000000065</v>
      </c>
      <c r="AO428" s="300">
        <f t="shared" si="148"/>
        <v>3.1975919554143917E-2</v>
      </c>
      <c r="AP428" s="257"/>
      <c r="AQ428" s="257"/>
      <c r="AR428" s="257"/>
      <c r="AS428" s="257"/>
      <c r="AT428" s="257"/>
      <c r="AU428" s="257"/>
      <c r="AV428" s="257"/>
      <c r="AW428" s="257"/>
      <c r="AX428" s="257"/>
      <c r="AY428" s="257"/>
      <c r="AZ428" s="257"/>
      <c r="BA428" s="257"/>
      <c r="BB428" s="257"/>
      <c r="BC428" s="257"/>
      <c r="BD428" s="257"/>
      <c r="BE428" s="257"/>
      <c r="BF428" s="257"/>
      <c r="BG428" s="257"/>
      <c r="BH428" s="257"/>
      <c r="BI428" s="257"/>
    </row>
    <row r="429" spans="1:61" ht="15.75" customHeight="1">
      <c r="A429" t="str">
        <f t="shared" si="125"/>
        <v>Bénéfices marginaux</v>
      </c>
      <c r="B429" s="7"/>
      <c r="C429" s="257"/>
      <c r="D429" s="257"/>
      <c r="E429" s="257"/>
      <c r="F429" s="257"/>
      <c r="G429" s="257"/>
      <c r="H429" s="257"/>
      <c r="I429" s="257"/>
      <c r="J429" s="257"/>
      <c r="K429" s="257"/>
      <c r="L429" s="11" t="s">
        <v>222</v>
      </c>
      <c r="M429" s="316">
        <f>L326</f>
        <v>2255.4299999999998</v>
      </c>
      <c r="N429" s="497">
        <f>$N$407</f>
        <v>0.38053097345132736</v>
      </c>
      <c r="O429" s="316">
        <f>($J$409*$M$439)*N429</f>
        <v>2297.346443991466</v>
      </c>
      <c r="P429" s="504"/>
      <c r="Q429" s="495">
        <f t="shared" ref="Q429:Q430" si="157">O429-M429</f>
        <v>41.916443991466167</v>
      </c>
      <c r="R429" s="257">
        <v>6739</v>
      </c>
      <c r="S429" s="498">
        <f>Q429</f>
        <v>41.916443991466167</v>
      </c>
      <c r="T429" s="257"/>
      <c r="U429" s="257"/>
      <c r="V429" s="108" t="s">
        <v>48</v>
      </c>
      <c r="W429" s="297" t="s">
        <v>150</v>
      </c>
      <c r="X429" s="290"/>
      <c r="Y429" s="290"/>
      <c r="Z429" s="291">
        <f t="shared" si="150"/>
        <v>27185.320588530114</v>
      </c>
      <c r="AA429" s="290"/>
      <c r="AB429" s="290"/>
      <c r="AC429" s="291">
        <f t="shared" si="151"/>
        <v>27185.320588530114</v>
      </c>
      <c r="AD429" s="299"/>
      <c r="AE429" s="298"/>
      <c r="AF429" s="291">
        <f t="shared" si="152"/>
        <v>26415.07</v>
      </c>
      <c r="AG429" s="292"/>
      <c r="AH429" s="293">
        <f t="shared" si="147"/>
        <v>-770.25058853011433</v>
      </c>
      <c r="AI429" s="294">
        <f t="shared" si="153"/>
        <v>-2.8333327393427699E-2</v>
      </c>
      <c r="AJ429" s="299"/>
      <c r="AK429" s="290"/>
      <c r="AL429" s="291">
        <f t="shared" si="154"/>
        <v>25587.08</v>
      </c>
      <c r="AM429" s="295"/>
      <c r="AN429" s="293">
        <f t="shared" si="138"/>
        <v>827.98999999999796</v>
      </c>
      <c r="AO429" s="300">
        <f t="shared" si="148"/>
        <v>3.2359690906504292E-2</v>
      </c>
      <c r="AP429" s="257"/>
      <c r="AQ429" s="257"/>
      <c r="AR429" s="257"/>
      <c r="AS429" s="257"/>
      <c r="AT429" s="257"/>
      <c r="AU429" s="257"/>
      <c r="AV429" s="257"/>
      <c r="AW429" s="257"/>
      <c r="AX429" s="257"/>
      <c r="AY429" s="257"/>
      <c r="AZ429" s="257"/>
      <c r="BA429" s="257"/>
      <c r="BB429" s="257"/>
      <c r="BC429" s="257"/>
      <c r="BD429" s="257"/>
      <c r="BE429" s="257"/>
      <c r="BF429" s="257"/>
      <c r="BG429" s="257"/>
      <c r="BH429" s="257"/>
      <c r="BI429" s="257"/>
    </row>
    <row r="430" spans="1:61" ht="15.75" customHeight="1">
      <c r="A430" t="str">
        <f t="shared" si="125"/>
        <v>Csst</v>
      </c>
      <c r="B430" s="7"/>
      <c r="C430" s="257"/>
      <c r="D430" s="257"/>
      <c r="E430" s="257"/>
      <c r="F430" s="257"/>
      <c r="G430" s="257"/>
      <c r="H430" s="257"/>
      <c r="I430" s="257"/>
      <c r="J430" s="257"/>
      <c r="K430" s="257"/>
      <c r="L430" s="11" t="s">
        <v>223</v>
      </c>
      <c r="M430" s="316">
        <f>L327</f>
        <v>3623.0199999999995</v>
      </c>
      <c r="N430" s="497">
        <f>$N$408</f>
        <v>8.8495575221238951E-2</v>
      </c>
      <c r="O430" s="316">
        <f>($J$409*$M$439)*N430</f>
        <v>534.26661488173647</v>
      </c>
      <c r="P430" s="504"/>
      <c r="Q430" s="495">
        <f t="shared" si="157"/>
        <v>-3088.7533851182629</v>
      </c>
      <c r="R430" s="257">
        <v>6731</v>
      </c>
      <c r="S430" s="498">
        <f>Q430</f>
        <v>-3088.7533851182629</v>
      </c>
      <c r="T430" s="257"/>
      <c r="U430" s="257"/>
      <c r="V430" s="108" t="s">
        <v>49</v>
      </c>
      <c r="W430" s="297"/>
      <c r="X430" s="290"/>
      <c r="Y430" s="290"/>
      <c r="Z430" s="291">
        <f t="shared" si="150"/>
        <v>6322.1675787279346</v>
      </c>
      <c r="AA430" s="290"/>
      <c r="AB430" s="290"/>
      <c r="AC430" s="291">
        <f t="shared" si="151"/>
        <v>6322.1675787279346</v>
      </c>
      <c r="AD430" s="299"/>
      <c r="AE430" s="298"/>
      <c r="AF430" s="291">
        <f t="shared" si="152"/>
        <v>9241.5399999999991</v>
      </c>
      <c r="AG430" s="292"/>
      <c r="AH430" s="293">
        <f t="shared" si="147"/>
        <v>2919.3724212720645</v>
      </c>
      <c r="AI430" s="317">
        <f t="shared" si="153"/>
        <v>0.46176764296707601</v>
      </c>
      <c r="AJ430" s="299"/>
      <c r="AK430" s="290"/>
      <c r="AL430" s="291">
        <f t="shared" si="154"/>
        <v>11931.82</v>
      </c>
      <c r="AM430" s="295"/>
      <c r="AN430" s="293">
        <f t="shared" si="138"/>
        <v>-2690.2800000000007</v>
      </c>
      <c r="AO430" s="300">
        <f t="shared" si="148"/>
        <v>-0.22547105135679224</v>
      </c>
      <c r="AP430" s="257"/>
      <c r="AQ430" s="257"/>
      <c r="AR430" s="257"/>
      <c r="AS430" s="257"/>
      <c r="AT430" s="257"/>
      <c r="AU430" s="257"/>
      <c r="AV430" s="257"/>
      <c r="AW430" s="257"/>
      <c r="AX430" s="257"/>
      <c r="AY430" s="257"/>
      <c r="AZ430" s="257"/>
      <c r="BA430" s="257"/>
      <c r="BB430" s="257"/>
      <c r="BC430" s="257"/>
      <c r="BD430" s="257"/>
      <c r="BE430" s="257"/>
      <c r="BF430" s="257"/>
      <c r="BG430" s="257"/>
      <c r="BH430" s="257"/>
      <c r="BI430" s="257"/>
    </row>
    <row r="431" spans="1:61" ht="15.75" hidden="1" customHeight="1">
      <c r="A431" t="str">
        <f t="shared" si="125"/>
        <v>[...]</v>
      </c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499"/>
      <c r="Q431" s="502">
        <f>SUM(Q428:Q430)</f>
        <v>110.1527481636208</v>
      </c>
      <c r="R431" s="257"/>
      <c r="T431" s="257"/>
      <c r="U431" s="257"/>
      <c r="V431" s="30" t="s">
        <v>21</v>
      </c>
      <c r="W431" s="297"/>
      <c r="X431" s="290"/>
      <c r="Y431" s="298"/>
      <c r="Z431" s="291">
        <f>IFERROR(SUMIF($C:$C,$V431,F:F),0)</f>
        <v>0</v>
      </c>
      <c r="AA431" s="290"/>
      <c r="AB431" s="290"/>
      <c r="AC431" s="291">
        <f>IFERROR(SUMIF($C:$C,$V431,I:I),0)</f>
        <v>0</v>
      </c>
      <c r="AD431" s="299"/>
      <c r="AE431" s="298"/>
      <c r="AF431" s="291">
        <f>IFERROR(SUMIF($C:$C,$V431,L:L),0)</f>
        <v>0</v>
      </c>
      <c r="AG431" s="292"/>
      <c r="AH431" s="293">
        <f t="shared" si="147"/>
        <v>0</v>
      </c>
      <c r="AI431" s="294">
        <f t="shared" si="153"/>
        <v>0</v>
      </c>
      <c r="AJ431" s="299"/>
      <c r="AK431" s="290"/>
      <c r="AL431" s="291">
        <f>IFERROR(SUMIF($C:$C,$V431,Q:Q),0)</f>
        <v>0</v>
      </c>
      <c r="AM431" s="295"/>
      <c r="AN431" s="293"/>
      <c r="AO431" s="305"/>
      <c r="AP431" s="257"/>
      <c r="AQ431" s="257"/>
      <c r="AR431" s="257"/>
      <c r="AS431" s="257"/>
      <c r="AT431" s="257"/>
      <c r="AU431" s="257"/>
      <c r="AV431" s="257"/>
      <c r="AW431" s="257"/>
      <c r="AX431" s="257"/>
      <c r="AY431" s="257"/>
      <c r="AZ431" s="257"/>
      <c r="BA431" s="257"/>
      <c r="BB431" s="257"/>
      <c r="BC431" s="257"/>
      <c r="BD431" s="257"/>
      <c r="BE431" s="257"/>
      <c r="BF431" s="257"/>
      <c r="BG431" s="257"/>
      <c r="BH431" s="257"/>
      <c r="BI431" s="257"/>
    </row>
    <row r="432" spans="1:61" ht="15.75" customHeight="1">
      <c r="A432" t="str">
        <f t="shared" si="125"/>
        <v>TOTAL PERSONNEL</v>
      </c>
      <c r="B432" s="7"/>
      <c r="C432" s="257"/>
      <c r="D432" s="257"/>
      <c r="E432" s="257"/>
      <c r="F432" s="257"/>
      <c r="G432" s="257"/>
      <c r="H432" s="257"/>
      <c r="I432" s="257"/>
      <c r="J432" s="257"/>
      <c r="K432" s="257"/>
      <c r="O432" s="506">
        <f>SUM(O428:O431)</f>
        <v>6037.2127481636198</v>
      </c>
      <c r="Q432" s="500">
        <f>SUM(Q428:Q430)</f>
        <v>110.1527481636208</v>
      </c>
      <c r="R432" s="257"/>
      <c r="T432" s="257"/>
      <c r="U432" s="257"/>
      <c r="V432" s="307" t="s">
        <v>50</v>
      </c>
      <c r="W432" s="308"/>
      <c r="X432" s="309">
        <f>Z432/Z406</f>
        <v>0.49851136664925927</v>
      </c>
      <c r="Y432" s="308"/>
      <c r="Z432" s="310">
        <f>SUM(Z419:Z431)</f>
        <v>270082.93302440905</v>
      </c>
      <c r="AA432" s="309">
        <f>AC432/AC406</f>
        <v>0.49851136664925927</v>
      </c>
      <c r="AB432" s="308"/>
      <c r="AC432" s="310">
        <f>SUM(AC419:AC431)</f>
        <v>270082.93302440905</v>
      </c>
      <c r="AD432" s="311">
        <f>AF432/AF406</f>
        <v>0.38967287744599005</v>
      </c>
      <c r="AE432" s="318"/>
      <c r="AF432" s="310">
        <f>SUM(AF419:AF431)</f>
        <v>237764.95</v>
      </c>
      <c r="AG432" s="319"/>
      <c r="AH432" s="313">
        <f t="shared" si="147"/>
        <v>-32317.983024409041</v>
      </c>
      <c r="AI432" s="309">
        <f>AH432/AC432</f>
        <v>-0.11965947889601845</v>
      </c>
      <c r="AJ432" s="311">
        <f>IF($AL$406=0,0,AL432/$AL$406)</f>
        <v>0.53567136698633377</v>
      </c>
      <c r="AK432" s="308"/>
      <c r="AL432" s="310">
        <f>SUM(AL419:AL431)</f>
        <v>269466.16000000003</v>
      </c>
      <c r="AM432" s="320"/>
      <c r="AN432" s="313">
        <f t="shared" ref="AN432:AN450" si="158">AF432-AL432</f>
        <v>-31701.210000000021</v>
      </c>
      <c r="AO432" s="288">
        <f>IF(AL432=0,0,AN432/AL432)</f>
        <v>-0.11764449383922648</v>
      </c>
      <c r="AP432" s="257"/>
      <c r="AQ432" s="257"/>
      <c r="AR432" s="257"/>
      <c r="AS432" s="257"/>
      <c r="AT432" s="257"/>
      <c r="AU432" s="257"/>
      <c r="AV432" s="257"/>
      <c r="AW432" s="257"/>
      <c r="AX432" s="257"/>
      <c r="AY432" s="257"/>
      <c r="AZ432" s="257"/>
      <c r="BA432" s="257"/>
      <c r="BB432" s="257"/>
      <c r="BC432" s="257"/>
      <c r="BD432" s="257"/>
      <c r="BE432" s="257"/>
      <c r="BF432" s="257"/>
      <c r="BG432" s="257"/>
      <c r="BH432" s="257"/>
      <c r="BI432" s="257"/>
    </row>
    <row r="433" spans="1:62" ht="15.75" customHeight="1">
      <c r="A433" t="str">
        <f t="shared" si="125"/>
        <v>Publicité 2</v>
      </c>
      <c r="B433" s="7"/>
      <c r="C433" s="257"/>
      <c r="D433" s="257"/>
      <c r="E433" s="257"/>
      <c r="F433" s="257"/>
      <c r="G433" s="257"/>
      <c r="H433" s="257"/>
      <c r="I433" s="257"/>
      <c r="J433" s="257"/>
      <c r="K433" s="257"/>
      <c r="L433" s="257"/>
      <c r="M433" s="506">
        <f>SUM(M428:M431)</f>
        <v>5927.0599999999995</v>
      </c>
      <c r="N433" s="497">
        <f>M433/$M$439</f>
        <v>8.5384219335101791E-2</v>
      </c>
      <c r="O433" s="507">
        <f>J409</f>
        <v>8.6971061109871559E-2</v>
      </c>
      <c r="P433" s="499">
        <f>O433*$M$439</f>
        <v>6037.2127481636207</v>
      </c>
      <c r="Q433" s="315">
        <f>P433-M433</f>
        <v>110.15274816362125</v>
      </c>
      <c r="R433" s="257"/>
      <c r="T433" s="257"/>
      <c r="U433" s="257"/>
      <c r="V433" s="221" t="s">
        <v>51</v>
      </c>
      <c r="W433" s="322" t="s">
        <v>140</v>
      </c>
      <c r="X433" s="323"/>
      <c r="Y433" s="323"/>
      <c r="Z433" s="324">
        <f t="shared" ref="Z433:Z447" si="159">+SUMIF($C:$C,$V433,F:F)</f>
        <v>10881.833333333332</v>
      </c>
      <c r="AA433" s="323"/>
      <c r="AB433" s="323"/>
      <c r="AC433" s="324">
        <f t="shared" ref="AC433:AC447" si="160">+SUMIF($C:$C,$V433,I:I)</f>
        <v>10881.833333333332</v>
      </c>
      <c r="AD433" s="325"/>
      <c r="AE433" s="326"/>
      <c r="AF433" s="324">
        <f t="shared" ref="AF433:AF446" si="161">+SUMIF($C:$C,$V433,L:L)</f>
        <v>10325.69</v>
      </c>
      <c r="AG433" s="325"/>
      <c r="AH433" s="327">
        <f t="shared" si="147"/>
        <v>-556.14333333333161</v>
      </c>
      <c r="AI433" s="328">
        <f>IF(AC433=0,0,AH433/AC433)</f>
        <v>-5.1107503331239985E-2</v>
      </c>
      <c r="AJ433" s="325"/>
      <c r="AK433" s="323"/>
      <c r="AL433" s="324">
        <f t="shared" ref="AL433:AL446" si="162">+SUMIF($C:$C,$V433,Q:Q)</f>
        <v>18366.689999999999</v>
      </c>
      <c r="AM433" s="329"/>
      <c r="AN433" s="327">
        <f t="shared" si="158"/>
        <v>-8040.9999999999982</v>
      </c>
      <c r="AO433" s="296">
        <f t="shared" ref="AO433:AO450" si="163">IF(AL433=0,0,AN433/AL433)</f>
        <v>-0.4378034365473582</v>
      </c>
      <c r="AP433" s="257"/>
      <c r="AQ433" s="257"/>
      <c r="AR433" s="257"/>
      <c r="AS433" s="257"/>
      <c r="AT433" s="257"/>
      <c r="AU433" s="257"/>
      <c r="AV433" s="257"/>
      <c r="AW433" s="257"/>
      <c r="AX433" s="257"/>
      <c r="AY433" s="257"/>
      <c r="AZ433" s="257"/>
      <c r="BA433" s="257"/>
      <c r="BB433" s="257"/>
      <c r="BC433" s="257"/>
      <c r="BD433" s="257"/>
      <c r="BE433" s="257"/>
      <c r="BF433" s="257"/>
      <c r="BG433" s="257"/>
      <c r="BH433" s="257"/>
      <c r="BI433" s="257"/>
    </row>
    <row r="434" spans="1:62" ht="15.75" customHeight="1">
      <c r="A434" t="str">
        <f t="shared" si="125"/>
        <v>Service gratuit 2</v>
      </c>
      <c r="B434" s="7"/>
      <c r="C434" s="257"/>
      <c r="D434" s="257"/>
      <c r="E434" s="257"/>
      <c r="F434" s="257"/>
      <c r="G434" s="257"/>
      <c r="H434" s="257"/>
      <c r="I434" s="257"/>
      <c r="J434" s="257"/>
      <c r="K434" s="257"/>
      <c r="L434" s="257" t="s">
        <v>206</v>
      </c>
      <c r="M434" s="257"/>
      <c r="O434" s="505"/>
      <c r="P434" s="508"/>
      <c r="Q434" s="257"/>
      <c r="R434" s="257"/>
      <c r="T434" s="257"/>
      <c r="U434" s="257"/>
      <c r="V434" s="108" t="s">
        <v>52</v>
      </c>
      <c r="W434" s="297" t="s">
        <v>151</v>
      </c>
      <c r="X434" s="290"/>
      <c r="Y434" s="290"/>
      <c r="Z434" s="291">
        <f t="shared" si="159"/>
        <v>5179.8550445119354</v>
      </c>
      <c r="AA434" s="290"/>
      <c r="AB434" s="290"/>
      <c r="AC434" s="291">
        <f t="shared" si="160"/>
        <v>5179.8550445119354</v>
      </c>
      <c r="AD434" s="299"/>
      <c r="AE434" s="298"/>
      <c r="AF434" s="291">
        <f t="shared" si="161"/>
        <v>2532.73</v>
      </c>
      <c r="AG434" s="292"/>
      <c r="AH434" s="293">
        <f t="shared" si="147"/>
        <v>-2647.1250445119354</v>
      </c>
      <c r="AI434" s="294">
        <f t="shared" ref="AI434:AI450" si="164">IF(AC434=0,0,AH434/AC434)</f>
        <v>-0.51104230171779974</v>
      </c>
      <c r="AJ434" s="299"/>
      <c r="AK434" s="290"/>
      <c r="AL434" s="291">
        <f t="shared" si="162"/>
        <v>4087.7300000000005</v>
      </c>
      <c r="AM434" s="295"/>
      <c r="AN434" s="293">
        <f t="shared" si="158"/>
        <v>-1555.0000000000005</v>
      </c>
      <c r="AO434" s="300">
        <f t="shared" si="163"/>
        <v>-0.38040672940727499</v>
      </c>
      <c r="AP434" s="257"/>
      <c r="AQ434" s="257"/>
      <c r="AR434" s="257"/>
      <c r="AS434" s="257"/>
      <c r="AT434" s="257"/>
      <c r="AU434" s="257"/>
      <c r="AV434" s="257"/>
      <c r="AW434" s="257"/>
      <c r="AX434" s="257"/>
      <c r="AY434" s="257"/>
      <c r="AZ434" s="257"/>
      <c r="BA434" s="257"/>
      <c r="BB434" s="257"/>
      <c r="BC434" s="257"/>
      <c r="BD434" s="257"/>
      <c r="BE434" s="257"/>
      <c r="BF434" s="257"/>
      <c r="BG434" s="257"/>
      <c r="BH434" s="257"/>
      <c r="BI434" s="257"/>
    </row>
    <row r="435" spans="1:62" ht="15.75" customHeight="1">
      <c r="A435" t="str">
        <f t="shared" si="125"/>
        <v>Frais véhicules de cie</v>
      </c>
      <c r="B435" s="7"/>
      <c r="C435" s="257"/>
      <c r="D435" s="257"/>
      <c r="E435" s="257"/>
      <c r="F435" s="257"/>
      <c r="G435" s="257"/>
      <c r="H435" s="257"/>
      <c r="I435" s="257"/>
      <c r="J435" s="257"/>
      <c r="K435" s="257"/>
      <c r="L435" s="11" t="s">
        <v>221</v>
      </c>
      <c r="M435" s="316">
        <f>M401+M406+M411+M419+M428</f>
        <v>33759.730000000003</v>
      </c>
      <c r="N435" s="497">
        <f>$N$406</f>
        <v>0.53097345132743357</v>
      </c>
      <c r="O435" s="316">
        <f t="shared" ref="O435:O437" si="165">O401+O406+O411+O419+O428</f>
        <v>36858.233628318572</v>
      </c>
      <c r="P435" s="508"/>
      <c r="Q435" s="316">
        <f>Q401+Q406+Q411+Q419+Q428</f>
        <v>3098.5036283185755</v>
      </c>
      <c r="R435" s="257"/>
      <c r="T435" s="257"/>
      <c r="U435" s="257"/>
      <c r="V435" s="109" t="s">
        <v>53</v>
      </c>
      <c r="W435" s="301" t="s">
        <v>152</v>
      </c>
      <c r="X435" s="274"/>
      <c r="Y435" s="274"/>
      <c r="Z435" s="275">
        <f t="shared" si="159"/>
        <v>26652.437500000004</v>
      </c>
      <c r="AA435" s="274"/>
      <c r="AB435" s="274"/>
      <c r="AC435" s="275">
        <f t="shared" si="160"/>
        <v>26652.437500000004</v>
      </c>
      <c r="AD435" s="303"/>
      <c r="AE435" s="302"/>
      <c r="AF435" s="275">
        <f t="shared" si="161"/>
        <v>21712.569999999996</v>
      </c>
      <c r="AG435" s="276"/>
      <c r="AH435" s="277">
        <f t="shared" si="147"/>
        <v>-4939.8675000000076</v>
      </c>
      <c r="AI435" s="304">
        <f t="shared" si="164"/>
        <v>-0.18534392961244189</v>
      </c>
      <c r="AJ435" s="303"/>
      <c r="AK435" s="274"/>
      <c r="AL435" s="275">
        <f t="shared" si="162"/>
        <v>35283.440000000002</v>
      </c>
      <c r="AM435" s="279"/>
      <c r="AN435" s="277">
        <f t="shared" si="158"/>
        <v>-13570.870000000006</v>
      </c>
      <c r="AO435" s="280">
        <f t="shared" si="163"/>
        <v>-0.38462434501851306</v>
      </c>
      <c r="AP435" s="257"/>
      <c r="AQ435" s="257"/>
      <c r="AR435" s="257"/>
      <c r="AS435" s="257"/>
      <c r="AT435" s="257"/>
      <c r="AU435" s="257"/>
      <c r="AV435" s="257"/>
      <c r="AW435" s="257"/>
      <c r="AX435" s="257"/>
      <c r="AY435" s="257"/>
      <c r="AZ435" s="257"/>
      <c r="BA435" s="257"/>
      <c r="BB435" s="257"/>
      <c r="BC435" s="257"/>
      <c r="BD435" s="257"/>
      <c r="BE435" s="257"/>
      <c r="BF435" s="257"/>
      <c r="BG435" s="257"/>
      <c r="BH435" s="257"/>
      <c r="BI435" s="257"/>
      <c r="BJ435" s="257"/>
    </row>
    <row r="436" spans="1:62" ht="15.75" customHeight="1">
      <c r="A436" t="str">
        <f t="shared" si="125"/>
        <v>Informatique</v>
      </c>
      <c r="B436" s="7"/>
      <c r="C436" s="257"/>
      <c r="D436" s="257"/>
      <c r="E436" s="257"/>
      <c r="F436" s="257"/>
      <c r="G436" s="257"/>
      <c r="H436" s="257"/>
      <c r="I436" s="257"/>
      <c r="J436" s="257"/>
      <c r="K436" s="257"/>
      <c r="L436" s="11" t="s">
        <v>222</v>
      </c>
      <c r="M436" s="316">
        <f>M402+M407+M412+M420+M429</f>
        <v>26415.07</v>
      </c>
      <c r="N436" s="497">
        <f>$N$407</f>
        <v>0.38053097345132736</v>
      </c>
      <c r="O436" s="316">
        <f t="shared" si="165"/>
        <v>26415.067433628312</v>
      </c>
      <c r="P436" s="508"/>
      <c r="Q436" s="316">
        <f>Q402+Q407+Q412+Q420+Q429</f>
        <v>-2.5663716874078091E-3</v>
      </c>
      <c r="R436" s="257"/>
      <c r="T436" s="257"/>
      <c r="U436" s="257"/>
      <c r="V436" s="108" t="s">
        <v>54</v>
      </c>
      <c r="W436" s="297" t="s">
        <v>153</v>
      </c>
      <c r="X436" s="290"/>
      <c r="Y436" s="290"/>
      <c r="Z436" s="291">
        <f t="shared" si="159"/>
        <v>19483.113333333335</v>
      </c>
      <c r="AA436" s="290"/>
      <c r="AB436" s="290"/>
      <c r="AC436" s="291">
        <f t="shared" si="160"/>
        <v>19483.113333333335</v>
      </c>
      <c r="AD436" s="299"/>
      <c r="AE436" s="298"/>
      <c r="AF436" s="291">
        <f t="shared" si="161"/>
        <v>17076.88</v>
      </c>
      <c r="AG436" s="292"/>
      <c r="AH436" s="293">
        <f t="shared" si="147"/>
        <v>-2406.2333333333336</v>
      </c>
      <c r="AI436" s="294">
        <f t="shared" si="164"/>
        <v>-0.12350353314511336</v>
      </c>
      <c r="AJ436" s="299"/>
      <c r="AK436" s="290"/>
      <c r="AL436" s="291">
        <f t="shared" si="162"/>
        <v>17026.02</v>
      </c>
      <c r="AM436" s="295"/>
      <c r="AN436" s="293">
        <f t="shared" si="158"/>
        <v>50.860000000000582</v>
      </c>
      <c r="AO436" s="300">
        <f t="shared" si="163"/>
        <v>2.9871925441178021E-3</v>
      </c>
      <c r="AP436" s="257"/>
      <c r="AQ436" s="257"/>
      <c r="AR436" s="257"/>
      <c r="AS436" s="257"/>
      <c r="AT436" s="257"/>
      <c r="AU436" s="257"/>
      <c r="AV436" s="257"/>
      <c r="AW436" s="257"/>
      <c r="AX436" s="257"/>
      <c r="AY436" s="257"/>
      <c r="AZ436" s="257"/>
      <c r="BA436" s="257"/>
      <c r="BB436" s="257"/>
      <c r="BC436" s="257"/>
      <c r="BD436" s="257"/>
      <c r="BE436" s="257"/>
      <c r="BF436" s="257"/>
      <c r="BG436" s="257"/>
      <c r="BH436" s="257"/>
      <c r="BI436" s="257"/>
      <c r="BJ436" s="257"/>
    </row>
    <row r="437" spans="1:62" ht="15.75" customHeight="1">
      <c r="A437" t="str">
        <f t="shared" si="125"/>
        <v>Frais de déplacement</v>
      </c>
      <c r="B437" s="7"/>
      <c r="C437" s="257"/>
      <c r="D437" s="257"/>
      <c r="E437" s="257"/>
      <c r="F437" s="257"/>
      <c r="G437" s="257"/>
      <c r="H437" s="257"/>
      <c r="I437" s="257"/>
      <c r="J437" s="257"/>
      <c r="K437" s="257"/>
      <c r="L437" s="11" t="s">
        <v>223</v>
      </c>
      <c r="M437" s="316">
        <f>M403+M408+M413+M421+M430</f>
        <v>9241.5399999999991</v>
      </c>
      <c r="N437" s="497">
        <f>$N$408</f>
        <v>8.8495575221238951E-2</v>
      </c>
      <c r="O437" s="316">
        <f t="shared" si="165"/>
        <v>6143.0389380530978</v>
      </c>
      <c r="P437" s="508"/>
      <c r="Q437" s="316">
        <f t="shared" ref="Q437" si="166">Q403+Q408+Q413+Q421+Q430</f>
        <v>-3098.5010619469017</v>
      </c>
      <c r="R437" s="257"/>
      <c r="T437" s="257"/>
      <c r="U437" s="257"/>
      <c r="V437" s="108" t="s">
        <v>55</v>
      </c>
      <c r="W437" s="297" t="s">
        <v>154</v>
      </c>
      <c r="X437" s="290"/>
      <c r="Y437" s="290"/>
      <c r="Z437" s="291">
        <f t="shared" si="159"/>
        <v>4989.0524999999998</v>
      </c>
      <c r="AA437" s="290"/>
      <c r="AB437" s="290"/>
      <c r="AC437" s="291">
        <f t="shared" si="160"/>
        <v>4989.0524999999998</v>
      </c>
      <c r="AD437" s="299"/>
      <c r="AE437" s="298"/>
      <c r="AF437" s="291">
        <f t="shared" si="161"/>
        <v>4617.66</v>
      </c>
      <c r="AG437" s="292"/>
      <c r="AH437" s="293">
        <f t="shared" si="147"/>
        <v>-371.39249999999993</v>
      </c>
      <c r="AI437" s="294">
        <f t="shared" si="164"/>
        <v>-7.4441489641570213E-2</v>
      </c>
      <c r="AJ437" s="299"/>
      <c r="AK437" s="290"/>
      <c r="AL437" s="291">
        <f t="shared" si="162"/>
        <v>6077.0000000000009</v>
      </c>
      <c r="AM437" s="295"/>
      <c r="AN437" s="293">
        <f t="shared" si="158"/>
        <v>-1459.3400000000011</v>
      </c>
      <c r="AO437" s="300">
        <f t="shared" si="163"/>
        <v>-0.240141517195985</v>
      </c>
      <c r="AP437" s="257"/>
      <c r="AQ437" s="257"/>
      <c r="AR437" s="257"/>
      <c r="AS437" s="257"/>
      <c r="AT437" s="257"/>
      <c r="AU437" s="257"/>
      <c r="AV437" s="257"/>
      <c r="AW437" s="257"/>
      <c r="AX437" s="257"/>
      <c r="AY437" s="257"/>
      <c r="AZ437" s="257"/>
      <c r="BA437" s="257"/>
      <c r="BB437" s="257"/>
      <c r="BC437" s="257"/>
      <c r="BD437" s="257"/>
      <c r="BE437" s="257"/>
      <c r="BF437" s="257"/>
      <c r="BG437" s="257"/>
      <c r="BH437" s="257"/>
      <c r="BI437" s="257"/>
      <c r="BJ437" s="257"/>
    </row>
    <row r="438" spans="1:62" ht="15.75" customHeight="1">
      <c r="A438" t="str">
        <f t="shared" si="125"/>
        <v>Services extérieurs</v>
      </c>
      <c r="B438" s="7"/>
      <c r="C438" s="257"/>
      <c r="D438" s="257"/>
      <c r="E438" s="257"/>
      <c r="F438" s="257"/>
      <c r="G438" s="257"/>
      <c r="H438" s="257"/>
      <c r="I438" s="257"/>
      <c r="J438" s="257"/>
      <c r="K438" s="257"/>
      <c r="L438" s="11"/>
      <c r="M438" s="11"/>
      <c r="N438" s="11"/>
      <c r="O438" s="315">
        <f>SUM(O435:O437)</f>
        <v>69416.339999999982</v>
      </c>
      <c r="P438" s="508"/>
      <c r="Q438" s="315">
        <f>SUM(Q435:Q437)</f>
        <v>-1.3642420526593924E-11</v>
      </c>
      <c r="R438" s="257"/>
      <c r="T438" s="257"/>
      <c r="U438" s="257"/>
      <c r="V438" s="108" t="s">
        <v>56</v>
      </c>
      <c r="W438" s="297" t="s">
        <v>155</v>
      </c>
      <c r="X438" s="290"/>
      <c r="Y438" s="290"/>
      <c r="Z438" s="291">
        <f t="shared" si="159"/>
        <v>24222.601333333332</v>
      </c>
      <c r="AA438" s="290"/>
      <c r="AB438" s="290"/>
      <c r="AC438" s="291">
        <f t="shared" si="160"/>
        <v>24222.601333333332</v>
      </c>
      <c r="AD438" s="299"/>
      <c r="AE438" s="298"/>
      <c r="AF438" s="291">
        <f t="shared" si="161"/>
        <v>16174.02</v>
      </c>
      <c r="AG438" s="292"/>
      <c r="AH438" s="293">
        <f t="shared" si="147"/>
        <v>-8048.5813333333317</v>
      </c>
      <c r="AI438" s="294">
        <f t="shared" si="164"/>
        <v>-0.33227568016229025</v>
      </c>
      <c r="AJ438" s="299"/>
      <c r="AK438" s="290"/>
      <c r="AL438" s="291">
        <f t="shared" si="162"/>
        <v>28691.05</v>
      </c>
      <c r="AM438" s="295"/>
      <c r="AN438" s="293">
        <f t="shared" si="158"/>
        <v>-12517.029999999999</v>
      </c>
      <c r="AO438" s="300">
        <f t="shared" si="163"/>
        <v>-0.43626949867641646</v>
      </c>
      <c r="AP438" s="257"/>
      <c r="AQ438" s="257"/>
      <c r="AR438" s="257"/>
      <c r="AS438" s="257"/>
      <c r="AT438" s="257"/>
      <c r="AU438" s="257"/>
      <c r="AV438" s="257"/>
      <c r="AW438" s="257"/>
      <c r="AX438" s="257"/>
      <c r="AY438" s="257"/>
      <c r="AZ438" s="257"/>
      <c r="BA438" s="257"/>
      <c r="BB438" s="257"/>
      <c r="BC438" s="257"/>
      <c r="BD438" s="257"/>
      <c r="BE438" s="257"/>
      <c r="BF438" s="257"/>
      <c r="BG438" s="257"/>
      <c r="BH438" s="257"/>
      <c r="BI438" s="257"/>
      <c r="BJ438" s="257"/>
    </row>
    <row r="439" spans="1:62" ht="15.75" customHeight="1">
      <c r="B439" s="7"/>
      <c r="C439" s="257"/>
      <c r="D439" s="257"/>
      <c r="E439" s="257"/>
      <c r="F439" s="257"/>
      <c r="G439" s="257"/>
      <c r="H439" s="257"/>
      <c r="I439" s="257"/>
      <c r="J439" s="257"/>
      <c r="K439" s="257"/>
      <c r="M439" s="506">
        <f>SUM(M435:M438)</f>
        <v>69416.34</v>
      </c>
      <c r="N439" s="497">
        <f>M439/$M$439</f>
        <v>1</v>
      </c>
      <c r="O439" s="505"/>
      <c r="P439" s="508"/>
      <c r="Q439" s="257"/>
      <c r="R439" s="257"/>
      <c r="T439" s="257"/>
      <c r="U439" s="257"/>
      <c r="V439" s="222" t="s">
        <v>99</v>
      </c>
      <c r="W439" s="330"/>
      <c r="X439" s="331"/>
      <c r="Y439" s="331"/>
      <c r="Z439" s="332">
        <f t="shared" si="159"/>
        <v>0</v>
      </c>
      <c r="AA439" s="331"/>
      <c r="AB439" s="331"/>
      <c r="AC439" s="332">
        <f t="shared" si="160"/>
        <v>0</v>
      </c>
      <c r="AD439" s="333"/>
      <c r="AE439" s="334"/>
      <c r="AF439" s="332">
        <f t="shared" si="161"/>
        <v>0</v>
      </c>
      <c r="AG439" s="335"/>
      <c r="AH439" s="336">
        <f t="shared" si="147"/>
        <v>0</v>
      </c>
      <c r="AI439" s="337">
        <f t="shared" si="164"/>
        <v>0</v>
      </c>
      <c r="AJ439" s="333"/>
      <c r="AK439" s="331"/>
      <c r="AL439" s="332">
        <f t="shared" si="162"/>
        <v>0</v>
      </c>
      <c r="AM439" s="338"/>
      <c r="AN439" s="336">
        <f t="shared" si="158"/>
        <v>0</v>
      </c>
      <c r="AO439" s="339">
        <f t="shared" si="163"/>
        <v>0</v>
      </c>
      <c r="AP439" s="257"/>
      <c r="AQ439" s="257"/>
      <c r="AR439" s="257"/>
      <c r="AS439" s="257"/>
      <c r="AT439" s="257"/>
      <c r="AU439" s="257"/>
      <c r="AV439" s="257"/>
      <c r="AW439" s="257"/>
      <c r="AX439" s="257"/>
      <c r="AY439" s="257"/>
      <c r="AZ439" s="257"/>
      <c r="BA439" s="257"/>
      <c r="BB439" s="257"/>
      <c r="BC439" s="257"/>
      <c r="BD439" s="257"/>
      <c r="BE439" s="257"/>
      <c r="BF439" s="257"/>
      <c r="BG439" s="257"/>
      <c r="BH439" s="257"/>
      <c r="BI439" s="257"/>
      <c r="BJ439" s="257"/>
    </row>
    <row r="440" spans="1:62" ht="15.75" customHeight="1">
      <c r="A440" t="str">
        <f t="shared" si="125"/>
        <v>Fournitures autres</v>
      </c>
      <c r="B440" s="7"/>
      <c r="C440" s="257"/>
      <c r="D440" s="257"/>
      <c r="E440" s="257"/>
      <c r="F440" s="257"/>
      <c r="G440" s="257"/>
      <c r="H440" s="257"/>
      <c r="I440" s="257"/>
      <c r="J440" s="257"/>
      <c r="K440" s="257"/>
      <c r="L440" s="257"/>
      <c r="M440" s="257"/>
      <c r="N440" s="257"/>
      <c r="O440" s="257"/>
      <c r="P440" s="340"/>
      <c r="Q440" s="321"/>
      <c r="R440" s="257"/>
      <c r="S440" s="257"/>
      <c r="T440" s="257"/>
      <c r="U440" s="257"/>
      <c r="V440" s="108" t="s">
        <v>57</v>
      </c>
      <c r="W440" s="297" t="s">
        <v>156</v>
      </c>
      <c r="X440" s="290"/>
      <c r="Y440" s="298"/>
      <c r="Z440" s="291">
        <f t="shared" si="159"/>
        <v>1109.1814527032375</v>
      </c>
      <c r="AA440" s="290"/>
      <c r="AB440" s="298"/>
      <c r="AC440" s="291">
        <f t="shared" si="160"/>
        <v>1109.1814527032375</v>
      </c>
      <c r="AD440" s="299"/>
      <c r="AE440" s="298"/>
      <c r="AF440" s="291">
        <f t="shared" si="161"/>
        <v>-711.89</v>
      </c>
      <c r="AG440" s="292"/>
      <c r="AH440" s="293">
        <f t="shared" si="147"/>
        <v>-1821.0714527032374</v>
      </c>
      <c r="AI440" s="294">
        <f t="shared" si="164"/>
        <v>-1.6418156364452541</v>
      </c>
      <c r="AJ440" s="299"/>
      <c r="AK440" s="290"/>
      <c r="AL440" s="291">
        <f t="shared" si="162"/>
        <v>955</v>
      </c>
      <c r="AM440" s="295"/>
      <c r="AN440" s="293">
        <f t="shared" si="158"/>
        <v>-1666.8899999999999</v>
      </c>
      <c r="AO440" s="300">
        <f t="shared" si="163"/>
        <v>-1.7454345549738219</v>
      </c>
      <c r="AP440" s="257"/>
      <c r="AQ440" s="257"/>
      <c r="AR440" s="257"/>
      <c r="AS440" s="257"/>
      <c r="AT440" s="257"/>
      <c r="AU440" s="257"/>
      <c r="AV440" s="257"/>
      <c r="AW440" s="257"/>
      <c r="AX440" s="257"/>
      <c r="AY440" s="257"/>
      <c r="AZ440" s="257"/>
      <c r="BA440" s="257"/>
      <c r="BB440" s="257"/>
      <c r="BC440" s="257"/>
      <c r="BD440" s="257"/>
      <c r="BE440" s="257"/>
      <c r="BF440" s="257"/>
      <c r="BG440" s="257"/>
      <c r="BH440" s="257"/>
      <c r="BI440" s="257"/>
      <c r="BJ440" s="257"/>
    </row>
    <row r="441" spans="1:62" ht="15.75" customHeight="1">
      <c r="A441" t="str">
        <f t="shared" si="125"/>
        <v>Uniformes</v>
      </c>
      <c r="B441" s="7"/>
      <c r="C441" s="257"/>
      <c r="D441" s="257"/>
      <c r="E441" s="257"/>
      <c r="F441" s="257"/>
      <c r="G441" s="257"/>
      <c r="H441" s="257"/>
      <c r="I441" s="257"/>
      <c r="J441" s="257"/>
      <c r="K441" s="257"/>
      <c r="L441" s="257"/>
      <c r="M441" s="257"/>
      <c r="N441" s="257"/>
      <c r="O441" s="257"/>
      <c r="Q441" s="321"/>
      <c r="S441" s="257"/>
      <c r="T441" s="257"/>
      <c r="U441" s="257"/>
      <c r="V441" s="108" t="s">
        <v>58</v>
      </c>
      <c r="W441" s="297" t="s">
        <v>157</v>
      </c>
      <c r="X441" s="290"/>
      <c r="Y441" s="290"/>
      <c r="Z441" s="291">
        <f t="shared" si="159"/>
        <v>1515</v>
      </c>
      <c r="AA441" s="290"/>
      <c r="AB441" s="290"/>
      <c r="AC441" s="291">
        <f t="shared" si="160"/>
        <v>1515</v>
      </c>
      <c r="AD441" s="299"/>
      <c r="AE441" s="298"/>
      <c r="AF441" s="291">
        <f t="shared" si="161"/>
        <v>425.65</v>
      </c>
      <c r="AG441" s="292"/>
      <c r="AH441" s="293">
        <f t="shared" si="147"/>
        <v>-1089.3499999999999</v>
      </c>
      <c r="AI441" s="317">
        <f t="shared" si="164"/>
        <v>-0.71904290429042894</v>
      </c>
      <c r="AJ441" s="299"/>
      <c r="AK441" s="290"/>
      <c r="AL441" s="291">
        <f t="shared" si="162"/>
        <v>1515</v>
      </c>
      <c r="AM441" s="295"/>
      <c r="AN441" s="293">
        <f t="shared" si="158"/>
        <v>-1089.3499999999999</v>
      </c>
      <c r="AO441" s="300">
        <f t="shared" si="163"/>
        <v>-0.71904290429042894</v>
      </c>
      <c r="AP441" s="257"/>
      <c r="AQ441" s="257"/>
      <c r="AR441" s="257"/>
      <c r="AS441" s="257"/>
      <c r="AT441" s="257"/>
      <c r="AU441" s="257"/>
      <c r="AV441" s="257"/>
      <c r="AW441" s="257"/>
      <c r="AX441" s="257"/>
      <c r="AY441" s="257"/>
      <c r="AZ441" s="257"/>
      <c r="BA441" s="257"/>
      <c r="BB441" s="257"/>
      <c r="BC441" s="257"/>
      <c r="BD441" s="257"/>
      <c r="BE441" s="257"/>
      <c r="BF441" s="257"/>
      <c r="BG441" s="257"/>
      <c r="BH441" s="257"/>
      <c r="BI441" s="257"/>
      <c r="BJ441" s="257"/>
    </row>
    <row r="442" spans="1:62" ht="15.75" customHeight="1">
      <c r="A442" t="str">
        <f t="shared" si="125"/>
        <v>Papeterie</v>
      </c>
      <c r="B442" s="7"/>
      <c r="C442" s="257"/>
      <c r="D442" s="257"/>
      <c r="E442" s="257"/>
      <c r="F442" s="257"/>
      <c r="G442" s="257"/>
      <c r="H442" s="257"/>
      <c r="I442" s="257"/>
      <c r="J442" s="257"/>
      <c r="K442" s="257"/>
      <c r="L442" s="257"/>
      <c r="M442" s="257"/>
      <c r="N442" s="257"/>
      <c r="O442" s="257"/>
      <c r="P442" s="340"/>
      <c r="Q442" s="321"/>
      <c r="R442" s="257"/>
      <c r="S442" s="257"/>
      <c r="T442" s="257"/>
      <c r="U442" s="257"/>
      <c r="V442" s="108" t="s">
        <v>59</v>
      </c>
      <c r="W442" s="297" t="s">
        <v>158</v>
      </c>
      <c r="X442" s="290"/>
      <c r="Y442" s="290"/>
      <c r="Z442" s="291">
        <f t="shared" si="159"/>
        <v>2180</v>
      </c>
      <c r="AA442" s="290"/>
      <c r="AB442" s="290"/>
      <c r="AC442" s="291">
        <f t="shared" si="160"/>
        <v>2180</v>
      </c>
      <c r="AD442" s="299"/>
      <c r="AE442" s="298"/>
      <c r="AF442" s="291">
        <f t="shared" si="161"/>
        <v>1458.3</v>
      </c>
      <c r="AG442" s="292"/>
      <c r="AH442" s="293">
        <f t="shared" si="147"/>
        <v>-721.7</v>
      </c>
      <c r="AI442" s="294">
        <f t="shared" si="164"/>
        <v>-0.33105504587155965</v>
      </c>
      <c r="AJ442" s="299"/>
      <c r="AK442" s="290"/>
      <c r="AL442" s="291">
        <f t="shared" si="162"/>
        <v>1850</v>
      </c>
      <c r="AM442" s="295"/>
      <c r="AN442" s="293">
        <f t="shared" si="158"/>
        <v>-391.70000000000005</v>
      </c>
      <c r="AO442" s="300">
        <f t="shared" si="163"/>
        <v>-0.21172972972972975</v>
      </c>
      <c r="AP442" s="257"/>
      <c r="AQ442" s="257"/>
      <c r="AR442" s="257"/>
      <c r="AS442" s="257"/>
      <c r="AT442" s="257"/>
      <c r="AU442" s="257"/>
      <c r="AV442" s="257"/>
      <c r="AW442" s="257"/>
      <c r="AX442" s="257"/>
      <c r="AY442" s="257"/>
      <c r="AZ442" s="257"/>
      <c r="BA442" s="257"/>
      <c r="BB442" s="257"/>
      <c r="BC442" s="257"/>
      <c r="BD442" s="257"/>
      <c r="BE442" s="257"/>
      <c r="BF442" s="257"/>
      <c r="BG442" s="257"/>
      <c r="BH442" s="257"/>
      <c r="BI442" s="257"/>
      <c r="BJ442" s="257"/>
    </row>
    <row r="443" spans="1:62" ht="15.75" customHeight="1">
      <c r="A443" t="str">
        <f t="shared" si="125"/>
        <v>Téléphone</v>
      </c>
      <c r="B443" s="7"/>
      <c r="C443" s="257"/>
      <c r="D443" s="257"/>
      <c r="E443" s="257"/>
      <c r="F443" s="257"/>
      <c r="G443" s="257"/>
      <c r="H443" s="257"/>
      <c r="I443" s="257"/>
      <c r="J443" s="257"/>
      <c r="K443" s="257"/>
      <c r="L443" s="257"/>
      <c r="M443" s="257"/>
      <c r="N443" s="257"/>
      <c r="O443" s="257"/>
      <c r="P443" s="257"/>
      <c r="Q443" s="321"/>
      <c r="S443" s="257"/>
      <c r="T443" s="257"/>
      <c r="U443" s="257"/>
      <c r="V443" s="108" t="s">
        <v>60</v>
      </c>
      <c r="W443" s="297" t="s">
        <v>159</v>
      </c>
      <c r="X443" s="290"/>
      <c r="Y443" s="290"/>
      <c r="Z443" s="291">
        <f t="shared" si="159"/>
        <v>1949.1</v>
      </c>
      <c r="AA443" s="290"/>
      <c r="AB443" s="290"/>
      <c r="AC443" s="291">
        <f t="shared" si="160"/>
        <v>1949.1</v>
      </c>
      <c r="AD443" s="299"/>
      <c r="AE443" s="298"/>
      <c r="AF443" s="291">
        <f t="shared" si="161"/>
        <v>443.97999999999996</v>
      </c>
      <c r="AG443" s="292"/>
      <c r="AH443" s="293">
        <f t="shared" si="147"/>
        <v>-1505.12</v>
      </c>
      <c r="AI443" s="317">
        <f t="shared" si="164"/>
        <v>-0.77221281617156634</v>
      </c>
      <c r="AJ443" s="299"/>
      <c r="AK443" s="290"/>
      <c r="AL443" s="291">
        <f t="shared" si="162"/>
        <v>1767.5000000000002</v>
      </c>
      <c r="AM443" s="295"/>
      <c r="AN443" s="293">
        <f t="shared" si="158"/>
        <v>-1323.5200000000002</v>
      </c>
      <c r="AO443" s="300">
        <f t="shared" si="163"/>
        <v>-0.74880905233380479</v>
      </c>
      <c r="AP443" s="257"/>
      <c r="AQ443" s="257"/>
      <c r="AR443" s="257"/>
      <c r="AS443" s="257"/>
      <c r="AT443" s="257"/>
      <c r="AU443" s="257"/>
      <c r="AV443" s="257"/>
      <c r="AW443" s="257"/>
      <c r="AX443" s="257"/>
      <c r="AY443" s="257"/>
      <c r="AZ443" s="257"/>
      <c r="BA443" s="257"/>
      <c r="BB443" s="257"/>
      <c r="BC443" s="257"/>
      <c r="BD443" s="257"/>
      <c r="BE443" s="257"/>
      <c r="BF443" s="257"/>
      <c r="BG443" s="257"/>
      <c r="BH443" s="257"/>
      <c r="BI443" s="257"/>
      <c r="BJ443" s="257"/>
    </row>
    <row r="444" spans="1:62" ht="15.75" customHeight="1">
      <c r="A444" t="str">
        <f t="shared" si="125"/>
        <v>Frais postaux</v>
      </c>
      <c r="B444" s="7"/>
      <c r="C444" s="257"/>
      <c r="D444" s="257"/>
      <c r="E444" s="257"/>
      <c r="F444" s="257"/>
      <c r="G444" s="257"/>
      <c r="H444" s="257"/>
      <c r="I444" s="257"/>
      <c r="J444" s="257"/>
      <c r="K444" s="257"/>
      <c r="L444" s="257"/>
      <c r="M444" s="257"/>
      <c r="N444" s="257"/>
      <c r="O444" s="257"/>
      <c r="P444" s="257"/>
      <c r="Q444" s="321"/>
      <c r="S444" s="257"/>
      <c r="T444" s="257"/>
      <c r="U444" s="257"/>
      <c r="V444" s="108" t="s">
        <v>61</v>
      </c>
      <c r="W444" s="297" t="s">
        <v>160</v>
      </c>
      <c r="X444" s="290"/>
      <c r="Y444" s="290"/>
      <c r="Z444" s="291">
        <f t="shared" si="159"/>
        <v>865</v>
      </c>
      <c r="AA444" s="290"/>
      <c r="AB444" s="290"/>
      <c r="AC444" s="291">
        <f t="shared" si="160"/>
        <v>865</v>
      </c>
      <c r="AD444" s="299"/>
      <c r="AE444" s="298"/>
      <c r="AF444" s="291">
        <f t="shared" si="161"/>
        <v>705.82999999999993</v>
      </c>
      <c r="AG444" s="292"/>
      <c r="AH444" s="293">
        <f t="shared" si="147"/>
        <v>-159.17000000000007</v>
      </c>
      <c r="AI444" s="294">
        <f t="shared" si="164"/>
        <v>-0.18401156069364169</v>
      </c>
      <c r="AJ444" s="299"/>
      <c r="AK444" s="290"/>
      <c r="AL444" s="291">
        <f t="shared" si="162"/>
        <v>432.28</v>
      </c>
      <c r="AM444" s="295"/>
      <c r="AN444" s="293">
        <f t="shared" si="158"/>
        <v>273.54999999999995</v>
      </c>
      <c r="AO444" s="300">
        <f t="shared" si="163"/>
        <v>0.63280743962246688</v>
      </c>
      <c r="AP444" s="257"/>
      <c r="AQ444" s="257"/>
      <c r="AR444" s="257"/>
      <c r="AS444" s="257"/>
      <c r="AT444" s="257"/>
      <c r="AU444" s="257"/>
      <c r="AV444" s="257"/>
      <c r="AW444" s="257"/>
      <c r="AX444" s="257"/>
      <c r="AY444" s="257"/>
      <c r="AZ444" s="257"/>
      <c r="BA444" s="257"/>
      <c r="BB444" s="257"/>
      <c r="BC444" s="257"/>
      <c r="BD444" s="257"/>
      <c r="BE444" s="257"/>
      <c r="BF444" s="257"/>
      <c r="BG444" s="257"/>
      <c r="BH444" s="257"/>
      <c r="BI444" s="257"/>
      <c r="BJ444" s="257"/>
    </row>
    <row r="445" spans="1:62" ht="15.75" customHeight="1">
      <c r="A445" t="str">
        <f t="shared" si="125"/>
        <v>Divers</v>
      </c>
      <c r="B445" s="7"/>
      <c r="C445" s="257"/>
      <c r="D445" s="257"/>
      <c r="E445" s="257"/>
      <c r="F445" s="257"/>
      <c r="G445" s="257"/>
      <c r="H445" s="257"/>
      <c r="I445" s="257"/>
      <c r="J445" s="257"/>
      <c r="K445" s="257"/>
      <c r="L445" s="257"/>
      <c r="M445" s="257"/>
      <c r="N445" s="257"/>
      <c r="O445" s="257"/>
      <c r="P445" s="257"/>
      <c r="Q445" s="321"/>
      <c r="R445" s="257"/>
      <c r="S445" s="257"/>
      <c r="T445" s="257"/>
      <c r="U445" s="257"/>
      <c r="V445" s="108" t="s">
        <v>62</v>
      </c>
      <c r="W445" s="297" t="s">
        <v>161</v>
      </c>
      <c r="X445" s="290"/>
      <c r="Y445" s="298"/>
      <c r="Z445" s="291">
        <f t="shared" si="159"/>
        <v>3891</v>
      </c>
      <c r="AA445" s="290"/>
      <c r="AB445" s="298"/>
      <c r="AC445" s="291">
        <f t="shared" si="160"/>
        <v>3891</v>
      </c>
      <c r="AD445" s="299"/>
      <c r="AE445" s="298"/>
      <c r="AF445" s="291">
        <f t="shared" si="161"/>
        <v>2511.64</v>
      </c>
      <c r="AG445" s="292"/>
      <c r="AH445" s="293">
        <f t="shared" si="147"/>
        <v>-1379.3600000000001</v>
      </c>
      <c r="AI445" s="317">
        <f t="shared" si="164"/>
        <v>-0.35450012850167056</v>
      </c>
      <c r="AJ445" s="299"/>
      <c r="AK445" s="290"/>
      <c r="AL445" s="291">
        <f t="shared" si="162"/>
        <v>5153.7</v>
      </c>
      <c r="AM445" s="295"/>
      <c r="AN445" s="293">
        <f t="shared" si="158"/>
        <v>-2642.06</v>
      </c>
      <c r="AO445" s="300">
        <f t="shared" si="163"/>
        <v>-0.51265304538486911</v>
      </c>
      <c r="AP445" s="257"/>
      <c r="AQ445" s="257"/>
      <c r="AR445" s="257"/>
      <c r="AS445" s="257"/>
      <c r="AT445" s="257"/>
      <c r="AU445" s="257"/>
      <c r="AV445" s="257"/>
      <c r="AW445" s="257"/>
      <c r="AX445" s="257"/>
      <c r="AY445" s="257"/>
      <c r="AZ445" s="257"/>
      <c r="BA445" s="257"/>
      <c r="BB445" s="257"/>
      <c r="BC445" s="257"/>
      <c r="BD445" s="257"/>
      <c r="BE445" s="257"/>
      <c r="BF445" s="257"/>
      <c r="BG445" s="257"/>
      <c r="BH445" s="257"/>
      <c r="BI445" s="257"/>
      <c r="BJ445" s="257"/>
    </row>
    <row r="446" spans="1:62" ht="15.75" customHeight="1">
      <c r="A446" t="str">
        <f t="shared" si="125"/>
        <v>Formation</v>
      </c>
      <c r="B446" s="7"/>
      <c r="C446" s="257"/>
      <c r="D446" s="257"/>
      <c r="E446" s="257"/>
      <c r="F446" s="257"/>
      <c r="G446" s="257"/>
      <c r="H446" s="257"/>
      <c r="I446" s="257"/>
      <c r="J446" s="257"/>
      <c r="K446" s="257"/>
      <c r="L446" s="257"/>
      <c r="M446" s="257"/>
      <c r="N446" s="257"/>
      <c r="O446" s="257"/>
      <c r="P446" s="257"/>
      <c r="Q446" s="321"/>
      <c r="R446" s="257"/>
      <c r="S446" s="257"/>
      <c r="T446" s="257"/>
      <c r="U446" s="257"/>
      <c r="V446" s="108" t="s">
        <v>63</v>
      </c>
      <c r="W446" s="297" t="s">
        <v>162</v>
      </c>
      <c r="X446" s="290"/>
      <c r="Y446" s="298"/>
      <c r="Z446" s="291">
        <f t="shared" si="159"/>
        <v>3188.5833333333335</v>
      </c>
      <c r="AA446" s="290"/>
      <c r="AB446" s="298"/>
      <c r="AC446" s="291">
        <f t="shared" si="160"/>
        <v>3188.5833333333335</v>
      </c>
      <c r="AD446" s="299"/>
      <c r="AE446" s="298"/>
      <c r="AF446" s="291">
        <f t="shared" si="161"/>
        <v>4538.99</v>
      </c>
      <c r="AG446" s="292"/>
      <c r="AH446" s="293">
        <f t="shared" si="147"/>
        <v>1350.4066666666663</v>
      </c>
      <c r="AI446" s="294">
        <f t="shared" si="164"/>
        <v>0.42351305438674425</v>
      </c>
      <c r="AJ446" s="299"/>
      <c r="AK446" s="290"/>
      <c r="AL446" s="291">
        <f t="shared" si="162"/>
        <v>7762.5</v>
      </c>
      <c r="AM446" s="295"/>
      <c r="AN446" s="293">
        <f t="shared" si="158"/>
        <v>-3223.51</v>
      </c>
      <c r="AO446" s="300">
        <f t="shared" si="163"/>
        <v>-0.41526698872785833</v>
      </c>
      <c r="AP446" s="257"/>
      <c r="AQ446" s="257"/>
      <c r="AR446" s="257"/>
      <c r="AS446" s="257"/>
      <c r="AT446" s="257"/>
      <c r="AU446" s="257"/>
      <c r="AV446" s="257"/>
      <c r="AW446" s="257"/>
      <c r="AX446" s="257"/>
      <c r="AY446" s="257"/>
      <c r="AZ446" s="257"/>
      <c r="BA446" s="257"/>
      <c r="BB446" s="257"/>
      <c r="BC446" s="257"/>
      <c r="BD446" s="257"/>
      <c r="BE446" s="257"/>
      <c r="BF446" s="257"/>
      <c r="BG446" s="257"/>
      <c r="BH446" s="257"/>
      <c r="BI446" s="257"/>
      <c r="BJ446" s="257"/>
    </row>
    <row r="447" spans="1:62" ht="15.75" customHeight="1">
      <c r="A447" t="str">
        <f t="shared" si="125"/>
        <v>Frais bancaires</v>
      </c>
      <c r="B447" s="7"/>
      <c r="C447" s="257"/>
      <c r="D447" s="257"/>
      <c r="E447" s="257"/>
      <c r="F447" s="257"/>
      <c r="G447" s="257"/>
      <c r="H447" s="257"/>
      <c r="I447" s="257"/>
      <c r="J447" s="257"/>
      <c r="K447" s="257"/>
      <c r="L447" s="257"/>
      <c r="M447" s="257"/>
      <c r="N447" s="257"/>
      <c r="O447" s="257"/>
      <c r="P447" s="257"/>
      <c r="Q447" s="321"/>
      <c r="R447" s="257"/>
      <c r="S447" s="257"/>
      <c r="T447" s="257"/>
      <c r="U447" s="257"/>
      <c r="V447" s="108" t="s">
        <v>64</v>
      </c>
      <c r="W447" s="297" t="s">
        <v>163</v>
      </c>
      <c r="X447" s="290"/>
      <c r="Y447" s="298"/>
      <c r="Z447" s="291">
        <f t="shared" si="159"/>
        <v>7148.0561159126655</v>
      </c>
      <c r="AA447" s="290"/>
      <c r="AB447" s="298"/>
      <c r="AC447" s="291">
        <f t="shared" si="160"/>
        <v>7148.0561159126655</v>
      </c>
      <c r="AD447" s="299"/>
      <c r="AE447" s="298"/>
      <c r="AF447" s="275">
        <f>SUMIFS([5]BV_Data_An_Cour!$O:$O,[5]BV_Data_An_Cour!$V:$V,$V447)</f>
        <v>7040.08</v>
      </c>
      <c r="AG447" s="292"/>
      <c r="AH447" s="293">
        <f t="shared" si="147"/>
        <v>-107.97611591266559</v>
      </c>
      <c r="AI447" s="294">
        <f t="shared" si="164"/>
        <v>-1.5105661477991793E-2</v>
      </c>
      <c r="AJ447" s="299"/>
      <c r="AK447" s="290"/>
      <c r="AL447" s="291">
        <f>SUMIFS([5]BV_Data_An_Prec!$O:$O,[5]BV_Data_An_Prec!$V:$V,$V447)</f>
        <v>6671.88</v>
      </c>
      <c r="AM447" s="295"/>
      <c r="AN447" s="293">
        <f t="shared" si="158"/>
        <v>368.19999999999982</v>
      </c>
      <c r="AO447" s="300">
        <f t="shared" si="163"/>
        <v>5.5186843888079491E-2</v>
      </c>
      <c r="AP447" s="257"/>
      <c r="AQ447" s="257"/>
      <c r="AR447" s="257"/>
      <c r="AS447" s="257"/>
      <c r="AT447" s="257"/>
      <c r="AU447" s="257"/>
      <c r="AV447" s="257"/>
      <c r="AW447" s="257"/>
      <c r="AX447" s="257"/>
      <c r="AY447" s="257"/>
      <c r="AZ447" s="257"/>
      <c r="BA447" s="257"/>
      <c r="BB447" s="257"/>
      <c r="BC447" s="257"/>
      <c r="BD447" s="257"/>
      <c r="BE447" s="257"/>
      <c r="BF447" s="257"/>
      <c r="BG447" s="257"/>
      <c r="BH447" s="257"/>
      <c r="BI447" s="257"/>
      <c r="BJ447" s="257"/>
    </row>
    <row r="448" spans="1:62" ht="15.75" hidden="1" customHeight="1">
      <c r="A448" t="str">
        <f t="shared" si="125"/>
        <v>[...]</v>
      </c>
      <c r="B448" s="7"/>
      <c r="C448" s="257"/>
      <c r="D448" s="257"/>
      <c r="E448" s="257"/>
      <c r="F448" s="257"/>
      <c r="G448" s="257"/>
      <c r="H448" s="257"/>
      <c r="I448" s="257"/>
      <c r="J448" s="257"/>
      <c r="K448" s="257"/>
      <c r="L448" s="257"/>
      <c r="M448" s="257"/>
      <c r="N448" s="257"/>
      <c r="O448" s="257"/>
      <c r="P448" s="257"/>
      <c r="Q448" s="321"/>
      <c r="R448" s="257"/>
      <c r="S448" s="257"/>
      <c r="T448" s="257"/>
      <c r="U448" s="257"/>
      <c r="V448" s="108" t="s">
        <v>21</v>
      </c>
      <c r="W448" s="297"/>
      <c r="X448" s="290"/>
      <c r="Y448" s="298"/>
      <c r="Z448" s="291">
        <f t="shared" ref="Z448:Z450" si="167">IFERROR(SUMIF($C:$C,$V448,F:F),0)</f>
        <v>0</v>
      </c>
      <c r="AA448" s="290"/>
      <c r="AB448" s="290"/>
      <c r="AC448" s="291">
        <f t="shared" ref="AC448:AC450" si="168">IFERROR(SUMIF($C:$C,$V448,I:I),0)</f>
        <v>0</v>
      </c>
      <c r="AD448" s="299"/>
      <c r="AE448" s="298"/>
      <c r="AF448" s="291">
        <f t="shared" ref="AF448:AF450" si="169">IFERROR(SUMIF($C:$C,$V448,L:L),0)</f>
        <v>0</v>
      </c>
      <c r="AG448" s="292"/>
      <c r="AH448" s="293">
        <f t="shared" si="147"/>
        <v>0</v>
      </c>
      <c r="AI448" s="294">
        <f t="shared" si="164"/>
        <v>0</v>
      </c>
      <c r="AJ448" s="299"/>
      <c r="AK448" s="290"/>
      <c r="AL448" s="291">
        <f t="shared" ref="AL448:AL450" si="170">IFERROR(SUMIF($C:$C,$V448,Q:Q),0)</f>
        <v>0</v>
      </c>
      <c r="AM448" s="295"/>
      <c r="AN448" s="293">
        <f t="shared" si="158"/>
        <v>0</v>
      </c>
      <c r="AO448" s="300">
        <f t="shared" si="163"/>
        <v>0</v>
      </c>
      <c r="AP448" s="257"/>
      <c r="AQ448" s="257"/>
      <c r="AR448" s="257"/>
      <c r="AS448" s="257"/>
      <c r="AT448" s="257"/>
      <c r="AU448" s="257"/>
      <c r="AV448" s="257"/>
      <c r="AW448" s="257"/>
      <c r="AX448" s="257"/>
      <c r="AY448" s="257"/>
      <c r="AZ448" s="257"/>
      <c r="BA448" s="257"/>
      <c r="BB448" s="257"/>
      <c r="BC448" s="257"/>
      <c r="BD448" s="257"/>
      <c r="BE448" s="257"/>
      <c r="BF448" s="257"/>
      <c r="BG448" s="257"/>
      <c r="BH448" s="257"/>
      <c r="BI448" s="257"/>
      <c r="BJ448" s="257"/>
    </row>
    <row r="449" spans="1:62" ht="15.75" hidden="1" customHeight="1">
      <c r="A449" t="str">
        <f t="shared" si="125"/>
        <v>[...]</v>
      </c>
      <c r="B449" s="7"/>
      <c r="C449" s="257"/>
      <c r="D449" s="257"/>
      <c r="E449" s="257"/>
      <c r="F449" s="257"/>
      <c r="G449" s="257"/>
      <c r="H449" s="257"/>
      <c r="I449" s="257"/>
      <c r="J449" s="257"/>
      <c r="K449" s="257"/>
      <c r="L449" s="257"/>
      <c r="M449" s="257"/>
      <c r="N449" s="257"/>
      <c r="O449" s="257"/>
      <c r="P449" s="257"/>
      <c r="Q449" s="321"/>
      <c r="R449" s="257"/>
      <c r="S449" s="257"/>
      <c r="T449" s="257"/>
      <c r="U449" s="257"/>
      <c r="V449" s="108" t="s">
        <v>21</v>
      </c>
      <c r="W449" s="297"/>
      <c r="X449" s="290"/>
      <c r="Y449" s="298"/>
      <c r="Z449" s="291">
        <f t="shared" si="167"/>
        <v>0</v>
      </c>
      <c r="AA449" s="290"/>
      <c r="AB449" s="290"/>
      <c r="AC449" s="291">
        <f t="shared" si="168"/>
        <v>0</v>
      </c>
      <c r="AD449" s="299"/>
      <c r="AE449" s="298"/>
      <c r="AF449" s="291">
        <f t="shared" si="169"/>
        <v>0</v>
      </c>
      <c r="AG449" s="292"/>
      <c r="AH449" s="293">
        <f t="shared" si="147"/>
        <v>0</v>
      </c>
      <c r="AI449" s="294">
        <f t="shared" si="164"/>
        <v>0</v>
      </c>
      <c r="AJ449" s="299"/>
      <c r="AK449" s="290"/>
      <c r="AL449" s="291">
        <f t="shared" si="170"/>
        <v>0</v>
      </c>
      <c r="AM449" s="295"/>
      <c r="AN449" s="293">
        <f t="shared" si="158"/>
        <v>0</v>
      </c>
      <c r="AO449" s="300">
        <f t="shared" si="163"/>
        <v>0</v>
      </c>
      <c r="AP449" s="257"/>
      <c r="AQ449" s="257"/>
      <c r="AR449" s="257"/>
      <c r="AS449" s="257"/>
      <c r="AT449" s="257"/>
      <c r="AU449" s="257"/>
      <c r="AV449" s="257"/>
      <c r="AW449" s="257"/>
      <c r="AX449" s="257"/>
      <c r="AY449" s="257"/>
      <c r="AZ449" s="257"/>
      <c r="BA449" s="257"/>
      <c r="BB449" s="257"/>
      <c r="BC449" s="257"/>
      <c r="BD449" s="257"/>
      <c r="BE449" s="257"/>
      <c r="BF449" s="257"/>
      <c r="BG449" s="257"/>
      <c r="BH449" s="257"/>
      <c r="BI449" s="257"/>
      <c r="BJ449" s="257"/>
    </row>
    <row r="450" spans="1:62" ht="15.75" hidden="1" customHeight="1">
      <c r="A450" t="str">
        <f t="shared" si="125"/>
        <v>[...]</v>
      </c>
      <c r="B450" s="7"/>
      <c r="C450" s="257"/>
      <c r="D450" s="257"/>
      <c r="E450" s="257"/>
      <c r="F450" s="257"/>
      <c r="G450" s="257"/>
      <c r="H450" s="257"/>
      <c r="I450" s="257"/>
      <c r="J450" s="257"/>
      <c r="K450" s="257"/>
      <c r="L450" s="257"/>
      <c r="M450" s="257"/>
      <c r="N450" s="257"/>
      <c r="O450" s="257"/>
      <c r="P450" s="340"/>
      <c r="Q450" s="321"/>
      <c r="R450" s="257"/>
      <c r="S450" s="257"/>
      <c r="T450" s="257"/>
      <c r="U450" s="257"/>
      <c r="V450" s="108" t="s">
        <v>21</v>
      </c>
      <c r="W450" s="297"/>
      <c r="X450" s="290"/>
      <c r="Y450" s="298"/>
      <c r="Z450" s="291">
        <f t="shared" si="167"/>
        <v>0</v>
      </c>
      <c r="AA450" s="290"/>
      <c r="AB450" s="290"/>
      <c r="AC450" s="291">
        <f t="shared" si="168"/>
        <v>0</v>
      </c>
      <c r="AD450" s="299"/>
      <c r="AE450" s="298"/>
      <c r="AF450" s="291">
        <f t="shared" si="169"/>
        <v>0</v>
      </c>
      <c r="AG450" s="292"/>
      <c r="AH450" s="293">
        <f t="shared" si="147"/>
        <v>0</v>
      </c>
      <c r="AI450" s="294">
        <f t="shared" si="164"/>
        <v>0</v>
      </c>
      <c r="AJ450" s="299"/>
      <c r="AK450" s="290"/>
      <c r="AL450" s="291">
        <f t="shared" si="170"/>
        <v>0</v>
      </c>
      <c r="AM450" s="295"/>
      <c r="AN450" s="293">
        <f t="shared" si="158"/>
        <v>0</v>
      </c>
      <c r="AO450" s="300">
        <f t="shared" si="163"/>
        <v>0</v>
      </c>
      <c r="AP450" s="257"/>
      <c r="AQ450" s="257"/>
      <c r="AR450" s="257"/>
      <c r="AS450" s="257"/>
      <c r="AT450" s="257"/>
      <c r="AU450" s="257"/>
      <c r="AV450" s="257"/>
      <c r="AW450" s="257"/>
      <c r="AX450" s="257"/>
      <c r="AY450" s="257"/>
      <c r="AZ450" s="257"/>
      <c r="BA450" s="257"/>
      <c r="BB450" s="257"/>
      <c r="BC450" s="257"/>
      <c r="BD450" s="257"/>
      <c r="BE450" s="257"/>
      <c r="BF450" s="257"/>
      <c r="BG450" s="257"/>
      <c r="BH450" s="257"/>
      <c r="BI450" s="257"/>
      <c r="BJ450" s="257"/>
    </row>
    <row r="451" spans="1:62" ht="15.75" customHeight="1">
      <c r="A451" t="str">
        <f t="shared" si="125"/>
        <v>TOTAL SEMI-FIXES</v>
      </c>
      <c r="B451" s="7"/>
      <c r="C451" s="257"/>
      <c r="D451" s="257"/>
      <c r="E451" s="257"/>
      <c r="F451" s="257"/>
      <c r="G451" s="257"/>
      <c r="H451" s="257"/>
      <c r="I451" s="257"/>
      <c r="J451" s="257"/>
      <c r="K451" s="257"/>
      <c r="L451" s="257"/>
      <c r="M451" s="257"/>
      <c r="N451" s="257"/>
      <c r="O451" s="257"/>
      <c r="P451" s="257"/>
      <c r="Q451" s="321"/>
      <c r="R451" s="257"/>
      <c r="S451" s="257"/>
      <c r="T451" s="257"/>
      <c r="U451" s="257"/>
      <c r="V451" s="307" t="s">
        <v>65</v>
      </c>
      <c r="W451" s="341"/>
      <c r="X451" s="309">
        <f>Z451/+Z406</f>
        <v>0.2090425020486408</v>
      </c>
      <c r="Y451" s="308"/>
      <c r="Z451" s="310">
        <f>+SUM(Z433:Z450)</f>
        <v>113254.81394646117</v>
      </c>
      <c r="AA451" s="309">
        <f>AC451/+AC406</f>
        <v>0.2090425020486408</v>
      </c>
      <c r="AB451" s="308"/>
      <c r="AC451" s="310">
        <f>+SUM(AC433:AC450)</f>
        <v>113254.81394646117</v>
      </c>
      <c r="AD451" s="311">
        <f>AF451/AF406</f>
        <v>0.14561971882022634</v>
      </c>
      <c r="AE451" s="308"/>
      <c r="AF451" s="310">
        <f>+SUM(AF433:AF450)</f>
        <v>88852.13</v>
      </c>
      <c r="AG451" s="319"/>
      <c r="AH451" s="342">
        <f>+SUM(AH433:AH450)</f>
        <v>-24402.683946461173</v>
      </c>
      <c r="AI451" s="309">
        <f>AH451/AC451</f>
        <v>-0.21546707902409365</v>
      </c>
      <c r="AJ451" s="311">
        <f>IF($AL$406=0,0,AL451/$AL$406)</f>
        <v>0.26963813091424632</v>
      </c>
      <c r="AK451" s="309"/>
      <c r="AL451" s="310">
        <f>+SUM(AL433:AL450)</f>
        <v>135639.79</v>
      </c>
      <c r="AM451" s="320"/>
      <c r="AN451" s="313">
        <f>+SUM(AN433:AN450)</f>
        <v>-46787.659999999996</v>
      </c>
      <c r="AO451" s="343">
        <f>IF(AL451=0,0,AN451/AL451)</f>
        <v>-0.34494052224645877</v>
      </c>
      <c r="AP451" s="257"/>
      <c r="AQ451" s="257"/>
      <c r="AR451" s="257"/>
      <c r="AS451" s="257"/>
      <c r="AT451" s="257"/>
      <c r="AU451" s="257"/>
      <c r="AV451" s="257"/>
      <c r="AW451" s="257"/>
      <c r="AX451" s="257"/>
      <c r="AY451" s="257"/>
      <c r="AZ451" s="257"/>
      <c r="BA451" s="257"/>
      <c r="BB451" s="257"/>
      <c r="BC451" s="257"/>
      <c r="BD451" s="257"/>
      <c r="BE451" s="257"/>
      <c r="BF451" s="257"/>
      <c r="BG451" s="257"/>
      <c r="BH451" s="257"/>
      <c r="BI451" s="257"/>
      <c r="BJ451" s="257"/>
    </row>
    <row r="452" spans="1:62" ht="15.75" customHeight="1">
      <c r="A452" t="str">
        <f t="shared" si="125"/>
        <v>Loyer</v>
      </c>
      <c r="B452" s="7"/>
      <c r="C452" s="257"/>
      <c r="D452" s="257"/>
      <c r="E452" s="257"/>
      <c r="F452" s="257"/>
      <c r="G452" s="257"/>
      <c r="H452" s="257"/>
      <c r="I452" s="257"/>
      <c r="J452" s="257"/>
      <c r="K452" s="257"/>
      <c r="L452" s="257"/>
      <c r="M452" s="257"/>
      <c r="N452" s="257"/>
      <c r="O452" s="257"/>
      <c r="P452" s="257"/>
      <c r="Q452" s="257"/>
      <c r="R452" s="257"/>
      <c r="S452" s="257"/>
      <c r="T452" s="257"/>
      <c r="U452" s="257"/>
      <c r="V452" s="108" t="s">
        <v>164</v>
      </c>
      <c r="W452" s="297" t="s">
        <v>165</v>
      </c>
      <c r="X452" s="290"/>
      <c r="Y452" s="298"/>
      <c r="Z452" s="291">
        <f>+INDEX('[5]Budget original'!$A$2:$AO$496,MATCH($A452,'[5]Budget original'!$A$2:$A$496,0),MATCH(F$2,'[5]Budget original'!$A$2:$AO$2,0))</f>
        <v>26000</v>
      </c>
      <c r="AA452" s="290"/>
      <c r="AB452" s="298"/>
      <c r="AC452" s="291">
        <f>+INDEX('[5]Budget révisé'!$A$2:$AO$496,MATCH($A452,'[5]Budget révisé'!$A$2:$A$496,0),MATCH(I$2,'[5]Budget révisé'!$A$2:$AO$2,0))</f>
        <v>26000</v>
      </c>
      <c r="AD452" s="299"/>
      <c r="AE452" s="298"/>
      <c r="AF452" s="291">
        <f>SUMIFS([5]BV_Data_An_Cour!$O:$O,[5]BV_Data_An_Cour!$V:$V,$V452)</f>
        <v>26000</v>
      </c>
      <c r="AG452" s="292"/>
      <c r="AH452" s="293">
        <f t="shared" ref="AH452:AH460" si="171">AF452-AC452</f>
        <v>0</v>
      </c>
      <c r="AI452" s="294">
        <f>IF(AC452=0,0,AH452/AC452)</f>
        <v>0</v>
      </c>
      <c r="AJ452" s="299"/>
      <c r="AK452" s="290"/>
      <c r="AL452" s="291">
        <f>SUMIFS([5]BV_Data_An_Prec!$O:$O,[5]BV_Data_An_Prec!$V:$V,$V452)</f>
        <v>33118.480000000003</v>
      </c>
      <c r="AM452" s="295"/>
      <c r="AN452" s="293">
        <f t="shared" ref="AN452:AN460" si="172">AF452-AL452</f>
        <v>-7118.4800000000032</v>
      </c>
      <c r="AO452" s="300">
        <f t="shared" ref="AO452:AO460" si="173">IF(AL452=0,0,AN452/AL452)</f>
        <v>-0.21493981607851576</v>
      </c>
      <c r="AP452" s="257"/>
      <c r="AQ452" s="257"/>
      <c r="AR452" s="257"/>
      <c r="AS452" s="257"/>
      <c r="AT452" s="257"/>
      <c r="AU452" s="257"/>
      <c r="AV452" s="257"/>
      <c r="AW452" s="257"/>
      <c r="AX452" s="257"/>
      <c r="AY452" s="257"/>
      <c r="AZ452" s="257"/>
      <c r="BA452" s="257"/>
      <c r="BB452" s="257"/>
      <c r="BC452" s="257"/>
      <c r="BD452" s="257"/>
      <c r="BE452" s="257"/>
      <c r="BF452" s="257"/>
      <c r="BG452" s="257"/>
      <c r="BH452" s="257"/>
      <c r="BI452" s="257"/>
      <c r="BJ452" s="257"/>
    </row>
    <row r="453" spans="1:62" ht="15.75" customHeight="1">
      <c r="A453" t="str">
        <f t="shared" si="125"/>
        <v>Taxes foncières</v>
      </c>
      <c r="B453" s="7"/>
      <c r="C453" s="257"/>
      <c r="D453" s="257"/>
      <c r="E453" s="257"/>
      <c r="F453" s="257"/>
      <c r="G453" s="257"/>
      <c r="H453" s="257"/>
      <c r="I453" s="257"/>
      <c r="J453" s="257"/>
      <c r="K453" s="257"/>
      <c r="L453" s="257"/>
      <c r="M453" s="257"/>
      <c r="N453" s="257"/>
      <c r="O453" s="257"/>
      <c r="P453" s="257"/>
      <c r="Q453" s="257"/>
      <c r="R453" s="257"/>
      <c r="S453" s="257"/>
      <c r="T453" s="257"/>
      <c r="U453" s="257"/>
      <c r="V453" s="108" t="s">
        <v>166</v>
      </c>
      <c r="W453" s="297" t="s">
        <v>167</v>
      </c>
      <c r="X453" s="290"/>
      <c r="Y453" s="298"/>
      <c r="Z453" s="291">
        <f>+INDEX('[5]Budget original'!$A$2:$AO$496,MATCH($A453,'[5]Budget original'!$A$2:$A$496,0),MATCH(F$2,'[5]Budget original'!$A$2:$AO$2,0))</f>
        <v>4810</v>
      </c>
      <c r="AA453" s="290"/>
      <c r="AB453" s="298"/>
      <c r="AC453" s="291">
        <f>+INDEX('[5]Budget révisé'!$A$2:$AO$496,MATCH($A453,'[5]Budget révisé'!$A$2:$A$496,0),MATCH(I$2,'[5]Budget révisé'!$A$2:$AO$2,0))</f>
        <v>4810</v>
      </c>
      <c r="AD453" s="299"/>
      <c r="AE453" s="298"/>
      <c r="AF453" s="291">
        <f>SUMIFS([5]BV_Data_An_Cour!$O:$O,[5]BV_Data_An_Cour!$V:$V,$V453)</f>
        <v>4810</v>
      </c>
      <c r="AG453" s="292"/>
      <c r="AH453" s="293">
        <f t="shared" si="171"/>
        <v>0</v>
      </c>
      <c r="AI453" s="294">
        <f t="shared" ref="AI453:AI460" si="174">IF(AC453=0,0,AH453/AC453)</f>
        <v>0</v>
      </c>
      <c r="AJ453" s="299"/>
      <c r="AK453" s="290"/>
      <c r="AL453" s="291">
        <f>SUMIFS([5]BV_Data_An_Prec!$O:$O,[5]BV_Data_An_Prec!$V:$V,$V453)</f>
        <v>4700</v>
      </c>
      <c r="AM453" s="295"/>
      <c r="AN453" s="293">
        <f t="shared" si="172"/>
        <v>110</v>
      </c>
      <c r="AO453" s="300">
        <f t="shared" si="173"/>
        <v>2.3404255319148935E-2</v>
      </c>
      <c r="AP453" s="257"/>
      <c r="AQ453" s="257"/>
      <c r="AR453" s="257"/>
      <c r="AS453" s="257"/>
      <c r="AT453" s="257"/>
      <c r="AU453" s="257"/>
      <c r="AV453" s="257"/>
      <c r="AW453" s="257"/>
      <c r="AX453" s="257"/>
      <c r="AY453" s="257"/>
      <c r="AZ453" s="257"/>
      <c r="BA453" s="257"/>
      <c r="BB453" s="257"/>
      <c r="BC453" s="257"/>
      <c r="BD453" s="257"/>
      <c r="BE453" s="257"/>
      <c r="BF453" s="257"/>
      <c r="BG453" s="257"/>
      <c r="BH453" s="257"/>
      <c r="BI453" s="257"/>
      <c r="BJ453" s="257"/>
    </row>
    <row r="454" spans="1:62" ht="15.75" customHeight="1">
      <c r="A454" t="str">
        <f t="shared" si="125"/>
        <v>Taxes d`affaires</v>
      </c>
      <c r="B454" s="7"/>
      <c r="C454" s="257"/>
      <c r="D454" s="257"/>
      <c r="E454" s="257"/>
      <c r="F454" s="257"/>
      <c r="G454" s="257"/>
      <c r="H454" s="257"/>
      <c r="I454" s="257"/>
      <c r="J454" s="257"/>
      <c r="K454" s="257"/>
      <c r="L454" s="257"/>
      <c r="M454" s="257"/>
      <c r="N454" s="257"/>
      <c r="O454" s="257"/>
      <c r="P454" s="257"/>
      <c r="Q454" s="257"/>
      <c r="R454" s="257"/>
      <c r="S454" s="257"/>
      <c r="T454" s="257"/>
      <c r="U454" s="257"/>
      <c r="V454" s="109" t="s">
        <v>168</v>
      </c>
      <c r="W454" s="301" t="s">
        <v>169</v>
      </c>
      <c r="X454" s="274"/>
      <c r="Y454" s="302"/>
      <c r="Z454" s="275">
        <f>+INDEX('[5]Budget original'!$A$2:$AO$496,MATCH($A454,'[5]Budget original'!$A$2:$A$496,0),MATCH(F$2,'[5]Budget original'!$A$2:$AO$2,0))</f>
        <v>3200</v>
      </c>
      <c r="AA454" s="274"/>
      <c r="AB454" s="302"/>
      <c r="AC454" s="275">
        <f>+INDEX('[5]Budget révisé'!$A$2:$AO$496,MATCH($A454,'[5]Budget révisé'!$A$2:$A$496,0),MATCH(I$2,'[5]Budget révisé'!$A$2:$AO$2,0))</f>
        <v>3200</v>
      </c>
      <c r="AD454" s="303"/>
      <c r="AE454" s="302"/>
      <c r="AF454" s="275">
        <f>SUMIFS([5]BV_Data_An_Cour!$O:$O,[5]BV_Data_An_Cour!$V:$V,$V454)</f>
        <v>3200</v>
      </c>
      <c r="AG454" s="276"/>
      <c r="AH454" s="277">
        <f t="shared" si="171"/>
        <v>0</v>
      </c>
      <c r="AI454" s="304">
        <f t="shared" si="174"/>
        <v>0</v>
      </c>
      <c r="AJ454" s="303"/>
      <c r="AK454" s="274"/>
      <c r="AL454" s="275">
        <f>SUMIFS([5]BV_Data_An_Prec!$O:$O,[5]BV_Data_An_Prec!$V:$V,$V454)</f>
        <v>3150</v>
      </c>
      <c r="AM454" s="279"/>
      <c r="AN454" s="277">
        <f t="shared" si="172"/>
        <v>50</v>
      </c>
      <c r="AO454" s="280">
        <f t="shared" si="173"/>
        <v>1.5873015873015872E-2</v>
      </c>
      <c r="AP454" s="257"/>
      <c r="AQ454" s="257"/>
      <c r="AR454" s="257"/>
      <c r="AS454" s="257"/>
      <c r="AT454" s="257"/>
      <c r="AU454" s="257"/>
      <c r="AV454" s="257"/>
      <c r="AW454" s="257"/>
      <c r="AX454" s="257"/>
      <c r="AY454" s="257"/>
      <c r="AZ454" s="257"/>
      <c r="BA454" s="257"/>
      <c r="BB454" s="257"/>
      <c r="BC454" s="257"/>
      <c r="BD454" s="257"/>
      <c r="BE454" s="257"/>
      <c r="BF454" s="257"/>
      <c r="BG454" s="257"/>
      <c r="BH454" s="257"/>
      <c r="BI454" s="257"/>
      <c r="BJ454" s="257"/>
    </row>
    <row r="455" spans="1:62" ht="15.75" customHeight="1">
      <c r="A455" t="str">
        <f t="shared" si="125"/>
        <v>Taxe sur le capital</v>
      </c>
      <c r="B455" s="7"/>
      <c r="C455" s="257"/>
      <c r="D455" s="257"/>
      <c r="E455" s="257"/>
      <c r="F455" s="257"/>
      <c r="G455" s="257"/>
      <c r="H455" s="257"/>
      <c r="I455" s="257"/>
      <c r="J455" s="257"/>
      <c r="K455" s="257"/>
      <c r="L455" s="257"/>
      <c r="M455" s="257"/>
      <c r="N455" s="257"/>
      <c r="O455" s="257"/>
      <c r="P455" s="257"/>
      <c r="Q455" s="257"/>
      <c r="R455" s="257"/>
      <c r="S455" s="257"/>
      <c r="T455" s="257"/>
      <c r="U455" s="257"/>
      <c r="V455" s="108" t="s">
        <v>170</v>
      </c>
      <c r="W455" s="297"/>
      <c r="X455" s="290"/>
      <c r="Y455" s="298"/>
      <c r="Z455" s="291">
        <f>+INDEX('[5]Budget original'!$A$2:$AO$496,MATCH($A455,'[5]Budget original'!$A$2:$A$496,0),MATCH(F$2,'[5]Budget original'!$A$2:$AO$2,0))</f>
        <v>0</v>
      </c>
      <c r="AA455" s="290"/>
      <c r="AB455" s="298"/>
      <c r="AC455" s="291">
        <f>+INDEX('[5]Budget révisé'!$A$2:$AO$496,MATCH($A455,'[5]Budget révisé'!$A$2:$A$496,0),MATCH(I$2,'[5]Budget révisé'!$A$2:$AO$2,0))</f>
        <v>0</v>
      </c>
      <c r="AD455" s="299"/>
      <c r="AE455" s="298"/>
      <c r="AF455" s="291">
        <f>SUMIFS([5]BV_Data_An_Cour!$O:$O,[5]BV_Data_An_Cour!$V:$V,$V455)</f>
        <v>0</v>
      </c>
      <c r="AG455" s="292"/>
      <c r="AH455" s="293">
        <f t="shared" si="171"/>
        <v>0</v>
      </c>
      <c r="AI455" s="294">
        <f t="shared" si="174"/>
        <v>0</v>
      </c>
      <c r="AJ455" s="299"/>
      <c r="AK455" s="290"/>
      <c r="AL455" s="291">
        <f>SUMIFS([5]BV_Data_An_Prec!$O:$O,[5]BV_Data_An_Prec!$V:$V,$V455)</f>
        <v>0</v>
      </c>
      <c r="AM455" s="295"/>
      <c r="AN455" s="293">
        <f t="shared" si="172"/>
        <v>0</v>
      </c>
      <c r="AO455" s="300">
        <f t="shared" si="173"/>
        <v>0</v>
      </c>
      <c r="AP455" s="257"/>
      <c r="AQ455" s="257"/>
      <c r="AR455" s="257"/>
      <c r="AS455" s="257"/>
      <c r="AT455" s="257"/>
      <c r="AU455" s="257"/>
      <c r="AV455" s="257"/>
      <c r="AW455" s="257"/>
      <c r="AX455" s="257"/>
      <c r="AY455" s="257"/>
      <c r="AZ455" s="257"/>
      <c r="BA455" s="257"/>
      <c r="BB455" s="257"/>
      <c r="BC455" s="257"/>
      <c r="BD455" s="257"/>
      <c r="BE455" s="257"/>
      <c r="BF455" s="257"/>
      <c r="BG455" s="257"/>
      <c r="BH455" s="257"/>
      <c r="BI455" s="257"/>
      <c r="BJ455" s="257"/>
    </row>
    <row r="456" spans="1:62" ht="15.75" customHeight="1">
      <c r="A456" t="str">
        <f t="shared" si="125"/>
        <v>Assurances</v>
      </c>
      <c r="B456" s="7"/>
      <c r="C456" s="257"/>
      <c r="D456" s="257"/>
      <c r="E456" s="257"/>
      <c r="F456" s="257"/>
      <c r="G456" s="257"/>
      <c r="H456" s="257"/>
      <c r="I456" s="257"/>
      <c r="J456" s="257"/>
      <c r="K456" s="257"/>
      <c r="L456" s="257"/>
      <c r="M456" s="257"/>
      <c r="N456" s="257"/>
      <c r="O456" s="257"/>
      <c r="P456" s="257"/>
      <c r="Q456" s="257"/>
      <c r="R456" s="257"/>
      <c r="S456" s="257"/>
      <c r="T456" s="257"/>
      <c r="U456" s="257"/>
      <c r="V456" s="109" t="s">
        <v>171</v>
      </c>
      <c r="W456" s="301" t="s">
        <v>172</v>
      </c>
      <c r="X456" s="274"/>
      <c r="Y456" s="302"/>
      <c r="Z456" s="275">
        <f>+INDEX('[5]Budget original'!$A$2:$AO$496,MATCH($A456,'[5]Budget original'!$A$2:$A$496,0),MATCH(F$2,'[5]Budget original'!$A$2:$AO$2,0))</f>
        <v>3708.0833333333339</v>
      </c>
      <c r="AA456" s="274"/>
      <c r="AB456" s="302"/>
      <c r="AC456" s="275">
        <f>+INDEX('[5]Budget révisé'!$A$2:$AO$496,MATCH($A456,'[5]Budget révisé'!$A$2:$A$496,0),MATCH(I$2,'[5]Budget révisé'!$A$2:$AO$2,0))</f>
        <v>3708.0833333333339</v>
      </c>
      <c r="AD456" s="303"/>
      <c r="AE456" s="302"/>
      <c r="AF456" s="275">
        <f>SUMIF([5]BV_Data_An_Cour!$V:$V,[5]Print_Mois!$V456,[5]BV_Data_An_Cour!$O:$O)</f>
        <v>3708.11</v>
      </c>
      <c r="AG456" s="276"/>
      <c r="AH456" s="277">
        <f t="shared" si="171"/>
        <v>2.6666666666187666E-2</v>
      </c>
      <c r="AI456" s="304">
        <f t="shared" si="174"/>
        <v>7.1914960557847035E-6</v>
      </c>
      <c r="AJ456" s="303"/>
      <c r="AK456" s="274"/>
      <c r="AL456" s="275">
        <f>SUMIF([5]BV_Data_An_Prec!$V:$V,[5]Print_Mois!$V456,[5]BV_Data_An_Prec!$O:$O)</f>
        <v>1500</v>
      </c>
      <c r="AM456" s="279"/>
      <c r="AN456" s="277">
        <f t="shared" si="172"/>
        <v>2208.11</v>
      </c>
      <c r="AO456" s="280">
        <f t="shared" si="173"/>
        <v>1.4720733333333333</v>
      </c>
      <c r="AP456" s="257"/>
      <c r="AQ456" s="257"/>
      <c r="AR456" s="257"/>
      <c r="AS456" s="257"/>
      <c r="AT456" s="257"/>
      <c r="AU456" s="257"/>
      <c r="AV456" s="257"/>
      <c r="AW456" s="257"/>
      <c r="AX456" s="257"/>
      <c r="AY456" s="257"/>
      <c r="AZ456" s="257"/>
      <c r="BA456" s="257"/>
      <c r="BB456" s="257"/>
      <c r="BC456" s="257"/>
      <c r="BD456" s="257"/>
      <c r="BE456" s="257"/>
      <c r="BF456" s="257"/>
      <c r="BG456" s="257"/>
      <c r="BH456" s="257"/>
      <c r="BI456" s="257"/>
      <c r="BJ456" s="257"/>
    </row>
    <row r="457" spans="1:62" ht="15.75" customHeight="1">
      <c r="A457" t="str">
        <f t="shared" si="125"/>
        <v>Chauffage, éclairage</v>
      </c>
      <c r="B457" s="7"/>
      <c r="C457" s="257"/>
      <c r="D457" s="257"/>
      <c r="E457" s="257"/>
      <c r="F457" s="257"/>
      <c r="G457" s="257"/>
      <c r="H457" s="257"/>
      <c r="I457" s="257"/>
      <c r="J457" s="257"/>
      <c r="K457" s="257"/>
      <c r="L457" s="257"/>
      <c r="M457" s="257"/>
      <c r="N457" s="257"/>
      <c r="O457" s="257"/>
      <c r="P457" s="257"/>
      <c r="Q457" s="257"/>
      <c r="R457" s="257"/>
      <c r="S457" s="257"/>
      <c r="T457" s="257"/>
      <c r="U457" s="257"/>
      <c r="V457" s="108" t="s">
        <v>173</v>
      </c>
      <c r="W457" s="297" t="s">
        <v>174</v>
      </c>
      <c r="X457" s="344"/>
      <c r="Y457" s="345"/>
      <c r="Z457" s="291">
        <f>+INDEX('[5]Budget original'!$A$2:$AO$496,MATCH($A457,'[5]Budget original'!$A$2:$A$496,0),MATCH(F$2,'[5]Budget original'!$A$2:$AO$2,0))</f>
        <v>3810</v>
      </c>
      <c r="AA457" s="344"/>
      <c r="AB457" s="345"/>
      <c r="AC457" s="291">
        <f>+INDEX('[5]Budget révisé'!$A$2:$AO$496,MATCH($A457,'[5]Budget révisé'!$A$2:$A$496,0),MATCH(I$2,'[5]Budget révisé'!$A$2:$AO$2,0))</f>
        <v>3810</v>
      </c>
      <c r="AD457" s="299"/>
      <c r="AE457" s="298"/>
      <c r="AF457" s="519">
        <f>SUMIFS([5]BV_Data_An_Cour!$O:$O,[5]BV_Data_An_Cour!$V:$V,$V457)</f>
        <v>1742.4900000000002</v>
      </c>
      <c r="AG457" s="292"/>
      <c r="AH457" s="293">
        <f t="shared" si="171"/>
        <v>-2067.5099999999998</v>
      </c>
      <c r="AI457" s="294">
        <f t="shared" si="174"/>
        <v>-0.54265354330708659</v>
      </c>
      <c r="AJ457" s="299"/>
      <c r="AK457" s="290"/>
      <c r="AL457" s="291">
        <f>SUMIFS([5]BV_Data_An_Prec!$O:$O,[5]BV_Data_An_Prec!$V:$V,$V457)</f>
        <v>3670.0000000000005</v>
      </c>
      <c r="AM457" s="295"/>
      <c r="AN457" s="293">
        <f t="shared" si="172"/>
        <v>-1927.5100000000002</v>
      </c>
      <c r="AO457" s="300">
        <f t="shared" si="173"/>
        <v>-0.52520708446866482</v>
      </c>
      <c r="AP457" s="257"/>
      <c r="AQ457" s="257"/>
      <c r="AR457" s="257"/>
      <c r="AS457" s="257"/>
      <c r="AT457" s="257"/>
      <c r="AU457" s="257"/>
      <c r="AV457" s="257"/>
      <c r="AW457" s="257"/>
      <c r="AX457" s="257"/>
      <c r="AY457" s="257"/>
      <c r="AZ457" s="257"/>
      <c r="BA457" s="257"/>
      <c r="BB457" s="257"/>
      <c r="BC457" s="257"/>
      <c r="BD457" s="257"/>
      <c r="BE457" s="257"/>
      <c r="BF457" s="257"/>
      <c r="BG457" s="257"/>
      <c r="BH457" s="257"/>
      <c r="BI457" s="257"/>
      <c r="BJ457" s="257"/>
    </row>
    <row r="458" spans="1:62" ht="15.75" customHeight="1">
      <c r="A458" t="str">
        <f t="shared" si="125"/>
        <v>Honoraires</v>
      </c>
      <c r="B458" s="7"/>
      <c r="C458" s="257"/>
      <c r="D458" s="257"/>
      <c r="E458" s="257"/>
      <c r="F458" s="257"/>
      <c r="G458" s="257"/>
      <c r="H458" s="257"/>
      <c r="I458" s="257"/>
      <c r="J458" s="257"/>
      <c r="K458" s="257"/>
      <c r="L458" s="257"/>
      <c r="M458" s="257"/>
      <c r="N458" s="257"/>
      <c r="O458" s="257"/>
      <c r="P458" s="257"/>
      <c r="Q458" s="257"/>
      <c r="R458" s="257"/>
      <c r="S458" s="257"/>
      <c r="T458" s="257"/>
      <c r="U458" s="257"/>
      <c r="V458" s="108" t="s">
        <v>175</v>
      </c>
      <c r="W458" s="297" t="s">
        <v>176</v>
      </c>
      <c r="X458" s="290"/>
      <c r="Y458" s="298"/>
      <c r="Z458" s="291">
        <f>+INDEX('[5]Budget original'!$A$2:$AO$496,MATCH($A458,'[5]Budget original'!$A$2:$A$496,0),MATCH(F$2,'[5]Budget original'!$A$2:$AO$2,0))</f>
        <v>6217.1666666666679</v>
      </c>
      <c r="AA458" s="290"/>
      <c r="AB458" s="298"/>
      <c r="AC458" s="291">
        <f>+INDEX('[5]Budget révisé'!$A$2:$AO$496,MATCH($A458,'[5]Budget révisé'!$A$2:$A$496,0),MATCH(I$2,'[5]Budget révisé'!$A$2:$AO$2,0))</f>
        <v>6217.1666666666679</v>
      </c>
      <c r="AD458" s="299"/>
      <c r="AE458" s="298"/>
      <c r="AF458" s="291">
        <f>SUMIFS([5]BV_Data_An_Cour!$O:$O,[5]BV_Data_An_Cour!$V:$V,$V458)</f>
        <v>6217.0899999999992</v>
      </c>
      <c r="AG458" s="292"/>
      <c r="AH458" s="293">
        <f t="shared" si="171"/>
        <v>-7.6666666668643302E-2</v>
      </c>
      <c r="AI458" s="294">
        <f t="shared" si="174"/>
        <v>-1.2331447873143172E-5</v>
      </c>
      <c r="AJ458" s="299"/>
      <c r="AK458" s="290"/>
      <c r="AL458" s="291">
        <f>SUMIFS([5]BV_Data_An_Prec!$O:$O,[5]BV_Data_An_Prec!$V:$V,$V458)</f>
        <v>8025</v>
      </c>
      <c r="AM458" s="295"/>
      <c r="AN458" s="293">
        <f t="shared" si="172"/>
        <v>-1807.9100000000008</v>
      </c>
      <c r="AO458" s="300">
        <f t="shared" si="173"/>
        <v>-0.22528473520249231</v>
      </c>
      <c r="AP458" s="257"/>
      <c r="AQ458" s="257"/>
      <c r="AR458" s="257"/>
      <c r="AS458" s="257"/>
      <c r="AT458" s="257"/>
      <c r="AU458" s="257"/>
      <c r="AV458" s="257"/>
      <c r="AW458" s="257"/>
      <c r="AX458" s="257"/>
      <c r="AY458" s="257"/>
      <c r="AZ458" s="257"/>
      <c r="BA458" s="257"/>
      <c r="BB458" s="257"/>
      <c r="BC458" s="257"/>
      <c r="BD458" s="257"/>
      <c r="BE458" s="257"/>
      <c r="BF458" s="257"/>
      <c r="BG458" s="257"/>
      <c r="BH458" s="257"/>
      <c r="BI458" s="257"/>
      <c r="BJ458" s="257"/>
    </row>
    <row r="459" spans="1:62" ht="15.75" customHeight="1">
      <c r="A459" t="str">
        <f t="shared" si="125"/>
        <v>Réparation équipement</v>
      </c>
      <c r="B459" s="7"/>
      <c r="C459" s="257"/>
      <c r="D459" s="257"/>
      <c r="E459" s="257"/>
      <c r="F459" s="257"/>
      <c r="G459" s="257"/>
      <c r="H459" s="257"/>
      <c r="I459" s="257"/>
      <c r="J459" s="257"/>
      <c r="K459" s="257"/>
      <c r="L459" s="257"/>
      <c r="M459" s="257"/>
      <c r="N459" s="257"/>
      <c r="O459" s="257"/>
      <c r="P459" s="257"/>
      <c r="Q459" s="257"/>
      <c r="R459" s="257"/>
      <c r="S459" s="257"/>
      <c r="T459" s="257"/>
      <c r="U459" s="257"/>
      <c r="V459" s="109" t="s">
        <v>177</v>
      </c>
      <c r="W459" s="301" t="s">
        <v>178</v>
      </c>
      <c r="X459" s="274"/>
      <c r="Y459" s="302"/>
      <c r="Z459" s="275">
        <f>+INDEX('[5]Budget original'!$A$2:$AO$496,MATCH($A459,'[5]Budget original'!$A$2:$A$496,0),MATCH(F$2,'[5]Budget original'!$A$2:$AO$2,0))</f>
        <v>1000</v>
      </c>
      <c r="AA459" s="274"/>
      <c r="AB459" s="302"/>
      <c r="AC459" s="275">
        <f>+INDEX('[5]Budget révisé'!$A$2:$AO$496,MATCH($A459,'[5]Budget révisé'!$A$2:$A$496,0),MATCH(I$2,'[5]Budget révisé'!$A$2:$AO$2,0))</f>
        <v>1000</v>
      </c>
      <c r="AD459" s="303"/>
      <c r="AE459" s="302"/>
      <c r="AF459" s="275">
        <f>SUMIFS([5]BV_Data_An_Cour!$O:$O,[5]BV_Data_An_Cour!$V:$V,$V459)</f>
        <v>1362.12</v>
      </c>
      <c r="AG459" s="276"/>
      <c r="AH459" s="277">
        <f t="shared" si="171"/>
        <v>362.11999999999989</v>
      </c>
      <c r="AI459" s="304">
        <f t="shared" si="174"/>
        <v>0.36211999999999989</v>
      </c>
      <c r="AJ459" s="303"/>
      <c r="AK459" s="274"/>
      <c r="AL459" s="275">
        <f>SUMIFS([5]BV_Data_An_Prec!$O:$O,[5]BV_Data_An_Prec!$V:$V,$V459)</f>
        <v>884</v>
      </c>
      <c r="AM459" s="279"/>
      <c r="AN459" s="277">
        <f t="shared" si="172"/>
        <v>478.11999999999989</v>
      </c>
      <c r="AO459" s="280">
        <f t="shared" si="173"/>
        <v>0.54085972850678721</v>
      </c>
      <c r="AP459" s="257"/>
      <c r="AQ459" s="257"/>
      <c r="AR459" s="257"/>
      <c r="AS459" s="257"/>
      <c r="AT459" s="257"/>
      <c r="AU459" s="257"/>
      <c r="AV459" s="257"/>
      <c r="AW459" s="257"/>
      <c r="AX459" s="257"/>
      <c r="AY459" s="257"/>
      <c r="AZ459" s="257"/>
      <c r="BA459" s="257"/>
      <c r="BB459" s="257"/>
      <c r="BC459" s="257"/>
      <c r="BD459" s="257"/>
      <c r="BE459" s="257"/>
      <c r="BF459" s="257"/>
      <c r="BG459" s="257"/>
      <c r="BH459" s="257"/>
      <c r="BI459" s="257"/>
      <c r="BJ459" s="257"/>
    </row>
    <row r="460" spans="1:62" ht="15.75" customHeight="1">
      <c r="A460" t="str">
        <f t="shared" si="125"/>
        <v>Location équipement</v>
      </c>
      <c r="B460" s="7"/>
      <c r="C460" s="257"/>
      <c r="D460" s="257"/>
      <c r="E460" s="257"/>
      <c r="F460" s="257"/>
      <c r="G460" s="257"/>
      <c r="H460" s="257"/>
      <c r="I460" s="257"/>
      <c r="J460" s="257"/>
      <c r="K460" s="257"/>
      <c r="L460" s="257"/>
      <c r="M460" s="257"/>
      <c r="N460" s="257"/>
      <c r="O460" s="257"/>
      <c r="P460" s="257"/>
      <c r="Q460" s="257"/>
      <c r="R460" s="257"/>
      <c r="S460" s="257"/>
      <c r="T460" s="257"/>
      <c r="U460" s="347"/>
      <c r="V460" s="108" t="s">
        <v>179</v>
      </c>
      <c r="W460" s="297" t="s">
        <v>180</v>
      </c>
      <c r="X460" s="290"/>
      <c r="Y460" s="298"/>
      <c r="Z460" s="291">
        <f>+INDEX('[5]Budget original'!$A$2:$AO$496,MATCH($A460,'[5]Budget original'!$A$2:$A$496,0),MATCH(F$2,'[5]Budget original'!$A$2:$AO$2,0))</f>
        <v>900</v>
      </c>
      <c r="AA460" s="290"/>
      <c r="AB460" s="298"/>
      <c r="AC460" s="291">
        <f>+INDEX('[5]Budget révisé'!$A$2:$AO$496,MATCH($A460,'[5]Budget révisé'!$A$2:$A$496,0),MATCH(I$2,'[5]Budget révisé'!$A$2:$AO$2,0))</f>
        <v>900</v>
      </c>
      <c r="AD460" s="299"/>
      <c r="AE460" s="298"/>
      <c r="AF460" s="291">
        <f>SUMIFS([5]BV_Data_An_Cour!$O:$O,[5]BV_Data_An_Cour!$V:$V,$V460)</f>
        <v>0</v>
      </c>
      <c r="AG460" s="292"/>
      <c r="AH460" s="293">
        <f t="shared" si="171"/>
        <v>-900</v>
      </c>
      <c r="AI460" s="348">
        <f t="shared" si="174"/>
        <v>-1</v>
      </c>
      <c r="AJ460" s="290"/>
      <c r="AK460" s="290"/>
      <c r="AL460" s="291">
        <f>SUMIFS([5]BV_Data_An_Prec!$O:$O,[5]BV_Data_An_Prec!$V:$V,$V460)</f>
        <v>900</v>
      </c>
      <c r="AM460" s="295"/>
      <c r="AN460" s="293">
        <f t="shared" si="172"/>
        <v>-900</v>
      </c>
      <c r="AO460" s="300">
        <f t="shared" si="173"/>
        <v>-1</v>
      </c>
      <c r="AP460" s="257"/>
      <c r="AQ460" s="257"/>
      <c r="AR460" s="257"/>
      <c r="AS460" s="257"/>
      <c r="AT460" s="257"/>
      <c r="AU460" s="257"/>
      <c r="AV460" s="257"/>
      <c r="AW460" s="257"/>
      <c r="AX460" s="257"/>
      <c r="AY460" s="257"/>
      <c r="AZ460" s="257"/>
      <c r="BA460" s="257"/>
      <c r="BB460" s="257"/>
      <c r="BC460" s="257"/>
      <c r="BD460" s="257"/>
      <c r="BE460" s="257"/>
      <c r="BF460" s="257"/>
      <c r="BG460" s="257"/>
      <c r="BH460" s="257"/>
      <c r="BI460" s="257"/>
      <c r="BJ460" s="257"/>
    </row>
    <row r="461" spans="1:62" ht="15.75" customHeight="1">
      <c r="A461" t="str">
        <f t="shared" si="125"/>
        <v>Dons</v>
      </c>
      <c r="B461" s="7"/>
      <c r="C461" s="257"/>
      <c r="D461" s="257"/>
      <c r="E461" s="257"/>
      <c r="F461" s="257"/>
      <c r="G461" s="257"/>
      <c r="H461" s="257"/>
      <c r="I461" s="257"/>
      <c r="J461" s="257"/>
      <c r="K461" s="257"/>
      <c r="L461" s="257"/>
      <c r="M461" s="257"/>
      <c r="N461" s="257"/>
      <c r="O461" s="257"/>
      <c r="P461" s="257"/>
      <c r="Q461" s="257"/>
      <c r="R461" s="257"/>
      <c r="S461" s="257"/>
      <c r="T461" s="257"/>
      <c r="U461" s="347"/>
      <c r="V461" s="108" t="s">
        <v>181</v>
      </c>
      <c r="W461" s="297" t="s">
        <v>182</v>
      </c>
      <c r="X461" s="290"/>
      <c r="Y461" s="298"/>
      <c r="Z461" s="291">
        <v>0</v>
      </c>
      <c r="AA461" s="290"/>
      <c r="AB461" s="298"/>
      <c r="AC461" s="291">
        <v>0</v>
      </c>
      <c r="AD461" s="299"/>
      <c r="AE461" s="298"/>
      <c r="AF461" s="291">
        <v>0</v>
      </c>
      <c r="AG461" s="292"/>
      <c r="AH461" s="293">
        <v>0</v>
      </c>
      <c r="AI461" s="317">
        <v>0</v>
      </c>
      <c r="AJ461" s="290"/>
      <c r="AK461" s="290"/>
      <c r="AL461" s="291">
        <v>0</v>
      </c>
      <c r="AM461" s="295"/>
      <c r="AN461" s="293">
        <v>0</v>
      </c>
      <c r="AO461" s="300">
        <v>0</v>
      </c>
      <c r="AP461" s="257"/>
      <c r="AQ461" s="257"/>
      <c r="AR461" s="257"/>
      <c r="AS461" s="257"/>
      <c r="AT461" s="257"/>
      <c r="AU461" s="257"/>
      <c r="AV461" s="257"/>
      <c r="AW461" s="257"/>
      <c r="AX461" s="257"/>
      <c r="AY461" s="257"/>
      <c r="AZ461" s="257"/>
      <c r="BA461" s="257"/>
      <c r="BB461" s="257"/>
      <c r="BC461" s="257"/>
      <c r="BD461" s="257"/>
      <c r="BE461" s="257"/>
      <c r="BF461" s="257"/>
      <c r="BG461" s="257"/>
      <c r="BH461" s="257"/>
      <c r="BI461" s="257"/>
      <c r="BJ461" s="257"/>
    </row>
    <row r="462" spans="1:62" ht="15.75" hidden="1" customHeight="1">
      <c r="A462" t="str">
        <f t="shared" si="125"/>
        <v>[...]</v>
      </c>
      <c r="B462" s="7"/>
      <c r="C462" s="257"/>
      <c r="D462" s="257"/>
      <c r="E462" s="257"/>
      <c r="F462" s="257"/>
      <c r="G462" s="257"/>
      <c r="H462" s="257"/>
      <c r="I462" s="257"/>
      <c r="J462" s="257"/>
      <c r="K462" s="257"/>
      <c r="L462" s="257"/>
      <c r="M462" s="257"/>
      <c r="N462" s="257"/>
      <c r="O462" s="257"/>
      <c r="P462" s="257"/>
      <c r="Q462" s="257"/>
      <c r="R462" s="257"/>
      <c r="S462" s="257"/>
      <c r="T462" s="257"/>
      <c r="U462" s="347"/>
      <c r="V462" s="108" t="s">
        <v>21</v>
      </c>
      <c r="W462" s="297"/>
      <c r="X462" s="290"/>
      <c r="Y462" s="298"/>
      <c r="Z462" s="291">
        <f t="shared" ref="Z462:Z464" si="175">IFERROR(SUMIF($C:$C,$V462,F:F),0)</f>
        <v>0</v>
      </c>
      <c r="AA462" s="290"/>
      <c r="AB462" s="290"/>
      <c r="AC462" s="291">
        <f t="shared" ref="AC462:AC464" si="176">IFERROR(SUMIF($C:$C,$V462,I:I),0)</f>
        <v>0</v>
      </c>
      <c r="AD462" s="299"/>
      <c r="AE462" s="298"/>
      <c r="AF462" s="291">
        <f t="shared" ref="AF462:AF464" si="177">IFERROR(SUMIF($C:$C,$V462,L:L),0)</f>
        <v>0</v>
      </c>
      <c r="AG462" s="292"/>
      <c r="AH462" s="293">
        <f t="shared" ref="AH462:AH464" si="178">AF462-AC462</f>
        <v>0</v>
      </c>
      <c r="AI462" s="294">
        <f t="shared" ref="AI462:AI464" si="179">IF(AC462=0,0,AH462/AC462)</f>
        <v>0</v>
      </c>
      <c r="AJ462" s="299"/>
      <c r="AK462" s="290"/>
      <c r="AL462" s="291">
        <f t="shared" ref="AL462:AL464" si="180">IFERROR(SUMIF($C:$C,$V462,Q:Q),0)</f>
        <v>0</v>
      </c>
      <c r="AM462" s="295"/>
      <c r="AN462" s="293">
        <v>0</v>
      </c>
      <c r="AO462" s="300">
        <v>1</v>
      </c>
      <c r="AP462" s="257"/>
      <c r="AQ462" s="257"/>
      <c r="AR462" s="257"/>
      <c r="AS462" s="257"/>
      <c r="AT462" s="257"/>
      <c r="AU462" s="257"/>
      <c r="AV462" s="257"/>
      <c r="AW462" s="257"/>
      <c r="AX462" s="257"/>
      <c r="AY462" s="257"/>
      <c r="AZ462" s="257"/>
      <c r="BA462" s="257"/>
      <c r="BB462" s="257"/>
      <c r="BC462" s="257"/>
      <c r="BD462" s="257"/>
      <c r="BE462" s="257"/>
      <c r="BF462" s="257"/>
      <c r="BG462" s="257"/>
      <c r="BH462" s="257"/>
      <c r="BI462" s="257"/>
      <c r="BJ462" s="257"/>
    </row>
    <row r="463" spans="1:62" ht="15.75" hidden="1" customHeight="1">
      <c r="A463" t="str">
        <f t="shared" si="125"/>
        <v>[...]</v>
      </c>
      <c r="B463" s="7"/>
      <c r="C463" s="257"/>
      <c r="D463" s="257"/>
      <c r="E463" s="257"/>
      <c r="F463" s="257"/>
      <c r="G463" s="257"/>
      <c r="H463" s="257"/>
      <c r="I463" s="257"/>
      <c r="J463" s="257"/>
      <c r="K463" s="257"/>
      <c r="L463" s="257"/>
      <c r="M463" s="257"/>
      <c r="N463" s="257"/>
      <c r="O463" s="257"/>
      <c r="P463" s="257"/>
      <c r="Q463" s="257"/>
      <c r="R463" s="257"/>
      <c r="S463" s="257"/>
      <c r="T463" s="257"/>
      <c r="U463" s="347"/>
      <c r="V463" s="108" t="s">
        <v>21</v>
      </c>
      <c r="W463" s="297"/>
      <c r="X463" s="290"/>
      <c r="Y463" s="298"/>
      <c r="Z463" s="291">
        <f t="shared" si="175"/>
        <v>0</v>
      </c>
      <c r="AA463" s="290"/>
      <c r="AB463" s="290"/>
      <c r="AC463" s="291">
        <f t="shared" si="176"/>
        <v>0</v>
      </c>
      <c r="AD463" s="299"/>
      <c r="AE463" s="298"/>
      <c r="AF463" s="291">
        <f t="shared" si="177"/>
        <v>0</v>
      </c>
      <c r="AG463" s="292"/>
      <c r="AH463" s="293">
        <f t="shared" si="178"/>
        <v>0</v>
      </c>
      <c r="AI463" s="294">
        <f t="shared" si="179"/>
        <v>0</v>
      </c>
      <c r="AJ463" s="299"/>
      <c r="AK463" s="290"/>
      <c r="AL463" s="291">
        <f t="shared" si="180"/>
        <v>0</v>
      </c>
      <c r="AM463" s="295"/>
      <c r="AN463" s="293">
        <v>0</v>
      </c>
      <c r="AO463" s="300">
        <v>2</v>
      </c>
      <c r="AP463" s="257"/>
      <c r="AQ463" s="257"/>
      <c r="AR463" s="257"/>
      <c r="AS463" s="257"/>
      <c r="AT463" s="257"/>
      <c r="AU463" s="257"/>
      <c r="AV463" s="257"/>
      <c r="AW463" s="257"/>
      <c r="AX463" s="257"/>
      <c r="AY463" s="257"/>
      <c r="AZ463" s="257"/>
      <c r="BA463" s="257"/>
      <c r="BB463" s="257"/>
      <c r="BC463" s="257"/>
      <c r="BD463" s="257"/>
      <c r="BE463" s="257"/>
      <c r="BF463" s="257"/>
      <c r="BG463" s="257"/>
      <c r="BH463" s="257"/>
      <c r="BI463" s="257"/>
      <c r="BJ463" s="257"/>
    </row>
    <row r="464" spans="1:62" ht="15.75" hidden="1" customHeight="1">
      <c r="A464" t="str">
        <f t="shared" si="125"/>
        <v>[...]</v>
      </c>
      <c r="B464" s="7"/>
      <c r="C464" s="257"/>
      <c r="D464" s="257"/>
      <c r="E464" s="257"/>
      <c r="F464" s="257"/>
      <c r="G464" s="257"/>
      <c r="H464" s="257"/>
      <c r="I464" s="257"/>
      <c r="J464" s="257"/>
      <c r="K464" s="257"/>
      <c r="L464" s="257"/>
      <c r="M464" s="257"/>
      <c r="N464" s="257"/>
      <c r="O464" s="257"/>
      <c r="P464" s="257"/>
      <c r="Q464" s="257"/>
      <c r="R464" s="257"/>
      <c r="S464" s="257"/>
      <c r="T464" s="257"/>
      <c r="U464" s="257"/>
      <c r="V464" s="108" t="s">
        <v>21</v>
      </c>
      <c r="W464" s="297"/>
      <c r="X464" s="290"/>
      <c r="Y464" s="298"/>
      <c r="Z464" s="291">
        <f t="shared" si="175"/>
        <v>0</v>
      </c>
      <c r="AA464" s="290"/>
      <c r="AB464" s="290"/>
      <c r="AC464" s="291">
        <f t="shared" si="176"/>
        <v>0</v>
      </c>
      <c r="AD464" s="299"/>
      <c r="AE464" s="298"/>
      <c r="AF464" s="291">
        <f t="shared" si="177"/>
        <v>0</v>
      </c>
      <c r="AG464" s="292"/>
      <c r="AH464" s="293">
        <f t="shared" si="178"/>
        <v>0</v>
      </c>
      <c r="AI464" s="294">
        <f t="shared" si="179"/>
        <v>0</v>
      </c>
      <c r="AJ464" s="299"/>
      <c r="AK464" s="290"/>
      <c r="AL464" s="291">
        <f t="shared" si="180"/>
        <v>0</v>
      </c>
      <c r="AM464" s="295"/>
      <c r="AN464" s="293">
        <v>0</v>
      </c>
      <c r="AO464" s="300">
        <v>3</v>
      </c>
      <c r="AP464" s="257"/>
      <c r="AQ464" s="257"/>
      <c r="AR464" s="257"/>
      <c r="AS464" s="257"/>
      <c r="AT464" s="257"/>
      <c r="AU464" s="257"/>
      <c r="AV464" s="257"/>
      <c r="AW464" s="257"/>
      <c r="AX464" s="257"/>
      <c r="AY464" s="257"/>
      <c r="AZ464" s="257"/>
      <c r="BA464" s="257"/>
      <c r="BB464" s="257"/>
      <c r="BC464" s="257"/>
      <c r="BD464" s="257"/>
      <c r="BE464" s="257"/>
      <c r="BF464" s="257"/>
      <c r="BG464" s="257"/>
      <c r="BH464" s="257"/>
      <c r="BI464" s="257"/>
      <c r="BJ464" s="257"/>
    </row>
    <row r="465" spans="1:62" ht="15.75" customHeight="1">
      <c r="A465" t="str">
        <f t="shared" si="125"/>
        <v>TOTAL DÉPENSES FIXES</v>
      </c>
      <c r="B465" s="7"/>
      <c r="C465" s="257"/>
      <c r="D465" s="257"/>
      <c r="E465" s="257"/>
      <c r="F465" s="257"/>
      <c r="G465" s="257"/>
      <c r="H465" s="257"/>
      <c r="I465" s="257"/>
      <c r="J465" s="257"/>
      <c r="K465" s="257"/>
      <c r="L465" s="257"/>
      <c r="M465" s="257"/>
      <c r="N465" s="257"/>
      <c r="O465" s="257"/>
      <c r="P465" s="257"/>
      <c r="Q465" s="257"/>
      <c r="R465" s="257"/>
      <c r="S465" s="257"/>
      <c r="T465" s="257"/>
      <c r="U465" s="257"/>
      <c r="V465" s="307" t="s">
        <v>183</v>
      </c>
      <c r="W465" s="308"/>
      <c r="X465" s="309">
        <f>Z465/+Z406</f>
        <v>9.1633785030420425E-2</v>
      </c>
      <c r="Y465" s="308"/>
      <c r="Z465" s="310">
        <f>SUM(Z452:Z464)</f>
        <v>49645.25</v>
      </c>
      <c r="AA465" s="309">
        <f>AC465/+AC406</f>
        <v>9.1633785030420425E-2</v>
      </c>
      <c r="AB465" s="308"/>
      <c r="AC465" s="310">
        <f>SUM(AC452:AC464)</f>
        <v>49645.25</v>
      </c>
      <c r="AD465" s="311">
        <f>AF465/AF406</f>
        <v>7.7093525001109942E-2</v>
      </c>
      <c r="AE465" s="308"/>
      <c r="AF465" s="310">
        <f>SUM(AF452:AF464)</f>
        <v>47039.81</v>
      </c>
      <c r="AG465" s="319"/>
      <c r="AH465" s="349">
        <f>SUM(AH452:AH464)</f>
        <v>-2605.4400000000023</v>
      </c>
      <c r="AI465" s="309">
        <f>IF(AC465=0,0,AH465/AC465)</f>
        <v>-5.2481153786112518E-2</v>
      </c>
      <c r="AJ465" s="311">
        <f>IF($AL$406=0,0,AL465/$AL$406)</f>
        <v>0.11121790985198501</v>
      </c>
      <c r="AK465" s="309"/>
      <c r="AL465" s="310">
        <f>SUM(AL452:AL464)</f>
        <v>55947.48</v>
      </c>
      <c r="AM465" s="320"/>
      <c r="AN465" s="313">
        <f>SUM(AN452:AN464)</f>
        <v>-8907.6700000000055</v>
      </c>
      <c r="AO465" s="343">
        <f>IF(AL465=0,0,AN465/AL465)</f>
        <v>-0.15921485650470771</v>
      </c>
      <c r="AP465" s="257"/>
      <c r="AQ465" s="257"/>
      <c r="AR465" s="257"/>
      <c r="AS465" s="257"/>
      <c r="AT465" s="257"/>
      <c r="AU465" s="257"/>
      <c r="AV465" s="257"/>
      <c r="AW465" s="257"/>
      <c r="AX465" s="257"/>
      <c r="AY465" s="257"/>
      <c r="AZ465" s="257"/>
      <c r="BA465" s="257"/>
      <c r="BB465" s="257"/>
      <c r="BC465" s="257"/>
      <c r="BD465" s="257"/>
      <c r="BE465" s="257"/>
      <c r="BF465" s="257"/>
      <c r="BG465" s="257"/>
      <c r="BH465" s="257"/>
      <c r="BI465" s="257"/>
      <c r="BJ465" s="257"/>
    </row>
    <row r="466" spans="1:62" ht="15.75" customHeight="1">
      <c r="A466" t="str">
        <f t="shared" si="125"/>
        <v/>
      </c>
      <c r="B466" s="7"/>
      <c r="C466" s="257"/>
      <c r="D466" s="257"/>
      <c r="E466" s="257"/>
      <c r="F466" s="257"/>
      <c r="G466" s="257"/>
      <c r="H466" s="257"/>
      <c r="I466" s="257"/>
      <c r="J466" s="257"/>
      <c r="K466" s="257"/>
      <c r="L466" s="257"/>
      <c r="M466" s="257"/>
      <c r="N466" s="257"/>
      <c r="O466" s="257"/>
      <c r="P466" s="257"/>
      <c r="Q466" s="257"/>
      <c r="R466" s="257"/>
      <c r="S466" s="257"/>
      <c r="T466" s="257"/>
      <c r="U466" s="257"/>
      <c r="V466" s="108"/>
      <c r="W466" s="290"/>
      <c r="X466" s="290"/>
      <c r="Y466" s="290"/>
      <c r="Z466" s="350"/>
      <c r="AA466" s="290"/>
      <c r="AB466" s="290"/>
      <c r="AC466" s="350"/>
      <c r="AD466" s="299"/>
      <c r="AE466" s="290"/>
      <c r="AF466" s="350"/>
      <c r="AG466" s="299"/>
      <c r="AH466" s="293">
        <f t="shared" ref="AH466:AH480" si="181">AF466-AC466</f>
        <v>0</v>
      </c>
      <c r="AI466" s="294"/>
      <c r="AJ466" s="299"/>
      <c r="AK466" s="290"/>
      <c r="AL466" s="350"/>
      <c r="AM466" s="351"/>
      <c r="AN466" s="293">
        <f t="shared" ref="AN466:AN482" si="182">AF466-AL466</f>
        <v>0</v>
      </c>
      <c r="AO466" s="352">
        <f>IF(AL466=0,0,AN466/AL466)</f>
        <v>0</v>
      </c>
      <c r="AP466" s="257"/>
      <c r="AQ466" s="257"/>
      <c r="AR466" s="257"/>
      <c r="AS466" s="257"/>
      <c r="AT466" s="257"/>
      <c r="AU466" s="257"/>
      <c r="AV466" s="257"/>
      <c r="AW466" s="257"/>
      <c r="AX466" s="257"/>
      <c r="AY466" s="257"/>
      <c r="AZ466" s="257"/>
      <c r="BA466" s="257"/>
      <c r="BB466" s="257"/>
      <c r="BC466" s="257"/>
      <c r="BD466" s="257"/>
      <c r="BE466" s="257"/>
      <c r="BF466" s="257"/>
      <c r="BG466" s="257"/>
      <c r="BH466" s="257"/>
      <c r="BI466" s="257"/>
      <c r="BJ466" s="257"/>
    </row>
    <row r="467" spans="1:62" ht="15.75" customHeight="1">
      <c r="A467" t="str">
        <f t="shared" si="125"/>
        <v>TOTAL DES DÉPENSES</v>
      </c>
      <c r="B467" s="7"/>
      <c r="C467" s="257"/>
      <c r="D467" s="257"/>
      <c r="E467" s="257"/>
      <c r="F467" s="257"/>
      <c r="G467" s="257"/>
      <c r="H467" s="257"/>
      <c r="I467" s="257"/>
      <c r="J467" s="257"/>
      <c r="K467" s="257"/>
      <c r="L467" s="257"/>
      <c r="M467" s="257"/>
      <c r="N467" s="257"/>
      <c r="O467" s="257"/>
      <c r="P467" s="257"/>
      <c r="Q467" s="257"/>
      <c r="R467" s="257"/>
      <c r="S467" s="257"/>
      <c r="T467" s="257"/>
      <c r="U467" s="257"/>
      <c r="V467" s="307" t="s">
        <v>66</v>
      </c>
      <c r="W467" s="308"/>
      <c r="X467" s="309">
        <f>Z467/+Z406</f>
        <v>1.0357952196445241</v>
      </c>
      <c r="Y467" s="308"/>
      <c r="Z467" s="310">
        <f>Z418+Z432+Z451+Z465</f>
        <v>561171.98051991651</v>
      </c>
      <c r="AA467" s="309">
        <f>AC467/+AC406</f>
        <v>1.0357952196445241</v>
      </c>
      <c r="AB467" s="308"/>
      <c r="AC467" s="310">
        <f>AC418+AC432+AC451+AC465</f>
        <v>561171.98051991651</v>
      </c>
      <c r="AD467" s="311">
        <f>AF467/AF406</f>
        <v>0.87914313609761396</v>
      </c>
      <c r="AE467" s="308"/>
      <c r="AF467" s="310">
        <f>AF418+AF432+AF451+AF465</f>
        <v>536422.82000000007</v>
      </c>
      <c r="AG467" s="319"/>
      <c r="AH467" s="313">
        <f t="shared" si="181"/>
        <v>-24749.160519916448</v>
      </c>
      <c r="AI467" s="309">
        <f>AH467/AC467</f>
        <v>-4.4102630528678147E-2</v>
      </c>
      <c r="AJ467" s="311">
        <f>IF($AL$406=0,0,AL467/$AL$406)</f>
        <v>1.2032546470108563</v>
      </c>
      <c r="AK467" s="309"/>
      <c r="AL467" s="310">
        <f>AL418+AL432+AL451+AL465</f>
        <v>605289.79</v>
      </c>
      <c r="AM467" s="320"/>
      <c r="AN467" s="313">
        <f t="shared" si="182"/>
        <v>-68866.969999999972</v>
      </c>
      <c r="AO467" s="288">
        <f>IF(AL467=0,0,AN467/AL467)</f>
        <v>-0.11377520509638857</v>
      </c>
      <c r="AP467" s="257"/>
      <c r="AQ467" s="257"/>
      <c r="AR467" s="257"/>
      <c r="AS467" s="257"/>
      <c r="AT467" s="257"/>
      <c r="AU467" s="257"/>
      <c r="AV467" s="257"/>
      <c r="AW467" s="257"/>
      <c r="AX467" s="257"/>
      <c r="AY467" s="257"/>
      <c r="AZ467" s="257"/>
      <c r="BA467" s="257"/>
      <c r="BB467" s="257"/>
      <c r="BC467" s="257"/>
      <c r="BD467" s="257"/>
      <c r="BE467" s="257"/>
      <c r="BF467" s="257"/>
      <c r="BG467" s="257"/>
      <c r="BH467" s="257"/>
      <c r="BI467" s="257"/>
      <c r="BJ467" s="257"/>
    </row>
    <row r="468" spans="1:62" ht="15.75" customHeight="1">
      <c r="A468" t="str">
        <f t="shared" si="125"/>
        <v>Revenus autres</v>
      </c>
      <c r="B468" s="7"/>
      <c r="C468" s="257"/>
      <c r="D468" s="257"/>
      <c r="E468" s="257"/>
      <c r="F468" s="257"/>
      <c r="G468" s="257"/>
      <c r="H468" s="257"/>
      <c r="I468" s="257"/>
      <c r="J468" s="257"/>
      <c r="K468" s="257"/>
      <c r="L468" s="257"/>
      <c r="M468" s="257"/>
      <c r="N468" s="257"/>
      <c r="O468" s="257"/>
      <c r="P468" s="257"/>
      <c r="Q468" s="257"/>
      <c r="R468" s="257"/>
      <c r="S468" s="257"/>
      <c r="T468" s="257"/>
      <c r="U468" s="257"/>
      <c r="V468" s="108" t="s">
        <v>184</v>
      </c>
      <c r="W468" s="345"/>
      <c r="X468" s="345"/>
      <c r="Y468" s="290"/>
      <c r="Z468" s="324">
        <f>+INDEX('[5]Budget original'!$A$2:$AO$496,MATCH($A468,'[5]Budget original'!$A$2:$A$496,0),MATCH(F$2,'[5]Budget original'!$A$2:$AO$2,0))</f>
        <v>0</v>
      </c>
      <c r="AA468" s="353"/>
      <c r="AB468" s="354"/>
      <c r="AC468" s="324">
        <f>+INDEX('[5]Budget révisé'!$A$2:$AO$496,MATCH($A468,'[5]Budget révisé'!$A$2:$A$496,0),MATCH(I$2,'[5]Budget révisé'!$A$2:$AO$2,0))</f>
        <v>0</v>
      </c>
      <c r="AD468" s="355"/>
      <c r="AE468" s="354"/>
      <c r="AF468" s="291">
        <f>-SUMIFS([5]BV_Data_An_Cour!$O:$O,[5]BV_Data_An_Cour!$V:$V,$V468)</f>
        <v>1082.47</v>
      </c>
      <c r="AG468" s="356"/>
      <c r="AH468" s="293">
        <f t="shared" si="181"/>
        <v>1082.47</v>
      </c>
      <c r="AI468" s="348" t="e">
        <f t="shared" ref="AI468:AI475" si="183">IF(AH468=0,0,AH468/AC468)</f>
        <v>#DIV/0!</v>
      </c>
      <c r="AJ468" s="355"/>
      <c r="AK468" s="353"/>
      <c r="AL468" s="357">
        <f>-SUMIFS([5]BV_Data_An_Prec!$O:$O,[5]BV_Data_An_Prec!$V:$V,$V468)</f>
        <v>860.07</v>
      </c>
      <c r="AM468" s="358"/>
      <c r="AN468" s="293">
        <f t="shared" si="182"/>
        <v>222.39999999999998</v>
      </c>
      <c r="AO468" s="300">
        <f>IF(AL468=0,0,AN468/AL468)</f>
        <v>0.25858360366016714</v>
      </c>
      <c r="AP468" s="257"/>
      <c r="AQ468" s="257"/>
      <c r="AR468" s="257"/>
      <c r="AS468" s="257"/>
      <c r="AT468" s="257"/>
      <c r="AU468" s="257"/>
      <c r="AV468" s="257"/>
      <c r="AW468" s="257"/>
      <c r="AX468" s="257"/>
      <c r="AY468" s="257"/>
      <c r="AZ468" s="257"/>
      <c r="BA468" s="257"/>
      <c r="BB468" s="257"/>
      <c r="BC468" s="257"/>
      <c r="BD468" s="257"/>
      <c r="BE468" s="257"/>
      <c r="BF468" s="257"/>
      <c r="BG468" s="257"/>
      <c r="BH468" s="257"/>
      <c r="BI468" s="257"/>
      <c r="BJ468" s="257"/>
    </row>
    <row r="469" spans="1:62" ht="30" customHeight="1">
      <c r="A469" t="str">
        <f t="shared" si="125"/>
        <v>Holdbacks</v>
      </c>
      <c r="B469" s="7"/>
      <c r="C469" s="257"/>
      <c r="D469" s="257"/>
      <c r="E469" s="257"/>
      <c r="F469" s="257"/>
      <c r="G469" s="257"/>
      <c r="H469" s="257"/>
      <c r="I469" s="257"/>
      <c r="J469" s="257"/>
      <c r="K469" s="257"/>
      <c r="L469" s="257"/>
      <c r="M469" s="257"/>
      <c r="N469" s="257"/>
      <c r="O469" s="257"/>
      <c r="P469" s="257"/>
      <c r="Q469" s="257"/>
      <c r="R469" s="257"/>
      <c r="S469" s="257"/>
      <c r="T469" s="257"/>
      <c r="U469" s="257"/>
      <c r="V469" s="108" t="s">
        <v>70</v>
      </c>
      <c r="W469" s="290"/>
      <c r="X469" s="290"/>
      <c r="Y469" s="290"/>
      <c r="Z469" s="291">
        <f t="shared" ref="Z469:Z479" si="184">+SUMIF($C:$C,$V469,F:F)</f>
        <v>51748.318550395255</v>
      </c>
      <c r="AA469" s="344"/>
      <c r="AB469" s="345"/>
      <c r="AC469" s="291">
        <f t="shared" ref="AC469:AC479" si="185">+SUMIF($C:$C,$V469,I:I)</f>
        <v>51748.318550395255</v>
      </c>
      <c r="AD469" s="359"/>
      <c r="AE469" s="345"/>
      <c r="AF469" s="291">
        <f t="shared" ref="AF469:AF479" si="186">+SUMIF($C:$C,$V469,L:L)</f>
        <v>37897</v>
      </c>
      <c r="AG469" s="360"/>
      <c r="AH469" s="293">
        <f t="shared" si="181"/>
        <v>-13851.318550395255</v>
      </c>
      <c r="AI469" s="317">
        <f>IF(AC469=0,0,AH469/AC469)</f>
        <v>-0.26766702645432061</v>
      </c>
      <c r="AJ469" s="359"/>
      <c r="AK469" s="344"/>
      <c r="AL469" s="361">
        <f t="shared" ref="AL469:AL479" si="187">+SUMIF($C:$C,$V469,Q:Q)</f>
        <v>119566</v>
      </c>
      <c r="AM469" s="362"/>
      <c r="AN469" s="293">
        <f t="shared" si="182"/>
        <v>-81669</v>
      </c>
      <c r="AO469" s="300">
        <f>IF(AL469=0,0,AN469/AL469)</f>
        <v>-0.6830453473395447</v>
      </c>
      <c r="AP469" s="257"/>
      <c r="AQ469" s="257"/>
      <c r="AR469" s="257"/>
      <c r="AS469" s="257"/>
      <c r="AT469" s="257"/>
      <c r="AU469" s="257"/>
      <c r="AV469" s="257"/>
      <c r="AW469" s="257"/>
      <c r="AX469" s="257"/>
      <c r="AY469" s="257"/>
      <c r="AZ469" s="257"/>
      <c r="BA469" s="257"/>
      <c r="BB469" s="257"/>
      <c r="BC469" s="257"/>
      <c r="BD469" s="257"/>
      <c r="BE469" s="257"/>
      <c r="BF469" s="257"/>
      <c r="BG469" s="257"/>
      <c r="BH469" s="257"/>
      <c r="BI469" s="257"/>
      <c r="BJ469" s="257"/>
    </row>
    <row r="470" spans="1:62" ht="15.75" customHeight="1">
      <c r="A470" t="str">
        <f t="shared" si="125"/>
        <v>Programme neuf 1</v>
      </c>
      <c r="B470" s="7"/>
      <c r="C470" s="257"/>
      <c r="D470" s="257"/>
      <c r="E470" s="257"/>
      <c r="F470" s="257"/>
      <c r="G470" s="257"/>
      <c r="H470" s="257"/>
      <c r="I470" s="257"/>
      <c r="J470" s="257"/>
      <c r="K470" s="257"/>
      <c r="L470" s="257"/>
      <c r="M470" s="257"/>
      <c r="N470" s="257"/>
      <c r="O470" s="257"/>
      <c r="P470" s="257"/>
      <c r="Q470" s="257"/>
      <c r="R470" s="257"/>
      <c r="S470" s="257"/>
      <c r="T470" s="257"/>
      <c r="U470" s="257"/>
      <c r="V470" s="108" t="s">
        <v>200</v>
      </c>
      <c r="W470" s="290"/>
      <c r="X470" s="290"/>
      <c r="Y470" s="290"/>
      <c r="Z470" s="291">
        <f t="shared" si="184"/>
        <v>6561.4807420660518</v>
      </c>
      <c r="AA470" s="344"/>
      <c r="AB470" s="345"/>
      <c r="AC470" s="291">
        <f t="shared" si="185"/>
        <v>6561.4807420660518</v>
      </c>
      <c r="AD470" s="359"/>
      <c r="AE470" s="345"/>
      <c r="AF470" s="291">
        <f t="shared" si="186"/>
        <v>20000</v>
      </c>
      <c r="AG470" s="360"/>
      <c r="AH470" s="293">
        <f t="shared" si="181"/>
        <v>13438.519257933949</v>
      </c>
      <c r="AI470" s="317">
        <f t="shared" si="183"/>
        <v>2.0480924636079147</v>
      </c>
      <c r="AJ470" s="359"/>
      <c r="AK470" s="344"/>
      <c r="AL470" s="361">
        <f t="shared" si="187"/>
        <v>35157.39</v>
      </c>
      <c r="AM470" s="362"/>
      <c r="AN470" s="293">
        <f t="shared" si="182"/>
        <v>-15157.39</v>
      </c>
      <c r="AO470" s="300">
        <f t="shared" ref="AO470:AO479" si="188">IF(AL470=0,0,AN470/AL470)</f>
        <v>-0.43112955768332062</v>
      </c>
      <c r="AP470" s="257"/>
      <c r="AQ470" s="257" t="s">
        <v>251</v>
      </c>
      <c r="AR470" s="257"/>
      <c r="AS470" s="257"/>
      <c r="AT470" s="257"/>
      <c r="AU470" s="257"/>
      <c r="AV470" s="257"/>
      <c r="AW470" s="257"/>
      <c r="AX470" s="257"/>
      <c r="AY470" s="257"/>
      <c r="AZ470" s="257"/>
      <c r="BA470" s="257"/>
      <c r="BB470" s="257"/>
      <c r="BC470" s="257"/>
      <c r="BD470" s="257"/>
      <c r="BE470" s="257"/>
      <c r="BF470" s="257"/>
      <c r="BG470" s="257"/>
      <c r="BH470" s="257"/>
      <c r="BI470" s="257"/>
      <c r="BJ470" s="257"/>
    </row>
    <row r="471" spans="1:62" ht="15.75" customHeight="1">
      <c r="A471" t="str">
        <f t="shared" si="125"/>
        <v>Programme neuf 2</v>
      </c>
      <c r="B471" s="7"/>
      <c r="C471" s="257"/>
      <c r="D471" s="257"/>
      <c r="E471" s="257"/>
      <c r="F471" s="257"/>
      <c r="G471" s="257"/>
      <c r="H471" s="257"/>
      <c r="I471" s="257"/>
      <c r="J471" s="257"/>
      <c r="K471" s="257"/>
      <c r="L471" s="257"/>
      <c r="M471" s="257"/>
      <c r="N471" s="257"/>
      <c r="O471" s="257"/>
      <c r="P471" s="257"/>
      <c r="Q471" s="257"/>
      <c r="R471" s="257"/>
      <c r="S471" s="257"/>
      <c r="T471" s="257"/>
      <c r="U471" s="257"/>
      <c r="V471" s="108" t="s">
        <v>197</v>
      </c>
      <c r="W471" s="290"/>
      <c r="X471" s="290"/>
      <c r="Y471" s="290"/>
      <c r="Z471" s="291">
        <f t="shared" si="184"/>
        <v>0</v>
      </c>
      <c r="AA471" s="344"/>
      <c r="AB471" s="345"/>
      <c r="AC471" s="291">
        <f t="shared" si="185"/>
        <v>0</v>
      </c>
      <c r="AD471" s="359"/>
      <c r="AE471" s="345"/>
      <c r="AF471" s="291">
        <f t="shared" si="186"/>
        <v>0</v>
      </c>
      <c r="AG471" s="360"/>
      <c r="AH471" s="293">
        <f t="shared" si="181"/>
        <v>0</v>
      </c>
      <c r="AI471" s="317">
        <f t="shared" si="183"/>
        <v>0</v>
      </c>
      <c r="AJ471" s="359"/>
      <c r="AK471" s="344"/>
      <c r="AL471" s="361">
        <f t="shared" si="187"/>
        <v>0</v>
      </c>
      <c r="AM471" s="362"/>
      <c r="AN471" s="293">
        <f t="shared" si="182"/>
        <v>0</v>
      </c>
      <c r="AO471" s="300">
        <f t="shared" si="188"/>
        <v>0</v>
      </c>
      <c r="AP471" s="257"/>
      <c r="AQ471" s="257"/>
      <c r="AR471" s="257"/>
      <c r="AS471" s="257"/>
      <c r="AT471" s="257"/>
      <c r="AU471" s="257"/>
      <c r="AV471" s="257"/>
      <c r="AW471" s="257"/>
      <c r="AX471" s="257"/>
      <c r="AY471" s="257"/>
      <c r="AZ471" s="257"/>
      <c r="BA471" s="257"/>
      <c r="BB471" s="257"/>
      <c r="BC471" s="257"/>
      <c r="BD471" s="257"/>
      <c r="BE471" s="257"/>
      <c r="BF471" s="257"/>
      <c r="BG471" s="257"/>
      <c r="BH471" s="257"/>
      <c r="BI471" s="257"/>
      <c r="BJ471" s="257"/>
    </row>
    <row r="472" spans="1:62" ht="15.75" customHeight="1">
      <c r="A472" t="str">
        <f t="shared" si="125"/>
        <v>Programme neuf 3</v>
      </c>
      <c r="B472" s="7"/>
      <c r="C472" s="257"/>
      <c r="D472" s="257"/>
      <c r="E472" s="257"/>
      <c r="F472" s="257"/>
      <c r="G472" s="257"/>
      <c r="H472" s="257"/>
      <c r="I472" s="257"/>
      <c r="J472" s="257"/>
      <c r="K472" s="257"/>
      <c r="L472" s="257"/>
      <c r="M472" s="257"/>
      <c r="N472" s="257"/>
      <c r="O472" s="257"/>
      <c r="P472" s="257"/>
      <c r="Q472" s="257"/>
      <c r="R472" s="257"/>
      <c r="S472" s="257"/>
      <c r="T472" s="257"/>
      <c r="U472" s="257"/>
      <c r="V472" s="108" t="s">
        <v>69</v>
      </c>
      <c r="W472" s="290"/>
      <c r="X472" s="290"/>
      <c r="Y472" s="290"/>
      <c r="Z472" s="291">
        <f t="shared" si="184"/>
        <v>0</v>
      </c>
      <c r="AA472" s="344"/>
      <c r="AB472" s="345"/>
      <c r="AC472" s="291">
        <f t="shared" si="185"/>
        <v>0</v>
      </c>
      <c r="AD472" s="359"/>
      <c r="AE472" s="345"/>
      <c r="AF472" s="291">
        <f t="shared" si="186"/>
        <v>0</v>
      </c>
      <c r="AG472" s="360"/>
      <c r="AH472" s="293">
        <f t="shared" si="181"/>
        <v>0</v>
      </c>
      <c r="AI472" s="317">
        <f t="shared" si="183"/>
        <v>0</v>
      </c>
      <c r="AJ472" s="359"/>
      <c r="AK472" s="344"/>
      <c r="AL472" s="361">
        <f t="shared" si="187"/>
        <v>0</v>
      </c>
      <c r="AM472" s="362"/>
      <c r="AN472" s="293">
        <f t="shared" si="182"/>
        <v>0</v>
      </c>
      <c r="AO472" s="300">
        <f t="shared" si="188"/>
        <v>0</v>
      </c>
      <c r="AP472" s="257"/>
      <c r="AQ472" s="257"/>
      <c r="AR472" s="257"/>
      <c r="AS472" s="257"/>
      <c r="AT472" s="257"/>
      <c r="AU472" s="257"/>
      <c r="AV472" s="257"/>
      <c r="AW472" s="257"/>
      <c r="AX472" s="257"/>
      <c r="AY472" s="257"/>
      <c r="AZ472" s="257"/>
      <c r="BA472" s="257"/>
      <c r="BB472" s="257"/>
      <c r="BC472" s="257"/>
      <c r="BD472" s="257"/>
      <c r="BE472" s="257"/>
      <c r="BF472" s="257"/>
      <c r="BG472" s="257"/>
      <c r="BH472" s="257"/>
      <c r="BI472" s="257"/>
      <c r="BJ472" s="257"/>
    </row>
    <row r="473" spans="1:62" ht="15.75" customHeight="1">
      <c r="A473" t="str">
        <f t="shared" si="125"/>
        <v>Programme used 1</v>
      </c>
      <c r="B473" s="7"/>
      <c r="C473" s="257"/>
      <c r="D473" s="257"/>
      <c r="E473" s="257"/>
      <c r="F473" s="257"/>
      <c r="G473" s="257"/>
      <c r="H473" s="257"/>
      <c r="I473" s="257"/>
      <c r="J473" s="257"/>
      <c r="K473" s="257"/>
      <c r="L473" s="257"/>
      <c r="M473" s="257"/>
      <c r="N473" s="257"/>
      <c r="O473" s="257"/>
      <c r="P473" s="257"/>
      <c r="Q473" s="257"/>
      <c r="R473" s="257"/>
      <c r="S473" s="257"/>
      <c r="T473" s="257"/>
      <c r="U473" s="257"/>
      <c r="V473" s="108" t="s">
        <v>216</v>
      </c>
      <c r="W473" s="290"/>
      <c r="X473" s="290"/>
      <c r="Y473" s="290"/>
      <c r="Z473" s="291">
        <f t="shared" si="184"/>
        <v>0</v>
      </c>
      <c r="AA473" s="344"/>
      <c r="AB473" s="345"/>
      <c r="AC473" s="291">
        <f t="shared" si="185"/>
        <v>0</v>
      </c>
      <c r="AD473" s="359"/>
      <c r="AE473" s="345"/>
      <c r="AF473" s="291">
        <f t="shared" si="186"/>
        <v>0</v>
      </c>
      <c r="AG473" s="360"/>
      <c r="AH473" s="293">
        <f t="shared" si="181"/>
        <v>0</v>
      </c>
      <c r="AI473" s="317">
        <f t="shared" si="183"/>
        <v>0</v>
      </c>
      <c r="AJ473" s="359"/>
      <c r="AK473" s="344"/>
      <c r="AL473" s="361">
        <f t="shared" si="187"/>
        <v>0</v>
      </c>
      <c r="AM473" s="362"/>
      <c r="AN473" s="293">
        <f t="shared" si="182"/>
        <v>0</v>
      </c>
      <c r="AO473" s="300">
        <f t="shared" si="188"/>
        <v>0</v>
      </c>
      <c r="AP473" s="257"/>
      <c r="AQ473" s="257"/>
      <c r="AR473" s="257"/>
      <c r="AS473" s="257"/>
      <c r="AT473" s="257"/>
      <c r="AU473" s="257"/>
      <c r="AV473" s="257"/>
      <c r="AW473" s="257"/>
      <c r="AX473" s="257"/>
      <c r="AY473" s="257"/>
      <c r="AZ473" s="257"/>
      <c r="BA473" s="257"/>
      <c r="BB473" s="257"/>
      <c r="BC473" s="257"/>
      <c r="BD473" s="257"/>
      <c r="BE473" s="257"/>
      <c r="BF473" s="257"/>
      <c r="BG473" s="257"/>
      <c r="BH473" s="257"/>
      <c r="BI473" s="257"/>
      <c r="BJ473" s="257"/>
    </row>
    <row r="474" spans="1:62" ht="15.75" customHeight="1">
      <c r="A474" t="str">
        <f t="shared" si="125"/>
        <v>Programme used 2</v>
      </c>
      <c r="B474" s="7"/>
      <c r="C474" s="257"/>
      <c r="D474" s="257"/>
      <c r="E474" s="257"/>
      <c r="F474" s="257"/>
      <c r="G474" s="257"/>
      <c r="H474" s="257"/>
      <c r="I474" s="257"/>
      <c r="J474" s="257"/>
      <c r="K474" s="257"/>
      <c r="L474" s="257"/>
      <c r="M474" s="257"/>
      <c r="N474" s="257"/>
      <c r="O474" s="257"/>
      <c r="P474" s="257"/>
      <c r="Q474" s="257"/>
      <c r="R474" s="257"/>
      <c r="S474" s="257"/>
      <c r="T474" s="257"/>
      <c r="U474" s="257"/>
      <c r="V474" s="108" t="s">
        <v>82</v>
      </c>
      <c r="W474" s="290"/>
      <c r="X474" s="290"/>
      <c r="Y474" s="290"/>
      <c r="Z474" s="291">
        <f t="shared" si="184"/>
        <v>0</v>
      </c>
      <c r="AA474" s="344"/>
      <c r="AB474" s="345"/>
      <c r="AC474" s="291">
        <f t="shared" si="185"/>
        <v>0</v>
      </c>
      <c r="AD474" s="359"/>
      <c r="AE474" s="345"/>
      <c r="AF474" s="291">
        <f t="shared" si="186"/>
        <v>0</v>
      </c>
      <c r="AG474" s="360"/>
      <c r="AH474" s="293">
        <f t="shared" si="181"/>
        <v>0</v>
      </c>
      <c r="AI474" s="317">
        <f t="shared" si="183"/>
        <v>0</v>
      </c>
      <c r="AJ474" s="359"/>
      <c r="AK474" s="344"/>
      <c r="AL474" s="361">
        <f t="shared" si="187"/>
        <v>0</v>
      </c>
      <c r="AM474" s="362"/>
      <c r="AN474" s="293">
        <f t="shared" si="182"/>
        <v>0</v>
      </c>
      <c r="AO474" s="300">
        <f t="shared" si="188"/>
        <v>0</v>
      </c>
      <c r="AP474" s="257"/>
      <c r="AQ474" s="257"/>
      <c r="AR474" s="257"/>
      <c r="AS474" s="257"/>
      <c r="AT474" s="257"/>
      <c r="AU474" s="257"/>
      <c r="AV474" s="257"/>
      <c r="AW474" s="257"/>
      <c r="AX474" s="257"/>
      <c r="AY474" s="257"/>
      <c r="AZ474" s="257"/>
      <c r="BA474" s="257"/>
      <c r="BB474" s="257"/>
      <c r="BC474" s="257"/>
      <c r="BD474" s="257"/>
      <c r="BE474" s="257"/>
      <c r="BF474" s="257"/>
      <c r="BG474" s="257"/>
      <c r="BH474" s="257"/>
      <c r="BI474" s="257"/>
      <c r="BJ474" s="257"/>
    </row>
    <row r="475" spans="1:62" ht="15.75" customHeight="1">
      <c r="A475" t="str">
        <f t="shared" si="125"/>
        <v>Programme used 3</v>
      </c>
      <c r="B475" s="7"/>
      <c r="C475" s="257"/>
      <c r="D475" s="257"/>
      <c r="E475" s="257"/>
      <c r="F475" s="257"/>
      <c r="G475" s="257"/>
      <c r="H475" s="257"/>
      <c r="I475" s="257"/>
      <c r="J475" s="257"/>
      <c r="K475" s="257"/>
      <c r="L475" s="257"/>
      <c r="M475" s="257"/>
      <c r="N475" s="257"/>
      <c r="O475" s="257"/>
      <c r="P475" s="257"/>
      <c r="Q475" s="257"/>
      <c r="R475" s="257"/>
      <c r="S475" s="257"/>
      <c r="T475" s="257"/>
      <c r="U475" s="257"/>
      <c r="V475" s="108" t="s">
        <v>83</v>
      </c>
      <c r="W475" s="290"/>
      <c r="X475" s="290"/>
      <c r="Y475" s="290"/>
      <c r="Z475" s="291">
        <f t="shared" si="184"/>
        <v>0</v>
      </c>
      <c r="AA475" s="344"/>
      <c r="AB475" s="345"/>
      <c r="AC475" s="291">
        <f t="shared" si="185"/>
        <v>0</v>
      </c>
      <c r="AD475" s="359"/>
      <c r="AE475" s="345"/>
      <c r="AF475" s="291">
        <f t="shared" si="186"/>
        <v>0</v>
      </c>
      <c r="AG475" s="360"/>
      <c r="AH475" s="293">
        <f t="shared" si="181"/>
        <v>0</v>
      </c>
      <c r="AI475" s="317">
        <f t="shared" si="183"/>
        <v>0</v>
      </c>
      <c r="AJ475" s="359"/>
      <c r="AK475" s="344"/>
      <c r="AL475" s="361">
        <f t="shared" si="187"/>
        <v>0</v>
      </c>
      <c r="AM475" s="362"/>
      <c r="AN475" s="293">
        <f t="shared" si="182"/>
        <v>0</v>
      </c>
      <c r="AO475" s="300">
        <f t="shared" si="188"/>
        <v>0</v>
      </c>
      <c r="AP475" s="257"/>
      <c r="AQ475" s="257"/>
      <c r="AR475" s="257"/>
      <c r="AS475" s="257"/>
      <c r="AT475" s="257"/>
      <c r="AU475" s="257"/>
      <c r="AV475" s="257"/>
      <c r="AW475" s="257"/>
      <c r="AX475" s="257"/>
      <c r="AY475" s="257"/>
      <c r="AZ475" s="257"/>
      <c r="BA475" s="257"/>
      <c r="BB475" s="257"/>
      <c r="BC475" s="257"/>
      <c r="BD475" s="257"/>
      <c r="BE475" s="257"/>
      <c r="BF475" s="257"/>
      <c r="BG475" s="257"/>
      <c r="BH475" s="257"/>
      <c r="BI475" s="257"/>
      <c r="BJ475" s="257"/>
    </row>
    <row r="476" spans="1:62" ht="15.75" hidden="1" customHeight="1">
      <c r="A476" t="str">
        <f t="shared" si="125"/>
        <v>[...]</v>
      </c>
      <c r="B476" s="7"/>
      <c r="C476" s="257"/>
      <c r="D476" s="257"/>
      <c r="E476" s="257"/>
      <c r="F476" s="257"/>
      <c r="G476" s="257"/>
      <c r="H476" s="257"/>
      <c r="I476" s="257"/>
      <c r="J476" s="257"/>
      <c r="K476" s="257"/>
      <c r="L476" s="257"/>
      <c r="M476" s="257"/>
      <c r="N476" s="257"/>
      <c r="O476" s="257"/>
      <c r="P476" s="257"/>
      <c r="Q476" s="257"/>
      <c r="R476" s="257"/>
      <c r="S476" s="257"/>
      <c r="T476" s="257"/>
      <c r="U476" s="257"/>
      <c r="V476" s="108" t="s">
        <v>21</v>
      </c>
      <c r="W476" s="290"/>
      <c r="X476" s="290"/>
      <c r="Y476" s="290"/>
      <c r="Z476" s="291">
        <f t="shared" ref="Z476:Z478" si="189">IFERROR(SUMIF($C:$C,$V476,F:F),0)</f>
        <v>0</v>
      </c>
      <c r="AA476" s="290"/>
      <c r="AB476" s="290"/>
      <c r="AC476" s="291">
        <f t="shared" ref="AC476:AC478" si="190">IFERROR(SUMIF($C:$C,$V476,I:I),0)</f>
        <v>0</v>
      </c>
      <c r="AD476" s="299"/>
      <c r="AE476" s="298"/>
      <c r="AF476" s="291">
        <f t="shared" ref="AF476:AF478" si="191">IFERROR(SUMIF($C:$C,$V476,L:L),0)</f>
        <v>0</v>
      </c>
      <c r="AG476" s="292"/>
      <c r="AH476" s="293">
        <f t="shared" si="181"/>
        <v>0</v>
      </c>
      <c r="AI476" s="294">
        <f t="shared" ref="AI476:AI478" si="192">IF(AC476=0,0,AH476/AC476)</f>
        <v>0</v>
      </c>
      <c r="AJ476" s="299"/>
      <c r="AK476" s="290"/>
      <c r="AL476" s="291">
        <f t="shared" ref="AL476:AL478" si="193">IFERROR(SUMIF($C:$C,$V476,Q:Q),0)</f>
        <v>0</v>
      </c>
      <c r="AM476" s="362"/>
      <c r="AN476" s="293">
        <f t="shared" si="182"/>
        <v>0</v>
      </c>
      <c r="AO476" s="300">
        <f t="shared" si="188"/>
        <v>0</v>
      </c>
      <c r="AP476" s="257"/>
      <c r="AQ476" s="257"/>
      <c r="AR476" s="257"/>
      <c r="AS476" s="257"/>
      <c r="AT476" s="257"/>
      <c r="AU476" s="257"/>
      <c r="AV476" s="257"/>
      <c r="AW476" s="257"/>
      <c r="AX476" s="257"/>
      <c r="AY476" s="257"/>
      <c r="AZ476" s="257"/>
      <c r="BA476" s="257"/>
      <c r="BB476" s="257"/>
      <c r="BC476" s="257"/>
      <c r="BD476" s="257"/>
      <c r="BE476" s="257"/>
      <c r="BF476" s="257"/>
      <c r="BG476" s="257"/>
      <c r="BH476" s="257"/>
      <c r="BI476" s="257"/>
      <c r="BJ476" s="257"/>
    </row>
    <row r="477" spans="1:62" ht="15.75" hidden="1" customHeight="1">
      <c r="A477" t="str">
        <f t="shared" si="125"/>
        <v>[...]</v>
      </c>
      <c r="B477" s="7"/>
      <c r="C477" s="257"/>
      <c r="D477" s="257"/>
      <c r="E477" s="257"/>
      <c r="F477" s="257"/>
      <c r="G477" s="257"/>
      <c r="H477" s="257"/>
      <c r="I477" s="257"/>
      <c r="J477" s="257"/>
      <c r="K477" s="257"/>
      <c r="L477" s="257"/>
      <c r="M477" s="257"/>
      <c r="N477" s="257"/>
      <c r="O477" s="257"/>
      <c r="P477" s="257"/>
      <c r="Q477" s="257"/>
      <c r="R477" s="257"/>
      <c r="S477" s="257"/>
      <c r="T477" s="257"/>
      <c r="U477" s="257"/>
      <c r="V477" s="108" t="s">
        <v>21</v>
      </c>
      <c r="W477" s="290"/>
      <c r="X477" s="290"/>
      <c r="Y477" s="290"/>
      <c r="Z477" s="291">
        <f t="shared" si="189"/>
        <v>0</v>
      </c>
      <c r="AA477" s="290"/>
      <c r="AB477" s="290"/>
      <c r="AC477" s="291">
        <f t="shared" si="190"/>
        <v>0</v>
      </c>
      <c r="AD477" s="299"/>
      <c r="AE477" s="298"/>
      <c r="AF477" s="291">
        <f t="shared" si="191"/>
        <v>0</v>
      </c>
      <c r="AG477" s="292"/>
      <c r="AH477" s="293">
        <f t="shared" si="181"/>
        <v>0</v>
      </c>
      <c r="AI477" s="294">
        <f t="shared" si="192"/>
        <v>0</v>
      </c>
      <c r="AJ477" s="299"/>
      <c r="AK477" s="290"/>
      <c r="AL477" s="291">
        <f t="shared" si="193"/>
        <v>0</v>
      </c>
      <c r="AM477" s="362"/>
      <c r="AN477" s="293">
        <f t="shared" si="182"/>
        <v>0</v>
      </c>
      <c r="AO477" s="300">
        <f t="shared" si="188"/>
        <v>0</v>
      </c>
      <c r="AP477" s="257"/>
      <c r="AQ477" s="257"/>
      <c r="AR477" s="257"/>
      <c r="AS477" s="257"/>
      <c r="AT477" s="257"/>
      <c r="AU477" s="257"/>
      <c r="AV477" s="257"/>
      <c r="AW477" s="257"/>
      <c r="AX477" s="257"/>
      <c r="AY477" s="257"/>
      <c r="AZ477" s="257"/>
      <c r="BA477" s="257"/>
      <c r="BB477" s="257"/>
      <c r="BC477" s="257"/>
      <c r="BD477" s="257"/>
      <c r="BE477" s="257"/>
      <c r="BF477" s="257"/>
      <c r="BG477" s="257"/>
      <c r="BH477" s="257"/>
      <c r="BI477" s="257"/>
      <c r="BJ477" s="257"/>
    </row>
    <row r="478" spans="1:62" ht="15.75" hidden="1" customHeight="1">
      <c r="A478" t="str">
        <f t="shared" si="125"/>
        <v>[...]</v>
      </c>
      <c r="B478" s="7"/>
      <c r="C478" s="257"/>
      <c r="D478" s="257"/>
      <c r="E478" s="257"/>
      <c r="F478" s="257"/>
      <c r="G478" s="257"/>
      <c r="H478" s="257"/>
      <c r="I478" s="257"/>
      <c r="J478" s="257"/>
      <c r="K478" s="257"/>
      <c r="L478" s="257"/>
      <c r="M478" s="257"/>
      <c r="N478" s="257"/>
      <c r="O478" s="257"/>
      <c r="P478" s="257"/>
      <c r="Q478" s="257"/>
      <c r="R478" s="257"/>
      <c r="S478" s="257"/>
      <c r="T478" s="257"/>
      <c r="U478" s="257"/>
      <c r="V478" s="108" t="s">
        <v>21</v>
      </c>
      <c r="W478" s="290"/>
      <c r="X478" s="290"/>
      <c r="Y478" s="290"/>
      <c r="Z478" s="291">
        <f t="shared" si="189"/>
        <v>0</v>
      </c>
      <c r="AA478" s="290"/>
      <c r="AB478" s="290"/>
      <c r="AC478" s="291">
        <f t="shared" si="190"/>
        <v>0</v>
      </c>
      <c r="AD478" s="299"/>
      <c r="AE478" s="298"/>
      <c r="AF478" s="291">
        <f t="shared" si="191"/>
        <v>0</v>
      </c>
      <c r="AG478" s="292"/>
      <c r="AH478" s="293">
        <f t="shared" si="181"/>
        <v>0</v>
      </c>
      <c r="AI478" s="294">
        <f t="shared" si="192"/>
        <v>0</v>
      </c>
      <c r="AJ478" s="299"/>
      <c r="AK478" s="290"/>
      <c r="AL478" s="291">
        <f t="shared" si="193"/>
        <v>0</v>
      </c>
      <c r="AM478" s="362"/>
      <c r="AN478" s="293">
        <f t="shared" si="182"/>
        <v>0</v>
      </c>
      <c r="AO478" s="300">
        <f t="shared" si="188"/>
        <v>0</v>
      </c>
      <c r="AP478" s="257"/>
      <c r="AQ478" s="257"/>
      <c r="AR478" s="257"/>
      <c r="AS478" s="257"/>
      <c r="AT478" s="257"/>
      <c r="AU478" s="257"/>
      <c r="AV478" s="257"/>
      <c r="AW478" s="257"/>
      <c r="AX478" s="257"/>
      <c r="AY478" s="257"/>
      <c r="AZ478" s="257"/>
      <c r="BA478" s="257"/>
      <c r="BB478" s="257"/>
      <c r="BC478" s="257"/>
      <c r="BD478" s="257"/>
      <c r="BE478" s="257"/>
      <c r="BF478" s="257"/>
      <c r="BG478" s="257"/>
      <c r="BH478" s="257"/>
      <c r="BI478" s="257"/>
      <c r="BJ478" s="257"/>
    </row>
    <row r="479" spans="1:62" ht="15.75" customHeight="1">
      <c r="A479" t="str">
        <f t="shared" si="125"/>
        <v>Frais administration</v>
      </c>
      <c r="B479" s="7"/>
      <c r="C479" s="257"/>
      <c r="D479" s="257"/>
      <c r="E479" s="257"/>
      <c r="F479" s="257"/>
      <c r="G479" s="257"/>
      <c r="H479" s="257"/>
      <c r="I479" s="257"/>
      <c r="J479" s="257"/>
      <c r="K479" s="257"/>
      <c r="L479" s="257"/>
      <c r="M479" s="257"/>
      <c r="N479" s="257"/>
      <c r="O479" s="257"/>
      <c r="P479" s="257"/>
      <c r="Q479" s="257"/>
      <c r="R479" s="257"/>
      <c r="S479" s="257"/>
      <c r="T479" s="257"/>
      <c r="U479" s="257"/>
      <c r="V479" s="109" t="s">
        <v>71</v>
      </c>
      <c r="W479" s="290"/>
      <c r="X479" s="290"/>
      <c r="Y479" s="290"/>
      <c r="Z479" s="291">
        <f t="shared" si="184"/>
        <v>31816.87357352172</v>
      </c>
      <c r="AA479" s="344"/>
      <c r="AB479" s="345"/>
      <c r="AC479" s="291">
        <f t="shared" si="185"/>
        <v>31816.87357352172</v>
      </c>
      <c r="AD479" s="359"/>
      <c r="AE479" s="345"/>
      <c r="AF479" s="291">
        <f t="shared" si="186"/>
        <v>34411</v>
      </c>
      <c r="AG479" s="360"/>
      <c r="AH479" s="293">
        <f t="shared" si="181"/>
        <v>2594.1264264782803</v>
      </c>
      <c r="AI479" s="317">
        <f>IF(AH479=0,0,AH479/AC479)</f>
        <v>8.1533040023050382E-2</v>
      </c>
      <c r="AJ479" s="359"/>
      <c r="AK479" s="344"/>
      <c r="AL479" s="361">
        <f t="shared" si="187"/>
        <v>34732</v>
      </c>
      <c r="AM479" s="362"/>
      <c r="AN479" s="293">
        <f t="shared" si="182"/>
        <v>-321</v>
      </c>
      <c r="AO479" s="300">
        <f t="shared" si="188"/>
        <v>-9.2421973972129454E-3</v>
      </c>
      <c r="AP479" s="257"/>
      <c r="AQ479" s="257"/>
      <c r="AR479" s="257"/>
      <c r="AS479" s="257"/>
      <c r="AT479" s="257"/>
      <c r="AU479" s="257"/>
      <c r="AV479" s="257"/>
      <c r="AW479" s="257"/>
      <c r="AX479" s="257"/>
      <c r="AY479" s="257"/>
      <c r="AZ479" s="257"/>
      <c r="BA479" s="257"/>
      <c r="BB479" s="257"/>
      <c r="BC479" s="257"/>
      <c r="BD479" s="257"/>
      <c r="BE479" s="257"/>
      <c r="BF479" s="257"/>
      <c r="BG479" s="257"/>
      <c r="BH479" s="257"/>
      <c r="BI479" s="257"/>
      <c r="BJ479" s="257"/>
    </row>
    <row r="480" spans="1:62" ht="15.75" customHeight="1">
      <c r="A480" t="str">
        <f t="shared" si="125"/>
        <v>TOTAL AUTRES REVENUS</v>
      </c>
      <c r="B480" s="7"/>
      <c r="C480" s="257"/>
      <c r="D480" s="257"/>
      <c r="E480" s="257"/>
      <c r="F480" s="257"/>
      <c r="G480" s="257"/>
      <c r="H480" s="257"/>
      <c r="I480" s="257"/>
      <c r="J480" s="257"/>
      <c r="K480" s="257"/>
      <c r="L480" s="257"/>
      <c r="M480" s="257"/>
      <c r="N480" s="257"/>
      <c r="O480" s="257"/>
      <c r="P480" s="257"/>
      <c r="Q480" s="257"/>
      <c r="R480" s="257"/>
      <c r="S480" s="257"/>
      <c r="T480" s="257"/>
      <c r="U480" s="257"/>
      <c r="V480" s="307" t="s">
        <v>185</v>
      </c>
      <c r="W480" s="308"/>
      <c r="X480" s="309">
        <f>Z480/+Z406</f>
        <v>0.16635323957294029</v>
      </c>
      <c r="Y480" s="341"/>
      <c r="Z480" s="310">
        <f>SUM(Z468:Z479)</f>
        <v>90126.672865983026</v>
      </c>
      <c r="AA480" s="309">
        <f>AC480/+AC406</f>
        <v>0.16635323957294029</v>
      </c>
      <c r="AB480" s="341"/>
      <c r="AC480" s="310">
        <f>SUM(AC468:AC479)</f>
        <v>90126.672865983026</v>
      </c>
      <c r="AD480" s="309">
        <f>AF480/+AF406</f>
        <v>0.15305760235448249</v>
      </c>
      <c r="AE480" s="341"/>
      <c r="AF480" s="310">
        <f>SUM(AF468:AF479)</f>
        <v>93390.47</v>
      </c>
      <c r="AG480" s="319"/>
      <c r="AH480" s="313">
        <f t="shared" si="181"/>
        <v>3263.7971340169752</v>
      </c>
      <c r="AI480" s="309">
        <f>AH480/AC480</f>
        <v>3.6213443037780735E-2</v>
      </c>
      <c r="AJ480" s="363"/>
      <c r="AK480" s="364"/>
      <c r="AL480" s="310">
        <f>SUM(AL468:AL479)</f>
        <v>190315.46000000002</v>
      </c>
      <c r="AM480" s="365"/>
      <c r="AN480" s="313">
        <f t="shared" si="182"/>
        <v>-96924.99000000002</v>
      </c>
      <c r="AO480" s="343">
        <f>IF(AL480=0,0,AN480/AL480)</f>
        <v>-0.50928595081030203</v>
      </c>
      <c r="AP480" s="257"/>
      <c r="AQ480" s="257"/>
      <c r="AR480" s="257"/>
      <c r="AS480" s="257"/>
      <c r="AT480" s="257"/>
      <c r="AU480" s="257"/>
      <c r="AV480" s="257"/>
      <c r="AW480" s="257"/>
      <c r="AX480" s="257"/>
      <c r="AY480" s="257"/>
      <c r="AZ480" s="257"/>
      <c r="BA480" s="257"/>
      <c r="BB480" s="257"/>
      <c r="BC480" s="257"/>
      <c r="BD480" s="257"/>
      <c r="BE480" s="257"/>
      <c r="BF480" s="257"/>
      <c r="BG480" s="257"/>
      <c r="BH480" s="257"/>
      <c r="BI480" s="257"/>
      <c r="BJ480" s="257"/>
    </row>
    <row r="481" spans="1:62" ht="15.75" customHeight="1" thickBot="1">
      <c r="A481" t="str">
        <f t="shared" si="125"/>
        <v/>
      </c>
      <c r="B481" s="7"/>
      <c r="C481" s="257"/>
      <c r="D481" s="257"/>
      <c r="E481" s="257"/>
      <c r="F481" s="257"/>
      <c r="G481" s="257"/>
      <c r="H481" s="257"/>
      <c r="I481" s="257"/>
      <c r="J481" s="257"/>
      <c r="K481" s="257"/>
      <c r="L481" s="257"/>
      <c r="M481" s="257"/>
      <c r="N481" s="257"/>
      <c r="O481" s="257"/>
      <c r="P481" s="257"/>
      <c r="Q481" s="257"/>
      <c r="R481" s="257"/>
      <c r="S481" s="257"/>
      <c r="T481" s="257"/>
      <c r="U481" s="257"/>
      <c r="V481" s="367"/>
      <c r="W481" s="368"/>
      <c r="X481" s="368"/>
      <c r="Y481" s="369"/>
      <c r="Z481" s="370"/>
      <c r="AA481" s="368"/>
      <c r="AB481" s="371"/>
      <c r="AC481" s="370"/>
      <c r="AD481" s="368"/>
      <c r="AE481" s="371"/>
      <c r="AF481" s="372"/>
      <c r="AG481" s="373"/>
      <c r="AH481" s="374"/>
      <c r="AI481" s="375"/>
      <c r="AJ481" s="376"/>
      <c r="AK481" s="377"/>
      <c r="AL481" s="372"/>
      <c r="AM481" s="378"/>
      <c r="AN481" s="374">
        <f t="shared" si="182"/>
        <v>0</v>
      </c>
      <c r="AO481" s="379">
        <f t="shared" ref="AO481" si="194">IF(AL481=0,0,AN481/AL481)</f>
        <v>0</v>
      </c>
      <c r="AP481" s="257"/>
      <c r="AQ481" s="257"/>
      <c r="AR481" s="257"/>
      <c r="AS481" s="257"/>
      <c r="AT481" s="257"/>
      <c r="AU481" s="257"/>
      <c r="AV481" s="257"/>
      <c r="AW481" s="257"/>
      <c r="AX481" s="257"/>
      <c r="AY481" s="257"/>
      <c r="AZ481" s="257"/>
      <c r="BA481" s="257"/>
      <c r="BB481" s="257"/>
      <c r="BC481" s="257"/>
      <c r="BD481" s="257"/>
      <c r="BE481" s="257"/>
      <c r="BF481" s="257"/>
      <c r="BG481" s="257"/>
      <c r="BH481" s="257"/>
      <c r="BI481" s="257"/>
      <c r="BJ481" s="257"/>
    </row>
    <row r="482" spans="1:62" ht="15.75" customHeight="1" thickTop="1" thickBot="1">
      <c r="A482" t="str">
        <f t="shared" si="125"/>
        <v>BAIIA OPÉRATIONNEL</v>
      </c>
      <c r="B482" s="7"/>
      <c r="C482" s="257"/>
      <c r="D482" s="257"/>
      <c r="E482" s="257"/>
      <c r="F482" s="257"/>
      <c r="G482" s="257"/>
      <c r="H482" s="257"/>
      <c r="I482" s="257"/>
      <c r="J482" s="257"/>
      <c r="K482" s="257"/>
      <c r="L482" s="257"/>
      <c r="M482" s="257"/>
      <c r="N482" s="257"/>
      <c r="O482" s="257"/>
      <c r="P482" s="257"/>
      <c r="Q482" s="257"/>
      <c r="R482" s="257"/>
      <c r="S482" s="257"/>
      <c r="T482" s="257"/>
      <c r="U482" s="257"/>
      <c r="V482" s="380" t="s">
        <v>186</v>
      </c>
      <c r="W482" s="381"/>
      <c r="X482" s="382" t="s">
        <v>187</v>
      </c>
      <c r="Y482" s="383">
        <f>Z482/Z405</f>
        <v>2.7670175040463298E-2</v>
      </c>
      <c r="Z482" s="384">
        <f>Z406-Z467+Z480</f>
        <v>70733.57863259122</v>
      </c>
      <c r="AA482" s="382" t="s">
        <v>187</v>
      </c>
      <c r="AB482" s="383">
        <f>AC482/AC405</f>
        <v>2.7670175040463298E-2</v>
      </c>
      <c r="AC482" s="384">
        <f>AC406-AC467+AC480</f>
        <v>70733.57863259122</v>
      </c>
      <c r="AD482" s="382" t="s">
        <v>187</v>
      </c>
      <c r="AE482" s="383">
        <f>AF482/AF405</f>
        <v>3.2550597255259626E-2</v>
      </c>
      <c r="AF482" s="385">
        <f>AF406-AF467+AF480</f>
        <v>167133.15999999995</v>
      </c>
      <c r="AG482" s="386"/>
      <c r="AH482" s="386">
        <f>AF482-AC482</f>
        <v>96399.581367408726</v>
      </c>
      <c r="AI482" s="387">
        <f>AH482/AC482</f>
        <v>1.3628545767227962</v>
      </c>
      <c r="AJ482" s="388" t="s">
        <v>187</v>
      </c>
      <c r="AK482" s="383">
        <f>IF($AL$405=0,0,AL482/$AL$405)</f>
        <v>2.1041065279780682E-2</v>
      </c>
      <c r="AL482" s="385">
        <f>AL406-AL467+AL480</f>
        <v>88069.470000000205</v>
      </c>
      <c r="AM482" s="389"/>
      <c r="AN482" s="385">
        <f t="shared" si="182"/>
        <v>79063.68999999974</v>
      </c>
      <c r="AO482" s="390">
        <f>IF(AL482=0,0,AN482/AL482)</f>
        <v>0.89774231637819046</v>
      </c>
      <c r="AP482" s="257"/>
      <c r="AQ482" s="257"/>
      <c r="AR482" s="257"/>
      <c r="AS482" s="257"/>
      <c r="AT482" s="257"/>
      <c r="AU482" s="257"/>
      <c r="AV482" s="257"/>
      <c r="AW482" s="257"/>
      <c r="AX482" s="257"/>
      <c r="AY482" s="257"/>
      <c r="AZ482" s="257"/>
      <c r="BA482" s="257"/>
      <c r="BB482" s="257"/>
      <c r="BC482" s="257"/>
      <c r="BD482" s="257"/>
      <c r="BE482" s="257"/>
      <c r="BF482" s="257"/>
      <c r="BG482" s="257"/>
      <c r="BH482" s="257"/>
      <c r="BI482" s="257"/>
      <c r="BJ482" s="257"/>
    </row>
    <row r="483" spans="1:62" ht="15.75" customHeight="1" thickTop="1">
      <c r="A483" t="str">
        <f t="shared" si="125"/>
        <v/>
      </c>
      <c r="B483" s="7"/>
      <c r="C483" s="257"/>
      <c r="D483" s="257"/>
      <c r="E483" s="257"/>
      <c r="F483" s="257"/>
      <c r="G483" s="257"/>
      <c r="H483" s="257"/>
      <c r="I483" s="257"/>
      <c r="J483" s="257"/>
      <c r="K483" s="257"/>
      <c r="L483" s="257"/>
      <c r="M483" s="257"/>
      <c r="N483" s="257"/>
      <c r="O483" s="257"/>
      <c r="P483" s="257"/>
      <c r="Q483" s="257"/>
      <c r="R483" s="257"/>
      <c r="S483" s="257"/>
      <c r="T483" s="257"/>
      <c r="U483" s="257"/>
      <c r="V483" s="6"/>
      <c r="W483" s="6"/>
      <c r="X483" s="6"/>
      <c r="Y483" s="6"/>
      <c r="Z483" s="83"/>
      <c r="AA483" s="14"/>
      <c r="AB483" s="14"/>
      <c r="AC483" s="83"/>
      <c r="AD483" s="14"/>
      <c r="AE483" s="14"/>
      <c r="AF483" s="391"/>
      <c r="AG483" s="14"/>
      <c r="AH483" s="14"/>
      <c r="AI483" s="14"/>
      <c r="AJ483" s="14"/>
      <c r="AK483" s="14"/>
      <c r="AL483" s="83"/>
      <c r="AM483" s="14"/>
      <c r="AN483" s="14"/>
      <c r="AO483" s="14"/>
      <c r="AP483" s="257"/>
      <c r="AQ483" s="257"/>
      <c r="AR483" s="257"/>
      <c r="AS483" s="257"/>
      <c r="AT483" s="257"/>
      <c r="AU483" s="257"/>
      <c r="AV483" s="257"/>
      <c r="AW483" s="257"/>
      <c r="AX483" s="257"/>
      <c r="AY483" s="257"/>
      <c r="AZ483" s="257"/>
      <c r="BA483" s="257"/>
      <c r="BB483" s="257"/>
      <c r="BC483" s="257"/>
      <c r="BD483" s="257"/>
      <c r="BE483" s="257"/>
      <c r="BF483" s="257"/>
      <c r="BG483" s="257"/>
      <c r="BH483" s="257"/>
      <c r="BI483" s="257"/>
      <c r="BJ483" s="257"/>
    </row>
    <row r="484" spans="1:62" ht="35.25" customHeight="1">
      <c r="A484" t="str">
        <f t="shared" ref="A484:A498" si="195">+U484&amp;V484</f>
        <v>Volks</v>
      </c>
      <c r="B484" s="7"/>
      <c r="C484" s="257"/>
      <c r="D484" s="257"/>
      <c r="E484" s="257"/>
      <c r="F484" s="257"/>
      <c r="G484" s="257"/>
      <c r="H484" s="257"/>
      <c r="I484" s="257"/>
      <c r="J484" s="257"/>
      <c r="K484" s="257"/>
      <c r="L484" s="257"/>
      <c r="M484" s="257"/>
      <c r="N484" s="257"/>
      <c r="O484" s="257"/>
      <c r="P484" s="257"/>
      <c r="Q484" s="257"/>
      <c r="R484" s="257"/>
      <c r="S484" s="257"/>
      <c r="T484" s="257"/>
      <c r="U484" s="257"/>
      <c r="V484" s="6" t="str">
        <f>C1</f>
        <v>Volks</v>
      </c>
      <c r="W484" s="6"/>
      <c r="X484" s="6"/>
      <c r="Y484" s="6"/>
      <c r="Z484" s="1"/>
      <c r="AA484" s="1"/>
      <c r="AB484" s="6"/>
      <c r="AC484" s="6"/>
      <c r="AD484" s="1"/>
      <c r="AE484" s="3" t="s">
        <v>188</v>
      </c>
      <c r="AF484" s="6"/>
      <c r="AG484" s="6"/>
      <c r="AH484" s="1"/>
      <c r="AI484" s="1"/>
      <c r="AJ484" s="266"/>
      <c r="AK484" s="2"/>
      <c r="AL484" s="1"/>
      <c r="AM484" s="6"/>
      <c r="AN484" s="6"/>
      <c r="AO484" s="5" t="str">
        <f>$S$1</f>
        <v>Réalisé, Juillet 2021</v>
      </c>
      <c r="AP484" s="257"/>
      <c r="AQ484" s="257"/>
      <c r="AR484" s="257"/>
      <c r="AS484" s="257"/>
      <c r="AT484" s="257"/>
      <c r="AU484" s="257"/>
      <c r="AV484" s="257"/>
      <c r="AW484" s="257"/>
      <c r="AX484" s="257"/>
      <c r="AY484" s="257"/>
      <c r="AZ484" s="257"/>
      <c r="BA484" s="257"/>
      <c r="BB484" s="257"/>
      <c r="BC484" s="257"/>
      <c r="BD484" s="257"/>
      <c r="BE484" s="257"/>
      <c r="BF484" s="257"/>
      <c r="BG484" s="257"/>
      <c r="BH484" s="257"/>
      <c r="BI484" s="257"/>
      <c r="BJ484" s="257"/>
    </row>
    <row r="485" spans="1:62" ht="15.75" customHeight="1">
      <c r="A485" t="str">
        <f t="shared" si="195"/>
        <v/>
      </c>
      <c r="B485" s="7"/>
      <c r="C485" s="257"/>
      <c r="D485" s="257"/>
      <c r="E485" s="257"/>
      <c r="F485" s="257"/>
      <c r="G485" s="257"/>
      <c r="H485" s="257"/>
      <c r="I485" s="257"/>
      <c r="J485" s="257"/>
      <c r="K485" s="257"/>
      <c r="L485" s="257"/>
      <c r="M485" s="257"/>
      <c r="N485" s="257"/>
      <c r="O485" s="257"/>
      <c r="P485" s="257"/>
      <c r="Q485" s="257"/>
      <c r="R485" s="257"/>
      <c r="S485" s="257"/>
      <c r="T485" s="257"/>
      <c r="U485" s="257"/>
      <c r="V485" s="6"/>
      <c r="W485" s="6"/>
      <c r="X485" s="6"/>
      <c r="Y485" s="6"/>
      <c r="Z485" s="83"/>
      <c r="AA485" s="14"/>
      <c r="AB485" s="14"/>
      <c r="AC485" s="83"/>
      <c r="AD485" s="14"/>
      <c r="AE485" s="14"/>
      <c r="AF485" s="391"/>
      <c r="AG485" s="14"/>
      <c r="AH485" s="14"/>
      <c r="AI485" s="14"/>
      <c r="AJ485" s="14"/>
      <c r="AK485" s="14"/>
      <c r="AL485" s="83"/>
      <c r="AM485" s="14"/>
      <c r="AN485" s="14"/>
      <c r="AO485" s="14"/>
      <c r="AP485" s="257"/>
      <c r="AQ485" s="257"/>
      <c r="AR485" s="257"/>
      <c r="AS485" s="257"/>
      <c r="AT485" s="257"/>
      <c r="AU485" s="257"/>
      <c r="AV485" s="257"/>
      <c r="AW485" s="257"/>
      <c r="AX485" s="257"/>
      <c r="AY485" s="257"/>
      <c r="AZ485" s="257"/>
      <c r="BA485" s="257"/>
      <c r="BB485" s="257"/>
      <c r="BC485" s="257"/>
      <c r="BD485" s="257"/>
      <c r="BE485" s="257"/>
      <c r="BF485" s="257"/>
      <c r="BG485" s="257"/>
      <c r="BH485" s="257"/>
      <c r="BI485" s="257"/>
      <c r="BJ485" s="257"/>
    </row>
    <row r="486" spans="1:62" ht="15.75" customHeight="1">
      <c r="A486" t="str">
        <f t="shared" si="195"/>
        <v/>
      </c>
      <c r="B486" s="7"/>
      <c r="C486" s="257"/>
      <c r="D486" s="257"/>
      <c r="E486" s="257"/>
      <c r="F486" s="257"/>
      <c r="G486" s="257"/>
      <c r="H486" s="257"/>
      <c r="I486" s="257"/>
      <c r="J486" s="257"/>
      <c r="K486" s="257"/>
      <c r="L486" s="257"/>
      <c r="M486" s="257"/>
      <c r="N486" s="257"/>
      <c r="O486" s="257"/>
      <c r="P486" s="257"/>
      <c r="Q486" s="257"/>
      <c r="R486" s="257"/>
      <c r="S486" s="257"/>
      <c r="T486" s="257"/>
      <c r="U486" s="257"/>
      <c r="V486" s="6"/>
      <c r="W486" s="6"/>
      <c r="X486" s="6"/>
      <c r="Y486" s="6"/>
      <c r="Z486" s="83"/>
      <c r="AA486" s="14"/>
      <c r="AB486" s="14"/>
      <c r="AC486" s="83"/>
      <c r="AD486" s="14"/>
      <c r="AE486" s="14"/>
      <c r="AF486" s="391"/>
      <c r="AG486" s="14"/>
      <c r="AH486" s="14"/>
      <c r="AI486" s="14"/>
      <c r="AJ486" s="14"/>
      <c r="AK486" s="14"/>
      <c r="AL486" s="83"/>
      <c r="AM486" s="14"/>
      <c r="AN486" s="14"/>
      <c r="AO486" s="14"/>
      <c r="AP486" s="257"/>
      <c r="AQ486" s="257"/>
      <c r="AR486" s="257"/>
      <c r="AS486" s="257"/>
      <c r="AT486" s="257"/>
      <c r="AU486" s="257"/>
      <c r="AV486" s="257"/>
      <c r="AW486" s="257"/>
      <c r="AX486" s="257"/>
      <c r="AY486" s="257"/>
      <c r="AZ486" s="257"/>
      <c r="BA486" s="257"/>
      <c r="BB486" s="257"/>
      <c r="BC486" s="257"/>
      <c r="BD486" s="257"/>
      <c r="BE486" s="257"/>
      <c r="BF486" s="257"/>
      <c r="BG486" s="257"/>
      <c r="BH486" s="257"/>
      <c r="BI486" s="257"/>
      <c r="BJ486" s="257"/>
    </row>
    <row r="487" spans="1:62" ht="15.75" customHeight="1" thickBot="1">
      <c r="A487" t="str">
        <f t="shared" si="195"/>
        <v/>
      </c>
      <c r="B487" s="7"/>
      <c r="C487" s="257"/>
      <c r="D487" s="257"/>
      <c r="E487" s="257"/>
      <c r="F487" s="257"/>
      <c r="G487" s="257"/>
      <c r="H487" s="257"/>
      <c r="I487" s="257"/>
      <c r="J487" s="257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6"/>
      <c r="W487" s="6"/>
      <c r="X487" s="6"/>
      <c r="Y487" s="6"/>
      <c r="Z487" s="83"/>
      <c r="AA487" s="14"/>
      <c r="AB487" s="14"/>
      <c r="AC487" s="83"/>
      <c r="AD487" s="14"/>
      <c r="AE487" s="14"/>
      <c r="AF487" s="391"/>
      <c r="AG487" s="14"/>
      <c r="AH487" s="14"/>
      <c r="AI487" s="14"/>
      <c r="AJ487" s="14"/>
      <c r="AK487" s="14"/>
      <c r="AL487" s="83"/>
      <c r="AM487" s="14"/>
      <c r="AN487" s="14"/>
      <c r="AO487" s="14"/>
      <c r="AP487" s="257"/>
      <c r="AQ487" s="257"/>
      <c r="AR487" s="257"/>
      <c r="AS487" s="257"/>
      <c r="AT487" s="257"/>
      <c r="AU487" s="257"/>
      <c r="AV487" s="257"/>
      <c r="AW487" s="257"/>
      <c r="AX487" s="257"/>
      <c r="AY487" s="257"/>
      <c r="AZ487" s="257"/>
      <c r="BA487" s="257"/>
      <c r="BB487" s="257"/>
      <c r="BC487" s="257"/>
      <c r="BD487" s="257"/>
      <c r="BE487" s="257"/>
      <c r="BF487" s="257"/>
      <c r="BG487" s="257"/>
      <c r="BH487" s="257"/>
      <c r="BI487" s="257"/>
      <c r="BJ487" s="257"/>
    </row>
    <row r="488" spans="1:62" ht="15.75" customHeight="1" thickTop="1" thickBot="1">
      <c r="A488" t="str">
        <f t="shared" si="195"/>
        <v>BAIIA OPÉRATIONNEL</v>
      </c>
      <c r="B488" s="7"/>
      <c r="C488" s="257"/>
      <c r="D488" s="257"/>
      <c r="E488" s="257"/>
      <c r="F488" s="257"/>
      <c r="G488" s="257"/>
      <c r="H488" s="257"/>
      <c r="I488" s="257"/>
      <c r="J488" s="257"/>
      <c r="K488" s="257"/>
      <c r="L488" s="257"/>
      <c r="M488" s="257"/>
      <c r="N488" s="257"/>
      <c r="O488" s="257"/>
      <c r="P488" s="257"/>
      <c r="Q488" s="257"/>
      <c r="R488" s="257"/>
      <c r="S488" s="257"/>
      <c r="T488" s="257"/>
      <c r="U488" s="257"/>
      <c r="V488" s="392" t="s">
        <v>186</v>
      </c>
      <c r="W488" s="393"/>
      <c r="X488" s="394" t="s">
        <v>187</v>
      </c>
      <c r="Y488" s="395">
        <f>Z488/Z405</f>
        <v>2.7670175040463298E-2</v>
      </c>
      <c r="Z488" s="396">
        <f>Z482</f>
        <v>70733.57863259122</v>
      </c>
      <c r="AA488" s="394" t="s">
        <v>187</v>
      </c>
      <c r="AB488" s="395">
        <f>AC488/AC405</f>
        <v>2.7670175040463298E-2</v>
      </c>
      <c r="AC488" s="396">
        <f>AC482</f>
        <v>70733.57863259122</v>
      </c>
      <c r="AD488" s="394" t="s">
        <v>187</v>
      </c>
      <c r="AE488" s="395">
        <f>AF488/AF405</f>
        <v>3.2550597255259626E-2</v>
      </c>
      <c r="AF488" s="396">
        <f>AF482</f>
        <v>167133.15999999995</v>
      </c>
      <c r="AG488" s="397"/>
      <c r="AH488" s="386">
        <f>AF488-AC488</f>
        <v>96399.581367408726</v>
      </c>
      <c r="AI488" s="387">
        <f>AH488/AC488</f>
        <v>1.3628545767227962</v>
      </c>
      <c r="AJ488" s="394" t="s">
        <v>187</v>
      </c>
      <c r="AK488" s="395">
        <f>IF($AL$405=0,0,AL488/$AL$405)</f>
        <v>2.1041065279780682E-2</v>
      </c>
      <c r="AL488" s="398">
        <f>AL482</f>
        <v>88069.470000000205</v>
      </c>
      <c r="AM488" s="399"/>
      <c r="AN488" s="400">
        <f>AF488-AL488</f>
        <v>79063.68999999974</v>
      </c>
      <c r="AO488" s="401">
        <f>IF(AL488=0,0,AN488/AL488)</f>
        <v>0.89774231637819046</v>
      </c>
      <c r="AP488" s="257"/>
      <c r="AQ488" s="257"/>
      <c r="AR488" s="257"/>
      <c r="AS488" s="257"/>
      <c r="AT488" s="257"/>
      <c r="AU488" s="257"/>
      <c r="AV488" s="257"/>
      <c r="AW488" s="257"/>
      <c r="AX488" s="257"/>
      <c r="AY488" s="257"/>
      <c r="AZ488" s="257"/>
      <c r="BA488" s="257"/>
      <c r="BB488" s="257"/>
      <c r="BC488" s="257"/>
      <c r="BD488" s="257"/>
      <c r="BE488" s="257"/>
      <c r="BF488" s="257"/>
      <c r="BG488" s="257"/>
      <c r="BH488" s="257"/>
      <c r="BI488" s="257"/>
      <c r="BJ488" s="257"/>
    </row>
    <row r="489" spans="1:62" ht="15.75" customHeight="1" thickTop="1">
      <c r="A489" t="str">
        <f t="shared" si="195"/>
        <v/>
      </c>
      <c r="B489" s="7"/>
      <c r="C489" s="257"/>
      <c r="D489" s="257"/>
      <c r="E489" s="257"/>
      <c r="F489" s="321"/>
      <c r="G489" s="257"/>
      <c r="H489" s="257"/>
      <c r="I489" s="321"/>
      <c r="J489" s="257"/>
      <c r="K489" s="257"/>
      <c r="L489" s="257"/>
      <c r="M489" s="321"/>
      <c r="N489" s="257"/>
      <c r="O489" s="257"/>
      <c r="P489" s="257"/>
      <c r="Q489" s="321"/>
      <c r="R489" s="321"/>
      <c r="S489" s="321"/>
      <c r="T489" s="347"/>
      <c r="U489" s="347"/>
      <c r="V489" s="402"/>
      <c r="W489" s="257"/>
      <c r="X489" s="257"/>
      <c r="Y489" s="257"/>
      <c r="Z489" s="403"/>
      <c r="AA489" s="257"/>
      <c r="AB489" s="257"/>
      <c r="AC489" s="404"/>
      <c r="AD489" s="257"/>
      <c r="AE489" s="257"/>
      <c r="AF489" s="404"/>
      <c r="AG489" s="257"/>
      <c r="AH489" s="257"/>
      <c r="AI489" s="404"/>
      <c r="AJ489" s="257"/>
      <c r="AK489" s="257"/>
      <c r="AL489" s="405"/>
      <c r="AM489" s="406"/>
      <c r="AN489" s="257"/>
      <c r="AO489" s="407"/>
      <c r="AP489" s="257"/>
      <c r="AQ489" s="257"/>
      <c r="AR489" s="257"/>
      <c r="AS489" s="257"/>
      <c r="AT489" s="257"/>
      <c r="AU489" s="257"/>
      <c r="AV489" s="257"/>
      <c r="AW489" s="257"/>
      <c r="AX489" s="257"/>
      <c r="AY489" s="257"/>
      <c r="AZ489" s="257"/>
      <c r="BA489" s="257"/>
      <c r="BB489" s="257"/>
      <c r="BC489" s="257"/>
      <c r="BD489" s="257"/>
      <c r="BE489" s="257"/>
      <c r="BF489" s="257"/>
      <c r="BG489" s="257"/>
      <c r="BH489" s="257"/>
      <c r="BI489" s="257"/>
      <c r="BJ489" s="257"/>
    </row>
    <row r="490" spans="1:62" ht="15.75" customHeight="1">
      <c r="A490" t="str">
        <f t="shared" si="195"/>
        <v>Amortissement</v>
      </c>
      <c r="B490" s="7"/>
      <c r="C490" s="257"/>
      <c r="D490" s="257"/>
      <c r="E490" s="257"/>
      <c r="F490" s="257"/>
      <c r="G490" s="257"/>
      <c r="H490" s="257"/>
      <c r="I490" s="257"/>
      <c r="J490" s="257"/>
      <c r="K490" s="257"/>
      <c r="L490" s="257"/>
      <c r="M490" s="257"/>
      <c r="N490" s="257"/>
      <c r="O490" s="257"/>
      <c r="P490" s="257"/>
      <c r="Q490" s="257"/>
      <c r="R490" s="257"/>
      <c r="S490" s="257"/>
      <c r="T490" s="257"/>
      <c r="U490" s="257"/>
      <c r="V490" s="108" t="s">
        <v>189</v>
      </c>
      <c r="W490" s="297"/>
      <c r="X490" s="290"/>
      <c r="Y490" s="298"/>
      <c r="Z490" s="291">
        <f>+INDEX('[5]Budget original'!$A$2:$AO$496,MATCH($A490,'[5]Budget original'!$A$2:$A$496,0),MATCH(F$2,'[5]Budget original'!$A$2:$AO$2,0))</f>
        <v>9167</v>
      </c>
      <c r="AA490" s="290"/>
      <c r="AB490" s="298"/>
      <c r="AC490" s="291">
        <f>+INDEX('[5]Budget révisé'!$A$2:$AO$496,MATCH($A490,'[5]Budget révisé'!$A$2:$A$496,0),MATCH(I$2,'[5]Budget révisé'!$A$2:$AO$2,0))</f>
        <v>9167</v>
      </c>
      <c r="AD490" s="290"/>
      <c r="AE490" s="298"/>
      <c r="AF490" s="291">
        <f>SUMIFS([5]BV_Data_An_Cour!$O:$O,[5]BV_Data_An_Cour!$V:$V,$V490)</f>
        <v>4314.5</v>
      </c>
      <c r="AG490" s="290"/>
      <c r="AH490" s="293">
        <f t="shared" ref="AH490:AH496" si="196">AF490-AC490</f>
        <v>-4852.5</v>
      </c>
      <c r="AI490" s="317">
        <f>IF(AC490=0,0,AH490/AC490)</f>
        <v>-0.529344387476819</v>
      </c>
      <c r="AJ490" s="290"/>
      <c r="AK490" s="290"/>
      <c r="AL490" s="291">
        <f>SUMIFS([5]BV_Data_An_Prec!$O:$O,[5]BV_Data_An_Prec!$V:$V,$V490)</f>
        <v>9262</v>
      </c>
      <c r="AM490" s="295"/>
      <c r="AN490" s="293">
        <f t="shared" ref="AN490:AN496" si="197">AF490-AL490</f>
        <v>-4947.5</v>
      </c>
      <c r="AO490" s="300">
        <f>IF(AL490=0,0,AN490/AL490)</f>
        <v>-0.53417188512200386</v>
      </c>
      <c r="AP490" s="257"/>
      <c r="AQ490" s="257"/>
      <c r="AR490" s="257"/>
      <c r="AS490" s="257"/>
      <c r="AT490" s="257"/>
      <c r="AU490" s="257"/>
      <c r="AV490" s="257"/>
      <c r="AW490" s="257"/>
      <c r="AX490" s="257"/>
      <c r="AY490" s="257"/>
      <c r="AZ490" s="257"/>
      <c r="BA490" s="257"/>
      <c r="BB490" s="257"/>
      <c r="BC490" s="257"/>
      <c r="BD490" s="257"/>
      <c r="BE490" s="257"/>
      <c r="BF490" s="257"/>
      <c r="BG490" s="257"/>
      <c r="BH490" s="257"/>
      <c r="BI490" s="257"/>
      <c r="BJ490" s="257"/>
    </row>
    <row r="491" spans="1:62" ht="15.75" customHeight="1">
      <c r="A491" t="str">
        <f t="shared" si="195"/>
        <v>Intérêts sur marge</v>
      </c>
      <c r="B491" s="7"/>
      <c r="C491" s="257"/>
      <c r="D491" s="257"/>
      <c r="E491" s="257"/>
      <c r="F491" s="321"/>
      <c r="G491" s="257"/>
      <c r="H491" s="257"/>
      <c r="I491" s="321"/>
      <c r="J491" s="257"/>
      <c r="K491" s="257"/>
      <c r="L491" s="257"/>
      <c r="M491" s="321"/>
      <c r="N491" s="257"/>
      <c r="O491" s="257"/>
      <c r="P491" s="257"/>
      <c r="Q491" s="321"/>
      <c r="R491" s="321"/>
      <c r="S491" s="321"/>
      <c r="T491" s="257"/>
      <c r="U491" s="257"/>
      <c r="V491" s="108" t="s">
        <v>190</v>
      </c>
      <c r="W491" s="11"/>
      <c r="X491" s="11"/>
      <c r="Y491" s="11"/>
      <c r="Z491" s="291">
        <f>+INDEX('[5]Budget original'!$A$2:$AO$496,MATCH($A491,'[5]Budget original'!$A$2:$A$496,0),MATCH(F$2,'[5]Budget original'!$A$2:$AO$2,0))</f>
        <v>456.25</v>
      </c>
      <c r="AA491" s="11"/>
      <c r="AB491" s="11"/>
      <c r="AC491" s="291">
        <f>+INDEX('[5]Budget révisé'!$A$2:$AO$496,MATCH($A491,'[5]Budget révisé'!$A$2:$A$496,0),MATCH(I$2,'[5]Budget révisé'!$A$2:$AO$2,0))</f>
        <v>456.25</v>
      </c>
      <c r="AD491" s="11"/>
      <c r="AE491" s="14"/>
      <c r="AF491" s="291">
        <f>SUMIFS([5]BV_Data_An_Cour!$O:$O,[5]BV_Data_An_Cour!$V:$V,$V491)</f>
        <v>896.96</v>
      </c>
      <c r="AG491" s="11"/>
      <c r="AH491" s="293">
        <f t="shared" si="196"/>
        <v>440.71000000000004</v>
      </c>
      <c r="AI491" s="317">
        <f t="shared" ref="AI491:AI496" si="198">IF(AC491=0,0,AH491/AC491)</f>
        <v>0.96593972602739731</v>
      </c>
      <c r="AJ491" s="11"/>
      <c r="AK491" s="11"/>
      <c r="AL491" s="291">
        <f>SUMIFS([5]BV_Data_An_Prec!$O:$O,[5]BV_Data_An_Prec!$V:$V,$V491)</f>
        <v>0</v>
      </c>
      <c r="AM491" s="408"/>
      <c r="AN491" s="293">
        <f t="shared" si="197"/>
        <v>896.96</v>
      </c>
      <c r="AO491" s="300">
        <f t="shared" ref="AO491:AO496" si="199">IF(AL491=0,0,AN491/AL491)</f>
        <v>0</v>
      </c>
      <c r="AP491" s="257"/>
      <c r="AQ491" s="257"/>
      <c r="AR491" s="257"/>
      <c r="AS491" s="257"/>
      <c r="AT491" s="257"/>
      <c r="AU491" s="257"/>
      <c r="AV491" s="257"/>
      <c r="AW491" s="257"/>
      <c r="AX491" s="257"/>
      <c r="AY491" s="257"/>
      <c r="AZ491" s="257"/>
      <c r="BA491" s="257"/>
      <c r="BB491" s="257"/>
      <c r="BC491" s="257"/>
      <c r="BD491" s="257"/>
      <c r="BE491" s="257"/>
      <c r="BF491" s="257"/>
      <c r="BG491" s="257"/>
      <c r="BH491" s="257"/>
      <c r="BI491" s="257"/>
      <c r="BJ491" s="257"/>
    </row>
    <row r="492" spans="1:62" ht="15.75" customHeight="1">
      <c r="A492" t="str">
        <f t="shared" si="195"/>
        <v>Intérêts sur prêt</v>
      </c>
      <c r="B492" s="7"/>
      <c r="C492" s="257"/>
      <c r="D492" s="257"/>
      <c r="E492" s="257"/>
      <c r="F492" s="321"/>
      <c r="G492" s="257"/>
      <c r="H492" s="257"/>
      <c r="I492" s="321"/>
      <c r="J492" s="257"/>
      <c r="K492" s="257"/>
      <c r="L492" s="257"/>
      <c r="M492" s="321"/>
      <c r="N492" s="257"/>
      <c r="O492" s="257"/>
      <c r="P492" s="257"/>
      <c r="Q492" s="321"/>
      <c r="R492" s="321"/>
      <c r="S492" s="321"/>
      <c r="T492" s="257"/>
      <c r="U492" s="257"/>
      <c r="V492" s="108" t="s">
        <v>191</v>
      </c>
      <c r="W492" s="14"/>
      <c r="X492" s="14"/>
      <c r="Y492" s="14"/>
      <c r="Z492" s="291">
        <f>+INDEX('[5]Budget original'!$A$2:$AO$496,MATCH($A492,'[5]Budget original'!$A$2:$A$496,0),MATCH(F$2,'[5]Budget original'!$A$2:$AO$2,0))</f>
        <v>571.72046114998614</v>
      </c>
      <c r="AA492" s="11"/>
      <c r="AB492" s="11"/>
      <c r="AC492" s="291">
        <f>+INDEX('[5]Budget révisé'!$A$2:$AO$496,MATCH($A492,'[5]Budget révisé'!$A$2:$A$496,0),MATCH(I$2,'[5]Budget révisé'!$A$2:$AO$2,0))</f>
        <v>571.72046114998614</v>
      </c>
      <c r="AD492" s="11"/>
      <c r="AE492" s="14"/>
      <c r="AF492" s="291">
        <f>SUMIFS([5]BV_Data_An_Cour!$O:$O,[5]BV_Data_An_Cour!$V:$V,$V492)</f>
        <v>570.58999999999992</v>
      </c>
      <c r="AG492" s="11"/>
      <c r="AH492" s="293">
        <f t="shared" si="196"/>
        <v>-1.1304611499862176</v>
      </c>
      <c r="AI492" s="317">
        <f t="shared" si="198"/>
        <v>-1.9772969953049317E-3</v>
      </c>
      <c r="AJ492" s="11"/>
      <c r="AK492" s="11"/>
      <c r="AL492" s="291">
        <f>SUMIFS([5]BV_Data_An_Prec!$O:$O,[5]BV_Data_An_Prec!$V:$V,$V492)</f>
        <v>6054.64</v>
      </c>
      <c r="AM492" s="408"/>
      <c r="AN492" s="293">
        <f t="shared" si="197"/>
        <v>-5484.05</v>
      </c>
      <c r="AO492" s="300">
        <f t="shared" si="199"/>
        <v>-0.90575988002589747</v>
      </c>
      <c r="AP492" s="257"/>
      <c r="AQ492" s="257"/>
      <c r="AR492" s="257"/>
      <c r="AS492" s="257"/>
      <c r="AT492" s="257"/>
      <c r="AU492" s="257"/>
      <c r="AV492" s="257"/>
      <c r="AW492" s="257"/>
      <c r="AX492" s="257"/>
      <c r="AY492" s="257"/>
      <c r="AZ492" s="257"/>
      <c r="BA492" s="257"/>
      <c r="BB492" s="257"/>
      <c r="BC492" s="257"/>
      <c r="BD492" s="257"/>
      <c r="BE492" s="257"/>
      <c r="BF492" s="257"/>
      <c r="BG492" s="257"/>
      <c r="BH492" s="257"/>
      <c r="BI492" s="257"/>
      <c r="BJ492" s="257"/>
    </row>
    <row r="493" spans="1:62" ht="15.75" customHeight="1" thickBot="1">
      <c r="A493" t="str">
        <f t="shared" si="195"/>
        <v>Intérêts sur avance</v>
      </c>
      <c r="B493" s="7"/>
      <c r="C493" s="257"/>
      <c r="D493" s="257"/>
      <c r="E493" s="257"/>
      <c r="F493" s="321"/>
      <c r="G493" s="257"/>
      <c r="H493" s="257"/>
      <c r="I493" s="321"/>
      <c r="J493" s="257"/>
      <c r="K493" s="257"/>
      <c r="L493" s="257"/>
      <c r="M493" s="321"/>
      <c r="N493" s="257"/>
      <c r="O493" s="257"/>
      <c r="P493" s="257"/>
      <c r="Q493" s="321"/>
      <c r="R493" s="321"/>
      <c r="S493" s="321"/>
      <c r="T493" s="257"/>
      <c r="U493" s="257"/>
      <c r="V493" s="108" t="s">
        <v>192</v>
      </c>
      <c r="W493" s="14"/>
      <c r="X493" s="14"/>
      <c r="Y493" s="14"/>
      <c r="Z493" s="291">
        <f>+INDEX('[5]Budget original'!$A$2:$AO$496,MATCH($A493,'[5]Budget original'!$A$2:$A$496,0),MATCH(F$2,'[5]Budget original'!$A$2:$AO$2,0))</f>
        <v>0</v>
      </c>
      <c r="AA493" s="11"/>
      <c r="AB493" s="11"/>
      <c r="AC493" s="291">
        <f>+INDEX('[5]Budget révisé'!$A$2:$AO$496,MATCH($A493,'[5]Budget révisé'!$A$2:$A$496,0),MATCH(I$2,'[5]Budget révisé'!$A$2:$AO$2,0))</f>
        <v>0</v>
      </c>
      <c r="AD493" s="11"/>
      <c r="AE493" s="14"/>
      <c r="AF493" s="291">
        <f>SUMIFS([5]BV_Data_An_Cour!$O:$O,[5]BV_Data_An_Cour!$V:$V,$V493)</f>
        <v>0</v>
      </c>
      <c r="AG493" s="11"/>
      <c r="AH493" s="293">
        <f t="shared" si="196"/>
        <v>0</v>
      </c>
      <c r="AI493" s="317">
        <f t="shared" si="198"/>
        <v>0</v>
      </c>
      <c r="AJ493" s="11"/>
      <c r="AK493" s="11"/>
      <c r="AL493" s="291">
        <f>SUMIFS([5]BV_Data_An_Prec!$O:$O,[5]BV_Data_An_Prec!$V:$V,$V493)</f>
        <v>0</v>
      </c>
      <c r="AM493" s="408"/>
      <c r="AN493" s="293">
        <f t="shared" si="197"/>
        <v>0</v>
      </c>
      <c r="AO493" s="300">
        <f t="shared" si="199"/>
        <v>0</v>
      </c>
      <c r="AP493" s="257"/>
      <c r="AQ493" s="257"/>
      <c r="AR493" s="257"/>
      <c r="AS493" s="257"/>
      <c r="AT493" s="257"/>
      <c r="AU493" s="257"/>
      <c r="AV493" s="257"/>
      <c r="AW493" s="257"/>
      <c r="AX493" s="257"/>
      <c r="AY493" s="257"/>
      <c r="AZ493" s="257"/>
      <c r="BA493" s="257"/>
      <c r="BB493" s="257"/>
      <c r="BC493" s="257"/>
      <c r="BD493" s="257"/>
      <c r="BE493" s="257"/>
      <c r="BF493" s="257"/>
      <c r="BG493" s="257"/>
      <c r="BH493" s="257"/>
      <c r="BI493" s="257"/>
      <c r="BJ493" s="257"/>
    </row>
    <row r="494" spans="1:62" ht="15.75" hidden="1" customHeight="1" thickBot="1">
      <c r="A494" t="str">
        <f t="shared" si="195"/>
        <v>[...]</v>
      </c>
      <c r="B494" s="7"/>
      <c r="C494" s="257"/>
      <c r="D494" s="257"/>
      <c r="E494" s="257"/>
      <c r="F494" s="321"/>
      <c r="G494" s="257"/>
      <c r="H494" s="257"/>
      <c r="I494" s="321"/>
      <c r="J494" s="257"/>
      <c r="K494" s="257"/>
      <c r="L494" s="257"/>
      <c r="M494" s="321"/>
      <c r="N494" s="257"/>
      <c r="O494" s="257"/>
      <c r="P494" s="257"/>
      <c r="Q494" s="321"/>
      <c r="R494" s="321"/>
      <c r="S494" s="321"/>
      <c r="T494" s="257"/>
      <c r="U494" s="257"/>
      <c r="V494" s="108" t="s">
        <v>21</v>
      </c>
      <c r="W494" s="14"/>
      <c r="X494" s="14"/>
      <c r="Y494" s="14"/>
      <c r="Z494" s="291">
        <f t="shared" ref="Z494:Z496" si="200">IFERROR(SUMIF($C:$C,$V494,F:F),0)</f>
        <v>0</v>
      </c>
      <c r="AA494" s="290"/>
      <c r="AB494" s="290"/>
      <c r="AC494" s="291">
        <f t="shared" ref="AC494:AC496" si="201">IFERROR(SUMIF($C:$C,$V494,I:I),0)</f>
        <v>0</v>
      </c>
      <c r="AD494" s="299"/>
      <c r="AE494" s="298"/>
      <c r="AF494" s="291">
        <f t="shared" ref="AF494:AF496" si="202">IFERROR(SUMIF($C:$C,$V494,L:L),0)</f>
        <v>0</v>
      </c>
      <c r="AG494" s="292"/>
      <c r="AH494" s="293">
        <f t="shared" si="196"/>
        <v>0</v>
      </c>
      <c r="AI494" s="294">
        <f t="shared" si="198"/>
        <v>0</v>
      </c>
      <c r="AJ494" s="299"/>
      <c r="AK494" s="290"/>
      <c r="AL494" s="291">
        <f t="shared" ref="AL494:AL496" si="203">IFERROR(SUMIF($C:$C,$V494,Q:Q),0)</f>
        <v>0</v>
      </c>
      <c r="AM494" s="408"/>
      <c r="AN494" s="293">
        <f t="shared" si="197"/>
        <v>0</v>
      </c>
      <c r="AO494" s="300">
        <f t="shared" si="199"/>
        <v>0</v>
      </c>
      <c r="AP494" s="257"/>
      <c r="AQ494" s="257"/>
      <c r="AR494" s="257"/>
      <c r="AS494" s="257"/>
      <c r="AT494" s="257"/>
      <c r="AU494" s="257"/>
      <c r="AV494" s="257"/>
      <c r="AW494" s="257"/>
      <c r="AX494" s="257"/>
      <c r="AY494" s="257"/>
      <c r="AZ494" s="257"/>
      <c r="BA494" s="257"/>
      <c r="BB494" s="257"/>
      <c r="BC494" s="257"/>
      <c r="BD494" s="257"/>
      <c r="BE494" s="257"/>
      <c r="BF494" s="257"/>
      <c r="BG494" s="257"/>
      <c r="BH494" s="257"/>
      <c r="BI494" s="257"/>
      <c r="BJ494" s="257"/>
    </row>
    <row r="495" spans="1:62" ht="15.75" hidden="1" customHeight="1" thickTop="1" thickBot="1">
      <c r="A495" t="str">
        <f t="shared" si="195"/>
        <v>[...]</v>
      </c>
      <c r="B495" s="7"/>
      <c r="C495" s="257"/>
      <c r="D495" s="257"/>
      <c r="E495" s="257"/>
      <c r="F495" s="321"/>
      <c r="G495" s="257"/>
      <c r="H495" s="257"/>
      <c r="I495" s="321"/>
      <c r="J495" s="257"/>
      <c r="K495" s="257"/>
      <c r="L495" s="257"/>
      <c r="M495" s="321"/>
      <c r="N495" s="257"/>
      <c r="O495" s="257"/>
      <c r="P495" s="257"/>
      <c r="Q495" s="321"/>
      <c r="R495" s="321"/>
      <c r="S495" s="321"/>
      <c r="T495" s="257"/>
      <c r="U495" s="257"/>
      <c r="V495" s="108" t="s">
        <v>21</v>
      </c>
      <c r="W495" s="14"/>
      <c r="X495" s="14"/>
      <c r="Y495" s="14"/>
      <c r="Z495" s="291">
        <f t="shared" si="200"/>
        <v>0</v>
      </c>
      <c r="AA495" s="290"/>
      <c r="AB495" s="290"/>
      <c r="AC495" s="291">
        <f t="shared" si="201"/>
        <v>0</v>
      </c>
      <c r="AD495" s="299"/>
      <c r="AE495" s="298"/>
      <c r="AF495" s="291">
        <f t="shared" si="202"/>
        <v>0</v>
      </c>
      <c r="AG495" s="292"/>
      <c r="AH495" s="293">
        <f t="shared" si="196"/>
        <v>0</v>
      </c>
      <c r="AI495" s="294">
        <f t="shared" si="198"/>
        <v>0</v>
      </c>
      <c r="AJ495" s="299"/>
      <c r="AK495" s="290"/>
      <c r="AL495" s="291">
        <f t="shared" si="203"/>
        <v>0</v>
      </c>
      <c r="AM495" s="408"/>
      <c r="AN495" s="293">
        <f t="shared" si="197"/>
        <v>0</v>
      </c>
      <c r="AO495" s="300">
        <f t="shared" si="199"/>
        <v>0</v>
      </c>
      <c r="AP495" s="257"/>
      <c r="AQ495" s="257"/>
      <c r="AR495" s="257"/>
      <c r="AS495" s="257"/>
      <c r="AT495" s="257"/>
      <c r="AU495" s="257"/>
      <c r="AV495" s="257"/>
      <c r="AW495" s="257"/>
      <c r="AX495" s="257"/>
      <c r="AY495" s="257"/>
      <c r="AZ495" s="257"/>
      <c r="BA495" s="257"/>
      <c r="BB495" s="257"/>
      <c r="BC495" s="257"/>
      <c r="BD495" s="257"/>
      <c r="BE495" s="257"/>
      <c r="BF495" s="257"/>
      <c r="BG495" s="257"/>
      <c r="BH495" s="257"/>
      <c r="BI495" s="257"/>
      <c r="BJ495" s="257"/>
    </row>
    <row r="496" spans="1:62" ht="15.75" hidden="1" customHeight="1" thickTop="1" thickBot="1">
      <c r="A496" t="str">
        <f t="shared" si="195"/>
        <v>[...]</v>
      </c>
      <c r="B496" s="7"/>
      <c r="C496" s="257"/>
      <c r="D496" s="257"/>
      <c r="E496" s="257"/>
      <c r="F496" s="321"/>
      <c r="G496" s="257"/>
      <c r="H496" s="257"/>
      <c r="I496" s="321"/>
      <c r="J496" s="257"/>
      <c r="K496" s="257"/>
      <c r="L496" s="257"/>
      <c r="M496" s="321"/>
      <c r="N496" s="257"/>
      <c r="O496" s="257"/>
      <c r="P496" s="257"/>
      <c r="Q496" s="321"/>
      <c r="R496" s="321"/>
      <c r="S496" s="321"/>
      <c r="T496" s="257"/>
      <c r="U496" s="257"/>
      <c r="V496" s="108" t="s">
        <v>21</v>
      </c>
      <c r="W496" s="14"/>
      <c r="X496" s="257"/>
      <c r="Y496" s="14"/>
      <c r="Z496" s="291">
        <f t="shared" si="200"/>
        <v>0</v>
      </c>
      <c r="AA496" s="290"/>
      <c r="AB496" s="290"/>
      <c r="AC496" s="291">
        <f t="shared" si="201"/>
        <v>0</v>
      </c>
      <c r="AD496" s="299"/>
      <c r="AE496" s="298"/>
      <c r="AF496" s="291">
        <f t="shared" si="202"/>
        <v>0</v>
      </c>
      <c r="AG496" s="292"/>
      <c r="AH496" s="293">
        <f t="shared" si="196"/>
        <v>0</v>
      </c>
      <c r="AI496" s="294">
        <f t="shared" si="198"/>
        <v>0</v>
      </c>
      <c r="AJ496" s="299"/>
      <c r="AK496" s="290"/>
      <c r="AL496" s="291">
        <f t="shared" si="203"/>
        <v>0</v>
      </c>
      <c r="AM496" s="408"/>
      <c r="AN496" s="293">
        <f t="shared" si="197"/>
        <v>0</v>
      </c>
      <c r="AO496" s="300">
        <f t="shared" si="199"/>
        <v>0</v>
      </c>
      <c r="AP496" s="257"/>
      <c r="AQ496" s="257"/>
      <c r="AR496" s="257"/>
      <c r="AS496" s="257"/>
      <c r="AT496" s="257"/>
      <c r="AU496" s="257"/>
      <c r="AV496" s="257"/>
      <c r="AW496" s="257"/>
      <c r="AX496" s="257"/>
      <c r="AY496" s="257"/>
      <c r="AZ496" s="257"/>
      <c r="BA496" s="257"/>
      <c r="BB496" s="257"/>
      <c r="BC496" s="257"/>
      <c r="BD496" s="257"/>
      <c r="BE496" s="257"/>
      <c r="BF496" s="257"/>
      <c r="BG496" s="257"/>
      <c r="BH496" s="257"/>
      <c r="BI496" s="257"/>
      <c r="BJ496" s="257"/>
    </row>
    <row r="497" spans="1:62" ht="15.75" customHeight="1" thickTop="1" thickBot="1">
      <c r="A497" t="str">
        <f t="shared" si="195"/>
        <v>Profit Net</v>
      </c>
      <c r="B497" s="7"/>
      <c r="C497" s="257"/>
      <c r="D497" s="257"/>
      <c r="E497" s="257"/>
      <c r="F497" s="321"/>
      <c r="G497" s="257"/>
      <c r="H497" s="257"/>
      <c r="I497" s="321"/>
      <c r="J497" s="257"/>
      <c r="K497" s="257"/>
      <c r="L497" s="257"/>
      <c r="M497" s="321"/>
      <c r="N497" s="257"/>
      <c r="O497" s="257"/>
      <c r="P497" s="257"/>
      <c r="Q497" s="321"/>
      <c r="R497" s="321"/>
      <c r="S497" s="321"/>
      <c r="T497" s="257"/>
      <c r="U497" s="257"/>
      <c r="V497" s="380" t="s">
        <v>194</v>
      </c>
      <c r="W497" s="381"/>
      <c r="X497" s="382" t="s">
        <v>187</v>
      </c>
      <c r="Y497" s="383">
        <f>Z497/Z405</f>
        <v>2.3682018034331079E-2</v>
      </c>
      <c r="Z497" s="384">
        <f>Z488-Z490-Z491-Z492-Z496</f>
        <v>60538.608171441236</v>
      </c>
      <c r="AA497" s="382" t="s">
        <v>187</v>
      </c>
      <c r="AB497" s="383">
        <f>AC497/AC405</f>
        <v>2.3682018034331079E-2</v>
      </c>
      <c r="AC497" s="384">
        <f>AC488-AC490-AC491-AC492-AC496</f>
        <v>60538.608171441236</v>
      </c>
      <c r="AD497" s="382" t="s">
        <v>187</v>
      </c>
      <c r="AE497" s="383">
        <f>AF497/AF405</f>
        <v>3.142449408782251E-2</v>
      </c>
      <c r="AF497" s="385">
        <f>AF488-AF490-AF491-AF492-AF496</f>
        <v>161351.10999999996</v>
      </c>
      <c r="AG497" s="386"/>
      <c r="AH497" s="386">
        <f>AF497-AC497</f>
        <v>100812.50182855871</v>
      </c>
      <c r="AI497" s="387">
        <f>AH497/AC497</f>
        <v>1.6652596561695727</v>
      </c>
      <c r="AJ497" s="388" t="s">
        <v>187</v>
      </c>
      <c r="AK497" s="383">
        <f>IF($AL$405=0,0,AL497/$AL$405)</f>
        <v>1.7381699303047778E-2</v>
      </c>
      <c r="AL497" s="385">
        <f>AL488-AL490-AL491-AL492-AL496</f>
        <v>72752.830000000205</v>
      </c>
      <c r="AM497" s="389"/>
      <c r="AN497" s="385">
        <f>AF497-AL497</f>
        <v>88598.279999999751</v>
      </c>
      <c r="AO497" s="409">
        <f>IF(AL497=0,0,AN497/AL497)</f>
        <v>1.2177984004196056</v>
      </c>
      <c r="AP497" s="257"/>
      <c r="AQ497" s="257"/>
      <c r="AR497" s="257"/>
      <c r="AS497" s="257"/>
      <c r="AT497" s="257"/>
      <c r="AU497" s="257"/>
      <c r="AV497" s="257"/>
      <c r="AW497" s="257"/>
      <c r="AX497" s="257"/>
      <c r="AY497" s="257"/>
      <c r="AZ497" s="257"/>
      <c r="BA497" s="257"/>
      <c r="BB497" s="257"/>
      <c r="BC497" s="257"/>
      <c r="BD497" s="257"/>
      <c r="BE497" s="257"/>
      <c r="BF497" s="257"/>
      <c r="BG497" s="257"/>
      <c r="BH497" s="257"/>
      <c r="BI497" s="257"/>
      <c r="BJ497" s="257"/>
    </row>
    <row r="498" spans="1:62" ht="15.75" customHeight="1" thickTop="1">
      <c r="A498" t="str">
        <f t="shared" si="195"/>
        <v/>
      </c>
      <c r="B498" s="7"/>
      <c r="C498" s="257"/>
      <c r="D498" s="257"/>
      <c r="E498" s="257"/>
      <c r="F498" s="321"/>
      <c r="G498" s="257"/>
      <c r="H498" s="257"/>
      <c r="I498" s="321"/>
      <c r="J498" s="257"/>
      <c r="K498" s="257"/>
      <c r="L498" s="257"/>
      <c r="M498" s="321"/>
      <c r="N498" s="257"/>
      <c r="O498" s="257"/>
      <c r="P498" s="257"/>
      <c r="Q498" s="321"/>
      <c r="R498" s="321"/>
      <c r="S498" s="321"/>
      <c r="T498" s="257"/>
      <c r="U498" s="257"/>
      <c r="V498" s="257"/>
      <c r="W498" s="257"/>
      <c r="X498" s="257"/>
      <c r="Y498" s="257"/>
      <c r="Z498" s="257"/>
      <c r="AA498" s="257"/>
      <c r="AB498" s="257"/>
      <c r="AC498" s="257"/>
      <c r="AD498" s="257"/>
      <c r="AE498" s="410"/>
      <c r="AF498" s="411"/>
      <c r="AG498" s="257"/>
      <c r="AH498" s="257"/>
      <c r="AI498" s="257"/>
      <c r="AJ498" s="257"/>
      <c r="AK498" s="257"/>
      <c r="AL498" s="257"/>
      <c r="AM498" s="257"/>
      <c r="AN498" s="257"/>
      <c r="AO498" s="257"/>
      <c r="AP498" s="257"/>
      <c r="AQ498" s="257"/>
      <c r="AR498" s="257"/>
      <c r="AS498" s="257"/>
      <c r="AT498" s="257"/>
      <c r="AU498" s="257"/>
      <c r="AV498" s="257"/>
      <c r="AW498" s="257"/>
      <c r="AX498" s="257"/>
      <c r="AY498" s="257"/>
      <c r="AZ498" s="257"/>
      <c r="BA498" s="257"/>
      <c r="BB498" s="257"/>
      <c r="BC498" s="257"/>
      <c r="BD498" s="257"/>
      <c r="BE498" s="257"/>
      <c r="BF498" s="257"/>
      <c r="BG498" s="257"/>
      <c r="BH498" s="257"/>
      <c r="BI498" s="257"/>
      <c r="BJ498" s="257"/>
    </row>
    <row r="499" spans="1:62" ht="15.75" customHeight="1">
      <c r="B499" s="7"/>
      <c r="C499" s="257"/>
      <c r="D499" s="257"/>
      <c r="E499" s="257"/>
      <c r="F499" s="321"/>
      <c r="G499" s="257"/>
      <c r="H499" s="257"/>
      <c r="I499" s="321"/>
      <c r="J499" s="257"/>
      <c r="K499" s="257"/>
      <c r="L499" s="257"/>
      <c r="M499" s="321"/>
      <c r="N499" s="257"/>
      <c r="O499" s="257"/>
      <c r="P499" s="257"/>
      <c r="Q499" s="321"/>
      <c r="R499" s="321"/>
      <c r="S499" s="321"/>
      <c r="T499" s="257"/>
      <c r="U499" s="257"/>
      <c r="V499" s="257"/>
      <c r="W499" s="257"/>
      <c r="X499" s="257"/>
      <c r="Y499" s="257"/>
      <c r="Z499" s="321"/>
      <c r="AA499" s="257"/>
      <c r="AB499" s="257"/>
      <c r="AC499" s="257"/>
      <c r="AD499" s="257"/>
      <c r="AE499" s="257"/>
      <c r="AF499" s="362"/>
      <c r="AG499" s="257"/>
      <c r="AH499" s="257"/>
      <c r="AI499" s="257"/>
      <c r="AJ499" s="257"/>
      <c r="AK499" s="257"/>
      <c r="AL499" s="257"/>
      <c r="AM499" s="257"/>
      <c r="AN499" s="257"/>
      <c r="AO499" s="257"/>
      <c r="AP499" s="257"/>
      <c r="AQ499" s="257"/>
      <c r="AR499" s="257"/>
      <c r="AS499" s="257"/>
      <c r="AT499" s="257"/>
      <c r="AU499" s="257"/>
      <c r="AV499" s="257"/>
      <c r="AW499" s="257"/>
      <c r="AX499" s="257"/>
      <c r="AY499" s="257"/>
      <c r="AZ499" s="257"/>
      <c r="BA499" s="257"/>
      <c r="BB499" s="257"/>
      <c r="BC499" s="257"/>
      <c r="BD499" s="257"/>
      <c r="BE499" s="257"/>
      <c r="BF499" s="257"/>
      <c r="BG499" s="257"/>
      <c r="BH499" s="257"/>
      <c r="BI499" s="257"/>
      <c r="BJ499" s="257"/>
    </row>
    <row r="500" spans="1:62" ht="15.75" customHeight="1">
      <c r="B500" s="7"/>
      <c r="C500" s="257"/>
      <c r="D500" s="257"/>
      <c r="E500" s="257"/>
      <c r="F500" s="321"/>
      <c r="G500" s="257"/>
      <c r="H500" s="257"/>
      <c r="I500" s="321"/>
      <c r="J500" s="257"/>
      <c r="K500" s="257"/>
      <c r="L500" s="257"/>
      <c r="M500" s="321"/>
      <c r="N500" s="257"/>
      <c r="O500" s="257"/>
      <c r="P500" s="257"/>
      <c r="Q500" s="321"/>
      <c r="R500" s="321"/>
      <c r="S500" s="321"/>
      <c r="T500" s="347"/>
      <c r="U500" s="347"/>
      <c r="V500" s="257"/>
      <c r="W500" s="257"/>
      <c r="X500" s="257"/>
      <c r="Y500" s="257"/>
      <c r="Z500" s="321">
        <v>60539</v>
      </c>
      <c r="AA500" s="257"/>
      <c r="AB500" s="257"/>
      <c r="AC500" s="321">
        <v>60539</v>
      </c>
      <c r="AD500" s="257"/>
      <c r="AE500" s="257"/>
      <c r="AF500" s="504">
        <v>161351.10999999999</v>
      </c>
      <c r="AG500" s="257"/>
      <c r="AH500" s="257"/>
      <c r="AI500" s="257"/>
      <c r="AJ500" s="257"/>
      <c r="AK500" s="257"/>
      <c r="AL500" s="257">
        <v>72752.83</v>
      </c>
      <c r="AM500" s="257"/>
      <c r="AN500" s="257"/>
      <c r="AO500" s="257"/>
      <c r="AP500" s="257"/>
      <c r="AQ500" s="257"/>
      <c r="AR500" s="257"/>
      <c r="AS500" s="257"/>
      <c r="AT500" s="257"/>
      <c r="AU500" s="257"/>
      <c r="AV500" s="257"/>
      <c r="AW500" s="257"/>
      <c r="AX500" s="257"/>
      <c r="AY500" s="257"/>
      <c r="AZ500" s="257"/>
      <c r="BA500" s="257"/>
      <c r="BB500" s="257"/>
      <c r="BC500" s="257"/>
      <c r="BD500" s="257"/>
      <c r="BE500" s="257"/>
      <c r="BF500" s="257"/>
      <c r="BG500" s="257"/>
      <c r="BH500" s="257"/>
      <c r="BI500" s="257"/>
      <c r="BJ500" s="257"/>
    </row>
    <row r="501" spans="1:62" ht="15.75" customHeight="1">
      <c r="B501" s="7"/>
      <c r="C501" s="257"/>
      <c r="D501" s="257"/>
      <c r="E501" s="257"/>
      <c r="F501" s="321"/>
      <c r="G501" s="257"/>
      <c r="H501" s="257"/>
      <c r="I501" s="321"/>
      <c r="J501" s="257"/>
      <c r="K501" s="257"/>
      <c r="L501" s="257"/>
      <c r="M501" s="321"/>
      <c r="N501" s="257"/>
      <c r="O501" s="257"/>
      <c r="P501" s="257"/>
      <c r="Q501" s="321"/>
      <c r="R501" s="321"/>
      <c r="S501" s="321"/>
      <c r="T501" s="347"/>
      <c r="U501" s="347"/>
      <c r="V501" s="257"/>
      <c r="W501" s="257"/>
      <c r="X501" s="257"/>
      <c r="Y501" s="257"/>
      <c r="Z501" s="321">
        <f>Z497-Z500</f>
        <v>-0.39182855876424583</v>
      </c>
      <c r="AA501" s="257"/>
      <c r="AB501" s="257"/>
      <c r="AC501" s="321">
        <f>AC497-AC500</f>
        <v>-0.39182855876424583</v>
      </c>
      <c r="AD501" s="257"/>
      <c r="AE501" s="257"/>
      <c r="AF501" s="412">
        <f>AF497-AF500</f>
        <v>0</v>
      </c>
      <c r="AG501" s="257"/>
      <c r="AH501" s="257"/>
      <c r="AI501" s="257"/>
      <c r="AJ501" s="257"/>
      <c r="AK501" s="257"/>
      <c r="AL501" s="412">
        <f>AL497-AL500</f>
        <v>2.0372681319713593E-10</v>
      </c>
      <c r="AM501" s="257"/>
      <c r="AN501" s="257"/>
      <c r="AO501" s="257"/>
      <c r="AP501" s="257"/>
      <c r="AQ501" s="257"/>
      <c r="AR501" s="257"/>
      <c r="AS501" s="257"/>
      <c r="AT501" s="257"/>
      <c r="AU501" s="257"/>
      <c r="AV501" s="257"/>
      <c r="AW501" s="257"/>
      <c r="AX501" s="257"/>
      <c r="AY501" s="257"/>
      <c r="AZ501" s="257"/>
      <c r="BA501" s="257"/>
      <c r="BB501" s="257"/>
      <c r="BC501" s="257"/>
      <c r="BD501" s="257"/>
      <c r="BE501" s="257"/>
      <c r="BF501" s="257"/>
      <c r="BG501" s="257"/>
      <c r="BH501" s="257"/>
      <c r="BI501" s="257"/>
      <c r="BJ501" s="257"/>
    </row>
    <row r="502" spans="1:62" ht="15.75" customHeight="1">
      <c r="B502" s="7"/>
      <c r="C502" s="257"/>
      <c r="D502" s="257"/>
      <c r="E502" s="257"/>
      <c r="F502" s="321"/>
      <c r="G502" s="257"/>
      <c r="H502" s="257"/>
      <c r="I502" s="321"/>
      <c r="J502" s="257"/>
      <c r="K502" s="257"/>
      <c r="L502" s="257"/>
      <c r="M502" s="321"/>
      <c r="N502" s="257"/>
      <c r="O502" s="257"/>
      <c r="P502" s="257"/>
      <c r="Q502" s="321"/>
      <c r="R502" s="321"/>
      <c r="S502" s="321"/>
      <c r="T502" s="347"/>
      <c r="U502" s="347"/>
      <c r="V502" s="257"/>
      <c r="W502" s="257"/>
      <c r="X502" s="257"/>
      <c r="Y502" s="257"/>
      <c r="Z502" s="257"/>
      <c r="AA502" s="257"/>
      <c r="AB502" s="257"/>
      <c r="AC502" s="257"/>
      <c r="AD502" s="257"/>
      <c r="AE502" s="257"/>
      <c r="AF502" s="257"/>
      <c r="AG502" s="257"/>
      <c r="AH502" s="257"/>
      <c r="AI502" s="257"/>
      <c r="AJ502" s="257"/>
      <c r="AK502" s="257"/>
      <c r="AL502" s="257"/>
      <c r="AM502" s="257"/>
      <c r="AN502" s="257"/>
      <c r="AO502" s="257"/>
      <c r="AP502" s="257"/>
      <c r="AQ502" s="257"/>
      <c r="AR502" s="257"/>
      <c r="AS502" s="257"/>
      <c r="AT502" s="257"/>
      <c r="AU502" s="257"/>
      <c r="AV502" s="257"/>
      <c r="AW502" s="257"/>
      <c r="AX502" s="257"/>
      <c r="AY502" s="257"/>
      <c r="AZ502" s="257"/>
      <c r="BA502" s="257"/>
      <c r="BB502" s="257"/>
      <c r="BC502" s="257"/>
      <c r="BD502" s="257"/>
      <c r="BE502" s="257"/>
      <c r="BF502" s="257"/>
      <c r="BG502" s="257"/>
      <c r="BH502" s="257"/>
      <c r="BI502" s="257"/>
      <c r="BJ502" s="257"/>
    </row>
    <row r="503" spans="1:62" ht="15.75" customHeight="1">
      <c r="B503" s="7"/>
      <c r="C503" s="257"/>
      <c r="D503" s="257"/>
      <c r="E503" s="257"/>
      <c r="F503" s="321"/>
      <c r="G503" s="257"/>
      <c r="H503" s="257"/>
      <c r="I503" s="321"/>
      <c r="J503" s="257"/>
      <c r="K503" s="257"/>
      <c r="L503" s="257"/>
      <c r="M503" s="321"/>
      <c r="N503" s="257"/>
      <c r="O503" s="257"/>
      <c r="P503" s="257"/>
      <c r="Q503" s="321"/>
      <c r="R503" s="321"/>
      <c r="S503" s="321"/>
      <c r="T503" s="347"/>
      <c r="U503" s="347"/>
      <c r="V503" s="257"/>
      <c r="W503" s="257"/>
      <c r="X503" s="257"/>
      <c r="Y503" s="257"/>
      <c r="Z503" s="257"/>
      <c r="AA503" s="257"/>
      <c r="AB503" s="257"/>
      <c r="AC503" s="257"/>
      <c r="AD503" s="257"/>
      <c r="AE503" s="257"/>
      <c r="AF503" s="257"/>
      <c r="AG503" s="257"/>
      <c r="AH503" s="257"/>
      <c r="AI503" s="257"/>
      <c r="AJ503" s="257"/>
      <c r="AK503" s="257"/>
      <c r="AL503" s="257"/>
      <c r="AM503" s="257"/>
      <c r="AN503" s="257"/>
      <c r="AO503" s="257"/>
      <c r="AP503" s="257"/>
      <c r="AQ503" s="257"/>
      <c r="AR503" s="257"/>
      <c r="AS503" s="257"/>
      <c r="AT503" s="257"/>
      <c r="AU503" s="257"/>
      <c r="AV503" s="257"/>
      <c r="AW503" s="257"/>
      <c r="AX503" s="257"/>
      <c r="AY503" s="257"/>
      <c r="AZ503" s="257"/>
      <c r="BA503" s="257"/>
      <c r="BB503" s="257"/>
      <c r="BC503" s="257"/>
      <c r="BD503" s="257"/>
      <c r="BE503" s="257"/>
      <c r="BF503" s="257"/>
      <c r="BG503" s="257"/>
      <c r="BH503" s="257"/>
      <c r="BI503" s="257"/>
      <c r="BJ503" s="257"/>
    </row>
    <row r="504" spans="1:62" ht="15.75" customHeight="1">
      <c r="B504" s="7"/>
      <c r="C504" s="257"/>
      <c r="D504" s="257"/>
      <c r="E504" s="257"/>
      <c r="F504" s="321"/>
      <c r="G504" s="257"/>
      <c r="H504" s="257"/>
      <c r="I504" s="321"/>
      <c r="J504" s="257"/>
      <c r="K504" s="257"/>
      <c r="L504" s="257"/>
      <c r="M504" s="321"/>
      <c r="N504" s="257"/>
      <c r="O504" s="257"/>
      <c r="P504" s="257"/>
      <c r="Q504" s="321"/>
      <c r="R504" s="321"/>
      <c r="S504" s="321"/>
      <c r="T504" s="347"/>
      <c r="U504" s="347"/>
      <c r="V504" s="257"/>
      <c r="W504" s="257"/>
      <c r="X504" s="257"/>
      <c r="Y504" s="257"/>
      <c r="Z504" s="257"/>
      <c r="AA504" s="257"/>
      <c r="AB504" s="257"/>
      <c r="AC504" s="257"/>
      <c r="AD504" s="257"/>
      <c r="AE504" s="257"/>
      <c r="AF504" s="257"/>
      <c r="AG504" s="257"/>
      <c r="AH504" s="257"/>
      <c r="AI504" s="257"/>
      <c r="AJ504" s="257"/>
      <c r="AK504" s="257"/>
      <c r="AL504" s="257"/>
      <c r="AM504" s="257"/>
      <c r="AN504" s="257"/>
      <c r="AO504" s="257"/>
      <c r="AP504" s="257"/>
      <c r="AQ504" s="257"/>
      <c r="AR504" s="257"/>
      <c r="AS504" s="257"/>
      <c r="AT504" s="257"/>
      <c r="AU504" s="257"/>
      <c r="AV504" s="257"/>
      <c r="AW504" s="257"/>
      <c r="AX504" s="257"/>
      <c r="AY504" s="257"/>
      <c r="AZ504" s="257"/>
      <c r="BA504" s="257"/>
      <c r="BB504" s="257"/>
      <c r="BC504" s="257"/>
      <c r="BD504" s="257"/>
      <c r="BE504" s="257"/>
      <c r="BF504" s="257"/>
      <c r="BG504" s="257"/>
      <c r="BH504" s="257"/>
      <c r="BI504" s="257"/>
      <c r="BJ504" s="257"/>
    </row>
    <row r="505" spans="1:62" ht="15.75" customHeight="1">
      <c r="B505" s="7"/>
      <c r="C505" s="257"/>
      <c r="D505" s="257"/>
      <c r="E505" s="257"/>
      <c r="F505" s="321"/>
      <c r="G505" s="257"/>
      <c r="H505" s="257"/>
      <c r="I505" s="321"/>
      <c r="J505" s="257"/>
      <c r="K505" s="257"/>
      <c r="L505" s="257"/>
      <c r="M505" s="321"/>
      <c r="N505" s="257"/>
      <c r="O505" s="257"/>
      <c r="P505" s="257"/>
      <c r="Q505" s="321"/>
      <c r="R505" s="321"/>
      <c r="S505" s="321"/>
      <c r="T505" s="347"/>
      <c r="U505" s="347"/>
      <c r="V505" s="257"/>
      <c r="W505" s="257"/>
      <c r="X505" s="257"/>
      <c r="Y505" s="257"/>
      <c r="Z505" s="257"/>
      <c r="AA505" s="257"/>
      <c r="AB505" s="257"/>
      <c r="AC505" s="257"/>
      <c r="AD505" s="257"/>
      <c r="AE505" s="257"/>
      <c r="AF505" s="257"/>
      <c r="AG505" s="257"/>
      <c r="AH505" s="257"/>
      <c r="AI505" s="257"/>
      <c r="AJ505" s="257"/>
      <c r="AK505" s="257"/>
      <c r="AL505" s="257"/>
      <c r="AM505" s="257"/>
      <c r="AN505" s="257"/>
      <c r="AO505" s="257"/>
      <c r="AP505" s="257"/>
      <c r="AQ505" s="257"/>
      <c r="AR505" s="257"/>
      <c r="AS505" s="257"/>
      <c r="AT505" s="257"/>
      <c r="AU505" s="257"/>
      <c r="AV505" s="257"/>
      <c r="AW505" s="257"/>
      <c r="AX505" s="257"/>
      <c r="AY505" s="257"/>
      <c r="AZ505" s="257"/>
      <c r="BA505" s="257"/>
      <c r="BB505" s="257"/>
      <c r="BC505" s="257"/>
      <c r="BD505" s="257"/>
      <c r="BE505" s="257"/>
      <c r="BF505" s="257"/>
      <c r="BG505" s="257"/>
      <c r="BH505" s="257"/>
      <c r="BI505" s="257"/>
      <c r="BJ505" s="257"/>
    </row>
    <row r="506" spans="1:62" ht="15.75" customHeight="1">
      <c r="B506" s="7"/>
      <c r="C506" s="257"/>
      <c r="D506" s="257"/>
      <c r="E506" s="257"/>
      <c r="F506" s="321"/>
      <c r="G506" s="257"/>
      <c r="H506" s="257"/>
      <c r="I506" s="321"/>
      <c r="J506" s="257"/>
      <c r="K506" s="257"/>
      <c r="L506" s="257"/>
      <c r="M506" s="321"/>
      <c r="N506" s="257"/>
      <c r="O506" s="257"/>
      <c r="P506" s="257"/>
      <c r="Q506" s="321"/>
      <c r="R506" s="321"/>
      <c r="S506" s="321"/>
      <c r="T506" s="347"/>
      <c r="U506" s="347"/>
      <c r="V506" s="257"/>
      <c r="W506" s="257"/>
      <c r="X506" s="257"/>
      <c r="Y506" s="257"/>
      <c r="Z506" s="257"/>
      <c r="AA506" s="257"/>
      <c r="AB506" s="257"/>
      <c r="AC506" s="257"/>
      <c r="AD506" s="257"/>
      <c r="AE506" s="257"/>
      <c r="AF506" s="257"/>
      <c r="AG506" s="257"/>
      <c r="AH506" s="257"/>
      <c r="AI506" s="257"/>
      <c r="AJ506" s="257"/>
      <c r="AK506" s="257"/>
      <c r="AL506" s="257"/>
      <c r="AM506" s="257"/>
      <c r="AN506" s="257"/>
      <c r="AO506" s="257"/>
      <c r="AP506" s="257"/>
      <c r="AQ506" s="257"/>
      <c r="AR506" s="257"/>
      <c r="AS506" s="257"/>
      <c r="AT506" s="257"/>
      <c r="AU506" s="257"/>
      <c r="AV506" s="257"/>
      <c r="AW506" s="257"/>
      <c r="AX506" s="257"/>
      <c r="AY506" s="257"/>
      <c r="AZ506" s="257"/>
      <c r="BA506" s="257"/>
      <c r="BB506" s="257"/>
      <c r="BC506" s="257"/>
      <c r="BD506" s="257"/>
      <c r="BE506" s="257"/>
      <c r="BF506" s="257"/>
      <c r="BG506" s="257"/>
      <c r="BH506" s="257"/>
      <c r="BI506" s="257"/>
      <c r="BJ506" s="257"/>
    </row>
    <row r="507" spans="1:62" ht="15.75" customHeight="1">
      <c r="B507" s="7"/>
      <c r="C507" s="257"/>
      <c r="D507" s="257"/>
      <c r="E507" s="257"/>
      <c r="F507" s="321"/>
      <c r="G507" s="257"/>
      <c r="H507" s="257"/>
      <c r="I507" s="321"/>
      <c r="J507" s="257"/>
      <c r="K507" s="257"/>
      <c r="L507" s="257"/>
      <c r="M507" s="321"/>
      <c r="N507" s="257"/>
      <c r="O507" s="257"/>
      <c r="P507" s="257"/>
      <c r="Q507" s="321"/>
      <c r="R507" s="321"/>
      <c r="S507" s="321"/>
      <c r="T507" s="347"/>
      <c r="U507" s="347"/>
      <c r="V507" s="257"/>
      <c r="W507" s="347"/>
      <c r="X507" s="347"/>
      <c r="Y507" s="257"/>
      <c r="Z507" s="257"/>
      <c r="AA507" s="257"/>
      <c r="AB507" s="257"/>
      <c r="AC507" s="257"/>
      <c r="AD507" s="257"/>
      <c r="AE507" s="257"/>
      <c r="AF507" s="257"/>
      <c r="AG507" s="257"/>
      <c r="AH507" s="257"/>
      <c r="AI507" s="257"/>
      <c r="AJ507" s="257"/>
      <c r="AK507" s="257"/>
      <c r="AL507" s="257"/>
      <c r="AM507" s="257"/>
      <c r="AN507" s="257"/>
      <c r="AO507" s="257"/>
      <c r="AP507" s="257"/>
      <c r="AQ507" s="257"/>
      <c r="AR507" s="257"/>
      <c r="AS507" s="257"/>
      <c r="AT507" s="257"/>
      <c r="AU507" s="257"/>
      <c r="AV507" s="257"/>
      <c r="AW507" s="257"/>
      <c r="AX507" s="257"/>
      <c r="AY507" s="257"/>
      <c r="AZ507" s="257"/>
      <c r="BA507" s="257"/>
      <c r="BB507" s="257"/>
      <c r="BC507" s="257"/>
      <c r="BD507" s="257"/>
      <c r="BE507" s="257"/>
      <c r="BF507" s="257"/>
      <c r="BG507" s="257"/>
      <c r="BH507" s="257"/>
      <c r="BI507" s="257"/>
      <c r="BJ507" s="257"/>
    </row>
    <row r="508" spans="1:62" ht="15.75" customHeight="1">
      <c r="B508" s="7"/>
      <c r="C508" s="257"/>
      <c r="D508" s="257"/>
      <c r="E508" s="257"/>
      <c r="F508" s="321"/>
      <c r="G508" s="257"/>
      <c r="H508" s="257"/>
      <c r="I508" s="321"/>
      <c r="J508" s="257"/>
      <c r="K508" s="257"/>
      <c r="L508" s="257"/>
      <c r="M508" s="321"/>
      <c r="N508" s="257"/>
      <c r="O508" s="257"/>
      <c r="P508" s="257"/>
      <c r="Q508" s="321"/>
      <c r="R508" s="321"/>
      <c r="S508" s="321"/>
      <c r="T508" s="347"/>
      <c r="U508" s="347"/>
      <c r="V508" s="257"/>
      <c r="W508" s="347"/>
      <c r="X508" s="347"/>
      <c r="Y508" s="257"/>
      <c r="Z508" s="257"/>
      <c r="AA508" s="257"/>
      <c r="AB508" s="257"/>
      <c r="AC508" s="257"/>
      <c r="AD508" s="257"/>
      <c r="AE508" s="257"/>
      <c r="AF508" s="257"/>
      <c r="AG508" s="257"/>
      <c r="AH508" s="257"/>
      <c r="AI508" s="257"/>
      <c r="AJ508" s="257"/>
      <c r="AK508" s="257"/>
      <c r="AL508" s="257"/>
      <c r="AM508" s="257"/>
      <c r="AN508" s="257"/>
      <c r="AO508" s="257"/>
      <c r="AP508" s="257"/>
      <c r="AQ508" s="257"/>
      <c r="AR508" s="257"/>
      <c r="AS508" s="257"/>
      <c r="AT508" s="257"/>
      <c r="AU508" s="257"/>
      <c r="AV508" s="257"/>
      <c r="AW508" s="257"/>
      <c r="AX508" s="257"/>
      <c r="AY508" s="257"/>
      <c r="AZ508" s="257"/>
      <c r="BA508" s="257"/>
      <c r="BB508" s="257"/>
      <c r="BC508" s="257"/>
      <c r="BD508" s="257"/>
      <c r="BE508" s="257"/>
      <c r="BF508" s="257"/>
      <c r="BG508" s="257"/>
      <c r="BH508" s="257"/>
      <c r="BI508" s="257"/>
      <c r="BJ508" s="257"/>
    </row>
    <row r="509" spans="1:62" ht="15.75" customHeight="1">
      <c r="B509" s="7"/>
      <c r="C509" s="257"/>
      <c r="D509" s="257"/>
      <c r="E509" s="257"/>
      <c r="F509" s="321"/>
      <c r="G509" s="257"/>
      <c r="H509" s="257"/>
      <c r="I509" s="321"/>
      <c r="J509" s="257"/>
      <c r="K509" s="257"/>
      <c r="L509" s="257"/>
      <c r="M509" s="321"/>
      <c r="N509" s="257"/>
      <c r="O509" s="257"/>
      <c r="P509" s="257"/>
      <c r="Q509" s="321"/>
      <c r="R509" s="321"/>
      <c r="S509" s="321"/>
      <c r="T509" s="347"/>
      <c r="U509" s="347"/>
      <c r="V509" s="257"/>
      <c r="W509" s="347"/>
      <c r="X509" s="347"/>
      <c r="Y509" s="257"/>
      <c r="Z509" s="257"/>
      <c r="AA509" s="257"/>
      <c r="AB509" s="257"/>
      <c r="AC509" s="257"/>
      <c r="AD509" s="257"/>
      <c r="AE509" s="257"/>
      <c r="AF509" s="257"/>
      <c r="AG509" s="257"/>
      <c r="AH509" s="257"/>
      <c r="AI509" s="257"/>
      <c r="AJ509" s="257"/>
      <c r="AK509" s="257"/>
      <c r="AL509" s="257"/>
      <c r="AM509" s="257"/>
      <c r="AN509" s="257"/>
      <c r="AO509" s="257"/>
      <c r="AP509" s="257"/>
      <c r="AQ509" s="257"/>
      <c r="AR509" s="257"/>
      <c r="AS509" s="257"/>
      <c r="AT509" s="257"/>
      <c r="AU509" s="257"/>
      <c r="AV509" s="257"/>
      <c r="AW509" s="257"/>
      <c r="AX509" s="257"/>
      <c r="AY509" s="257"/>
      <c r="AZ509" s="257"/>
      <c r="BA509" s="257"/>
      <c r="BB509" s="257"/>
      <c r="BC509" s="257"/>
      <c r="BD509" s="257"/>
      <c r="BE509" s="257"/>
      <c r="BF509" s="257"/>
      <c r="BG509" s="257"/>
      <c r="BH509" s="257"/>
      <c r="BI509" s="257"/>
      <c r="BJ509" s="257"/>
    </row>
    <row r="510" spans="1:62" ht="15.75" customHeight="1">
      <c r="B510" s="7"/>
      <c r="C510" s="257"/>
      <c r="D510" s="257"/>
      <c r="E510" s="257"/>
      <c r="F510" s="321"/>
      <c r="G510" s="257"/>
      <c r="H510" s="257"/>
      <c r="I510" s="321"/>
      <c r="J510" s="257"/>
      <c r="K510" s="257"/>
      <c r="L510" s="257"/>
      <c r="M510" s="321"/>
      <c r="N510" s="257"/>
      <c r="O510" s="257"/>
      <c r="P510" s="257"/>
      <c r="Q510" s="321"/>
      <c r="R510" s="321"/>
      <c r="S510" s="321"/>
      <c r="T510" s="347"/>
      <c r="U510" s="347"/>
      <c r="V510" s="257"/>
      <c r="W510" s="347"/>
      <c r="X510" s="347"/>
      <c r="Y510" s="257"/>
      <c r="Z510" s="257"/>
      <c r="AA510" s="257"/>
      <c r="AB510" s="257"/>
      <c r="AC510" s="257"/>
      <c r="AD510" s="257"/>
      <c r="AE510" s="257"/>
      <c r="AF510" s="257"/>
      <c r="AG510" s="257"/>
      <c r="AH510" s="257"/>
      <c r="AI510" s="257"/>
      <c r="AJ510" s="257"/>
      <c r="AK510" s="257"/>
      <c r="AL510" s="257"/>
      <c r="AM510" s="257"/>
      <c r="AN510" s="257"/>
      <c r="AO510" s="257"/>
      <c r="AP510" s="257"/>
      <c r="AQ510" s="257"/>
      <c r="AR510" s="257"/>
      <c r="AS510" s="257"/>
      <c r="AT510" s="257"/>
      <c r="AU510" s="257"/>
      <c r="AV510" s="257"/>
      <c r="AW510" s="257"/>
      <c r="AX510" s="257"/>
      <c r="AY510" s="257"/>
      <c r="AZ510" s="257"/>
      <c r="BA510" s="257"/>
      <c r="BB510" s="257"/>
      <c r="BC510" s="257"/>
      <c r="BD510" s="257"/>
      <c r="BE510" s="257"/>
      <c r="BF510" s="257"/>
      <c r="BG510" s="257"/>
      <c r="BH510" s="257"/>
      <c r="BI510" s="257"/>
      <c r="BJ510" s="257"/>
    </row>
    <row r="511" spans="1:62" ht="15.75" customHeight="1">
      <c r="B511" s="7"/>
      <c r="C511" s="257"/>
      <c r="D511" s="257"/>
      <c r="E511" s="257"/>
      <c r="F511" s="321"/>
      <c r="G511" s="257"/>
      <c r="H511" s="257"/>
      <c r="I511" s="321"/>
      <c r="J511" s="257"/>
      <c r="K511" s="257"/>
      <c r="L511" s="257"/>
      <c r="M511" s="321"/>
      <c r="N511" s="257"/>
      <c r="O511" s="257"/>
      <c r="P511" s="257"/>
      <c r="Q511" s="321"/>
      <c r="R511" s="321"/>
      <c r="S511" s="321"/>
      <c r="T511" s="347"/>
      <c r="U511" s="347"/>
      <c r="V511" s="257"/>
      <c r="W511" s="347"/>
      <c r="X511" s="347"/>
      <c r="Y511" s="257"/>
      <c r="Z511" s="257"/>
      <c r="AA511" s="257"/>
      <c r="AB511" s="257"/>
      <c r="AC511" s="257"/>
      <c r="AD511" s="257"/>
      <c r="AE511" s="257"/>
      <c r="AF511" s="257"/>
      <c r="AG511" s="257"/>
      <c r="AH511" s="257"/>
      <c r="AI511" s="257"/>
      <c r="AJ511" s="257"/>
      <c r="AK511" s="257"/>
      <c r="AL511" s="257"/>
      <c r="AM511" s="257"/>
      <c r="AN511" s="257"/>
      <c r="AO511" s="257"/>
      <c r="AP511" s="257"/>
      <c r="AQ511" s="257"/>
      <c r="AR511" s="257"/>
      <c r="AS511" s="257"/>
      <c r="AT511" s="257"/>
      <c r="AU511" s="257"/>
      <c r="AV511" s="257"/>
      <c r="AW511" s="257"/>
      <c r="AX511" s="257"/>
      <c r="AY511" s="257"/>
      <c r="AZ511" s="257"/>
      <c r="BA511" s="257"/>
      <c r="BB511" s="257"/>
      <c r="BC511" s="257"/>
      <c r="BD511" s="257"/>
      <c r="BE511" s="257"/>
      <c r="BF511" s="257"/>
      <c r="BG511" s="257"/>
      <c r="BH511" s="257"/>
      <c r="BI511" s="257"/>
      <c r="BJ511" s="257"/>
    </row>
    <row r="512" spans="1:62" ht="15.75" customHeight="1">
      <c r="B512" s="7"/>
      <c r="C512" s="257"/>
      <c r="D512" s="257"/>
      <c r="E512" s="257"/>
      <c r="F512" s="321"/>
      <c r="G512" s="257"/>
      <c r="H512" s="257"/>
      <c r="I512" s="321"/>
      <c r="J512" s="257"/>
      <c r="K512" s="257"/>
      <c r="L512" s="257"/>
      <c r="M512" s="321"/>
      <c r="N512" s="257"/>
      <c r="O512" s="257"/>
      <c r="P512" s="257"/>
      <c r="Q512" s="321"/>
      <c r="R512" s="321"/>
      <c r="S512" s="321"/>
      <c r="T512" s="347"/>
      <c r="U512" s="347"/>
      <c r="V512" s="347"/>
      <c r="W512" s="347"/>
      <c r="X512" s="347"/>
      <c r="Y512" s="257"/>
      <c r="Z512" s="257"/>
      <c r="AA512" s="257"/>
      <c r="AB512" s="257"/>
      <c r="AC512" s="257"/>
      <c r="AD512" s="257"/>
      <c r="AE512" s="257"/>
      <c r="AF512" s="257"/>
      <c r="AG512" s="257"/>
      <c r="AH512" s="257"/>
      <c r="AI512" s="257"/>
      <c r="AJ512" s="257"/>
      <c r="AK512" s="257"/>
      <c r="AL512" s="257"/>
      <c r="AM512" s="257"/>
      <c r="AN512" s="257"/>
      <c r="AO512" s="257"/>
      <c r="AP512" s="257"/>
      <c r="AQ512" s="257"/>
      <c r="AR512" s="257"/>
      <c r="AS512" s="257"/>
      <c r="AT512" s="257"/>
      <c r="AU512" s="257"/>
      <c r="AV512" s="257"/>
      <c r="AW512" s="257"/>
      <c r="AX512" s="257"/>
      <c r="AY512" s="257"/>
      <c r="AZ512" s="257"/>
      <c r="BA512" s="257"/>
      <c r="BB512" s="257"/>
      <c r="BC512" s="257"/>
      <c r="BD512" s="257"/>
      <c r="BE512" s="257"/>
      <c r="BF512" s="257"/>
      <c r="BG512" s="257"/>
      <c r="BH512" s="257"/>
      <c r="BI512" s="257"/>
      <c r="BJ512" s="257"/>
    </row>
    <row r="513" spans="2:62" ht="15.75" customHeight="1">
      <c r="B513" s="7"/>
      <c r="C513" s="413"/>
      <c r="D513" s="347"/>
      <c r="E513" s="347"/>
      <c r="F513" s="414"/>
      <c r="G513" s="347"/>
      <c r="H513" s="347"/>
      <c r="I513" s="414"/>
      <c r="J513" s="347"/>
      <c r="K513" s="347"/>
      <c r="L513" s="347"/>
      <c r="M513" s="414"/>
      <c r="N513" s="347"/>
      <c r="O513" s="347"/>
      <c r="P513" s="347"/>
      <c r="Q513" s="414"/>
      <c r="R513" s="414"/>
      <c r="S513" s="414"/>
      <c r="T513" s="347"/>
      <c r="U513" s="347"/>
      <c r="V513" s="347"/>
      <c r="W513" s="347"/>
      <c r="X513" s="347"/>
      <c r="Y513" s="257"/>
      <c r="Z513" s="257"/>
      <c r="AA513" s="257"/>
      <c r="AB513" s="257"/>
      <c r="AC513" s="257"/>
      <c r="AD513" s="257"/>
      <c r="AE513" s="257"/>
      <c r="AF513" s="257"/>
      <c r="AG513" s="257"/>
      <c r="AH513" s="257"/>
      <c r="AI513" s="257"/>
      <c r="AJ513" s="257"/>
      <c r="AK513" s="257"/>
      <c r="AL513" s="257"/>
      <c r="AM513" s="257"/>
      <c r="AN513" s="257"/>
      <c r="AO513" s="257"/>
      <c r="AP513" s="257"/>
      <c r="AQ513" s="257"/>
      <c r="AR513" s="257"/>
      <c r="AS513" s="257"/>
      <c r="AT513" s="257"/>
      <c r="AU513" s="257"/>
      <c r="AV513" s="257"/>
      <c r="AW513" s="257"/>
      <c r="AX513" s="257"/>
      <c r="AY513" s="257"/>
      <c r="AZ513" s="257"/>
      <c r="BA513" s="257"/>
      <c r="BB513" s="257"/>
      <c r="BC513" s="257"/>
      <c r="BD513" s="257"/>
      <c r="BE513" s="257"/>
      <c r="BF513" s="257"/>
      <c r="BG513" s="257"/>
      <c r="BH513" s="257"/>
      <c r="BI513" s="257"/>
      <c r="BJ513" s="257"/>
    </row>
    <row r="514" spans="2:62" ht="15.75" customHeight="1">
      <c r="B514" s="7"/>
      <c r="C514" s="415"/>
      <c r="D514" s="347"/>
      <c r="E514" s="347"/>
      <c r="F514" s="414"/>
      <c r="G514" s="347"/>
      <c r="H514" s="347"/>
      <c r="I514" s="414"/>
      <c r="J514" s="347"/>
      <c r="K514" s="347"/>
      <c r="L514" s="347"/>
      <c r="M514" s="414"/>
      <c r="N514" s="347"/>
      <c r="O514" s="347"/>
      <c r="P514" s="347"/>
      <c r="Q514" s="414"/>
      <c r="R514" s="414"/>
      <c r="S514" s="414"/>
      <c r="T514" s="347"/>
      <c r="U514" s="347"/>
      <c r="V514" s="347"/>
      <c r="W514" s="347"/>
      <c r="X514" s="347"/>
      <c r="Y514" s="257"/>
      <c r="Z514" s="257"/>
      <c r="AA514" s="257"/>
      <c r="AB514" s="257"/>
      <c r="AC514" s="257"/>
      <c r="AD514" s="257"/>
      <c r="AE514" s="257"/>
      <c r="AF514" s="257"/>
      <c r="AG514" s="257"/>
      <c r="AH514" s="257"/>
      <c r="AI514" s="257"/>
      <c r="AJ514" s="257"/>
      <c r="AK514" s="257"/>
      <c r="AL514" s="257"/>
      <c r="AM514" s="257"/>
      <c r="AN514" s="257"/>
      <c r="AO514" s="257"/>
      <c r="AP514" s="257"/>
      <c r="AQ514" s="257"/>
      <c r="AR514" s="257"/>
      <c r="AS514" s="257"/>
      <c r="AT514" s="257"/>
      <c r="AU514" s="257"/>
      <c r="AV514" s="257"/>
      <c r="AW514" s="257"/>
      <c r="AX514" s="257"/>
      <c r="AY514" s="257"/>
      <c r="AZ514" s="257"/>
      <c r="BA514" s="257"/>
      <c r="BB514" s="257"/>
      <c r="BC514" s="257"/>
      <c r="BD514" s="257"/>
      <c r="BE514" s="257"/>
      <c r="BF514" s="257"/>
      <c r="BG514" s="257"/>
      <c r="BH514" s="257"/>
      <c r="BI514" s="257"/>
      <c r="BJ514" s="257"/>
    </row>
    <row r="515" spans="2:62" ht="15.75" customHeight="1">
      <c r="B515" s="7"/>
      <c r="C515" s="347"/>
      <c r="D515" s="347"/>
      <c r="E515" s="347"/>
      <c r="F515" s="414"/>
      <c r="G515" s="347"/>
      <c r="H515" s="347"/>
      <c r="I515" s="414"/>
      <c r="J515" s="347"/>
      <c r="K515" s="347"/>
      <c r="L515" s="347"/>
      <c r="M515" s="414"/>
      <c r="N515" s="347"/>
      <c r="O515" s="347"/>
      <c r="P515" s="347"/>
      <c r="Q515" s="414"/>
      <c r="R515" s="414"/>
      <c r="S515" s="414"/>
      <c r="T515" s="347"/>
      <c r="U515" s="347"/>
      <c r="V515" s="347"/>
      <c r="W515" s="347"/>
      <c r="X515" s="347"/>
      <c r="Y515" s="257"/>
      <c r="Z515" s="257"/>
      <c r="AA515" s="257"/>
      <c r="AB515" s="257"/>
      <c r="AC515" s="257"/>
      <c r="AD515" s="257"/>
      <c r="AE515" s="257"/>
      <c r="AF515" s="257"/>
      <c r="AG515" s="257"/>
      <c r="AH515" s="257"/>
      <c r="AI515" s="257"/>
      <c r="AJ515" s="257"/>
      <c r="AK515" s="257"/>
      <c r="AL515" s="257"/>
      <c r="AM515" s="257"/>
      <c r="AN515" s="257"/>
      <c r="AO515" s="257"/>
      <c r="AP515" s="257"/>
      <c r="AQ515" s="257"/>
      <c r="AR515" s="257"/>
      <c r="AS515" s="257"/>
      <c r="AT515" s="257"/>
      <c r="AU515" s="257"/>
      <c r="AV515" s="257"/>
      <c r="AW515" s="257"/>
      <c r="AX515" s="257"/>
      <c r="AY515" s="257"/>
      <c r="AZ515" s="257"/>
      <c r="BA515" s="257"/>
      <c r="BB515" s="257"/>
      <c r="BC515" s="257"/>
      <c r="BD515" s="257"/>
      <c r="BE515" s="257"/>
      <c r="BF515" s="257"/>
      <c r="BG515" s="257"/>
      <c r="BH515" s="257"/>
      <c r="BI515" s="257"/>
      <c r="BJ515" s="257"/>
    </row>
    <row r="516" spans="2:62" ht="15.75" customHeight="1">
      <c r="B516" s="7"/>
      <c r="C516" s="347"/>
      <c r="D516" s="347"/>
      <c r="E516" s="347"/>
      <c r="F516" s="347"/>
      <c r="G516" s="347"/>
      <c r="H516" s="347"/>
      <c r="I516" s="347"/>
      <c r="J516" s="413"/>
      <c r="K516" s="413"/>
      <c r="L516" s="413"/>
      <c r="M516" s="414"/>
      <c r="N516" s="347"/>
      <c r="O516" s="347"/>
      <c r="P516" s="347"/>
      <c r="Q516" s="347"/>
      <c r="R516" s="347"/>
      <c r="S516" s="414"/>
      <c r="T516" s="347"/>
      <c r="U516" s="347"/>
      <c r="V516" s="347"/>
      <c r="W516" s="347"/>
      <c r="X516" s="347"/>
      <c r="Y516" s="257"/>
      <c r="Z516" s="257"/>
      <c r="AA516" s="257"/>
      <c r="AB516" s="257"/>
      <c r="AC516" s="257"/>
      <c r="AD516" s="257"/>
      <c r="AE516" s="257"/>
      <c r="AF516" s="257"/>
      <c r="AG516" s="257"/>
      <c r="AH516" s="257"/>
      <c r="AI516" s="257"/>
      <c r="AJ516" s="257"/>
      <c r="AK516" s="257"/>
      <c r="AL516" s="257"/>
      <c r="AM516" s="257"/>
      <c r="AN516" s="257"/>
      <c r="AO516" s="257"/>
      <c r="AP516" s="257"/>
      <c r="AQ516" s="257"/>
      <c r="AR516" s="257"/>
      <c r="AS516" s="257"/>
      <c r="AT516" s="257"/>
      <c r="AU516" s="257"/>
      <c r="AV516" s="257"/>
      <c r="AW516" s="257"/>
      <c r="AX516" s="257"/>
      <c r="AY516" s="257"/>
      <c r="AZ516" s="257"/>
      <c r="BA516" s="257"/>
      <c r="BB516" s="257"/>
      <c r="BC516" s="257"/>
      <c r="BD516" s="257"/>
      <c r="BE516" s="257"/>
      <c r="BF516" s="257"/>
      <c r="BG516" s="257"/>
      <c r="BH516" s="257"/>
      <c r="BI516" s="257"/>
      <c r="BJ516" s="257"/>
    </row>
    <row r="517" spans="2:62" ht="15.75" customHeight="1">
      <c r="B517" s="7"/>
      <c r="C517" s="347"/>
      <c r="D517" s="347"/>
      <c r="E517" s="347"/>
      <c r="F517" s="347"/>
      <c r="G517" s="347"/>
      <c r="H517" s="347"/>
      <c r="I517" s="347"/>
      <c r="J517" s="347"/>
      <c r="K517" s="347"/>
      <c r="L517" s="347"/>
      <c r="M517" s="414"/>
      <c r="N517" s="347"/>
      <c r="O517" s="347"/>
      <c r="P517" s="347"/>
      <c r="Q517" s="347"/>
      <c r="R517" s="347"/>
      <c r="S517" s="414"/>
      <c r="T517" s="347"/>
      <c r="U517" s="347"/>
      <c r="V517" s="347"/>
      <c r="W517" s="347"/>
      <c r="X517" s="347"/>
      <c r="Y517" s="257"/>
      <c r="Z517" s="257"/>
      <c r="AA517" s="257"/>
      <c r="AB517" s="257"/>
      <c r="AC517" s="257"/>
      <c r="AD517" s="257"/>
      <c r="AE517" s="257"/>
      <c r="AF517" s="257"/>
      <c r="AG517" s="257"/>
      <c r="AH517" s="257"/>
      <c r="AI517" s="257"/>
      <c r="AJ517" s="257"/>
      <c r="AK517" s="257"/>
      <c r="AL517" s="257"/>
      <c r="AM517" s="257"/>
      <c r="AN517" s="257"/>
      <c r="AO517" s="257"/>
      <c r="AP517" s="257"/>
      <c r="AQ517" s="257"/>
      <c r="AR517" s="257"/>
      <c r="AS517" s="257"/>
      <c r="AT517" s="257"/>
      <c r="AU517" s="257"/>
      <c r="AV517" s="257"/>
      <c r="AW517" s="257"/>
      <c r="AX517" s="257"/>
      <c r="AY517" s="257"/>
      <c r="AZ517" s="257"/>
      <c r="BA517" s="257"/>
      <c r="BB517" s="257"/>
      <c r="BC517" s="257"/>
      <c r="BD517" s="257"/>
      <c r="BE517" s="257"/>
      <c r="BF517" s="257"/>
      <c r="BG517" s="257"/>
      <c r="BH517" s="257"/>
      <c r="BI517" s="257"/>
      <c r="BJ517" s="257"/>
    </row>
    <row r="518" spans="2:62" ht="15.75" customHeight="1">
      <c r="B518" s="7"/>
      <c r="C518" s="347"/>
      <c r="D518" s="347"/>
      <c r="E518" s="347"/>
      <c r="F518" s="347"/>
      <c r="G518" s="347"/>
      <c r="H518" s="347"/>
      <c r="I518" s="347"/>
      <c r="J518" s="347"/>
      <c r="K518" s="347"/>
      <c r="L518" s="347"/>
      <c r="M518" s="414"/>
      <c r="N518" s="347"/>
      <c r="O518" s="347"/>
      <c r="P518" s="347"/>
      <c r="Q518" s="347"/>
      <c r="R518" s="347"/>
      <c r="S518" s="414"/>
      <c r="T518" s="347"/>
      <c r="U518" s="347"/>
      <c r="V518" s="347"/>
      <c r="W518" s="347"/>
      <c r="X518" s="347"/>
      <c r="Y518" s="257"/>
      <c r="Z518" s="257"/>
      <c r="AA518" s="257"/>
      <c r="AB518" s="257"/>
      <c r="AC518" s="257"/>
      <c r="AD518" s="257"/>
      <c r="AE518" s="257"/>
      <c r="AF518" s="257"/>
      <c r="AG518" s="257"/>
      <c r="AH518" s="257"/>
      <c r="AI518" s="257"/>
      <c r="AJ518" s="257"/>
      <c r="AK518" s="257"/>
      <c r="AL518" s="257"/>
      <c r="AM518" s="257"/>
      <c r="AN518" s="257"/>
      <c r="AO518" s="257"/>
      <c r="AP518" s="257"/>
      <c r="AQ518" s="257"/>
      <c r="AR518" s="257"/>
      <c r="AS518" s="257"/>
      <c r="AT518" s="257"/>
      <c r="AU518" s="257"/>
      <c r="AV518" s="257"/>
      <c r="AW518" s="257"/>
      <c r="AX518" s="257"/>
      <c r="AY518" s="257"/>
      <c r="AZ518" s="257"/>
      <c r="BA518" s="257"/>
      <c r="BB518" s="257"/>
      <c r="BC518" s="257"/>
      <c r="BD518" s="257"/>
      <c r="BE518" s="257"/>
      <c r="BF518" s="257"/>
      <c r="BG518" s="257"/>
      <c r="BH518" s="257"/>
      <c r="BI518" s="257"/>
      <c r="BJ518" s="257"/>
    </row>
    <row r="519" spans="2:62" ht="15.75" customHeight="1">
      <c r="B519" s="7"/>
      <c r="C519" s="347"/>
      <c r="D519" s="347"/>
      <c r="E519" s="347"/>
      <c r="F519" s="347"/>
      <c r="G519" s="347"/>
      <c r="H519" s="347"/>
      <c r="I519" s="347"/>
      <c r="J519" s="347"/>
      <c r="K519" s="347"/>
      <c r="L519" s="347"/>
      <c r="M519" s="414"/>
      <c r="N519" s="347"/>
      <c r="O519" s="347"/>
      <c r="P519" s="347"/>
      <c r="Q519" s="347"/>
      <c r="R519" s="347"/>
      <c r="S519" s="414"/>
      <c r="T519" s="347"/>
      <c r="U519" s="347"/>
      <c r="V519" s="347"/>
      <c r="W519" s="347"/>
      <c r="X519" s="347"/>
      <c r="Y519" s="257"/>
      <c r="Z519" s="257"/>
      <c r="AA519" s="257"/>
      <c r="AB519" s="257"/>
      <c r="AC519" s="257"/>
      <c r="AD519" s="257"/>
      <c r="AE519" s="257"/>
      <c r="AF519" s="257"/>
      <c r="AG519" s="257"/>
      <c r="AH519" s="257"/>
      <c r="AI519" s="257"/>
      <c r="AJ519" s="257"/>
      <c r="AK519" s="257"/>
      <c r="AL519" s="257"/>
      <c r="AM519" s="257"/>
      <c r="AN519" s="257"/>
      <c r="AO519" s="257"/>
      <c r="AP519" s="257"/>
      <c r="AQ519" s="257"/>
      <c r="AR519" s="257"/>
      <c r="AS519" s="257"/>
      <c r="AT519" s="257"/>
      <c r="AU519" s="257"/>
      <c r="AV519" s="257"/>
      <c r="AW519" s="257"/>
      <c r="AX519" s="257"/>
      <c r="AY519" s="257"/>
      <c r="AZ519" s="257"/>
      <c r="BA519" s="257"/>
      <c r="BB519" s="257"/>
      <c r="BC519" s="257"/>
      <c r="BD519" s="257"/>
      <c r="BE519" s="257"/>
      <c r="BF519" s="257"/>
      <c r="BG519" s="257"/>
      <c r="BH519" s="257"/>
      <c r="BI519" s="257"/>
      <c r="BJ519" s="257"/>
    </row>
    <row r="520" spans="2:62" ht="15.75" customHeight="1">
      <c r="B520" s="7"/>
      <c r="C520" s="347"/>
      <c r="D520" s="347"/>
      <c r="E520" s="347"/>
      <c r="F520" s="347"/>
      <c r="G520" s="347"/>
      <c r="H520" s="347"/>
      <c r="I520" s="347"/>
      <c r="J520" s="347"/>
      <c r="K520" s="347"/>
      <c r="L520" s="347"/>
      <c r="M520" s="414"/>
      <c r="N520" s="347"/>
      <c r="O520" s="347"/>
      <c r="P520" s="347"/>
      <c r="Q520" s="347"/>
      <c r="R520" s="347"/>
      <c r="S520" s="347"/>
      <c r="T520" s="347"/>
      <c r="U520" s="347"/>
      <c r="V520" s="347"/>
      <c r="W520" s="347"/>
      <c r="X520" s="347"/>
      <c r="Y520" s="257"/>
      <c r="Z520" s="257"/>
      <c r="AA520" s="257"/>
      <c r="AB520" s="257"/>
      <c r="AC520" s="257"/>
      <c r="AD520" s="257"/>
      <c r="AE520" s="257"/>
      <c r="AF520" s="257"/>
      <c r="AG520" s="257"/>
      <c r="AH520" s="257"/>
      <c r="AI520" s="257"/>
      <c r="AJ520" s="257"/>
      <c r="AK520" s="257"/>
      <c r="AL520" s="257"/>
      <c r="AM520" s="257"/>
      <c r="AN520" s="257"/>
      <c r="AO520" s="257"/>
      <c r="AP520" s="257"/>
      <c r="AQ520" s="257"/>
      <c r="AR520" s="257"/>
      <c r="AS520" s="257"/>
      <c r="AT520" s="257"/>
      <c r="AU520" s="257"/>
      <c r="AV520" s="257"/>
      <c r="AW520" s="257"/>
      <c r="AX520" s="257"/>
      <c r="AY520" s="257"/>
      <c r="AZ520" s="257"/>
      <c r="BA520" s="257"/>
      <c r="BB520" s="257"/>
      <c r="BC520" s="257"/>
      <c r="BD520" s="257"/>
      <c r="BE520" s="257"/>
      <c r="BF520" s="257"/>
      <c r="BG520" s="257"/>
      <c r="BH520" s="257"/>
      <c r="BI520" s="257"/>
      <c r="BJ520" s="257"/>
    </row>
    <row r="521" spans="2:62" ht="15.75" customHeight="1">
      <c r="B521" s="7"/>
      <c r="C521" s="347"/>
      <c r="D521" s="347"/>
      <c r="E521" s="347"/>
      <c r="F521" s="347"/>
      <c r="G521" s="347"/>
      <c r="H521" s="347"/>
      <c r="I521" s="347"/>
      <c r="J521" s="413"/>
      <c r="K521" s="413"/>
      <c r="L521" s="413"/>
      <c r="M521" s="416"/>
      <c r="N521" s="413"/>
      <c r="O521" s="413"/>
      <c r="P521" s="413"/>
      <c r="Q521" s="347"/>
      <c r="R521" s="347"/>
      <c r="S521" s="413"/>
      <c r="T521" s="347"/>
      <c r="U521" s="347"/>
      <c r="V521" s="347"/>
      <c r="W521" s="347"/>
      <c r="X521" s="347"/>
      <c r="Y521" s="257"/>
      <c r="Z521" s="257"/>
      <c r="AA521" s="257"/>
      <c r="AB521" s="257"/>
      <c r="AC521" s="257"/>
      <c r="AD521" s="257"/>
      <c r="AE521" s="257"/>
      <c r="AF521" s="257"/>
      <c r="AG521" s="257"/>
      <c r="AH521" s="257"/>
      <c r="AI521" s="257"/>
      <c r="AJ521" s="257"/>
      <c r="AK521" s="257"/>
      <c r="AL521" s="257"/>
      <c r="AM521" s="257"/>
      <c r="AN521" s="257"/>
      <c r="AO521" s="257"/>
      <c r="AP521" s="257"/>
      <c r="AQ521" s="257"/>
      <c r="AR521" s="257"/>
      <c r="AS521" s="257"/>
      <c r="AT521" s="257"/>
      <c r="AU521" s="257"/>
      <c r="AV521" s="257"/>
      <c r="AW521" s="257"/>
      <c r="AX521" s="257"/>
      <c r="AY521" s="257"/>
      <c r="AZ521" s="257"/>
      <c r="BA521" s="257"/>
      <c r="BB521" s="257"/>
      <c r="BC521" s="257"/>
      <c r="BD521" s="257"/>
      <c r="BE521" s="257"/>
      <c r="BF521" s="257"/>
      <c r="BG521" s="257"/>
      <c r="BH521" s="257"/>
      <c r="BI521" s="257"/>
      <c r="BJ521" s="257"/>
    </row>
    <row r="522" spans="2:62" ht="15.75" customHeight="1">
      <c r="B522" s="7"/>
      <c r="C522" s="347"/>
      <c r="D522" s="347"/>
      <c r="E522" s="347"/>
      <c r="F522" s="347"/>
      <c r="G522" s="347"/>
      <c r="H522" s="347"/>
      <c r="I522" s="347"/>
      <c r="J522" s="347"/>
      <c r="K522" s="347"/>
      <c r="L522" s="347"/>
      <c r="M522" s="347"/>
      <c r="N522" s="347"/>
      <c r="O522" s="347"/>
      <c r="P522" s="347"/>
      <c r="Q522" s="347"/>
      <c r="R522" s="347"/>
      <c r="S522" s="347"/>
      <c r="T522" s="347"/>
      <c r="U522" s="347"/>
      <c r="V522" s="347"/>
      <c r="W522" s="347"/>
      <c r="X522" s="347"/>
      <c r="Y522" s="257"/>
      <c r="Z522" s="257"/>
      <c r="AA522" s="257"/>
      <c r="AB522" s="257"/>
      <c r="AC522" s="257"/>
      <c r="AD522" s="257"/>
      <c r="AE522" s="257"/>
      <c r="AF522" s="257"/>
      <c r="AG522" s="257"/>
      <c r="AH522" s="257"/>
      <c r="AI522" s="257"/>
      <c r="AJ522" s="257"/>
      <c r="AK522" s="257"/>
      <c r="AL522" s="257"/>
      <c r="AM522" s="257"/>
      <c r="AN522" s="257"/>
      <c r="AO522" s="257"/>
      <c r="AP522" s="257"/>
      <c r="AQ522" s="257"/>
      <c r="AR522" s="257"/>
      <c r="AS522" s="257"/>
      <c r="AT522" s="257"/>
      <c r="AU522" s="257"/>
      <c r="AV522" s="257"/>
      <c r="AW522" s="257"/>
      <c r="AX522" s="257"/>
      <c r="AY522" s="257"/>
      <c r="AZ522" s="257"/>
      <c r="BA522" s="257"/>
      <c r="BB522" s="257"/>
      <c r="BC522" s="257"/>
      <c r="BD522" s="257"/>
      <c r="BE522" s="257"/>
      <c r="BF522" s="257"/>
      <c r="BG522" s="257"/>
      <c r="BH522" s="257"/>
      <c r="BI522" s="257"/>
      <c r="BJ522" s="257"/>
    </row>
    <row r="523" spans="2:62" ht="15.75" customHeight="1">
      <c r="B523" s="7"/>
      <c r="C523" s="347"/>
      <c r="D523" s="347"/>
      <c r="E523" s="347"/>
      <c r="F523" s="347"/>
      <c r="G523" s="347"/>
      <c r="H523" s="347"/>
      <c r="I523" s="347"/>
      <c r="J523" s="347"/>
      <c r="K523" s="347"/>
      <c r="L523" s="347"/>
      <c r="M523" s="347"/>
      <c r="N523" s="347"/>
      <c r="O523" s="347"/>
      <c r="P523" s="347"/>
      <c r="Q523" s="347"/>
      <c r="R523" s="347"/>
      <c r="S523" s="347"/>
      <c r="T523" s="347"/>
      <c r="U523" s="347"/>
      <c r="V523" s="347"/>
      <c r="W523" s="347"/>
      <c r="X523" s="347"/>
      <c r="Y523" s="257"/>
      <c r="Z523" s="257"/>
      <c r="AA523" s="257"/>
      <c r="AB523" s="257"/>
      <c r="AC523" s="257"/>
      <c r="AD523" s="257"/>
      <c r="AE523" s="257"/>
      <c r="AF523" s="257"/>
      <c r="AG523" s="257"/>
      <c r="AH523" s="257"/>
      <c r="AI523" s="257"/>
      <c r="AJ523" s="257"/>
      <c r="AK523" s="257"/>
      <c r="AL523" s="257"/>
      <c r="AM523" s="257"/>
      <c r="AN523" s="257"/>
      <c r="AO523" s="257"/>
      <c r="AP523" s="257"/>
      <c r="AQ523" s="257"/>
      <c r="AR523" s="257"/>
      <c r="AS523" s="257"/>
      <c r="AT523" s="257"/>
      <c r="AU523" s="257"/>
      <c r="AV523" s="257"/>
      <c r="AW523" s="257"/>
      <c r="AX523" s="257"/>
      <c r="AY523" s="257"/>
      <c r="AZ523" s="257"/>
      <c r="BA523" s="257"/>
      <c r="BB523" s="257"/>
      <c r="BC523" s="257"/>
      <c r="BD523" s="257"/>
      <c r="BE523" s="257"/>
      <c r="BF523" s="257"/>
      <c r="BG523" s="257"/>
      <c r="BH523" s="257"/>
      <c r="BI523" s="257"/>
      <c r="BJ523" s="257"/>
    </row>
    <row r="524" spans="2:62" ht="15.75" customHeight="1">
      <c r="B524" s="7"/>
      <c r="C524" s="347"/>
      <c r="D524" s="347"/>
      <c r="E524" s="347"/>
      <c r="F524" s="347"/>
      <c r="G524" s="347"/>
      <c r="H524" s="347"/>
      <c r="I524" s="347"/>
      <c r="J524" s="347"/>
      <c r="K524" s="347"/>
      <c r="L524" s="347"/>
      <c r="M524" s="347"/>
      <c r="N524" s="347"/>
      <c r="O524" s="347"/>
      <c r="P524" s="347"/>
      <c r="Q524" s="347"/>
      <c r="R524" s="347"/>
      <c r="S524" s="347"/>
      <c r="T524" s="347"/>
      <c r="U524" s="347"/>
      <c r="V524" s="347"/>
      <c r="W524" s="347"/>
      <c r="X524" s="347"/>
      <c r="Y524" s="257"/>
      <c r="Z524" s="257"/>
      <c r="AA524" s="257"/>
      <c r="AB524" s="257"/>
      <c r="AC524" s="257"/>
      <c r="AD524" s="257"/>
      <c r="AE524" s="257"/>
      <c r="AF524" s="257"/>
      <c r="AG524" s="257"/>
      <c r="AH524" s="257"/>
      <c r="AI524" s="257"/>
      <c r="AJ524" s="257"/>
      <c r="AK524" s="257"/>
      <c r="AL524" s="257"/>
      <c r="AM524" s="257"/>
      <c r="AN524" s="257"/>
      <c r="AO524" s="257"/>
      <c r="AP524" s="257"/>
      <c r="AQ524" s="257"/>
      <c r="AR524" s="257"/>
      <c r="AS524" s="257"/>
      <c r="AT524" s="257"/>
      <c r="AU524" s="257"/>
      <c r="AV524" s="257"/>
      <c r="AW524" s="257"/>
      <c r="AX524" s="257"/>
      <c r="AY524" s="257"/>
      <c r="AZ524" s="257"/>
      <c r="BA524" s="257"/>
      <c r="BB524" s="257"/>
      <c r="BC524" s="257"/>
      <c r="BD524" s="257"/>
      <c r="BE524" s="257"/>
      <c r="BF524" s="257"/>
      <c r="BG524" s="257"/>
      <c r="BH524" s="257"/>
      <c r="BI524" s="257"/>
      <c r="BJ524" s="257"/>
    </row>
    <row r="525" spans="2:62" ht="15.75" customHeight="1">
      <c r="B525" s="7"/>
      <c r="C525" s="417"/>
      <c r="D525" s="418"/>
      <c r="E525" s="418"/>
      <c r="F525" s="418"/>
      <c r="G525" s="418"/>
      <c r="H525" s="418"/>
      <c r="I525" s="418"/>
      <c r="J525" s="418"/>
      <c r="K525" s="418"/>
      <c r="L525" s="418"/>
      <c r="M525" s="418"/>
      <c r="N525" s="418"/>
      <c r="O525" s="418"/>
      <c r="P525" s="418"/>
      <c r="Q525" s="418"/>
      <c r="R525" s="418"/>
      <c r="S525" s="418"/>
      <c r="T525" s="347"/>
      <c r="U525" s="347"/>
      <c r="V525" s="347"/>
      <c r="W525" s="347"/>
      <c r="X525" s="347"/>
      <c r="Y525" s="257"/>
      <c r="Z525" s="257"/>
      <c r="AA525" s="257"/>
      <c r="AB525" s="257"/>
      <c r="AC525" s="257"/>
      <c r="AD525" s="257"/>
      <c r="AE525" s="257"/>
      <c r="AF525" s="257"/>
      <c r="AG525" s="257"/>
      <c r="AH525" s="257"/>
      <c r="AI525" s="257"/>
      <c r="AJ525" s="257"/>
      <c r="AK525" s="257"/>
      <c r="AL525" s="257"/>
      <c r="AM525" s="257"/>
      <c r="AN525" s="257"/>
      <c r="AO525" s="257"/>
      <c r="AP525" s="257"/>
      <c r="AQ525" s="257"/>
      <c r="AR525" s="257"/>
      <c r="AS525" s="257"/>
      <c r="AT525" s="257"/>
      <c r="AU525" s="257"/>
      <c r="AV525" s="257"/>
      <c r="AW525" s="257"/>
      <c r="AX525" s="257"/>
      <c r="AY525" s="257"/>
      <c r="AZ525" s="257"/>
      <c r="BA525" s="257"/>
      <c r="BB525" s="257"/>
      <c r="BC525" s="257"/>
      <c r="BD525" s="257"/>
      <c r="BE525" s="257"/>
      <c r="BF525" s="257"/>
      <c r="BG525" s="257"/>
      <c r="BH525" s="257"/>
      <c r="BI525" s="257"/>
      <c r="BJ525" s="257"/>
    </row>
    <row r="526" spans="2:62" ht="15.75" customHeight="1">
      <c r="B526" s="7"/>
      <c r="C526" s="347"/>
      <c r="D526" s="347"/>
      <c r="E526" s="347"/>
      <c r="F526" s="347"/>
      <c r="G526" s="347"/>
      <c r="H526" s="347"/>
      <c r="I526" s="347"/>
      <c r="J526" s="347"/>
      <c r="K526" s="347"/>
      <c r="L526" s="347"/>
      <c r="M526" s="347"/>
      <c r="N526" s="347"/>
      <c r="O526" s="347"/>
      <c r="P526" s="347"/>
      <c r="Q526" s="419"/>
      <c r="R526" s="347"/>
      <c r="S526" s="347"/>
      <c r="T526" s="347"/>
      <c r="U526" s="347"/>
      <c r="V526" s="347"/>
      <c r="W526" s="347"/>
      <c r="X526" s="347"/>
      <c r="Y526" s="257"/>
      <c r="Z526" s="257"/>
      <c r="AA526" s="257"/>
      <c r="AB526" s="257"/>
      <c r="AC526" s="257"/>
      <c r="AD526" s="257"/>
      <c r="AE526" s="257"/>
      <c r="AF526" s="257"/>
      <c r="AG526" s="257"/>
      <c r="AH526" s="257"/>
      <c r="AI526" s="257"/>
      <c r="AJ526" s="257"/>
      <c r="AK526" s="257"/>
      <c r="AL526" s="257"/>
      <c r="AM526" s="257"/>
      <c r="AN526" s="257"/>
      <c r="AO526" s="257"/>
      <c r="AP526" s="257"/>
      <c r="AQ526" s="257"/>
      <c r="AR526" s="257"/>
      <c r="AS526" s="257"/>
      <c r="AT526" s="257"/>
      <c r="AU526" s="257"/>
      <c r="AV526" s="257"/>
      <c r="AW526" s="257"/>
      <c r="AX526" s="257"/>
      <c r="AY526" s="257"/>
      <c r="AZ526" s="257"/>
      <c r="BA526" s="257"/>
      <c r="BB526" s="257"/>
      <c r="BC526" s="257"/>
      <c r="BD526" s="257"/>
      <c r="BE526" s="257"/>
      <c r="BF526" s="257"/>
      <c r="BG526" s="257"/>
      <c r="BH526" s="257"/>
      <c r="BI526" s="257"/>
      <c r="BJ526" s="257"/>
    </row>
    <row r="527" spans="2:62" ht="15.75" customHeight="1">
      <c r="B527" s="7"/>
      <c r="C527" s="347"/>
      <c r="D527" s="347"/>
      <c r="E527" s="347"/>
      <c r="F527" s="347"/>
      <c r="G527" s="347"/>
      <c r="H527" s="347"/>
      <c r="I527" s="347"/>
      <c r="J527" s="347"/>
      <c r="K527" s="347"/>
      <c r="L527" s="420"/>
      <c r="M527" s="421"/>
      <c r="N527" s="421"/>
      <c r="O527" s="347"/>
      <c r="P527" s="420"/>
      <c r="Q527" s="421"/>
      <c r="R527" s="421"/>
      <c r="S527" s="420"/>
      <c r="T527" s="347"/>
      <c r="U527" s="347"/>
      <c r="V527" s="347"/>
      <c r="W527" s="347"/>
      <c r="X527" s="347"/>
      <c r="Y527" s="257"/>
      <c r="Z527" s="257"/>
      <c r="AA527" s="257"/>
      <c r="AB527" s="257"/>
      <c r="AC527" s="257"/>
      <c r="AD527" s="257"/>
      <c r="AE527" s="257"/>
      <c r="AF527" s="257"/>
      <c r="AG527" s="257"/>
      <c r="AH527" s="257"/>
      <c r="AI527" s="257"/>
      <c r="AJ527" s="257"/>
      <c r="AK527" s="257"/>
      <c r="AL527" s="257"/>
      <c r="AM527" s="257"/>
      <c r="AN527" s="257"/>
      <c r="AO527" s="257"/>
      <c r="AP527" s="257"/>
      <c r="AQ527" s="257"/>
      <c r="AR527" s="257"/>
      <c r="AS527" s="257"/>
      <c r="AT527" s="257"/>
      <c r="AU527" s="257"/>
      <c r="AV527" s="257"/>
      <c r="AW527" s="257"/>
      <c r="AX527" s="257"/>
      <c r="AY527" s="257"/>
      <c r="AZ527" s="257"/>
      <c r="BA527" s="257"/>
      <c r="BB527" s="257"/>
      <c r="BC527" s="257"/>
      <c r="BD527" s="257"/>
      <c r="BE527" s="257"/>
      <c r="BF527" s="257"/>
      <c r="BG527" s="257"/>
      <c r="BH527" s="257"/>
      <c r="BI527" s="257"/>
      <c r="BJ527" s="257"/>
    </row>
    <row r="528" spans="2:62" ht="15.75" customHeight="1">
      <c r="B528" s="7"/>
      <c r="C528" s="347"/>
      <c r="D528" s="347"/>
      <c r="E528" s="420"/>
      <c r="F528" s="422"/>
      <c r="G528" s="347"/>
      <c r="H528" s="420"/>
      <c r="I528" s="422"/>
      <c r="J528" s="421"/>
      <c r="K528" s="413"/>
      <c r="L528" s="420"/>
      <c r="M528" s="421"/>
      <c r="N528" s="421"/>
      <c r="O528" s="413"/>
      <c r="P528" s="420"/>
      <c r="Q528" s="421"/>
      <c r="R528" s="421"/>
      <c r="S528" s="420"/>
      <c r="T528" s="347"/>
      <c r="U528" s="347"/>
      <c r="V528" s="347"/>
      <c r="W528" s="347"/>
      <c r="X528" s="347"/>
      <c r="Y528" s="257"/>
      <c r="Z528" s="257"/>
      <c r="AA528" s="257"/>
      <c r="AB528" s="257"/>
      <c r="AC528" s="257"/>
      <c r="AD528" s="257"/>
      <c r="AE528" s="257"/>
      <c r="AF528" s="257"/>
      <c r="AG528" s="257"/>
      <c r="AH528" s="257"/>
      <c r="AI528" s="257"/>
      <c r="AJ528" s="257"/>
      <c r="AK528" s="257"/>
      <c r="AL528" s="257"/>
      <c r="AM528" s="257"/>
      <c r="AN528" s="257"/>
      <c r="AO528" s="257"/>
      <c r="AP528" s="257"/>
      <c r="AQ528" s="257"/>
      <c r="AR528" s="257"/>
      <c r="AS528" s="257"/>
      <c r="AT528" s="257"/>
      <c r="AU528" s="257"/>
      <c r="AV528" s="257"/>
      <c r="AW528" s="257"/>
      <c r="AX528" s="257"/>
      <c r="AY528" s="257"/>
      <c r="AZ528" s="257"/>
      <c r="BA528" s="257"/>
      <c r="BB528" s="257"/>
      <c r="BC528" s="257"/>
      <c r="BD528" s="257"/>
      <c r="BE528" s="257"/>
      <c r="BF528" s="257"/>
      <c r="BG528" s="257"/>
      <c r="BH528" s="257"/>
      <c r="BI528" s="257"/>
      <c r="BJ528" s="257"/>
    </row>
    <row r="529" spans="2:62" ht="15.75" customHeight="1">
      <c r="B529" s="7"/>
      <c r="C529" s="347"/>
      <c r="D529" s="423"/>
      <c r="E529" s="422"/>
      <c r="F529" s="422"/>
      <c r="G529" s="423"/>
      <c r="H529" s="422"/>
      <c r="I529" s="422"/>
      <c r="J529" s="422"/>
      <c r="K529" s="422"/>
      <c r="L529" s="422"/>
      <c r="M529" s="422"/>
      <c r="N529" s="422"/>
      <c r="O529" s="422"/>
      <c r="P529" s="422"/>
      <c r="Q529" s="422"/>
      <c r="R529" s="422"/>
      <c r="S529" s="422"/>
      <c r="T529" s="347"/>
      <c r="U529" s="347"/>
      <c r="V529" s="347"/>
      <c r="W529" s="347"/>
      <c r="X529" s="347"/>
      <c r="Y529" s="257"/>
      <c r="Z529" s="257"/>
      <c r="AA529" s="257"/>
      <c r="AB529" s="257"/>
      <c r="AC529" s="257"/>
      <c r="AD529" s="257"/>
      <c r="AE529" s="257"/>
      <c r="AF529" s="257"/>
      <c r="AG529" s="257"/>
      <c r="AH529" s="257"/>
      <c r="AI529" s="257"/>
      <c r="AJ529" s="257"/>
      <c r="AK529" s="257"/>
      <c r="AL529" s="257"/>
      <c r="AM529" s="257"/>
      <c r="AN529" s="257"/>
      <c r="AO529" s="257"/>
      <c r="AP529" s="257"/>
      <c r="AQ529" s="257"/>
      <c r="AR529" s="257"/>
      <c r="AS529" s="257"/>
      <c r="AT529" s="257"/>
      <c r="AU529" s="257"/>
      <c r="AV529" s="257"/>
      <c r="AW529" s="257"/>
      <c r="AX529" s="257"/>
      <c r="AY529" s="257"/>
      <c r="AZ529" s="257"/>
      <c r="BA529" s="257"/>
      <c r="BB529" s="257"/>
      <c r="BC529" s="257"/>
      <c r="BD529" s="257"/>
      <c r="BE529" s="257"/>
      <c r="BF529" s="257"/>
      <c r="BG529" s="257"/>
      <c r="BH529" s="257"/>
      <c r="BI529" s="257"/>
      <c r="BJ529" s="257"/>
    </row>
    <row r="530" spans="2:62" ht="15.75" customHeight="1">
      <c r="B530" s="7"/>
      <c r="C530" s="413"/>
      <c r="D530" s="347"/>
      <c r="E530" s="347"/>
      <c r="F530" s="347"/>
      <c r="G530" s="347"/>
      <c r="H530" s="347"/>
      <c r="I530" s="347"/>
      <c r="J530" s="347"/>
      <c r="K530" s="347"/>
      <c r="L530" s="347"/>
      <c r="M530" s="347"/>
      <c r="N530" s="347"/>
      <c r="O530" s="347"/>
      <c r="P530" s="347"/>
      <c r="Q530" s="347"/>
      <c r="R530" s="347"/>
      <c r="S530" s="347"/>
      <c r="T530" s="347"/>
      <c r="U530" s="347"/>
      <c r="V530" s="347"/>
      <c r="W530" s="347"/>
      <c r="X530" s="347"/>
      <c r="Y530" s="257"/>
      <c r="Z530" s="257"/>
      <c r="AA530" s="257"/>
      <c r="AB530" s="257"/>
      <c r="AC530" s="257"/>
      <c r="AD530" s="257"/>
      <c r="AE530" s="257"/>
      <c r="AF530" s="257"/>
      <c r="AG530" s="257"/>
      <c r="AH530" s="257"/>
      <c r="AI530" s="257"/>
      <c r="AJ530" s="257"/>
      <c r="AK530" s="257"/>
      <c r="AL530" s="257"/>
      <c r="AM530" s="257"/>
      <c r="AN530" s="257"/>
      <c r="AO530" s="257"/>
      <c r="AP530" s="257"/>
      <c r="AQ530" s="257"/>
      <c r="AR530" s="257"/>
      <c r="AS530" s="257"/>
      <c r="AT530" s="257"/>
      <c r="AU530" s="257"/>
      <c r="AV530" s="257"/>
      <c r="AW530" s="257"/>
      <c r="AX530" s="257"/>
      <c r="AY530" s="257"/>
      <c r="AZ530" s="257"/>
      <c r="BA530" s="257"/>
      <c r="BB530" s="257"/>
      <c r="BC530" s="257"/>
      <c r="BD530" s="257"/>
      <c r="BE530" s="257"/>
      <c r="BF530" s="257"/>
      <c r="BG530" s="257"/>
      <c r="BH530" s="257"/>
      <c r="BI530" s="257"/>
      <c r="BJ530" s="257"/>
    </row>
    <row r="531" spans="2:62" ht="15.75" customHeight="1">
      <c r="B531" s="7"/>
      <c r="C531" s="347"/>
      <c r="D531" s="347"/>
      <c r="E531" s="347"/>
      <c r="F531" s="347"/>
      <c r="G531" s="347"/>
      <c r="H531" s="347"/>
      <c r="I531" s="347"/>
      <c r="J531" s="347"/>
      <c r="K531" s="347"/>
      <c r="L531" s="347"/>
      <c r="M531" s="347"/>
      <c r="N531" s="347"/>
      <c r="O531" s="347"/>
      <c r="P531" s="347"/>
      <c r="Q531" s="347"/>
      <c r="R531" s="347"/>
      <c r="S531" s="347"/>
      <c r="T531" s="347"/>
      <c r="U531" s="347"/>
      <c r="V531" s="347"/>
      <c r="W531" s="347"/>
      <c r="X531" s="347"/>
      <c r="Y531" s="257"/>
      <c r="Z531" s="257"/>
      <c r="AA531" s="257"/>
      <c r="AB531" s="257"/>
      <c r="AC531" s="257"/>
      <c r="AD531" s="257"/>
      <c r="AE531" s="257"/>
      <c r="AF531" s="257"/>
      <c r="AG531" s="257"/>
      <c r="AH531" s="257"/>
      <c r="AI531" s="257"/>
      <c r="AJ531" s="257"/>
      <c r="AK531" s="257"/>
      <c r="AL531" s="257"/>
      <c r="AM531" s="257"/>
      <c r="AN531" s="257"/>
      <c r="AO531" s="257"/>
      <c r="AP531" s="257"/>
      <c r="AQ531" s="257"/>
      <c r="AR531" s="257"/>
      <c r="AS531" s="257"/>
      <c r="AT531" s="257"/>
      <c r="AU531" s="257"/>
      <c r="AV531" s="257"/>
      <c r="AW531" s="257"/>
      <c r="AX531" s="257"/>
      <c r="AY531" s="257"/>
      <c r="AZ531" s="257"/>
      <c r="BA531" s="257"/>
      <c r="BB531" s="257"/>
      <c r="BC531" s="257"/>
      <c r="BD531" s="257"/>
      <c r="BE531" s="257"/>
      <c r="BF531" s="257"/>
      <c r="BG531" s="257"/>
      <c r="BH531" s="257"/>
      <c r="BI531" s="257"/>
      <c r="BJ531" s="257"/>
    </row>
    <row r="532" spans="2:62" ht="15.75" customHeight="1">
      <c r="B532" s="7"/>
      <c r="C532" s="347"/>
      <c r="D532" s="347"/>
      <c r="E532" s="414"/>
      <c r="F532" s="424"/>
      <c r="G532" s="347"/>
      <c r="H532" s="414"/>
      <c r="I532" s="424"/>
      <c r="J532" s="424"/>
      <c r="K532" s="414"/>
      <c r="L532" s="424"/>
      <c r="M532" s="414"/>
      <c r="N532" s="424"/>
      <c r="O532" s="414"/>
      <c r="P532" s="424"/>
      <c r="Q532" s="414"/>
      <c r="R532" s="414"/>
      <c r="S532" s="414"/>
      <c r="T532" s="347"/>
      <c r="U532" s="347"/>
      <c r="V532" s="347"/>
      <c r="W532" s="347"/>
      <c r="X532" s="347"/>
      <c r="Y532" s="257"/>
      <c r="Z532" s="257"/>
      <c r="AA532" s="257"/>
      <c r="AB532" s="257"/>
      <c r="AC532" s="257"/>
      <c r="AD532" s="257"/>
      <c r="AE532" s="257"/>
      <c r="AF532" s="257"/>
      <c r="AG532" s="257"/>
      <c r="AH532" s="257"/>
      <c r="AI532" s="257"/>
      <c r="AJ532" s="257"/>
      <c r="AK532" s="257"/>
      <c r="AL532" s="257"/>
      <c r="AM532" s="257"/>
      <c r="AN532" s="257"/>
      <c r="AO532" s="257"/>
      <c r="AP532" s="257"/>
      <c r="AQ532" s="257"/>
      <c r="AR532" s="257"/>
      <c r="AS532" s="257"/>
      <c r="AT532" s="257"/>
      <c r="AU532" s="257"/>
      <c r="AV532" s="257"/>
      <c r="AW532" s="257"/>
      <c r="AX532" s="257"/>
      <c r="AY532" s="257"/>
      <c r="AZ532" s="257"/>
      <c r="BA532" s="257"/>
      <c r="BB532" s="257"/>
      <c r="BC532" s="257"/>
      <c r="BD532" s="257"/>
      <c r="BE532" s="257"/>
      <c r="BF532" s="257"/>
      <c r="BG532" s="257"/>
      <c r="BH532" s="257"/>
      <c r="BI532" s="257"/>
      <c r="BJ532" s="257"/>
    </row>
    <row r="533" spans="2:62" ht="15.75" customHeight="1">
      <c r="B533" s="7"/>
      <c r="C533" s="347"/>
      <c r="D533" s="347"/>
      <c r="E533" s="414"/>
      <c r="F533" s="424"/>
      <c r="G533" s="347"/>
      <c r="H533" s="414"/>
      <c r="I533" s="424"/>
      <c r="J533" s="424"/>
      <c r="K533" s="414"/>
      <c r="L533" s="424"/>
      <c r="M533" s="414"/>
      <c r="N533" s="424"/>
      <c r="O533" s="414"/>
      <c r="P533" s="424"/>
      <c r="Q533" s="414"/>
      <c r="R533" s="414"/>
      <c r="S533" s="414"/>
      <c r="T533" s="347"/>
      <c r="U533" s="347"/>
      <c r="V533" s="347"/>
      <c r="W533" s="347"/>
      <c r="X533" s="347"/>
      <c r="Y533" s="257"/>
      <c r="Z533" s="257"/>
      <c r="AA533" s="257"/>
      <c r="AB533" s="257"/>
      <c r="AC533" s="257"/>
      <c r="AD533" s="257"/>
      <c r="AE533" s="257"/>
      <c r="AF533" s="257"/>
      <c r="AG533" s="257"/>
      <c r="AH533" s="257"/>
      <c r="AI533" s="257"/>
      <c r="AJ533" s="257"/>
      <c r="AK533" s="257"/>
      <c r="AL533" s="257"/>
      <c r="AM533" s="257"/>
      <c r="AN533" s="257"/>
      <c r="AO533" s="257"/>
      <c r="AP533" s="257"/>
      <c r="AQ533" s="257"/>
      <c r="AR533" s="257"/>
      <c r="AS533" s="257"/>
      <c r="AT533" s="257"/>
      <c r="AU533" s="257"/>
      <c r="AV533" s="257"/>
      <c r="AW533" s="257"/>
      <c r="AX533" s="257"/>
      <c r="AY533" s="257"/>
      <c r="AZ533" s="257"/>
      <c r="BA533" s="257"/>
      <c r="BB533" s="257"/>
      <c r="BC533" s="257"/>
      <c r="BD533" s="257"/>
      <c r="BE533" s="257"/>
      <c r="BF533" s="257"/>
      <c r="BG533" s="257"/>
      <c r="BH533" s="257"/>
      <c r="BI533" s="257"/>
      <c r="BJ533" s="257"/>
    </row>
    <row r="534" spans="2:62" ht="15.75" customHeight="1">
      <c r="B534" s="7"/>
      <c r="C534" s="347"/>
      <c r="D534" s="347"/>
      <c r="E534" s="414"/>
      <c r="F534" s="424"/>
      <c r="G534" s="347"/>
      <c r="H534" s="414"/>
      <c r="I534" s="424"/>
      <c r="J534" s="424"/>
      <c r="K534" s="414"/>
      <c r="L534" s="424"/>
      <c r="M534" s="414"/>
      <c r="N534" s="424"/>
      <c r="O534" s="414"/>
      <c r="P534" s="424"/>
      <c r="Q534" s="414"/>
      <c r="R534" s="414"/>
      <c r="S534" s="414"/>
      <c r="T534" s="347"/>
      <c r="U534" s="347"/>
      <c r="V534" s="347"/>
      <c r="W534" s="347"/>
      <c r="X534" s="347"/>
      <c r="Y534" s="257"/>
      <c r="Z534" s="257"/>
      <c r="AA534" s="257"/>
      <c r="AB534" s="257"/>
      <c r="AC534" s="257"/>
      <c r="AD534" s="257"/>
      <c r="AE534" s="257"/>
      <c r="AF534" s="257"/>
      <c r="AG534" s="257"/>
      <c r="AH534" s="257"/>
      <c r="AI534" s="257"/>
      <c r="AJ534" s="257"/>
      <c r="AK534" s="257"/>
      <c r="AL534" s="257"/>
      <c r="AM534" s="257"/>
      <c r="AN534" s="257"/>
      <c r="AO534" s="257"/>
      <c r="AP534" s="257"/>
      <c r="AQ534" s="257"/>
      <c r="AR534" s="257"/>
      <c r="AS534" s="257"/>
      <c r="AT534" s="257"/>
      <c r="AU534" s="257"/>
      <c r="AV534" s="257"/>
      <c r="AW534" s="257"/>
      <c r="AX534" s="257"/>
      <c r="AY534" s="257"/>
      <c r="AZ534" s="257"/>
      <c r="BA534" s="257"/>
      <c r="BB534" s="257"/>
      <c r="BC534" s="257"/>
      <c r="BD534" s="257"/>
      <c r="BE534" s="257"/>
      <c r="BF534" s="257"/>
      <c r="BG534" s="257"/>
      <c r="BH534" s="257"/>
      <c r="BI534" s="257"/>
      <c r="BJ534" s="257"/>
    </row>
    <row r="535" spans="2:62" ht="15.75" customHeight="1">
      <c r="B535" s="7"/>
      <c r="C535" s="347"/>
      <c r="D535" s="347"/>
      <c r="E535" s="414"/>
      <c r="F535" s="424"/>
      <c r="G535" s="347"/>
      <c r="H535" s="414"/>
      <c r="I535" s="424"/>
      <c r="J535" s="424"/>
      <c r="K535" s="414"/>
      <c r="L535" s="424"/>
      <c r="M535" s="414"/>
      <c r="N535" s="424"/>
      <c r="O535" s="414"/>
      <c r="P535" s="424"/>
      <c r="Q535" s="414"/>
      <c r="R535" s="414"/>
      <c r="S535" s="414"/>
      <c r="T535" s="347"/>
      <c r="U535" s="347"/>
      <c r="V535" s="347"/>
      <c r="W535" s="347"/>
      <c r="X535" s="347"/>
      <c r="Y535" s="257"/>
      <c r="Z535" s="257"/>
      <c r="AA535" s="257"/>
      <c r="AB535" s="257"/>
      <c r="AC535" s="257"/>
      <c r="AD535" s="257"/>
      <c r="AE535" s="257"/>
      <c r="AF535" s="257"/>
      <c r="AG535" s="257"/>
      <c r="AH535" s="257"/>
      <c r="AI535" s="257"/>
      <c r="AJ535" s="257"/>
      <c r="AK535" s="257"/>
      <c r="AL535" s="257"/>
      <c r="AM535" s="257"/>
      <c r="AN535" s="257"/>
      <c r="AO535" s="257"/>
      <c r="AP535" s="257"/>
      <c r="AQ535" s="257"/>
      <c r="AR535" s="257"/>
      <c r="AS535" s="257"/>
      <c r="AT535" s="257"/>
      <c r="AU535" s="257"/>
      <c r="AV535" s="257"/>
      <c r="AW535" s="257"/>
      <c r="AX535" s="257"/>
      <c r="AY535" s="257"/>
      <c r="AZ535" s="257"/>
      <c r="BA535" s="257"/>
      <c r="BB535" s="257"/>
      <c r="BC535" s="257"/>
      <c r="BD535" s="257"/>
      <c r="BE535" s="257"/>
      <c r="BF535" s="257"/>
      <c r="BG535" s="257"/>
      <c r="BH535" s="257"/>
      <c r="BI535" s="257"/>
      <c r="BJ535" s="257"/>
    </row>
    <row r="536" spans="2:62" ht="15.75" customHeight="1">
      <c r="B536" s="7"/>
      <c r="C536" s="347"/>
      <c r="D536" s="347"/>
      <c r="E536" s="414"/>
      <c r="F536" s="424"/>
      <c r="G536" s="347"/>
      <c r="H536" s="414"/>
      <c r="I536" s="424"/>
      <c r="J536" s="424"/>
      <c r="K536" s="414"/>
      <c r="L536" s="424"/>
      <c r="M536" s="414"/>
      <c r="N536" s="424"/>
      <c r="O536" s="414"/>
      <c r="P536" s="424"/>
      <c r="Q536" s="414"/>
      <c r="R536" s="414"/>
      <c r="S536" s="347"/>
      <c r="T536" s="347"/>
      <c r="U536" s="347"/>
      <c r="V536" s="347"/>
      <c r="W536" s="347"/>
      <c r="X536" s="347"/>
      <c r="Y536" s="257"/>
      <c r="Z536" s="257"/>
      <c r="AA536" s="257"/>
      <c r="AB536" s="257"/>
      <c r="AC536" s="257"/>
      <c r="AD536" s="257"/>
      <c r="AE536" s="257"/>
      <c r="AF536" s="257"/>
      <c r="AG536" s="257"/>
      <c r="AH536" s="257"/>
      <c r="AI536" s="257"/>
      <c r="AJ536" s="257"/>
      <c r="AK536" s="257"/>
      <c r="AL536" s="257"/>
      <c r="AM536" s="257"/>
      <c r="AN536" s="257"/>
      <c r="AO536" s="257"/>
      <c r="AP536" s="257"/>
      <c r="AQ536" s="257"/>
      <c r="AR536" s="257"/>
      <c r="AS536" s="257"/>
      <c r="AT536" s="257"/>
      <c r="AU536" s="257"/>
      <c r="AV536" s="257"/>
      <c r="AW536" s="257"/>
      <c r="AX536" s="257"/>
      <c r="AY536" s="257"/>
      <c r="AZ536" s="257"/>
      <c r="BA536" s="257"/>
      <c r="BB536" s="257"/>
      <c r="BC536" s="257"/>
      <c r="BD536" s="257"/>
      <c r="BE536" s="257"/>
      <c r="BF536" s="257"/>
      <c r="BG536" s="257"/>
      <c r="BH536" s="257"/>
      <c r="BI536" s="257"/>
      <c r="BJ536" s="257"/>
    </row>
    <row r="537" spans="2:62" ht="15.75" customHeight="1">
      <c r="B537" s="7"/>
      <c r="C537" s="347"/>
      <c r="D537" s="347"/>
      <c r="E537" s="414"/>
      <c r="F537" s="424"/>
      <c r="G537" s="347"/>
      <c r="H537" s="414"/>
      <c r="I537" s="424"/>
      <c r="J537" s="424"/>
      <c r="K537" s="414"/>
      <c r="L537" s="424"/>
      <c r="M537" s="414"/>
      <c r="N537" s="424"/>
      <c r="O537" s="414"/>
      <c r="P537" s="424"/>
      <c r="Q537" s="414"/>
      <c r="R537" s="414"/>
      <c r="S537" s="414"/>
      <c r="T537" s="347"/>
      <c r="U537" s="347"/>
      <c r="V537" s="347"/>
      <c r="W537" s="347"/>
      <c r="X537" s="347"/>
      <c r="Y537" s="257"/>
      <c r="Z537" s="257"/>
      <c r="AA537" s="257"/>
      <c r="AB537" s="257"/>
      <c r="AC537" s="257"/>
      <c r="AD537" s="257"/>
      <c r="AE537" s="257"/>
      <c r="AF537" s="257"/>
      <c r="AG537" s="257"/>
      <c r="AH537" s="257"/>
      <c r="AI537" s="257"/>
      <c r="AJ537" s="257"/>
      <c r="AK537" s="257"/>
      <c r="AL537" s="257"/>
      <c r="AM537" s="257"/>
      <c r="AN537" s="257"/>
      <c r="AO537" s="257"/>
      <c r="AP537" s="257"/>
      <c r="AQ537" s="257"/>
      <c r="AR537" s="257"/>
      <c r="AS537" s="257"/>
      <c r="AT537" s="257"/>
      <c r="AU537" s="257"/>
      <c r="AV537" s="257"/>
      <c r="AW537" s="257"/>
      <c r="AX537" s="257"/>
      <c r="AY537" s="257"/>
      <c r="AZ537" s="257"/>
      <c r="BA537" s="257"/>
      <c r="BB537" s="257"/>
      <c r="BC537" s="257"/>
      <c r="BD537" s="257"/>
      <c r="BE537" s="257"/>
      <c r="BF537" s="257"/>
      <c r="BG537" s="257"/>
      <c r="BH537" s="257"/>
      <c r="BI537" s="257"/>
      <c r="BJ537" s="257"/>
    </row>
    <row r="538" spans="2:62" ht="15.75" customHeight="1">
      <c r="B538" s="7"/>
      <c r="C538" s="347"/>
      <c r="D538" s="347"/>
      <c r="E538" s="414"/>
      <c r="F538" s="425"/>
      <c r="G538" s="347"/>
      <c r="H538" s="414"/>
      <c r="I538" s="425"/>
      <c r="J538" s="424"/>
      <c r="K538" s="414"/>
      <c r="L538" s="424"/>
      <c r="M538" s="414"/>
      <c r="N538" s="424"/>
      <c r="O538" s="414"/>
      <c r="P538" s="347"/>
      <c r="Q538" s="347"/>
      <c r="R538" s="414"/>
      <c r="S538" s="414"/>
      <c r="T538" s="347"/>
      <c r="U538" s="347"/>
      <c r="V538" s="347"/>
      <c r="W538" s="347"/>
      <c r="X538" s="347"/>
      <c r="Y538" s="257"/>
      <c r="Z538" s="257"/>
      <c r="AA538" s="257"/>
      <c r="AB538" s="257"/>
      <c r="AC538" s="257"/>
      <c r="AD538" s="257"/>
      <c r="AE538" s="257"/>
      <c r="AF538" s="257"/>
      <c r="AG538" s="257"/>
      <c r="AH538" s="257"/>
      <c r="AI538" s="257"/>
      <c r="AJ538" s="257"/>
      <c r="AK538" s="257"/>
      <c r="AL538" s="257"/>
      <c r="AM538" s="257"/>
      <c r="AN538" s="257"/>
      <c r="AO538" s="257"/>
      <c r="AP538" s="257"/>
      <c r="AQ538" s="257"/>
      <c r="AR538" s="257"/>
      <c r="AS538" s="257"/>
      <c r="AT538" s="257"/>
      <c r="AU538" s="257"/>
      <c r="AV538" s="257"/>
      <c r="AW538" s="257"/>
      <c r="AX538" s="257"/>
      <c r="AY538" s="257"/>
      <c r="AZ538" s="257"/>
      <c r="BA538" s="257"/>
      <c r="BB538" s="257"/>
      <c r="BC538" s="257"/>
      <c r="BD538" s="257"/>
      <c r="BE538" s="257"/>
      <c r="BF538" s="257"/>
      <c r="BG538" s="257"/>
      <c r="BH538" s="257"/>
      <c r="BI538" s="257"/>
      <c r="BJ538" s="257"/>
    </row>
    <row r="539" spans="2:62" ht="15.75" customHeight="1">
      <c r="B539" s="7"/>
      <c r="C539" s="413"/>
      <c r="D539" s="413"/>
      <c r="E539" s="416"/>
      <c r="F539" s="426"/>
      <c r="G539" s="413"/>
      <c r="H539" s="416"/>
      <c r="I539" s="426"/>
      <c r="J539" s="426"/>
      <c r="K539" s="416"/>
      <c r="L539" s="426"/>
      <c r="M539" s="416"/>
      <c r="N539" s="426"/>
      <c r="O539" s="416"/>
      <c r="P539" s="426"/>
      <c r="Q539" s="416"/>
      <c r="R539" s="416"/>
      <c r="S539" s="413"/>
      <c r="T539" s="347"/>
      <c r="U539" s="347"/>
      <c r="V539" s="347"/>
      <c r="W539" s="347"/>
      <c r="X539" s="347"/>
      <c r="Y539" s="257"/>
      <c r="Z539" s="257"/>
      <c r="AA539" s="257"/>
      <c r="AB539" s="257"/>
      <c r="AC539" s="257"/>
      <c r="AD539" s="257"/>
      <c r="AE539" s="257"/>
      <c r="AF539" s="257"/>
      <c r="AG539" s="257"/>
      <c r="AH539" s="257"/>
      <c r="AI539" s="257"/>
      <c r="AJ539" s="257"/>
      <c r="AK539" s="257"/>
      <c r="AL539" s="257"/>
      <c r="AM539" s="257"/>
      <c r="AN539" s="257"/>
      <c r="AO539" s="257"/>
      <c r="AP539" s="257"/>
      <c r="AQ539" s="257"/>
      <c r="AR539" s="257"/>
      <c r="AS539" s="257"/>
      <c r="AT539" s="257"/>
      <c r="AU539" s="257"/>
      <c r="AV539" s="257"/>
      <c r="AW539" s="257"/>
      <c r="AX539" s="257"/>
      <c r="AY539" s="257"/>
      <c r="AZ539" s="257"/>
      <c r="BA539" s="257"/>
      <c r="BB539" s="257"/>
      <c r="BC539" s="257"/>
      <c r="BD539" s="257"/>
      <c r="BE539" s="257"/>
      <c r="BF539" s="257"/>
      <c r="BG539" s="257"/>
      <c r="BH539" s="257"/>
      <c r="BI539" s="257"/>
      <c r="BJ539" s="257"/>
    </row>
    <row r="540" spans="2:62" ht="15.75" customHeight="1">
      <c r="B540" s="7"/>
      <c r="C540" s="347"/>
      <c r="D540" s="347"/>
      <c r="E540" s="414"/>
      <c r="F540" s="347"/>
      <c r="G540" s="347"/>
      <c r="H540" s="414"/>
      <c r="I540" s="347"/>
      <c r="J540" s="424"/>
      <c r="K540" s="414"/>
      <c r="L540" s="424"/>
      <c r="M540" s="414"/>
      <c r="N540" s="424"/>
      <c r="O540" s="414"/>
      <c r="P540" s="413"/>
      <c r="Q540" s="426"/>
      <c r="R540" s="426"/>
      <c r="S540" s="347"/>
      <c r="T540" s="347"/>
      <c r="U540" s="347"/>
      <c r="V540" s="347"/>
      <c r="W540" s="347"/>
      <c r="X540" s="347"/>
      <c r="Y540" s="257"/>
      <c r="Z540" s="257"/>
      <c r="AA540" s="257"/>
      <c r="AB540" s="257"/>
      <c r="AC540" s="257"/>
      <c r="AD540" s="257"/>
      <c r="AE540" s="257"/>
      <c r="AF540" s="257"/>
      <c r="AG540" s="257"/>
      <c r="AH540" s="257"/>
      <c r="AI540" s="257"/>
      <c r="AJ540" s="257"/>
      <c r="AK540" s="257"/>
      <c r="AL540" s="257"/>
      <c r="AM540" s="257"/>
      <c r="AN540" s="257"/>
      <c r="AO540" s="257"/>
      <c r="AP540" s="257"/>
      <c r="AQ540" s="257"/>
      <c r="AR540" s="257"/>
      <c r="AS540" s="257"/>
      <c r="AT540" s="257"/>
      <c r="AU540" s="257"/>
      <c r="AV540" s="257"/>
      <c r="AW540" s="257"/>
      <c r="AX540" s="257"/>
      <c r="AY540" s="257"/>
      <c r="AZ540" s="257"/>
      <c r="BA540" s="257"/>
      <c r="BB540" s="257"/>
      <c r="BC540" s="257"/>
      <c r="BD540" s="257"/>
      <c r="BE540" s="257"/>
      <c r="BF540" s="257"/>
      <c r="BG540" s="257"/>
      <c r="BH540" s="257"/>
      <c r="BI540" s="257"/>
      <c r="BJ540" s="257"/>
    </row>
    <row r="541" spans="2:62" ht="15.75" customHeight="1">
      <c r="B541" s="7"/>
      <c r="C541" s="347"/>
      <c r="D541" s="347"/>
      <c r="E541" s="414"/>
      <c r="F541" s="347"/>
      <c r="G541" s="347"/>
      <c r="H541" s="414"/>
      <c r="I541" s="347"/>
      <c r="J541" s="424"/>
      <c r="K541" s="414"/>
      <c r="L541" s="424"/>
      <c r="M541" s="414"/>
      <c r="N541" s="424"/>
      <c r="O541" s="414"/>
      <c r="P541" s="347"/>
      <c r="Q541" s="347"/>
      <c r="R541" s="414"/>
      <c r="S541" s="347"/>
      <c r="T541" s="347"/>
      <c r="U541" s="347"/>
      <c r="V541" s="347"/>
      <c r="W541" s="347"/>
      <c r="X541" s="347"/>
      <c r="Y541" s="257"/>
      <c r="Z541" s="257"/>
      <c r="AA541" s="257"/>
      <c r="AB541" s="257"/>
      <c r="AC541" s="257"/>
      <c r="AD541" s="257"/>
      <c r="AE541" s="257"/>
      <c r="AF541" s="257"/>
      <c r="AG541" s="257"/>
      <c r="AH541" s="257"/>
      <c r="AI541" s="257"/>
      <c r="AJ541" s="257"/>
      <c r="AK541" s="257"/>
      <c r="AL541" s="257"/>
      <c r="AM541" s="257"/>
      <c r="AN541" s="257"/>
      <c r="AO541" s="257"/>
      <c r="AP541" s="257"/>
      <c r="AQ541" s="257"/>
      <c r="AR541" s="257"/>
      <c r="AS541" s="257"/>
      <c r="AT541" s="257"/>
      <c r="AU541" s="257"/>
      <c r="AV541" s="257"/>
      <c r="AW541" s="257"/>
      <c r="AX541" s="257"/>
      <c r="AY541" s="257"/>
      <c r="AZ541" s="257"/>
      <c r="BA541" s="257"/>
      <c r="BB541" s="257"/>
      <c r="BC541" s="257"/>
      <c r="BD541" s="257"/>
      <c r="BE541" s="257"/>
      <c r="BF541" s="257"/>
      <c r="BG541" s="257"/>
      <c r="BH541" s="257"/>
      <c r="BI541" s="257"/>
      <c r="BJ541" s="257"/>
    </row>
    <row r="542" spans="2:62" ht="15.75" customHeight="1">
      <c r="B542" s="7"/>
      <c r="C542" s="413"/>
      <c r="D542" s="347"/>
      <c r="E542" s="414"/>
      <c r="F542" s="347"/>
      <c r="G542" s="347"/>
      <c r="H542" s="414"/>
      <c r="I542" s="347"/>
      <c r="J542" s="424"/>
      <c r="K542" s="414"/>
      <c r="L542" s="424"/>
      <c r="M542" s="414"/>
      <c r="N542" s="424"/>
      <c r="O542" s="414"/>
      <c r="P542" s="347"/>
      <c r="Q542" s="347"/>
      <c r="R542" s="414"/>
      <c r="S542" s="347"/>
      <c r="T542" s="347"/>
      <c r="U542" s="347"/>
      <c r="V542" s="347"/>
      <c r="W542" s="347"/>
      <c r="X542" s="347"/>
      <c r="Y542" s="257"/>
      <c r="Z542" s="257"/>
      <c r="AA542" s="257"/>
      <c r="AB542" s="257"/>
      <c r="AC542" s="257"/>
      <c r="AD542" s="257"/>
      <c r="AE542" s="257"/>
      <c r="AF542" s="257"/>
      <c r="AG542" s="257"/>
      <c r="AH542" s="257"/>
      <c r="AI542" s="257"/>
      <c r="AJ542" s="257"/>
      <c r="AK542" s="257"/>
      <c r="AL542" s="257"/>
      <c r="AM542" s="257"/>
      <c r="AN542" s="257"/>
      <c r="AO542" s="257"/>
      <c r="AP542" s="257"/>
      <c r="AQ542" s="257"/>
      <c r="AR542" s="257"/>
      <c r="AS542" s="257"/>
      <c r="AT542" s="257"/>
      <c r="AU542" s="257"/>
      <c r="AV542" s="257"/>
      <c r="AW542" s="257"/>
      <c r="AX542" s="257"/>
      <c r="AY542" s="257"/>
      <c r="AZ542" s="257"/>
      <c r="BA542" s="257"/>
      <c r="BB542" s="257"/>
      <c r="BC542" s="257"/>
      <c r="BD542" s="257"/>
      <c r="BE542" s="257"/>
      <c r="BF542" s="257"/>
      <c r="BG542" s="257"/>
      <c r="BH542" s="257"/>
      <c r="BI542" s="257"/>
      <c r="BJ542" s="257"/>
    </row>
    <row r="543" spans="2:62" ht="15.75" customHeight="1">
      <c r="B543" s="7"/>
      <c r="C543" s="347"/>
      <c r="D543" s="347"/>
      <c r="E543" s="347"/>
      <c r="F543" s="347"/>
      <c r="G543" s="347"/>
      <c r="H543" s="347"/>
      <c r="I543" s="347"/>
      <c r="J543" s="347"/>
      <c r="K543" s="347"/>
      <c r="L543" s="347"/>
      <c r="M543" s="347"/>
      <c r="N543" s="347"/>
      <c r="O543" s="347"/>
      <c r="P543" s="347"/>
      <c r="Q543" s="347"/>
      <c r="R543" s="347"/>
      <c r="S543" s="347"/>
      <c r="T543" s="347"/>
      <c r="U543" s="347"/>
      <c r="V543" s="347"/>
      <c r="W543" s="347"/>
      <c r="X543" s="347"/>
      <c r="Y543" s="257"/>
      <c r="Z543" s="257"/>
      <c r="AA543" s="257"/>
      <c r="AB543" s="257"/>
      <c r="AC543" s="257"/>
      <c r="AD543" s="257"/>
      <c r="AE543" s="257"/>
      <c r="AF543" s="257"/>
      <c r="AG543" s="257"/>
      <c r="AH543" s="257"/>
      <c r="AI543" s="257"/>
      <c r="AJ543" s="257"/>
      <c r="AK543" s="257"/>
      <c r="AL543" s="257"/>
      <c r="AM543" s="257"/>
      <c r="AN543" s="257"/>
      <c r="AO543" s="257"/>
      <c r="AP543" s="257"/>
      <c r="AQ543" s="257"/>
      <c r="AR543" s="257"/>
      <c r="AS543" s="257"/>
      <c r="AT543" s="257"/>
      <c r="AU543" s="257"/>
      <c r="AV543" s="257"/>
      <c r="AW543" s="257"/>
      <c r="AX543" s="257"/>
      <c r="AY543" s="257"/>
      <c r="AZ543" s="257"/>
      <c r="BA543" s="257"/>
      <c r="BB543" s="257"/>
      <c r="BC543" s="257"/>
      <c r="BD543" s="257"/>
      <c r="BE543" s="257"/>
      <c r="BF543" s="257"/>
      <c r="BG543" s="257"/>
      <c r="BH543" s="257"/>
      <c r="BI543" s="257"/>
      <c r="BJ543" s="257"/>
    </row>
    <row r="544" spans="2:62" ht="15.75" customHeight="1">
      <c r="B544" s="7"/>
      <c r="C544" s="347"/>
      <c r="D544" s="347"/>
      <c r="E544" s="414"/>
      <c r="F544" s="424"/>
      <c r="G544" s="347"/>
      <c r="H544" s="414"/>
      <c r="I544" s="424"/>
      <c r="J544" s="424"/>
      <c r="K544" s="347"/>
      <c r="L544" s="424"/>
      <c r="M544" s="347"/>
      <c r="N544" s="424"/>
      <c r="O544" s="347"/>
      <c r="P544" s="424"/>
      <c r="Q544" s="414"/>
      <c r="R544" s="414"/>
      <c r="S544" s="347"/>
      <c r="T544" s="347"/>
      <c r="U544" s="347"/>
      <c r="V544" s="347"/>
      <c r="W544" s="347"/>
      <c r="X544" s="347"/>
      <c r="Y544" s="257"/>
      <c r="Z544" s="257"/>
      <c r="AA544" s="257"/>
      <c r="AB544" s="257"/>
      <c r="AC544" s="257"/>
      <c r="AD544" s="257"/>
      <c r="AE544" s="257"/>
      <c r="AF544" s="257"/>
      <c r="AG544" s="257"/>
      <c r="AH544" s="257"/>
      <c r="AI544" s="257"/>
      <c r="AJ544" s="257"/>
      <c r="AK544" s="257"/>
      <c r="AL544" s="257"/>
      <c r="AM544" s="257"/>
      <c r="AN544" s="257"/>
      <c r="AO544" s="257"/>
      <c r="AP544" s="257"/>
      <c r="AQ544" s="257"/>
      <c r="AR544" s="257"/>
      <c r="AS544" s="257"/>
      <c r="AT544" s="257"/>
      <c r="AU544" s="257"/>
      <c r="AV544" s="257"/>
      <c r="AW544" s="257"/>
      <c r="AX544" s="257"/>
      <c r="AY544" s="257"/>
      <c r="AZ544" s="257"/>
      <c r="BA544" s="257"/>
      <c r="BB544" s="257"/>
      <c r="BC544" s="257"/>
      <c r="BD544" s="257"/>
      <c r="BE544" s="257"/>
      <c r="BF544" s="257"/>
      <c r="BG544" s="257"/>
      <c r="BH544" s="257"/>
      <c r="BI544" s="257"/>
      <c r="BJ544" s="257"/>
    </row>
    <row r="545" spans="2:62" ht="15.75" customHeight="1">
      <c r="B545" s="7"/>
      <c r="C545" s="347"/>
      <c r="D545" s="347"/>
      <c r="E545" s="414"/>
      <c r="F545" s="425"/>
      <c r="G545" s="347"/>
      <c r="H545" s="414"/>
      <c r="I545" s="425"/>
      <c r="J545" s="424"/>
      <c r="K545" s="414"/>
      <c r="L545" s="424"/>
      <c r="M545" s="414"/>
      <c r="N545" s="424"/>
      <c r="O545" s="414"/>
      <c r="P545" s="347"/>
      <c r="Q545" s="424"/>
      <c r="R545" s="424"/>
      <c r="S545" s="414"/>
      <c r="T545" s="347"/>
      <c r="U545" s="347"/>
      <c r="V545" s="347"/>
      <c r="W545" s="347"/>
      <c r="X545" s="347"/>
      <c r="Y545" s="257"/>
      <c r="Z545" s="257"/>
      <c r="AA545" s="257"/>
      <c r="AB545" s="257"/>
      <c r="AC545" s="257"/>
      <c r="AD545" s="257"/>
      <c r="AE545" s="257"/>
      <c r="AF545" s="257"/>
      <c r="AG545" s="257"/>
      <c r="AH545" s="257"/>
      <c r="AI545" s="257"/>
      <c r="AJ545" s="257"/>
      <c r="AK545" s="257"/>
      <c r="AL545" s="257"/>
      <c r="AM545" s="257"/>
      <c r="AN545" s="257"/>
      <c r="AO545" s="257"/>
      <c r="AP545" s="257"/>
      <c r="AQ545" s="257"/>
      <c r="AR545" s="257"/>
      <c r="AS545" s="257"/>
      <c r="AT545" s="257"/>
      <c r="AU545" s="257"/>
      <c r="AV545" s="257"/>
      <c r="AW545" s="257"/>
      <c r="AX545" s="257"/>
      <c r="AY545" s="257"/>
      <c r="AZ545" s="257"/>
      <c r="BA545" s="257"/>
      <c r="BB545" s="257"/>
      <c r="BC545" s="257"/>
      <c r="BD545" s="257"/>
      <c r="BE545" s="257"/>
      <c r="BF545" s="257"/>
      <c r="BG545" s="257"/>
      <c r="BH545" s="257"/>
      <c r="BI545" s="257"/>
      <c r="BJ545" s="257"/>
    </row>
    <row r="546" spans="2:62" ht="15.75" customHeight="1">
      <c r="B546" s="7"/>
      <c r="C546" s="347"/>
      <c r="D546" s="347"/>
      <c r="E546" s="414"/>
      <c r="F546" s="425"/>
      <c r="G546" s="347"/>
      <c r="H546" s="414"/>
      <c r="I546" s="425"/>
      <c r="J546" s="424"/>
      <c r="K546" s="414"/>
      <c r="L546" s="424"/>
      <c r="M546" s="414"/>
      <c r="N546" s="424"/>
      <c r="O546" s="414"/>
      <c r="P546" s="347"/>
      <c r="Q546" s="347"/>
      <c r="R546" s="414"/>
      <c r="S546" s="414"/>
      <c r="T546" s="347"/>
      <c r="U546" s="347"/>
      <c r="V546" s="347"/>
      <c r="W546" s="347"/>
      <c r="X546" s="347"/>
      <c r="Y546" s="257"/>
      <c r="Z546" s="257"/>
      <c r="AA546" s="257"/>
      <c r="AB546" s="257"/>
      <c r="AC546" s="257"/>
      <c r="AD546" s="257"/>
      <c r="AE546" s="257"/>
      <c r="AF546" s="257"/>
      <c r="AG546" s="257"/>
      <c r="AH546" s="257"/>
      <c r="AI546" s="257"/>
      <c r="AJ546" s="257"/>
      <c r="AK546" s="257"/>
      <c r="AL546" s="257"/>
      <c r="AM546" s="257"/>
      <c r="AN546" s="257"/>
      <c r="AO546" s="257"/>
      <c r="AP546" s="257"/>
      <c r="AQ546" s="257"/>
      <c r="AR546" s="257"/>
      <c r="AS546" s="257"/>
      <c r="AT546" s="257"/>
      <c r="AU546" s="257"/>
      <c r="AV546" s="257"/>
      <c r="AW546" s="257"/>
      <c r="AX546" s="257"/>
      <c r="AY546" s="257"/>
      <c r="AZ546" s="257"/>
      <c r="BA546" s="257"/>
      <c r="BB546" s="257"/>
      <c r="BC546" s="257"/>
      <c r="BD546" s="257"/>
      <c r="BE546" s="257"/>
      <c r="BF546" s="257"/>
      <c r="BG546" s="257"/>
      <c r="BH546" s="257"/>
      <c r="BI546" s="257"/>
      <c r="BJ546" s="257"/>
    </row>
    <row r="547" spans="2:62" ht="15.75" customHeight="1">
      <c r="B547" s="7"/>
      <c r="C547" s="347"/>
      <c r="D547" s="347"/>
      <c r="E547" s="414"/>
      <c r="F547" s="424"/>
      <c r="G547" s="347"/>
      <c r="H547" s="414"/>
      <c r="I547" s="424"/>
      <c r="J547" s="424"/>
      <c r="K547" s="414"/>
      <c r="L547" s="424"/>
      <c r="M547" s="414"/>
      <c r="N547" s="424"/>
      <c r="O547" s="414"/>
      <c r="P547" s="347"/>
      <c r="Q547" s="347"/>
      <c r="R547" s="414"/>
      <c r="S547" s="347"/>
      <c r="T547" s="347"/>
      <c r="U547" s="347"/>
      <c r="V547" s="347"/>
      <c r="W547" s="347"/>
      <c r="X547" s="347"/>
      <c r="Y547" s="257"/>
      <c r="Z547" s="257"/>
      <c r="AA547" s="257"/>
      <c r="AB547" s="257"/>
      <c r="AC547" s="257"/>
      <c r="AD547" s="257"/>
      <c r="AE547" s="257"/>
      <c r="AF547" s="257"/>
      <c r="AG547" s="257"/>
      <c r="AH547" s="257"/>
      <c r="AI547" s="257"/>
      <c r="AJ547" s="257"/>
      <c r="AK547" s="257"/>
      <c r="AL547" s="257"/>
      <c r="AM547" s="257"/>
      <c r="AN547" s="257"/>
      <c r="AO547" s="257"/>
      <c r="AP547" s="257"/>
      <c r="AQ547" s="257"/>
      <c r="AR547" s="257"/>
      <c r="AS547" s="257"/>
      <c r="AT547" s="257"/>
      <c r="AU547" s="257"/>
      <c r="AV547" s="257"/>
      <c r="AW547" s="257"/>
      <c r="AX547" s="257"/>
      <c r="AY547" s="257"/>
      <c r="AZ547" s="257"/>
      <c r="BA547" s="257"/>
      <c r="BB547" s="257"/>
      <c r="BC547" s="257"/>
      <c r="BD547" s="257"/>
      <c r="BE547" s="257"/>
      <c r="BF547" s="257"/>
      <c r="BG547" s="257"/>
      <c r="BH547" s="257"/>
      <c r="BI547" s="257"/>
      <c r="BJ547" s="257"/>
    </row>
    <row r="548" spans="2:62" ht="15.75" customHeight="1">
      <c r="B548" s="7"/>
      <c r="C548" s="413"/>
      <c r="D548" s="413"/>
      <c r="E548" s="416"/>
      <c r="F548" s="426"/>
      <c r="G548" s="413"/>
      <c r="H548" s="416"/>
      <c r="I548" s="426"/>
      <c r="J548" s="426"/>
      <c r="K548" s="416"/>
      <c r="L548" s="426"/>
      <c r="M548" s="416"/>
      <c r="N548" s="426"/>
      <c r="O548" s="416"/>
      <c r="P548" s="426"/>
      <c r="Q548" s="413"/>
      <c r="R548" s="416"/>
      <c r="S548" s="413"/>
      <c r="T548" s="347"/>
      <c r="U548" s="347"/>
      <c r="V548" s="347"/>
      <c r="W548" s="347"/>
      <c r="X548" s="347"/>
      <c r="Y548" s="257"/>
      <c r="Z548" s="257"/>
      <c r="AA548" s="257"/>
      <c r="AB548" s="257"/>
      <c r="AC548" s="257"/>
      <c r="AD548" s="257"/>
      <c r="AE548" s="257"/>
      <c r="AF548" s="257"/>
      <c r="AG548" s="257"/>
      <c r="AH548" s="257"/>
      <c r="AI548" s="257"/>
      <c r="AJ548" s="257"/>
      <c r="AK548" s="257"/>
      <c r="AL548" s="257"/>
      <c r="AM548" s="257"/>
      <c r="AN548" s="257"/>
      <c r="AO548" s="257"/>
      <c r="AP548" s="257"/>
      <c r="AQ548" s="257"/>
      <c r="AR548" s="257"/>
      <c r="AS548" s="257"/>
      <c r="AT548" s="257"/>
      <c r="AU548" s="257"/>
      <c r="AV548" s="257"/>
      <c r="AW548" s="257"/>
      <c r="AX548" s="257"/>
      <c r="AY548" s="257"/>
      <c r="AZ548" s="257"/>
      <c r="BA548" s="257"/>
      <c r="BB548" s="257"/>
      <c r="BC548" s="257"/>
      <c r="BD548" s="257"/>
      <c r="BE548" s="257"/>
      <c r="BF548" s="257"/>
      <c r="BG548" s="257"/>
      <c r="BH548" s="257"/>
      <c r="BI548" s="257"/>
      <c r="BJ548" s="257"/>
    </row>
    <row r="549" spans="2:62" ht="15.75" customHeight="1">
      <c r="B549" s="7"/>
      <c r="C549" s="347"/>
      <c r="D549" s="347"/>
      <c r="E549" s="347"/>
      <c r="F549" s="347"/>
      <c r="G549" s="347"/>
      <c r="H549" s="347"/>
      <c r="I549" s="347"/>
      <c r="J549" s="347"/>
      <c r="K549" s="347"/>
      <c r="L549" s="347"/>
      <c r="M549" s="347"/>
      <c r="N549" s="347"/>
      <c r="O549" s="347"/>
      <c r="P549" s="413"/>
      <c r="Q549" s="426"/>
      <c r="R549" s="426"/>
      <c r="S549" s="347"/>
      <c r="T549" s="347"/>
      <c r="U549" s="347"/>
      <c r="V549" s="347"/>
      <c r="W549" s="347"/>
      <c r="X549" s="347"/>
      <c r="Y549" s="257"/>
      <c r="Z549" s="257"/>
      <c r="AA549" s="257"/>
      <c r="AB549" s="257"/>
      <c r="AC549" s="257"/>
      <c r="AD549" s="257"/>
      <c r="AE549" s="257"/>
      <c r="AF549" s="257"/>
      <c r="AG549" s="257"/>
      <c r="AH549" s="257"/>
      <c r="AI549" s="257"/>
      <c r="AJ549" s="257"/>
      <c r="AK549" s="257"/>
      <c r="AL549" s="257"/>
      <c r="AM549" s="257"/>
      <c r="AN549" s="257"/>
      <c r="AO549" s="257"/>
      <c r="AP549" s="257"/>
      <c r="AQ549" s="257"/>
      <c r="AR549" s="257"/>
      <c r="AS549" s="257"/>
      <c r="AT549" s="257"/>
      <c r="AU549" s="257"/>
      <c r="AV549" s="257"/>
      <c r="AW549" s="257"/>
      <c r="AX549" s="257"/>
      <c r="AY549" s="257"/>
      <c r="AZ549" s="257"/>
      <c r="BA549" s="257"/>
      <c r="BB549" s="257"/>
      <c r="BC549" s="257"/>
      <c r="BD549" s="257"/>
      <c r="BE549" s="257"/>
      <c r="BF549" s="257"/>
      <c r="BG549" s="257"/>
      <c r="BH549" s="257"/>
      <c r="BI549" s="257"/>
      <c r="BJ549" s="257"/>
    </row>
    <row r="550" spans="2:62" ht="15.75" customHeight="1">
      <c r="B550" s="7"/>
      <c r="C550" s="347"/>
      <c r="D550" s="347"/>
      <c r="E550" s="414"/>
      <c r="F550" s="424"/>
      <c r="G550" s="347"/>
      <c r="H550" s="414"/>
      <c r="I550" s="424"/>
      <c r="J550" s="424"/>
      <c r="K550" s="414"/>
      <c r="L550" s="424"/>
      <c r="M550" s="414"/>
      <c r="N550" s="424"/>
      <c r="O550" s="414"/>
      <c r="P550" s="347"/>
      <c r="Q550" s="347"/>
      <c r="R550" s="414"/>
      <c r="S550" s="347"/>
      <c r="T550" s="347"/>
      <c r="U550" s="347"/>
      <c r="V550" s="347"/>
      <c r="W550" s="347"/>
      <c r="X550" s="347"/>
      <c r="Y550" s="257"/>
      <c r="Z550" s="257"/>
      <c r="AA550" s="257"/>
      <c r="AB550" s="257"/>
      <c r="AC550" s="257"/>
      <c r="AD550" s="257"/>
      <c r="AE550" s="257"/>
      <c r="AF550" s="257"/>
      <c r="AG550" s="257"/>
      <c r="AH550" s="257"/>
      <c r="AI550" s="257"/>
      <c r="AJ550" s="257"/>
      <c r="AK550" s="257"/>
      <c r="AL550" s="257"/>
      <c r="AM550" s="257"/>
      <c r="AN550" s="257"/>
      <c r="AO550" s="257"/>
      <c r="AP550" s="257"/>
      <c r="AQ550" s="257"/>
      <c r="AR550" s="257"/>
      <c r="AS550" s="257"/>
      <c r="AT550" s="257"/>
      <c r="AU550" s="257"/>
      <c r="AV550" s="257"/>
      <c r="AW550" s="257"/>
      <c r="AX550" s="257"/>
      <c r="AY550" s="257"/>
      <c r="AZ550" s="257"/>
      <c r="BA550" s="257"/>
      <c r="BB550" s="257"/>
      <c r="BC550" s="257"/>
      <c r="BD550" s="257"/>
      <c r="BE550" s="257"/>
      <c r="BF550" s="257"/>
      <c r="BG550" s="257"/>
      <c r="BH550" s="257"/>
      <c r="BI550" s="257"/>
      <c r="BJ550" s="257"/>
    </row>
    <row r="551" spans="2:62" ht="15.75" customHeight="1">
      <c r="B551" s="7"/>
      <c r="C551" s="413"/>
      <c r="D551" s="347"/>
      <c r="E551" s="414"/>
      <c r="F551" s="424"/>
      <c r="G551" s="347"/>
      <c r="H551" s="414"/>
      <c r="I551" s="424"/>
      <c r="J551" s="424"/>
      <c r="K551" s="414"/>
      <c r="L551" s="424"/>
      <c r="M551" s="414"/>
      <c r="N551" s="424"/>
      <c r="O551" s="414"/>
      <c r="P551" s="347"/>
      <c r="Q551" s="347"/>
      <c r="R551" s="414"/>
      <c r="S551" s="347"/>
      <c r="T551" s="347"/>
      <c r="U551" s="347"/>
      <c r="V551" s="347"/>
      <c r="W551" s="347"/>
      <c r="X551" s="347"/>
      <c r="Y551" s="257"/>
      <c r="Z551" s="257"/>
      <c r="AA551" s="257"/>
      <c r="AB551" s="257"/>
      <c r="AC551" s="257"/>
      <c r="AD551" s="257"/>
      <c r="AE551" s="257"/>
      <c r="AF551" s="257"/>
      <c r="AG551" s="257"/>
      <c r="AH551" s="257"/>
      <c r="AI551" s="257"/>
      <c r="AJ551" s="257"/>
      <c r="AK551" s="257"/>
      <c r="AL551" s="257"/>
      <c r="AM551" s="257"/>
      <c r="AN551" s="257"/>
      <c r="AO551" s="257"/>
      <c r="AP551" s="257"/>
      <c r="AQ551" s="257"/>
      <c r="AR551" s="257"/>
      <c r="AS551" s="257"/>
      <c r="AT551" s="257"/>
      <c r="AU551" s="257"/>
      <c r="AV551" s="257"/>
      <c r="AW551" s="257"/>
      <c r="AX551" s="257"/>
      <c r="AY551" s="257"/>
      <c r="AZ551" s="257"/>
      <c r="BA551" s="257"/>
      <c r="BB551" s="257"/>
      <c r="BC551" s="257"/>
      <c r="BD551" s="257"/>
      <c r="BE551" s="257"/>
      <c r="BF551" s="257"/>
      <c r="BG551" s="257"/>
      <c r="BH551" s="257"/>
      <c r="BI551" s="257"/>
      <c r="BJ551" s="257"/>
    </row>
    <row r="552" spans="2:62" ht="15.75" customHeight="1">
      <c r="B552" s="7"/>
      <c r="C552" s="347"/>
      <c r="D552" s="347"/>
      <c r="E552" s="414"/>
      <c r="F552" s="424"/>
      <c r="G552" s="347"/>
      <c r="H552" s="414"/>
      <c r="I552" s="424"/>
      <c r="J552" s="424"/>
      <c r="K552" s="414"/>
      <c r="L552" s="424"/>
      <c r="M552" s="414"/>
      <c r="N552" s="424"/>
      <c r="O552" s="414"/>
      <c r="P552" s="347"/>
      <c r="Q552" s="347"/>
      <c r="R552" s="414"/>
      <c r="S552" s="347"/>
      <c r="T552" s="347"/>
      <c r="U552" s="347"/>
      <c r="V552" s="347"/>
      <c r="W552" s="347"/>
      <c r="X552" s="347"/>
      <c r="Y552" s="257"/>
      <c r="Z552" s="257"/>
      <c r="AA552" s="257"/>
      <c r="AB552" s="257"/>
      <c r="AC552" s="257"/>
      <c r="AD552" s="257"/>
      <c r="AE552" s="257"/>
      <c r="AF552" s="257"/>
      <c r="AG552" s="257"/>
      <c r="AH552" s="257"/>
      <c r="AI552" s="257"/>
      <c r="AJ552" s="257"/>
      <c r="AK552" s="257"/>
      <c r="AL552" s="257"/>
      <c r="AM552" s="257"/>
      <c r="AN552" s="257"/>
      <c r="AO552" s="257"/>
      <c r="AP552" s="257"/>
      <c r="AQ552" s="257"/>
      <c r="AR552" s="257"/>
      <c r="AS552" s="257"/>
      <c r="AT552" s="257"/>
      <c r="AU552" s="257"/>
      <c r="AV552" s="257"/>
      <c r="AW552" s="257"/>
      <c r="AX552" s="257"/>
      <c r="AY552" s="257"/>
      <c r="AZ552" s="257"/>
      <c r="BA552" s="257"/>
      <c r="BB552" s="257"/>
      <c r="BC552" s="257"/>
      <c r="BD552" s="257"/>
      <c r="BE552" s="257"/>
      <c r="BF552" s="257"/>
      <c r="BG552" s="257"/>
      <c r="BH552" s="257"/>
      <c r="BI552" s="257"/>
      <c r="BJ552" s="257"/>
    </row>
    <row r="553" spans="2:62" ht="15.75" customHeight="1">
      <c r="B553" s="7"/>
      <c r="C553" s="347"/>
      <c r="D553" s="347"/>
      <c r="E553" s="347"/>
      <c r="F553" s="347"/>
      <c r="G553" s="347"/>
      <c r="H553" s="347"/>
      <c r="I553" s="347"/>
      <c r="J553" s="347"/>
      <c r="K553" s="347"/>
      <c r="L553" s="347"/>
      <c r="M553" s="347"/>
      <c r="N553" s="347"/>
      <c r="O553" s="347"/>
      <c r="P553" s="424"/>
      <c r="Q553" s="414"/>
      <c r="R553" s="347"/>
      <c r="S553" s="414"/>
      <c r="T553" s="347"/>
      <c r="U553" s="347"/>
      <c r="V553" s="347"/>
      <c r="W553" s="347"/>
      <c r="X553" s="347"/>
      <c r="Y553" s="257"/>
      <c r="Z553" s="257"/>
      <c r="AA553" s="257"/>
      <c r="AB553" s="257"/>
      <c r="AC553" s="257"/>
      <c r="AD553" s="257"/>
      <c r="AE553" s="257"/>
      <c r="AF553" s="257"/>
      <c r="AG553" s="257"/>
      <c r="AH553" s="257"/>
      <c r="AI553" s="257"/>
      <c r="AJ553" s="257"/>
      <c r="AK553" s="257"/>
      <c r="AL553" s="257"/>
      <c r="AM553" s="257"/>
      <c r="AN553" s="257"/>
      <c r="AO553" s="257"/>
      <c r="AP553" s="257"/>
      <c r="AQ553" s="257"/>
      <c r="AR553" s="257"/>
      <c r="AS553" s="257"/>
      <c r="AT553" s="257"/>
      <c r="AU553" s="257"/>
      <c r="AV553" s="257"/>
      <c r="AW553" s="257"/>
      <c r="AX553" s="257"/>
      <c r="AY553" s="257"/>
      <c r="AZ553" s="257"/>
      <c r="BA553" s="257"/>
      <c r="BB553" s="257"/>
      <c r="BC553" s="257"/>
      <c r="BD553" s="257"/>
      <c r="BE553" s="257"/>
      <c r="BF553" s="257"/>
      <c r="BG553" s="257"/>
      <c r="BH553" s="257"/>
      <c r="BI553" s="257"/>
      <c r="BJ553" s="257"/>
    </row>
    <row r="554" spans="2:62" ht="15.75" customHeight="1">
      <c r="B554" s="7"/>
      <c r="C554" s="347"/>
      <c r="D554" s="347"/>
      <c r="E554" s="347"/>
      <c r="F554" s="347"/>
      <c r="G554" s="347"/>
      <c r="H554" s="347"/>
      <c r="I554" s="347"/>
      <c r="J554" s="347"/>
      <c r="K554" s="347"/>
      <c r="L554" s="347"/>
      <c r="M554" s="347"/>
      <c r="N554" s="347"/>
      <c r="O554" s="347"/>
      <c r="P554" s="424"/>
      <c r="Q554" s="414"/>
      <c r="R554" s="347"/>
      <c r="S554" s="414"/>
      <c r="T554" s="347"/>
      <c r="U554" s="347"/>
      <c r="V554" s="347"/>
      <c r="W554" s="347"/>
      <c r="X554" s="347"/>
      <c r="Y554" s="257"/>
      <c r="Z554" s="257"/>
      <c r="AA554" s="257"/>
      <c r="AB554" s="257"/>
      <c r="AC554" s="257"/>
      <c r="AD554" s="257"/>
      <c r="AE554" s="257"/>
      <c r="AF554" s="257"/>
      <c r="AG554" s="257"/>
      <c r="AH554" s="257"/>
      <c r="AI554" s="257"/>
      <c r="AJ554" s="257"/>
      <c r="AK554" s="257"/>
      <c r="AL554" s="257"/>
      <c r="AM554" s="257"/>
      <c r="AN554" s="257"/>
      <c r="AO554" s="257"/>
      <c r="AP554" s="257"/>
      <c r="AQ554" s="257"/>
      <c r="AR554" s="257"/>
      <c r="AS554" s="257"/>
      <c r="AT554" s="257"/>
      <c r="AU554" s="257"/>
      <c r="AV554" s="257"/>
      <c r="AW554" s="257"/>
      <c r="AX554" s="257"/>
      <c r="AY554" s="257"/>
      <c r="AZ554" s="257"/>
      <c r="BA554" s="257"/>
      <c r="BB554" s="257"/>
      <c r="BC554" s="257"/>
      <c r="BD554" s="257"/>
      <c r="BE554" s="257"/>
      <c r="BF554" s="257"/>
      <c r="BG554" s="257"/>
      <c r="BH554" s="257"/>
      <c r="BI554" s="257"/>
      <c r="BJ554" s="257"/>
    </row>
    <row r="555" spans="2:62" ht="15.75" customHeight="1">
      <c r="B555" s="7"/>
      <c r="C555" s="347"/>
      <c r="D555" s="347"/>
      <c r="E555" s="347"/>
      <c r="F555" s="347"/>
      <c r="G555" s="347"/>
      <c r="H555" s="347"/>
      <c r="I555" s="347"/>
      <c r="J555" s="347"/>
      <c r="K555" s="347"/>
      <c r="L555" s="347"/>
      <c r="M555" s="347"/>
      <c r="N555" s="347"/>
      <c r="O555" s="347"/>
      <c r="P555" s="424"/>
      <c r="Q555" s="414"/>
      <c r="R555" s="347"/>
      <c r="S555" s="414"/>
      <c r="T555" s="347"/>
      <c r="U555" s="347"/>
      <c r="V555" s="347"/>
      <c r="W555" s="347"/>
      <c r="X555" s="347"/>
      <c r="Y555" s="257"/>
      <c r="Z555" s="257"/>
      <c r="AA555" s="257"/>
      <c r="AB555" s="257"/>
      <c r="AC555" s="257"/>
      <c r="AD555" s="257"/>
      <c r="AE555" s="257"/>
      <c r="AF555" s="257"/>
      <c r="AG555" s="257"/>
      <c r="AH555" s="257"/>
      <c r="AI555" s="257"/>
      <c r="AJ555" s="257"/>
      <c r="AK555" s="257"/>
      <c r="AL555" s="257"/>
      <c r="AM555" s="257"/>
      <c r="AN555" s="257"/>
      <c r="AO555" s="257"/>
      <c r="AP555" s="257"/>
      <c r="AQ555" s="257"/>
      <c r="AR555" s="257"/>
      <c r="AS555" s="257"/>
      <c r="AT555" s="257"/>
      <c r="AU555" s="257"/>
      <c r="AV555" s="257"/>
      <c r="AW555" s="257"/>
      <c r="AX555" s="257"/>
      <c r="AY555" s="257"/>
      <c r="AZ555" s="257"/>
      <c r="BA555" s="257"/>
      <c r="BB555" s="257"/>
      <c r="BC555" s="257"/>
      <c r="BD555" s="257"/>
      <c r="BE555" s="257"/>
      <c r="BF555" s="257"/>
      <c r="BG555" s="257"/>
      <c r="BH555" s="257"/>
      <c r="BI555" s="257"/>
      <c r="BJ555" s="257"/>
    </row>
    <row r="556" spans="2:62" ht="15.75" customHeight="1">
      <c r="B556" s="7"/>
      <c r="C556" s="347"/>
      <c r="D556" s="347"/>
      <c r="E556" s="347"/>
      <c r="F556" s="347"/>
      <c r="G556" s="347"/>
      <c r="H556" s="347"/>
      <c r="I556" s="347"/>
      <c r="J556" s="347"/>
      <c r="K556" s="347"/>
      <c r="L556" s="347"/>
      <c r="M556" s="347"/>
      <c r="N556" s="347"/>
      <c r="O556" s="347"/>
      <c r="P556" s="424"/>
      <c r="Q556" s="414"/>
      <c r="R556" s="347"/>
      <c r="S556" s="414"/>
      <c r="T556" s="347"/>
      <c r="U556" s="347"/>
      <c r="V556" s="347"/>
      <c r="W556" s="347"/>
      <c r="X556" s="347"/>
      <c r="Y556" s="257"/>
      <c r="Z556" s="257"/>
      <c r="AA556" s="257"/>
      <c r="AB556" s="257"/>
      <c r="AC556" s="257"/>
      <c r="AD556" s="257"/>
      <c r="AE556" s="257"/>
      <c r="AF556" s="257"/>
      <c r="AG556" s="257"/>
      <c r="AH556" s="257"/>
      <c r="AI556" s="257"/>
      <c r="AJ556" s="257"/>
      <c r="AK556" s="257"/>
      <c r="AL556" s="257"/>
      <c r="AM556" s="257"/>
      <c r="AN556" s="257"/>
      <c r="AO556" s="257"/>
      <c r="AP556" s="257"/>
      <c r="AQ556" s="257"/>
      <c r="AR556" s="257"/>
      <c r="AS556" s="257"/>
      <c r="AT556" s="257"/>
      <c r="AU556" s="257"/>
      <c r="AV556" s="257"/>
      <c r="AW556" s="257"/>
      <c r="AX556" s="257"/>
      <c r="AY556" s="257"/>
      <c r="AZ556" s="257"/>
      <c r="BA556" s="257"/>
      <c r="BB556" s="257"/>
      <c r="BC556" s="257"/>
      <c r="BD556" s="257"/>
      <c r="BE556" s="257"/>
      <c r="BF556" s="257"/>
      <c r="BG556" s="257"/>
      <c r="BH556" s="257"/>
      <c r="BI556" s="257"/>
      <c r="BJ556" s="257"/>
    </row>
    <row r="557" spans="2:62" ht="15.75" customHeight="1">
      <c r="B557" s="7"/>
      <c r="C557" s="347"/>
      <c r="D557" s="347"/>
      <c r="E557" s="347"/>
      <c r="F557" s="347"/>
      <c r="G557" s="347"/>
      <c r="H557" s="347"/>
      <c r="I557" s="347"/>
      <c r="J557" s="347"/>
      <c r="K557" s="347"/>
      <c r="L557" s="347"/>
      <c r="M557" s="347"/>
      <c r="N557" s="347"/>
      <c r="O557" s="347"/>
      <c r="P557" s="424"/>
      <c r="Q557" s="414"/>
      <c r="R557" s="347"/>
      <c r="S557" s="414"/>
      <c r="T557" s="347"/>
      <c r="U557" s="347"/>
      <c r="V557" s="347"/>
      <c r="W557" s="347"/>
      <c r="X557" s="347"/>
      <c r="Y557" s="257"/>
      <c r="Z557" s="257"/>
      <c r="AA557" s="257"/>
      <c r="AB557" s="257"/>
      <c r="AC557" s="257"/>
      <c r="AD557" s="257"/>
      <c r="AE557" s="257"/>
      <c r="AF557" s="257"/>
      <c r="AG557" s="257"/>
      <c r="AH557" s="257"/>
      <c r="AI557" s="257"/>
      <c r="AJ557" s="257"/>
      <c r="AK557" s="257"/>
      <c r="AL557" s="257"/>
      <c r="AM557" s="257"/>
      <c r="AN557" s="257"/>
      <c r="AO557" s="257"/>
      <c r="AP557" s="257"/>
      <c r="AQ557" s="257"/>
      <c r="AR557" s="257"/>
      <c r="AS557" s="257"/>
      <c r="AT557" s="257"/>
      <c r="AU557" s="257"/>
      <c r="AV557" s="257"/>
      <c r="AW557" s="257"/>
      <c r="AX557" s="257"/>
      <c r="AY557" s="257"/>
      <c r="AZ557" s="257"/>
      <c r="BA557" s="257"/>
      <c r="BB557" s="257"/>
      <c r="BC557" s="257"/>
      <c r="BD557" s="257"/>
      <c r="BE557" s="257"/>
      <c r="BF557" s="257"/>
      <c r="BG557" s="257"/>
      <c r="BH557" s="257"/>
      <c r="BI557" s="257"/>
      <c r="BJ557" s="257"/>
    </row>
    <row r="558" spans="2:62" ht="15.75" customHeight="1">
      <c r="B558" s="7"/>
      <c r="C558" s="347"/>
      <c r="D558" s="347"/>
      <c r="E558" s="347"/>
      <c r="F558" s="347"/>
      <c r="G558" s="347"/>
      <c r="H558" s="347"/>
      <c r="I558" s="347"/>
      <c r="J558" s="347"/>
      <c r="K558" s="347"/>
      <c r="L558" s="347"/>
      <c r="M558" s="347"/>
      <c r="N558" s="347"/>
      <c r="O558" s="347"/>
      <c r="P558" s="424"/>
      <c r="Q558" s="414"/>
      <c r="R558" s="347"/>
      <c r="S558" s="414"/>
      <c r="T558" s="347"/>
      <c r="U558" s="347"/>
      <c r="V558" s="347"/>
      <c r="W558" s="347"/>
      <c r="X558" s="347"/>
      <c r="Y558" s="257"/>
      <c r="Z558" s="257"/>
      <c r="AA558" s="257"/>
      <c r="AB558" s="257"/>
      <c r="AC558" s="257"/>
      <c r="AD558" s="257"/>
      <c r="AE558" s="257"/>
      <c r="AF558" s="257"/>
      <c r="AG558" s="257"/>
      <c r="AH558" s="257"/>
      <c r="AI558" s="257"/>
      <c r="AJ558" s="257"/>
      <c r="AK558" s="257"/>
      <c r="AL558" s="257"/>
      <c r="AM558" s="257"/>
      <c r="AN558" s="257"/>
      <c r="AO558" s="257"/>
      <c r="AP558" s="257"/>
      <c r="AQ558" s="257"/>
      <c r="AR558" s="257"/>
      <c r="AS558" s="257"/>
      <c r="AT558" s="257"/>
      <c r="AU558" s="257"/>
      <c r="AV558" s="257"/>
      <c r="AW558" s="257"/>
      <c r="AX558" s="257"/>
      <c r="AY558" s="257"/>
      <c r="AZ558" s="257"/>
      <c r="BA558" s="257"/>
      <c r="BB558" s="257"/>
      <c r="BC558" s="257"/>
      <c r="BD558" s="257"/>
      <c r="BE558" s="257"/>
      <c r="BF558" s="257"/>
      <c r="BG558" s="257"/>
      <c r="BH558" s="257"/>
      <c r="BI558" s="257"/>
      <c r="BJ558" s="257"/>
    </row>
    <row r="559" spans="2:62" ht="15.75" customHeight="1">
      <c r="B559" s="7"/>
      <c r="C559" s="347"/>
      <c r="D559" s="347"/>
      <c r="E559" s="347"/>
      <c r="F559" s="347"/>
      <c r="G559" s="347"/>
      <c r="H559" s="347"/>
      <c r="I559" s="347"/>
      <c r="J559" s="347"/>
      <c r="K559" s="347"/>
      <c r="L559" s="347"/>
      <c r="M559" s="347"/>
      <c r="N559" s="347"/>
      <c r="O559" s="347"/>
      <c r="P559" s="424"/>
      <c r="Q559" s="414"/>
      <c r="R559" s="347"/>
      <c r="S559" s="414"/>
      <c r="T559" s="347"/>
      <c r="U559" s="347"/>
      <c r="V559" s="347"/>
      <c r="W559" s="347"/>
      <c r="X559" s="347"/>
      <c r="Y559" s="257"/>
      <c r="Z559" s="257"/>
      <c r="AA559" s="257"/>
      <c r="AB559" s="257"/>
      <c r="AC559" s="257"/>
      <c r="AD559" s="257"/>
      <c r="AE559" s="257"/>
      <c r="AF559" s="257"/>
      <c r="AG559" s="257"/>
      <c r="AH559" s="257"/>
      <c r="AI559" s="257"/>
      <c r="AJ559" s="257"/>
      <c r="AK559" s="257"/>
      <c r="AL559" s="257"/>
      <c r="AM559" s="257"/>
      <c r="AN559" s="257"/>
      <c r="AO559" s="257"/>
      <c r="AP559" s="257"/>
      <c r="AQ559" s="257"/>
      <c r="AR559" s="257"/>
      <c r="AS559" s="257"/>
      <c r="AT559" s="257"/>
      <c r="AU559" s="257"/>
      <c r="AV559" s="257"/>
      <c r="AW559" s="257"/>
      <c r="AX559" s="257"/>
      <c r="AY559" s="257"/>
      <c r="AZ559" s="257"/>
      <c r="BA559" s="257"/>
      <c r="BB559" s="257"/>
      <c r="BC559" s="257"/>
      <c r="BD559" s="257"/>
      <c r="BE559" s="257"/>
      <c r="BF559" s="257"/>
      <c r="BG559" s="257"/>
      <c r="BH559" s="257"/>
      <c r="BI559" s="257"/>
      <c r="BJ559" s="257"/>
    </row>
    <row r="560" spans="2:62" ht="15.75" customHeight="1">
      <c r="B560" s="7"/>
      <c r="C560" s="347"/>
      <c r="D560" s="347"/>
      <c r="E560" s="347"/>
      <c r="F560" s="347"/>
      <c r="G560" s="347"/>
      <c r="H560" s="347"/>
      <c r="I560" s="347"/>
      <c r="J560" s="347"/>
      <c r="K560" s="347"/>
      <c r="L560" s="347"/>
      <c r="M560" s="347"/>
      <c r="N560" s="347"/>
      <c r="O560" s="347"/>
      <c r="P560" s="424"/>
      <c r="Q560" s="414"/>
      <c r="R560" s="347"/>
      <c r="S560" s="414"/>
      <c r="T560" s="347"/>
      <c r="U560" s="347"/>
      <c r="V560" s="347"/>
      <c r="W560" s="347"/>
      <c r="X560" s="347"/>
      <c r="Y560" s="257"/>
      <c r="Z560" s="257"/>
      <c r="AA560" s="257"/>
      <c r="AB560" s="257"/>
      <c r="AC560" s="257"/>
      <c r="AD560" s="257"/>
      <c r="AE560" s="257"/>
      <c r="AF560" s="257"/>
      <c r="AG560" s="257"/>
      <c r="AH560" s="257"/>
      <c r="AI560" s="257"/>
      <c r="AJ560" s="257"/>
      <c r="AK560" s="257"/>
      <c r="AL560" s="257"/>
      <c r="AM560" s="257"/>
      <c r="AN560" s="257"/>
      <c r="AO560" s="257"/>
      <c r="AP560" s="257"/>
      <c r="AQ560" s="257"/>
      <c r="AR560" s="257"/>
      <c r="AS560" s="257"/>
      <c r="AT560" s="257"/>
      <c r="AU560" s="257"/>
      <c r="AV560" s="257"/>
      <c r="AW560" s="257"/>
      <c r="AX560" s="257"/>
      <c r="AY560" s="257"/>
      <c r="AZ560" s="257"/>
      <c r="BA560" s="257"/>
      <c r="BB560" s="257"/>
      <c r="BC560" s="257"/>
      <c r="BD560" s="257"/>
      <c r="BE560" s="257"/>
      <c r="BF560" s="257"/>
      <c r="BG560" s="257"/>
      <c r="BH560" s="257"/>
      <c r="BI560" s="257"/>
      <c r="BJ560" s="257"/>
    </row>
    <row r="561" spans="2:62" ht="15.75" customHeight="1">
      <c r="B561" s="7"/>
      <c r="C561" s="413"/>
      <c r="D561" s="413"/>
      <c r="E561" s="347"/>
      <c r="F561" s="347"/>
      <c r="G561" s="413"/>
      <c r="H561" s="347"/>
      <c r="I561" s="347"/>
      <c r="J561" s="347"/>
      <c r="K561" s="347"/>
      <c r="L561" s="347"/>
      <c r="M561" s="347"/>
      <c r="N561" s="347"/>
      <c r="O561" s="347"/>
      <c r="P561" s="426"/>
      <c r="Q561" s="416"/>
      <c r="R561" s="347"/>
      <c r="S561" s="416"/>
      <c r="T561" s="347"/>
      <c r="U561" s="347"/>
      <c r="V561" s="347"/>
      <c r="W561" s="347"/>
      <c r="X561" s="347"/>
      <c r="Y561" s="257"/>
      <c r="Z561" s="257"/>
      <c r="AA561" s="257"/>
      <c r="AB561" s="257"/>
      <c r="AC561" s="257"/>
      <c r="AD561" s="257"/>
      <c r="AE561" s="257"/>
      <c r="AF561" s="257"/>
      <c r="AG561" s="257"/>
      <c r="AH561" s="257"/>
      <c r="AI561" s="257"/>
      <c r="AJ561" s="257"/>
      <c r="AK561" s="257"/>
      <c r="AL561" s="257"/>
      <c r="AM561" s="257"/>
      <c r="AN561" s="257"/>
      <c r="AO561" s="257"/>
      <c r="AP561" s="257"/>
      <c r="AQ561" s="257"/>
      <c r="AR561" s="257"/>
      <c r="AS561" s="257"/>
      <c r="AT561" s="257"/>
      <c r="AU561" s="257"/>
      <c r="AV561" s="257"/>
      <c r="AW561" s="257"/>
      <c r="AX561" s="257"/>
      <c r="AY561" s="257"/>
      <c r="AZ561" s="257"/>
      <c r="BA561" s="257"/>
      <c r="BB561" s="257"/>
      <c r="BC561" s="257"/>
      <c r="BD561" s="257"/>
      <c r="BE561" s="257"/>
      <c r="BF561" s="257"/>
      <c r="BG561" s="257"/>
      <c r="BH561" s="257"/>
      <c r="BI561" s="257"/>
      <c r="BJ561" s="257"/>
    </row>
    <row r="562" spans="2:62" ht="15.75" customHeight="1">
      <c r="B562" s="7"/>
      <c r="C562" s="347"/>
      <c r="D562" s="347"/>
      <c r="E562" s="347"/>
      <c r="F562" s="347"/>
      <c r="G562" s="347"/>
      <c r="H562" s="347"/>
      <c r="I562" s="347"/>
      <c r="J562" s="347"/>
      <c r="K562" s="347"/>
      <c r="L562" s="347"/>
      <c r="M562" s="347"/>
      <c r="N562" s="347"/>
      <c r="O562" s="347"/>
      <c r="P562" s="426"/>
      <c r="Q562" s="426"/>
      <c r="R562" s="347"/>
      <c r="S562" s="347"/>
      <c r="T562" s="347"/>
      <c r="U562" s="347"/>
      <c r="V562" s="347"/>
      <c r="W562" s="347"/>
      <c r="X562" s="347"/>
      <c r="Y562" s="257"/>
      <c r="Z562" s="257"/>
      <c r="AA562" s="257"/>
      <c r="AB562" s="257"/>
      <c r="AC562" s="257"/>
      <c r="AD562" s="257"/>
      <c r="AE562" s="257"/>
      <c r="AF562" s="257"/>
      <c r="AG562" s="257"/>
      <c r="AH562" s="257"/>
      <c r="AI562" s="257"/>
      <c r="AJ562" s="257"/>
      <c r="AK562" s="257"/>
      <c r="AL562" s="257"/>
      <c r="AM562" s="257"/>
      <c r="AN562" s="257"/>
      <c r="AO562" s="257"/>
      <c r="AP562" s="257"/>
      <c r="AQ562" s="257"/>
      <c r="AR562" s="257"/>
      <c r="AS562" s="257"/>
      <c r="AT562" s="257"/>
      <c r="AU562" s="257"/>
      <c r="AV562" s="257"/>
      <c r="AW562" s="257"/>
      <c r="AX562" s="257"/>
      <c r="AY562" s="257"/>
      <c r="AZ562" s="257"/>
      <c r="BA562" s="257"/>
      <c r="BB562" s="257"/>
      <c r="BC562" s="257"/>
      <c r="BD562" s="257"/>
      <c r="BE562" s="257"/>
      <c r="BF562" s="257"/>
      <c r="BG562" s="257"/>
      <c r="BH562" s="257"/>
      <c r="BI562" s="257"/>
      <c r="BJ562" s="257"/>
    </row>
    <row r="563" spans="2:62" ht="15.75" customHeight="1">
      <c r="B563" s="7"/>
      <c r="C563" s="347"/>
      <c r="D563" s="347"/>
      <c r="E563" s="347"/>
      <c r="F563" s="347"/>
      <c r="G563" s="347"/>
      <c r="H563" s="347"/>
      <c r="I563" s="347"/>
      <c r="J563" s="347"/>
      <c r="K563" s="347"/>
      <c r="L563" s="347"/>
      <c r="M563" s="347"/>
      <c r="N563" s="347"/>
      <c r="O563" s="347"/>
      <c r="P563" s="424"/>
      <c r="Q563" s="414"/>
      <c r="R563" s="347"/>
      <c r="S563" s="414"/>
      <c r="T563" s="347"/>
      <c r="U563" s="347"/>
      <c r="V563" s="347"/>
      <c r="W563" s="347"/>
      <c r="X563" s="347"/>
      <c r="Y563" s="257"/>
      <c r="Z563" s="257"/>
      <c r="AA563" s="257"/>
      <c r="AB563" s="257"/>
      <c r="AC563" s="257"/>
      <c r="AD563" s="257"/>
      <c r="AE563" s="257"/>
      <c r="AF563" s="257"/>
      <c r="AG563" s="257"/>
      <c r="AH563" s="257"/>
      <c r="AI563" s="257"/>
      <c r="AJ563" s="257"/>
      <c r="AK563" s="257"/>
      <c r="AL563" s="257"/>
      <c r="AM563" s="257"/>
      <c r="AN563" s="257"/>
      <c r="AO563" s="257"/>
      <c r="AP563" s="257"/>
      <c r="AQ563" s="257"/>
      <c r="AR563" s="257"/>
      <c r="AS563" s="257"/>
      <c r="AT563" s="257"/>
      <c r="AU563" s="257"/>
      <c r="AV563" s="257"/>
      <c r="AW563" s="257"/>
      <c r="AX563" s="257"/>
      <c r="AY563" s="257"/>
      <c r="AZ563" s="257"/>
      <c r="BA563" s="257"/>
      <c r="BB563" s="257"/>
      <c r="BC563" s="257"/>
      <c r="BD563" s="257"/>
      <c r="BE563" s="257"/>
      <c r="BF563" s="257"/>
      <c r="BG563" s="257"/>
      <c r="BH563" s="257"/>
      <c r="BI563" s="257"/>
      <c r="BJ563" s="257"/>
    </row>
    <row r="564" spans="2:62" ht="15.75" customHeight="1">
      <c r="B564" s="7"/>
      <c r="C564" s="347"/>
      <c r="D564" s="347"/>
      <c r="E564" s="347"/>
      <c r="F564" s="347"/>
      <c r="G564" s="347"/>
      <c r="H564" s="347"/>
      <c r="I564" s="347"/>
      <c r="J564" s="347"/>
      <c r="K564" s="347"/>
      <c r="L564" s="347"/>
      <c r="M564" s="347"/>
      <c r="N564" s="347"/>
      <c r="O564" s="347"/>
      <c r="P564" s="424"/>
      <c r="Q564" s="414"/>
      <c r="R564" s="347"/>
      <c r="S564" s="414"/>
      <c r="T564" s="347"/>
      <c r="U564" s="347"/>
      <c r="V564" s="347"/>
      <c r="W564" s="347"/>
      <c r="X564" s="347"/>
      <c r="Y564" s="257"/>
      <c r="Z564" s="257"/>
      <c r="AA564" s="257"/>
      <c r="AB564" s="257"/>
      <c r="AC564" s="257"/>
      <c r="AD564" s="257"/>
      <c r="AE564" s="257"/>
      <c r="AF564" s="257"/>
      <c r="AG564" s="257"/>
      <c r="AH564" s="257"/>
      <c r="AI564" s="257"/>
      <c r="AJ564" s="257"/>
      <c r="AK564" s="257"/>
      <c r="AL564" s="257"/>
      <c r="AM564" s="257"/>
      <c r="AN564" s="257"/>
      <c r="AO564" s="257"/>
      <c r="AP564" s="257"/>
      <c r="AQ564" s="257"/>
      <c r="AR564" s="257"/>
      <c r="AS564" s="257"/>
      <c r="AT564" s="257"/>
      <c r="AU564" s="257"/>
      <c r="AV564" s="257"/>
      <c r="AW564" s="257"/>
      <c r="AX564" s="257"/>
      <c r="AY564" s="257"/>
      <c r="AZ564" s="257"/>
      <c r="BA564" s="257"/>
      <c r="BB564" s="257"/>
      <c r="BC564" s="257"/>
      <c r="BD564" s="257"/>
      <c r="BE564" s="257"/>
      <c r="BF564" s="257"/>
      <c r="BG564" s="257"/>
      <c r="BH564" s="257"/>
      <c r="BI564" s="257"/>
      <c r="BJ564" s="257"/>
    </row>
    <row r="565" spans="2:62" ht="15.75" customHeight="1">
      <c r="B565" s="7"/>
      <c r="C565" s="413"/>
      <c r="D565" s="347"/>
      <c r="E565" s="347"/>
      <c r="F565" s="347"/>
      <c r="G565" s="347"/>
      <c r="H565" s="347"/>
      <c r="I565" s="347"/>
      <c r="J565" s="347"/>
      <c r="K565" s="347"/>
      <c r="L565" s="347"/>
      <c r="M565" s="347"/>
      <c r="N565" s="347"/>
      <c r="O565" s="347"/>
      <c r="P565" s="426"/>
      <c r="Q565" s="416"/>
      <c r="R565" s="347"/>
      <c r="S565" s="416"/>
      <c r="T565" s="347"/>
      <c r="U565" s="347"/>
      <c r="V565" s="347"/>
      <c r="W565" s="347"/>
      <c r="X565" s="347"/>
      <c r="Y565" s="257"/>
      <c r="Z565" s="257"/>
      <c r="AA565" s="257"/>
      <c r="AB565" s="257"/>
      <c r="AC565" s="257"/>
      <c r="AD565" s="257"/>
      <c r="AE565" s="257"/>
      <c r="AF565" s="257"/>
      <c r="AG565" s="257"/>
      <c r="AH565" s="257"/>
      <c r="AI565" s="257"/>
      <c r="AJ565" s="257"/>
      <c r="AK565" s="257"/>
      <c r="AL565" s="257"/>
      <c r="AM565" s="257"/>
      <c r="AN565" s="257"/>
      <c r="AO565" s="257"/>
      <c r="AP565" s="257"/>
      <c r="AQ565" s="257"/>
      <c r="AR565" s="257"/>
      <c r="AS565" s="257"/>
      <c r="AT565" s="257"/>
      <c r="AU565" s="257"/>
      <c r="AV565" s="257"/>
      <c r="AW565" s="257"/>
      <c r="AX565" s="257"/>
      <c r="AY565" s="257"/>
      <c r="AZ565" s="257"/>
      <c r="BA565" s="257"/>
      <c r="BB565" s="257"/>
      <c r="BC565" s="257"/>
      <c r="BD565" s="257"/>
      <c r="BE565" s="257"/>
      <c r="BF565" s="257"/>
      <c r="BG565" s="257"/>
      <c r="BH565" s="257"/>
      <c r="BI565" s="257"/>
      <c r="BJ565" s="257"/>
    </row>
    <row r="566" spans="2:62" ht="15.75" customHeight="1">
      <c r="B566" s="7"/>
      <c r="C566" s="347"/>
      <c r="D566" s="347"/>
      <c r="E566" s="347"/>
      <c r="F566" s="347"/>
      <c r="G566" s="347"/>
      <c r="H566" s="347"/>
      <c r="I566" s="347"/>
      <c r="J566" s="347"/>
      <c r="K566" s="347"/>
      <c r="L566" s="347"/>
      <c r="M566" s="347"/>
      <c r="N566" s="347"/>
      <c r="O566" s="347"/>
      <c r="P566" s="426"/>
      <c r="Q566" s="426"/>
      <c r="R566" s="347"/>
      <c r="S566" s="347"/>
      <c r="T566" s="347"/>
      <c r="U566" s="347"/>
      <c r="V566" s="347"/>
      <c r="W566" s="347"/>
      <c r="X566" s="347"/>
      <c r="Y566" s="257"/>
      <c r="Z566" s="257"/>
      <c r="AA566" s="257"/>
      <c r="AB566" s="257"/>
      <c r="AC566" s="257"/>
      <c r="AD566" s="257"/>
      <c r="AE566" s="257"/>
      <c r="AF566" s="257"/>
      <c r="AG566" s="257"/>
      <c r="AH566" s="257"/>
      <c r="AI566" s="257"/>
      <c r="AJ566" s="257"/>
      <c r="AK566" s="257"/>
      <c r="AL566" s="257"/>
      <c r="AM566" s="257"/>
      <c r="AN566" s="257"/>
      <c r="AO566" s="257"/>
      <c r="AP566" s="257"/>
      <c r="AQ566" s="257"/>
      <c r="AR566" s="257"/>
      <c r="AS566" s="257"/>
      <c r="AT566" s="257"/>
      <c r="AU566" s="257"/>
      <c r="AV566" s="257"/>
      <c r="AW566" s="257"/>
      <c r="AX566" s="257"/>
      <c r="AY566" s="257"/>
      <c r="AZ566" s="257"/>
      <c r="BA566" s="257"/>
      <c r="BB566" s="257"/>
      <c r="BC566" s="257"/>
      <c r="BD566" s="257"/>
      <c r="BE566" s="257"/>
      <c r="BF566" s="257"/>
      <c r="BG566" s="257"/>
      <c r="BH566" s="257"/>
      <c r="BI566" s="257"/>
      <c r="BJ566" s="257"/>
    </row>
    <row r="567" spans="2:62" ht="15.75" customHeight="1">
      <c r="B567" s="7"/>
      <c r="C567" s="347"/>
      <c r="D567" s="347"/>
      <c r="E567" s="347"/>
      <c r="F567" s="347"/>
      <c r="G567" s="347"/>
      <c r="H567" s="347"/>
      <c r="I567" s="347"/>
      <c r="J567" s="347"/>
      <c r="K567" s="347"/>
      <c r="L567" s="347"/>
      <c r="M567" s="347"/>
      <c r="N567" s="347"/>
      <c r="O567" s="347"/>
      <c r="P567" s="424"/>
      <c r="Q567" s="414"/>
      <c r="R567" s="347"/>
      <c r="S567" s="414"/>
      <c r="T567" s="347"/>
      <c r="U567" s="347"/>
      <c r="V567" s="347"/>
      <c r="W567" s="347"/>
      <c r="X567" s="347"/>
      <c r="Y567" s="257"/>
      <c r="Z567" s="257"/>
      <c r="AA567" s="257"/>
      <c r="AB567" s="257"/>
      <c r="AC567" s="257"/>
      <c r="AD567" s="257"/>
      <c r="AE567" s="257"/>
      <c r="AF567" s="257"/>
      <c r="AG567" s="257"/>
      <c r="AH567" s="257"/>
      <c r="AI567" s="257"/>
      <c r="AJ567" s="257"/>
      <c r="AK567" s="257"/>
      <c r="AL567" s="257"/>
      <c r="AM567" s="257"/>
      <c r="AN567" s="257"/>
      <c r="AO567" s="257"/>
      <c r="AP567" s="257"/>
      <c r="AQ567" s="257"/>
      <c r="AR567" s="257"/>
      <c r="AS567" s="257"/>
      <c r="AT567" s="257"/>
      <c r="AU567" s="257"/>
      <c r="AV567" s="257"/>
      <c r="AW567" s="257"/>
      <c r="AX567" s="257"/>
      <c r="AY567" s="257"/>
      <c r="AZ567" s="257"/>
      <c r="BA567" s="257"/>
      <c r="BB567" s="257"/>
      <c r="BC567" s="257"/>
      <c r="BD567" s="257"/>
      <c r="BE567" s="257"/>
      <c r="BF567" s="257"/>
      <c r="BG567" s="257"/>
      <c r="BH567" s="257"/>
      <c r="BI567" s="257"/>
      <c r="BJ567" s="257"/>
    </row>
    <row r="568" spans="2:62" ht="15.75" customHeight="1">
      <c r="B568" s="7"/>
      <c r="C568" s="413"/>
      <c r="D568" s="413"/>
      <c r="E568" s="347"/>
      <c r="F568" s="347"/>
      <c r="G568" s="413"/>
      <c r="H568" s="347"/>
      <c r="I568" s="347"/>
      <c r="J568" s="347"/>
      <c r="K568" s="347"/>
      <c r="L568" s="347"/>
      <c r="M568" s="347"/>
      <c r="N568" s="347"/>
      <c r="O568" s="347"/>
      <c r="P568" s="426"/>
      <c r="Q568" s="416"/>
      <c r="R568" s="347"/>
      <c r="S568" s="416"/>
      <c r="T568" s="347"/>
      <c r="U568" s="347"/>
      <c r="V568" s="347"/>
      <c r="W568" s="347"/>
      <c r="X568" s="347"/>
      <c r="Y568" s="257"/>
      <c r="Z568" s="257"/>
      <c r="AA568" s="257"/>
      <c r="AB568" s="257"/>
      <c r="AC568" s="257"/>
      <c r="AD568" s="257"/>
      <c r="AE568" s="257"/>
      <c r="AF568" s="257"/>
      <c r="AG568" s="257"/>
      <c r="AH568" s="257"/>
      <c r="AI568" s="257"/>
      <c r="AJ568" s="257"/>
      <c r="AK568" s="257"/>
      <c r="AL568" s="257"/>
      <c r="AM568" s="257"/>
      <c r="AN568" s="257"/>
      <c r="AO568" s="257"/>
      <c r="AP568" s="257"/>
      <c r="AQ568" s="257"/>
      <c r="AR568" s="257"/>
      <c r="AS568" s="257"/>
      <c r="AT568" s="257"/>
      <c r="AU568" s="257"/>
      <c r="AV568" s="257"/>
      <c r="AW568" s="257"/>
      <c r="AX568" s="257"/>
      <c r="AY568" s="257"/>
      <c r="AZ568" s="257"/>
      <c r="BA568" s="257"/>
      <c r="BB568" s="257"/>
      <c r="BC568" s="257"/>
      <c r="BD568" s="257"/>
      <c r="BE568" s="257"/>
      <c r="BF568" s="257"/>
      <c r="BG568" s="257"/>
      <c r="BH568" s="257"/>
      <c r="BI568" s="257"/>
      <c r="BJ568" s="257"/>
    </row>
    <row r="569" spans="2:62" ht="15.75" customHeight="1">
      <c r="B569" s="7"/>
      <c r="C569" s="347"/>
      <c r="D569" s="347"/>
      <c r="E569" s="347"/>
      <c r="F569" s="347"/>
      <c r="G569" s="347"/>
      <c r="H569" s="347"/>
      <c r="I569" s="347"/>
      <c r="J569" s="347"/>
      <c r="K569" s="347"/>
      <c r="L569" s="347"/>
      <c r="M569" s="347"/>
      <c r="N569" s="347"/>
      <c r="O569" s="347"/>
      <c r="P569" s="426"/>
      <c r="Q569" s="426"/>
      <c r="R569" s="347"/>
      <c r="S569" s="347"/>
      <c r="T569" s="347"/>
      <c r="U569" s="347"/>
      <c r="V569" s="347"/>
      <c r="W569" s="347"/>
      <c r="X569" s="347"/>
      <c r="Y569" s="257"/>
      <c r="Z569" s="257"/>
      <c r="AA569" s="257"/>
      <c r="AB569" s="257"/>
      <c r="AC569" s="257"/>
      <c r="AD569" s="257"/>
      <c r="AE569" s="257"/>
      <c r="AF569" s="257"/>
      <c r="AG569" s="257"/>
      <c r="AH569" s="257"/>
      <c r="AI569" s="257"/>
      <c r="AJ569" s="257"/>
      <c r="AK569" s="257"/>
      <c r="AL569" s="257"/>
      <c r="AM569" s="257"/>
      <c r="AN569" s="257"/>
      <c r="AO569" s="257"/>
      <c r="AP569" s="257"/>
      <c r="AQ569" s="257"/>
      <c r="AR569" s="257"/>
      <c r="AS569" s="257"/>
      <c r="AT569" s="257"/>
      <c r="AU569" s="257"/>
      <c r="AV569" s="257"/>
      <c r="AW569" s="257"/>
      <c r="AX569" s="257"/>
      <c r="AY569" s="257"/>
      <c r="AZ569" s="257"/>
      <c r="BA569" s="257"/>
      <c r="BB569" s="257"/>
      <c r="BC569" s="257"/>
      <c r="BD569" s="257"/>
      <c r="BE569" s="257"/>
      <c r="BF569" s="257"/>
      <c r="BG569" s="257"/>
      <c r="BH569" s="257"/>
      <c r="BI569" s="257"/>
      <c r="BJ569" s="257"/>
    </row>
    <row r="570" spans="2:62" ht="15.75" customHeight="1">
      <c r="B570" s="7"/>
      <c r="C570" s="347"/>
      <c r="D570" s="347"/>
      <c r="E570" s="414"/>
      <c r="F570" s="424"/>
      <c r="G570" s="347"/>
      <c r="H570" s="414"/>
      <c r="I570" s="424"/>
      <c r="J570" s="424"/>
      <c r="K570" s="414"/>
      <c r="L570" s="424"/>
      <c r="M570" s="414"/>
      <c r="N570" s="424"/>
      <c r="O570" s="414"/>
      <c r="P570" s="424"/>
      <c r="Q570" s="414"/>
      <c r="R570" s="414"/>
      <c r="S570" s="347"/>
      <c r="T570" s="347"/>
      <c r="U570" s="347"/>
      <c r="V570" s="347"/>
      <c r="W570" s="347"/>
      <c r="X570" s="347"/>
      <c r="Y570" s="257"/>
      <c r="Z570" s="257"/>
      <c r="AA570" s="257"/>
      <c r="AB570" s="257"/>
      <c r="AC570" s="257"/>
      <c r="AD570" s="257"/>
      <c r="AE570" s="257"/>
      <c r="AF570" s="257"/>
      <c r="AG570" s="257"/>
      <c r="AH570" s="257"/>
      <c r="AI570" s="257"/>
      <c r="AJ570" s="257"/>
      <c r="AK570" s="257"/>
      <c r="AL570" s="257"/>
      <c r="AM570" s="257"/>
      <c r="AN570" s="257"/>
      <c r="AO570" s="257"/>
      <c r="AP570" s="257"/>
      <c r="AQ570" s="257"/>
      <c r="AR570" s="257"/>
      <c r="AS570" s="257"/>
      <c r="AT570" s="257"/>
      <c r="AU570" s="257"/>
      <c r="AV570" s="257"/>
      <c r="AW570" s="257"/>
      <c r="AX570" s="257"/>
      <c r="AY570" s="257"/>
      <c r="AZ570" s="257"/>
      <c r="BA570" s="257"/>
      <c r="BB570" s="257"/>
      <c r="BC570" s="257"/>
      <c r="BD570" s="257"/>
      <c r="BE570" s="257"/>
      <c r="BF570" s="257"/>
      <c r="BG570" s="257"/>
      <c r="BH570" s="257"/>
      <c r="BI570" s="257"/>
      <c r="BJ570" s="257"/>
    </row>
    <row r="571" spans="2:62" ht="15.75" customHeight="1">
      <c r="B571" s="7"/>
      <c r="C571" s="413"/>
      <c r="D571" s="413"/>
      <c r="E571" s="416"/>
      <c r="F571" s="426"/>
      <c r="G571" s="413"/>
      <c r="H571" s="416"/>
      <c r="I571" s="426"/>
      <c r="J571" s="426"/>
      <c r="K571" s="416"/>
      <c r="L571" s="426"/>
      <c r="M571" s="416"/>
      <c r="N571" s="426"/>
      <c r="O571" s="416"/>
      <c r="P571" s="426"/>
      <c r="Q571" s="416"/>
      <c r="R571" s="416"/>
      <c r="S571" s="416"/>
      <c r="T571" s="347"/>
      <c r="U571" s="347"/>
      <c r="V571" s="347"/>
      <c r="W571" s="347"/>
      <c r="X571" s="347"/>
      <c r="Y571" s="257"/>
      <c r="Z571" s="257"/>
      <c r="AA571" s="257"/>
      <c r="AB571" s="257"/>
      <c r="AC571" s="257"/>
      <c r="AD571" s="257"/>
      <c r="AE571" s="257"/>
      <c r="AF571" s="257"/>
      <c r="AG571" s="257"/>
      <c r="AH571" s="257"/>
      <c r="AI571" s="257"/>
      <c r="AJ571" s="257"/>
      <c r="AK571" s="257"/>
      <c r="AL571" s="257"/>
      <c r="AM571" s="257"/>
      <c r="AN571" s="257"/>
      <c r="AO571" s="257"/>
      <c r="AP571" s="257"/>
      <c r="AQ571" s="257"/>
      <c r="AR571" s="257"/>
      <c r="AS571" s="257"/>
      <c r="AT571" s="257"/>
      <c r="AU571" s="257"/>
      <c r="AV571" s="257"/>
      <c r="AW571" s="257"/>
      <c r="AX571" s="257"/>
      <c r="AY571" s="257"/>
      <c r="AZ571" s="257"/>
      <c r="BA571" s="257"/>
      <c r="BB571" s="257"/>
      <c r="BC571" s="257"/>
      <c r="BD571" s="257"/>
      <c r="BE571" s="257"/>
      <c r="BF571" s="257"/>
      <c r="BG571" s="257"/>
      <c r="BH571" s="257"/>
      <c r="BI571" s="257"/>
      <c r="BJ571" s="257"/>
    </row>
    <row r="572" spans="2:62" ht="15.75" customHeight="1">
      <c r="B572" s="7"/>
      <c r="C572" s="347"/>
      <c r="D572" s="347"/>
      <c r="E572" s="414"/>
      <c r="F572" s="424"/>
      <c r="G572" s="347"/>
      <c r="H572" s="414"/>
      <c r="I572" s="424"/>
      <c r="J572" s="414"/>
      <c r="K572" s="424"/>
      <c r="L572" s="414"/>
      <c r="M572" s="347"/>
      <c r="N572" s="414"/>
      <c r="O572" s="424"/>
      <c r="P572" s="416"/>
      <c r="Q572" s="426"/>
      <c r="R572" s="426"/>
      <c r="S572" s="414"/>
      <c r="T572" s="347"/>
      <c r="U572" s="347"/>
      <c r="V572" s="347"/>
      <c r="W572" s="347"/>
      <c r="X572" s="347"/>
      <c r="Y572" s="257"/>
      <c r="Z572" s="257"/>
      <c r="AA572" s="257"/>
      <c r="AB572" s="257"/>
      <c r="AC572" s="257"/>
      <c r="AD572" s="257"/>
      <c r="AE572" s="257"/>
      <c r="AF572" s="257"/>
      <c r="AG572" s="257"/>
      <c r="AH572" s="257"/>
      <c r="AI572" s="257"/>
      <c r="AJ572" s="257"/>
      <c r="AK572" s="257"/>
      <c r="AL572" s="257"/>
      <c r="AM572" s="257"/>
      <c r="AN572" s="257"/>
      <c r="AO572" s="257"/>
      <c r="AP572" s="257"/>
      <c r="AQ572" s="257"/>
      <c r="AR572" s="257"/>
      <c r="AS572" s="257"/>
      <c r="AT572" s="257"/>
      <c r="AU572" s="257"/>
      <c r="AV572" s="257"/>
      <c r="AW572" s="257"/>
      <c r="AX572" s="257"/>
      <c r="AY572" s="257"/>
      <c r="AZ572" s="257"/>
      <c r="BA572" s="257"/>
      <c r="BB572" s="257"/>
      <c r="BC572" s="257"/>
      <c r="BD572" s="257"/>
      <c r="BE572" s="257"/>
      <c r="BF572" s="257"/>
      <c r="BG572" s="257"/>
      <c r="BH572" s="257"/>
      <c r="BI572" s="257"/>
      <c r="BJ572" s="257"/>
    </row>
    <row r="573" spans="2:62" ht="15.75" customHeight="1">
      <c r="B573" s="7"/>
      <c r="C573" s="347"/>
      <c r="D573" s="347"/>
      <c r="E573" s="414"/>
      <c r="F573" s="424"/>
      <c r="G573" s="347"/>
      <c r="H573" s="414"/>
      <c r="I573" s="424"/>
      <c r="J573" s="414"/>
      <c r="K573" s="424"/>
      <c r="L573" s="414"/>
      <c r="M573" s="347"/>
      <c r="N573" s="414"/>
      <c r="O573" s="424"/>
      <c r="P573" s="414"/>
      <c r="Q573" s="347"/>
      <c r="R573" s="424"/>
      <c r="S573" s="414"/>
      <c r="T573" s="347"/>
      <c r="U573" s="347"/>
      <c r="V573" s="347"/>
      <c r="W573" s="347"/>
      <c r="X573" s="347"/>
      <c r="Y573" s="257"/>
      <c r="Z573" s="257"/>
      <c r="AA573" s="257"/>
      <c r="AB573" s="257"/>
      <c r="AC573" s="257"/>
      <c r="AD573" s="257"/>
      <c r="AE573" s="257"/>
      <c r="AF573" s="257"/>
      <c r="AG573" s="257"/>
      <c r="AH573" s="257"/>
      <c r="AI573" s="257"/>
      <c r="AJ573" s="257"/>
      <c r="AK573" s="257"/>
      <c r="AL573" s="257"/>
      <c r="AM573" s="257"/>
      <c r="AN573" s="257"/>
      <c r="AO573" s="257"/>
      <c r="AP573" s="257"/>
      <c r="AQ573" s="257"/>
      <c r="AR573" s="257"/>
      <c r="AS573" s="257"/>
      <c r="AT573" s="257"/>
      <c r="AU573" s="257"/>
      <c r="AV573" s="257"/>
      <c r="AW573" s="257"/>
      <c r="AX573" s="257"/>
      <c r="AY573" s="257"/>
      <c r="AZ573" s="257"/>
      <c r="BA573" s="257"/>
      <c r="BB573" s="257"/>
      <c r="BC573" s="257"/>
      <c r="BD573" s="257"/>
      <c r="BE573" s="257"/>
      <c r="BF573" s="257"/>
      <c r="BG573" s="257"/>
      <c r="BH573" s="257"/>
      <c r="BI573" s="257"/>
      <c r="BJ573" s="257"/>
    </row>
    <row r="574" spans="2:62" ht="15.75" customHeight="1">
      <c r="B574" s="7"/>
      <c r="C574" s="347"/>
      <c r="D574" s="347"/>
      <c r="E574" s="347"/>
      <c r="F574" s="347"/>
      <c r="G574" s="347"/>
      <c r="H574" s="347"/>
      <c r="I574" s="347"/>
      <c r="J574" s="347"/>
      <c r="K574" s="347"/>
      <c r="L574" s="347"/>
      <c r="M574" s="347"/>
      <c r="N574" s="347"/>
      <c r="O574" s="347"/>
      <c r="P574" s="347"/>
      <c r="Q574" s="347"/>
      <c r="R574" s="424"/>
      <c r="S574" s="414"/>
      <c r="T574" s="347"/>
      <c r="U574" s="347"/>
      <c r="V574" s="347"/>
      <c r="W574" s="347"/>
      <c r="X574" s="347"/>
      <c r="Y574" s="257"/>
      <c r="Z574" s="257"/>
      <c r="AA574" s="257"/>
      <c r="AB574" s="257"/>
      <c r="AC574" s="257"/>
      <c r="AD574" s="257"/>
      <c r="AE574" s="257"/>
      <c r="AF574" s="257"/>
      <c r="AG574" s="257"/>
      <c r="AH574" s="257"/>
      <c r="AI574" s="257"/>
      <c r="AJ574" s="257"/>
      <c r="AK574" s="257"/>
      <c r="AL574" s="257"/>
      <c r="AM574" s="257"/>
      <c r="AN574" s="257"/>
      <c r="AO574" s="257"/>
      <c r="AP574" s="257"/>
      <c r="AQ574" s="257"/>
      <c r="AR574" s="257"/>
      <c r="AS574" s="257"/>
      <c r="AT574" s="257"/>
      <c r="AU574" s="257"/>
      <c r="AV574" s="257"/>
      <c r="AW574" s="257"/>
      <c r="AX574" s="257"/>
      <c r="AY574" s="257"/>
      <c r="AZ574" s="257"/>
      <c r="BA574" s="257"/>
      <c r="BB574" s="257"/>
      <c r="BC574" s="257"/>
      <c r="BD574" s="257"/>
      <c r="BE574" s="257"/>
      <c r="BF574" s="257"/>
      <c r="BG574" s="257"/>
      <c r="BH574" s="257"/>
      <c r="BI574" s="257"/>
      <c r="BJ574" s="257"/>
    </row>
    <row r="575" spans="2:62" ht="15.75" customHeight="1">
      <c r="B575" s="7"/>
      <c r="C575" s="347"/>
      <c r="D575" s="347"/>
      <c r="E575" s="414"/>
      <c r="F575" s="424"/>
      <c r="G575" s="347"/>
      <c r="H575" s="414"/>
      <c r="I575" s="424"/>
      <c r="J575" s="414"/>
      <c r="K575" s="424"/>
      <c r="L575" s="414"/>
      <c r="M575" s="347"/>
      <c r="N575" s="414"/>
      <c r="O575" s="424"/>
      <c r="P575" s="414"/>
      <c r="Q575" s="347"/>
      <c r="R575" s="424"/>
      <c r="S575" s="414"/>
      <c r="T575" s="347"/>
      <c r="U575" s="347"/>
      <c r="V575" s="347"/>
      <c r="W575" s="347"/>
      <c r="X575" s="347"/>
      <c r="Y575" s="257"/>
      <c r="Z575" s="257"/>
      <c r="AA575" s="257"/>
      <c r="AB575" s="257"/>
      <c r="AC575" s="257"/>
      <c r="AD575" s="257"/>
      <c r="AE575" s="257"/>
      <c r="AF575" s="257"/>
      <c r="AG575" s="257"/>
      <c r="AH575" s="257"/>
      <c r="AI575" s="257"/>
      <c r="AJ575" s="257"/>
      <c r="AK575" s="257"/>
      <c r="AL575" s="257"/>
      <c r="AM575" s="257"/>
      <c r="AN575" s="257"/>
      <c r="AO575" s="257"/>
      <c r="AP575" s="257"/>
      <c r="AQ575" s="257"/>
      <c r="AR575" s="257"/>
      <c r="AS575" s="257"/>
      <c r="AT575" s="257"/>
      <c r="AU575" s="257"/>
      <c r="AV575" s="257"/>
      <c r="AW575" s="257"/>
      <c r="AX575" s="257"/>
      <c r="AY575" s="257"/>
      <c r="AZ575" s="257"/>
      <c r="BA575" s="257"/>
      <c r="BB575" s="257"/>
      <c r="BC575" s="257"/>
      <c r="BD575" s="257"/>
      <c r="BE575" s="257"/>
      <c r="BF575" s="257"/>
      <c r="BG575" s="257"/>
      <c r="BH575" s="257"/>
      <c r="BI575" s="257"/>
      <c r="BJ575" s="257"/>
    </row>
    <row r="576" spans="2:62" ht="15.75" customHeight="1">
      <c r="B576" s="7"/>
      <c r="C576" s="347"/>
      <c r="D576" s="347"/>
      <c r="E576" s="414"/>
      <c r="F576" s="424"/>
      <c r="G576" s="347"/>
      <c r="H576" s="414"/>
      <c r="I576" s="424"/>
      <c r="J576" s="414"/>
      <c r="K576" s="424"/>
      <c r="L576" s="414"/>
      <c r="M576" s="347"/>
      <c r="N576" s="414"/>
      <c r="O576" s="424"/>
      <c r="P576" s="414"/>
      <c r="Q576" s="347"/>
      <c r="R576" s="424"/>
      <c r="S576" s="414"/>
      <c r="T576" s="347"/>
      <c r="U576" s="347"/>
      <c r="V576" s="347"/>
      <c r="W576" s="347"/>
      <c r="X576" s="347"/>
      <c r="Y576" s="257"/>
      <c r="Z576" s="257"/>
      <c r="AA576" s="257"/>
      <c r="AB576" s="257"/>
      <c r="AC576" s="257"/>
      <c r="AD576" s="257"/>
      <c r="AE576" s="257"/>
      <c r="AF576" s="257"/>
      <c r="AG576" s="257"/>
      <c r="AH576" s="257"/>
      <c r="AI576" s="257"/>
      <c r="AJ576" s="257"/>
      <c r="AK576" s="257"/>
      <c r="AL576" s="257"/>
      <c r="AM576" s="257"/>
      <c r="AN576" s="257"/>
      <c r="AO576" s="257"/>
      <c r="AP576" s="257"/>
      <c r="AQ576" s="257"/>
      <c r="AR576" s="257"/>
      <c r="AS576" s="257"/>
      <c r="AT576" s="257"/>
      <c r="AU576" s="257"/>
      <c r="AV576" s="257"/>
      <c r="AW576" s="257"/>
      <c r="AX576" s="257"/>
      <c r="AY576" s="257"/>
      <c r="AZ576" s="257"/>
      <c r="BA576" s="257"/>
      <c r="BB576" s="257"/>
      <c r="BC576" s="257"/>
      <c r="BD576" s="257"/>
      <c r="BE576" s="257"/>
      <c r="BF576" s="257"/>
      <c r="BG576" s="257"/>
      <c r="BH576" s="257"/>
      <c r="BI576" s="257"/>
      <c r="BJ576" s="257"/>
    </row>
    <row r="577" spans="2:62" ht="15.75" customHeight="1">
      <c r="B577" s="7"/>
      <c r="C577" s="347"/>
      <c r="D577" s="347"/>
      <c r="E577" s="414"/>
      <c r="F577" s="424"/>
      <c r="G577" s="347"/>
      <c r="H577" s="414"/>
      <c r="I577" s="424"/>
      <c r="J577" s="414"/>
      <c r="K577" s="424"/>
      <c r="L577" s="414"/>
      <c r="M577" s="347"/>
      <c r="N577" s="414"/>
      <c r="O577" s="424"/>
      <c r="P577" s="414"/>
      <c r="Q577" s="347"/>
      <c r="R577" s="424"/>
      <c r="S577" s="414"/>
      <c r="T577" s="347"/>
      <c r="U577" s="347"/>
      <c r="V577" s="347"/>
      <c r="W577" s="347"/>
      <c r="X577" s="347"/>
      <c r="Y577" s="257"/>
      <c r="Z577" s="257"/>
      <c r="AA577" s="257"/>
      <c r="AB577" s="257"/>
      <c r="AC577" s="257"/>
      <c r="AD577" s="257"/>
      <c r="AE577" s="257"/>
      <c r="AF577" s="257"/>
      <c r="AG577" s="257"/>
      <c r="AH577" s="257"/>
      <c r="AI577" s="257"/>
      <c r="AJ577" s="257"/>
      <c r="AK577" s="257"/>
      <c r="AL577" s="257"/>
      <c r="AM577" s="257"/>
      <c r="AN577" s="257"/>
      <c r="AO577" s="257"/>
      <c r="AP577" s="257"/>
      <c r="AQ577" s="257"/>
      <c r="AR577" s="257"/>
      <c r="AS577" s="257"/>
      <c r="AT577" s="257"/>
      <c r="AU577" s="257"/>
      <c r="AV577" s="257"/>
      <c r="AW577" s="257"/>
      <c r="AX577" s="257"/>
      <c r="AY577" s="257"/>
      <c r="AZ577" s="257"/>
      <c r="BA577" s="257"/>
      <c r="BB577" s="257"/>
      <c r="BC577" s="257"/>
      <c r="BD577" s="257"/>
      <c r="BE577" s="257"/>
      <c r="BF577" s="257"/>
      <c r="BG577" s="257"/>
      <c r="BH577" s="257"/>
      <c r="BI577" s="257"/>
      <c r="BJ577" s="257"/>
    </row>
    <row r="578" spans="2:62" ht="15.75" customHeight="1">
      <c r="B578" s="7"/>
      <c r="C578" s="347"/>
      <c r="D578" s="347"/>
      <c r="E578" s="414"/>
      <c r="F578" s="424"/>
      <c r="G578" s="347"/>
      <c r="H578" s="414"/>
      <c r="I578" s="424"/>
      <c r="J578" s="414"/>
      <c r="K578" s="424"/>
      <c r="L578" s="414"/>
      <c r="M578" s="347"/>
      <c r="N578" s="414"/>
      <c r="O578" s="424"/>
      <c r="P578" s="414"/>
      <c r="Q578" s="347"/>
      <c r="R578" s="424"/>
      <c r="S578" s="414"/>
      <c r="T578" s="347"/>
      <c r="U578" s="347"/>
      <c r="V578" s="347"/>
      <c r="W578" s="347"/>
      <c r="X578" s="347"/>
      <c r="Y578" s="257"/>
      <c r="Z578" s="257"/>
      <c r="AA578" s="257"/>
      <c r="AB578" s="257"/>
      <c r="AC578" s="257"/>
      <c r="AD578" s="257"/>
      <c r="AE578" s="257"/>
      <c r="AF578" s="257"/>
      <c r="AG578" s="257"/>
      <c r="AH578" s="257"/>
      <c r="AI578" s="257"/>
      <c r="AJ578" s="257"/>
      <c r="AK578" s="257"/>
      <c r="AL578" s="257"/>
      <c r="AM578" s="257"/>
      <c r="AN578" s="257"/>
      <c r="AO578" s="257"/>
      <c r="AP578" s="257"/>
      <c r="AQ578" s="257"/>
      <c r="AR578" s="257"/>
      <c r="AS578" s="257"/>
      <c r="AT578" s="257"/>
      <c r="AU578" s="257"/>
      <c r="AV578" s="257"/>
      <c r="AW578" s="257"/>
      <c r="AX578" s="257"/>
      <c r="AY578" s="257"/>
      <c r="AZ578" s="257"/>
      <c r="BA578" s="257"/>
      <c r="BB578" s="257"/>
      <c r="BC578" s="257"/>
      <c r="BD578" s="257"/>
      <c r="BE578" s="257"/>
      <c r="BF578" s="257"/>
      <c r="BG578" s="257"/>
      <c r="BH578" s="257"/>
      <c r="BI578" s="257"/>
      <c r="BJ578" s="257"/>
    </row>
    <row r="579" spans="2:62" ht="15.75" customHeight="1">
      <c r="B579" s="7"/>
      <c r="C579" s="347"/>
      <c r="D579" s="347"/>
      <c r="E579" s="414"/>
      <c r="F579" s="424"/>
      <c r="G579" s="347"/>
      <c r="H579" s="414"/>
      <c r="I579" s="424"/>
      <c r="J579" s="414"/>
      <c r="K579" s="424"/>
      <c r="L579" s="414"/>
      <c r="M579" s="347"/>
      <c r="N579" s="414"/>
      <c r="O579" s="424"/>
      <c r="P579" s="414"/>
      <c r="Q579" s="347"/>
      <c r="R579" s="424"/>
      <c r="S579" s="414"/>
      <c r="T579" s="347"/>
      <c r="U579" s="347"/>
      <c r="V579" s="347"/>
      <c r="W579" s="347"/>
      <c r="X579" s="347"/>
      <c r="Y579" s="257"/>
      <c r="Z579" s="257"/>
      <c r="AA579" s="257"/>
      <c r="AB579" s="257"/>
      <c r="AC579" s="257"/>
      <c r="AD579" s="257"/>
      <c r="AE579" s="257"/>
      <c r="AF579" s="257"/>
      <c r="AG579" s="257"/>
      <c r="AH579" s="257"/>
      <c r="AI579" s="257"/>
      <c r="AJ579" s="257"/>
      <c r="AK579" s="257"/>
      <c r="AL579" s="257"/>
      <c r="AM579" s="257"/>
      <c r="AN579" s="257"/>
      <c r="AO579" s="257"/>
      <c r="AP579" s="257"/>
      <c r="AQ579" s="257"/>
      <c r="AR579" s="257"/>
      <c r="AS579" s="257"/>
      <c r="AT579" s="257"/>
      <c r="AU579" s="257"/>
      <c r="AV579" s="257"/>
      <c r="AW579" s="257"/>
      <c r="AX579" s="257"/>
      <c r="AY579" s="257"/>
      <c r="AZ579" s="257"/>
      <c r="BA579" s="257"/>
      <c r="BB579" s="257"/>
      <c r="BC579" s="257"/>
      <c r="BD579" s="257"/>
      <c r="BE579" s="257"/>
      <c r="BF579" s="257"/>
      <c r="BG579" s="257"/>
      <c r="BH579" s="257"/>
      <c r="BI579" s="257"/>
      <c r="BJ579" s="257"/>
    </row>
    <row r="580" spans="2:62" ht="15.75" customHeight="1">
      <c r="B580" s="7"/>
      <c r="C580" s="347"/>
      <c r="D580" s="347"/>
      <c r="E580" s="414"/>
      <c r="F580" s="424"/>
      <c r="G580" s="347"/>
      <c r="H580" s="414"/>
      <c r="I580" s="424"/>
      <c r="J580" s="414"/>
      <c r="K580" s="424"/>
      <c r="L580" s="414"/>
      <c r="M580" s="347"/>
      <c r="N580" s="414"/>
      <c r="O580" s="424"/>
      <c r="P580" s="414"/>
      <c r="Q580" s="347"/>
      <c r="R580" s="424"/>
      <c r="S580" s="414"/>
      <c r="T580" s="347"/>
      <c r="U580" s="347"/>
      <c r="V580" s="347"/>
      <c r="W580" s="347"/>
      <c r="X580" s="347"/>
      <c r="Y580" s="257"/>
      <c r="Z580" s="257"/>
      <c r="AA580" s="257"/>
      <c r="AB580" s="257"/>
      <c r="AC580" s="257"/>
      <c r="AD580" s="257"/>
      <c r="AE580" s="257"/>
      <c r="AF580" s="257"/>
      <c r="AG580" s="257"/>
      <c r="AH580" s="257"/>
      <c r="AI580" s="257"/>
      <c r="AJ580" s="257"/>
      <c r="AK580" s="257"/>
      <c r="AL580" s="257"/>
      <c r="AM580" s="257"/>
      <c r="AN580" s="257"/>
      <c r="AO580" s="257"/>
      <c r="AP580" s="257"/>
      <c r="AQ580" s="257"/>
      <c r="AR580" s="257"/>
      <c r="AS580" s="257"/>
      <c r="AT580" s="257"/>
      <c r="AU580" s="257"/>
      <c r="AV580" s="257"/>
      <c r="AW580" s="257"/>
      <c r="AX580" s="257"/>
      <c r="AY580" s="257"/>
      <c r="AZ580" s="257"/>
      <c r="BA580" s="257"/>
      <c r="BB580" s="257"/>
      <c r="BC580" s="257"/>
      <c r="BD580" s="257"/>
      <c r="BE580" s="257"/>
      <c r="BF580" s="257"/>
      <c r="BG580" s="257"/>
      <c r="BH580" s="257"/>
      <c r="BI580" s="257"/>
      <c r="BJ580" s="257"/>
    </row>
    <row r="581" spans="2:62" ht="15.75" customHeight="1">
      <c r="B581" s="7"/>
      <c r="C581" s="347"/>
      <c r="D581" s="347"/>
      <c r="E581" s="414"/>
      <c r="F581" s="424"/>
      <c r="G581" s="347"/>
      <c r="H581" s="414"/>
      <c r="I581" s="424"/>
      <c r="J581" s="414"/>
      <c r="K581" s="424"/>
      <c r="L581" s="414"/>
      <c r="M581" s="347"/>
      <c r="N581" s="414"/>
      <c r="O581" s="424"/>
      <c r="P581" s="414"/>
      <c r="Q581" s="347"/>
      <c r="R581" s="424"/>
      <c r="S581" s="414"/>
      <c r="T581" s="347"/>
      <c r="U581" s="347"/>
      <c r="V581" s="347"/>
      <c r="W581" s="347"/>
      <c r="X581" s="347"/>
      <c r="Y581" s="257"/>
      <c r="Z581" s="257"/>
      <c r="AA581" s="257"/>
      <c r="AB581" s="257"/>
      <c r="AC581" s="257"/>
      <c r="AD581" s="257"/>
      <c r="AE581" s="257"/>
      <c r="AF581" s="257"/>
      <c r="AG581" s="257"/>
      <c r="AH581" s="257"/>
      <c r="AI581" s="257"/>
      <c r="AJ581" s="257"/>
      <c r="AK581" s="257"/>
      <c r="AL581" s="257"/>
      <c r="AM581" s="257"/>
      <c r="AN581" s="257"/>
      <c r="AO581" s="257"/>
      <c r="AP581" s="257"/>
      <c r="AQ581" s="257"/>
      <c r="AR581" s="257"/>
      <c r="AS581" s="257"/>
      <c r="AT581" s="257"/>
      <c r="AU581" s="257"/>
      <c r="AV581" s="257"/>
      <c r="AW581" s="257"/>
      <c r="AX581" s="257"/>
      <c r="AY581" s="257"/>
      <c r="AZ581" s="257"/>
      <c r="BA581" s="257"/>
      <c r="BB581" s="257"/>
      <c r="BC581" s="257"/>
      <c r="BD581" s="257"/>
      <c r="BE581" s="257"/>
      <c r="BF581" s="257"/>
      <c r="BG581" s="257"/>
      <c r="BH581" s="257"/>
      <c r="BI581" s="257"/>
      <c r="BJ581" s="257"/>
    </row>
    <row r="582" spans="2:62" ht="15.75" customHeight="1">
      <c r="B582" s="7"/>
      <c r="C582" s="347"/>
      <c r="D582" s="347"/>
      <c r="E582" s="347"/>
      <c r="F582" s="347"/>
      <c r="G582" s="347"/>
      <c r="H582" s="347"/>
      <c r="I582" s="347"/>
      <c r="J582" s="347"/>
      <c r="K582" s="347"/>
      <c r="L582" s="347"/>
      <c r="M582" s="347"/>
      <c r="N582" s="347"/>
      <c r="O582" s="347"/>
      <c r="P582" s="347"/>
      <c r="Q582" s="347"/>
      <c r="R582" s="347"/>
      <c r="S582" s="347"/>
      <c r="T582" s="347"/>
      <c r="U582" s="347"/>
      <c r="V582" s="347"/>
      <c r="W582" s="347"/>
      <c r="X582" s="347"/>
      <c r="Y582" s="257"/>
      <c r="Z582" s="257"/>
      <c r="AA582" s="257"/>
      <c r="AB582" s="257"/>
      <c r="AC582" s="257"/>
      <c r="AD582" s="257"/>
      <c r="AE582" s="257"/>
      <c r="AF582" s="257"/>
      <c r="AG582" s="257"/>
      <c r="AH582" s="257"/>
      <c r="AI582" s="257"/>
      <c r="AJ582" s="257"/>
      <c r="AK582" s="257"/>
      <c r="AL582" s="257"/>
      <c r="AM582" s="257"/>
      <c r="AN582" s="257"/>
      <c r="AO582" s="257"/>
      <c r="AP582" s="257"/>
      <c r="AQ582" s="257"/>
      <c r="AR582" s="257"/>
      <c r="AS582" s="257"/>
      <c r="AT582" s="257"/>
      <c r="AU582" s="257"/>
      <c r="AV582" s="257"/>
      <c r="AW582" s="257"/>
      <c r="AX582" s="257"/>
      <c r="AY582" s="257"/>
      <c r="AZ582" s="257"/>
      <c r="BA582" s="257"/>
      <c r="BB582" s="257"/>
      <c r="BC582" s="257"/>
      <c r="BD582" s="257"/>
      <c r="BE582" s="257"/>
      <c r="BF582" s="257"/>
      <c r="BG582" s="257"/>
      <c r="BH582" s="257"/>
      <c r="BI582" s="257"/>
      <c r="BJ582" s="257"/>
    </row>
    <row r="583" spans="2:62" ht="15.75" customHeight="1">
      <c r="B583" s="7"/>
      <c r="C583" s="347"/>
      <c r="D583" s="347"/>
      <c r="E583" s="347"/>
      <c r="F583" s="347"/>
      <c r="G583" s="347"/>
      <c r="H583" s="347"/>
      <c r="I583" s="347"/>
      <c r="J583" s="347"/>
      <c r="K583" s="347"/>
      <c r="L583" s="347"/>
      <c r="M583" s="347"/>
      <c r="N583" s="347"/>
      <c r="O583" s="347"/>
      <c r="P583" s="347"/>
      <c r="Q583" s="347"/>
      <c r="R583" s="347"/>
      <c r="S583" s="347"/>
      <c r="T583" s="347"/>
      <c r="U583" s="347"/>
      <c r="V583" s="347"/>
      <c r="W583" s="347"/>
      <c r="X583" s="347"/>
      <c r="Y583" s="257"/>
      <c r="Z583" s="257"/>
      <c r="AA583" s="257"/>
      <c r="AB583" s="257"/>
      <c r="AC583" s="257"/>
      <c r="AD583" s="257"/>
      <c r="AE583" s="257"/>
      <c r="AF583" s="257"/>
      <c r="AG583" s="257"/>
      <c r="AH583" s="257"/>
      <c r="AI583" s="257"/>
      <c r="AJ583" s="257"/>
      <c r="AK583" s="257"/>
      <c r="AL583" s="257"/>
      <c r="AM583" s="257"/>
      <c r="AN583" s="257"/>
      <c r="AO583" s="257"/>
      <c r="AP583" s="257"/>
      <c r="AQ583" s="257"/>
      <c r="AR583" s="257"/>
      <c r="AS583" s="257"/>
      <c r="AT583" s="257"/>
      <c r="AU583" s="257"/>
      <c r="AV583" s="257"/>
      <c r="AW583" s="257"/>
      <c r="AX583" s="257"/>
      <c r="AY583" s="257"/>
      <c r="AZ583" s="257"/>
      <c r="BA583" s="257"/>
      <c r="BB583" s="257"/>
      <c r="BC583" s="257"/>
      <c r="BD583" s="257"/>
      <c r="BE583" s="257"/>
      <c r="BF583" s="257"/>
      <c r="BG583" s="257"/>
      <c r="BH583" s="257"/>
      <c r="BI583" s="257"/>
      <c r="BJ583" s="257"/>
    </row>
    <row r="584" spans="2:62" ht="15.75" customHeight="1">
      <c r="B584" s="7"/>
      <c r="C584" s="347"/>
      <c r="D584" s="347"/>
      <c r="E584" s="347"/>
      <c r="F584" s="347"/>
      <c r="G584" s="347"/>
      <c r="H584" s="347"/>
      <c r="I584" s="347"/>
      <c r="J584" s="347"/>
      <c r="K584" s="347"/>
      <c r="L584" s="347"/>
      <c r="M584" s="347"/>
      <c r="N584" s="347"/>
      <c r="O584" s="347"/>
      <c r="P584" s="347"/>
      <c r="Q584" s="347"/>
      <c r="R584" s="347"/>
      <c r="S584" s="347"/>
      <c r="T584" s="347"/>
      <c r="U584" s="347"/>
      <c r="V584" s="347"/>
      <c r="W584" s="347"/>
      <c r="X584" s="347"/>
      <c r="Y584" s="257"/>
      <c r="Z584" s="257"/>
      <c r="AA584" s="257"/>
      <c r="AB584" s="257"/>
      <c r="AC584" s="257"/>
      <c r="AD584" s="257"/>
      <c r="AE584" s="257"/>
      <c r="AF584" s="257"/>
      <c r="AG584" s="257"/>
      <c r="AH584" s="257"/>
      <c r="AI584" s="257"/>
      <c r="AJ584" s="257"/>
      <c r="AK584" s="257"/>
      <c r="AL584" s="257"/>
      <c r="AM584" s="257"/>
      <c r="AN584" s="257"/>
      <c r="AO584" s="257"/>
      <c r="AP584" s="257"/>
      <c r="AQ584" s="257"/>
      <c r="AR584" s="257"/>
      <c r="AS584" s="257"/>
      <c r="AT584" s="257"/>
      <c r="AU584" s="257"/>
      <c r="AV584" s="257"/>
      <c r="AW584" s="257"/>
      <c r="AX584" s="257"/>
      <c r="AY584" s="257"/>
      <c r="AZ584" s="257"/>
      <c r="BA584" s="257"/>
      <c r="BB584" s="257"/>
      <c r="BC584" s="257"/>
      <c r="BD584" s="257"/>
      <c r="BE584" s="257"/>
      <c r="BF584" s="257"/>
      <c r="BG584" s="257"/>
      <c r="BH584" s="257"/>
      <c r="BI584" s="257"/>
      <c r="BJ584" s="257"/>
    </row>
    <row r="585" spans="2:62" ht="15.75" customHeight="1">
      <c r="B585" s="7"/>
      <c r="C585" s="347"/>
      <c r="D585" s="347"/>
      <c r="E585" s="347"/>
      <c r="F585" s="347"/>
      <c r="G585" s="347"/>
      <c r="H585" s="347"/>
      <c r="I585" s="347"/>
      <c r="J585" s="347"/>
      <c r="K585" s="347"/>
      <c r="L585" s="347"/>
      <c r="M585" s="347"/>
      <c r="N585" s="347"/>
      <c r="O585" s="347"/>
      <c r="P585" s="347"/>
      <c r="Q585" s="347"/>
      <c r="R585" s="347"/>
      <c r="S585" s="347"/>
      <c r="T585" s="347"/>
      <c r="U585" s="347"/>
      <c r="V585" s="347"/>
      <c r="W585" s="347"/>
      <c r="X585" s="347"/>
      <c r="Y585" s="257"/>
      <c r="Z585" s="257"/>
      <c r="AA585" s="257"/>
      <c r="AB585" s="257"/>
      <c r="AC585" s="257"/>
      <c r="AD585" s="257"/>
      <c r="AE585" s="257"/>
      <c r="AF585" s="257"/>
      <c r="AG585" s="257"/>
      <c r="AH585" s="257"/>
      <c r="AI585" s="257"/>
      <c r="AJ585" s="257"/>
      <c r="AK585" s="257"/>
      <c r="AL585" s="257"/>
      <c r="AM585" s="257"/>
      <c r="AN585" s="257"/>
      <c r="AO585" s="257"/>
      <c r="AP585" s="257"/>
      <c r="AQ585" s="257"/>
      <c r="AR585" s="257"/>
      <c r="AS585" s="257"/>
      <c r="AT585" s="257"/>
      <c r="AU585" s="257"/>
      <c r="AV585" s="257"/>
      <c r="AW585" s="257"/>
      <c r="AX585" s="257"/>
      <c r="AY585" s="257"/>
      <c r="AZ585" s="257"/>
      <c r="BA585" s="257"/>
      <c r="BB585" s="257"/>
      <c r="BC585" s="257"/>
      <c r="BD585" s="257"/>
      <c r="BE585" s="257"/>
      <c r="BF585" s="257"/>
      <c r="BG585" s="257"/>
      <c r="BH585" s="257"/>
      <c r="BI585" s="257"/>
      <c r="BJ585" s="257"/>
    </row>
    <row r="586" spans="2:62" ht="15.75" customHeight="1">
      <c r="B586" s="7"/>
      <c r="C586" s="347"/>
      <c r="D586" s="347"/>
      <c r="E586" s="347"/>
      <c r="F586" s="347"/>
      <c r="G586" s="347"/>
      <c r="H586" s="347"/>
      <c r="I586" s="347"/>
      <c r="J586" s="347"/>
      <c r="K586" s="347"/>
      <c r="L586" s="347"/>
      <c r="M586" s="347"/>
      <c r="N586" s="347"/>
      <c r="O586" s="347"/>
      <c r="P586" s="347"/>
      <c r="Q586" s="347"/>
      <c r="R586" s="347"/>
      <c r="S586" s="347"/>
      <c r="T586" s="347"/>
      <c r="U586" s="347"/>
      <c r="V586" s="347"/>
      <c r="W586" s="347"/>
      <c r="X586" s="347"/>
      <c r="Y586" s="257"/>
      <c r="Z586" s="257"/>
      <c r="AA586" s="257"/>
      <c r="AB586" s="257"/>
      <c r="AC586" s="257"/>
      <c r="AD586" s="257"/>
      <c r="AE586" s="257"/>
      <c r="AF586" s="257"/>
      <c r="AG586" s="257"/>
      <c r="AH586" s="257"/>
      <c r="AI586" s="257"/>
      <c r="AJ586" s="257"/>
      <c r="AK586" s="257"/>
      <c r="AL586" s="257"/>
      <c r="AM586" s="257"/>
      <c r="AN586" s="257"/>
      <c r="AO586" s="257"/>
      <c r="AP586" s="257"/>
      <c r="AQ586" s="257"/>
      <c r="AR586" s="257"/>
      <c r="AS586" s="257"/>
      <c r="AT586" s="257"/>
      <c r="AU586" s="257"/>
      <c r="AV586" s="257"/>
      <c r="AW586" s="257"/>
      <c r="AX586" s="257"/>
      <c r="AY586" s="257"/>
      <c r="AZ586" s="257"/>
      <c r="BA586" s="257"/>
      <c r="BB586" s="257"/>
      <c r="BC586" s="257"/>
      <c r="BD586" s="257"/>
      <c r="BE586" s="257"/>
      <c r="BF586" s="257"/>
      <c r="BG586" s="257"/>
      <c r="BH586" s="257"/>
      <c r="BI586" s="257"/>
      <c r="BJ586" s="257"/>
    </row>
    <row r="587" spans="2:62" ht="15.75" customHeight="1">
      <c r="B587" s="7"/>
      <c r="C587" s="347"/>
      <c r="D587" s="347"/>
      <c r="E587" s="347"/>
      <c r="F587" s="347"/>
      <c r="G587" s="347"/>
      <c r="H587" s="347"/>
      <c r="I587" s="347"/>
      <c r="J587" s="347"/>
      <c r="K587" s="347"/>
      <c r="L587" s="347"/>
      <c r="M587" s="347"/>
      <c r="N587" s="347"/>
      <c r="O587" s="347"/>
      <c r="P587" s="347"/>
      <c r="Q587" s="347"/>
      <c r="R587" s="347"/>
      <c r="S587" s="347"/>
      <c r="T587" s="347"/>
      <c r="U587" s="347"/>
      <c r="V587" s="347"/>
      <c r="W587" s="347"/>
      <c r="X587" s="347"/>
      <c r="Y587" s="257"/>
      <c r="Z587" s="257"/>
      <c r="AA587" s="257"/>
      <c r="AB587" s="257"/>
      <c r="AC587" s="257"/>
      <c r="AD587" s="257"/>
      <c r="AE587" s="257"/>
      <c r="AF587" s="257"/>
      <c r="AG587" s="257"/>
      <c r="AH587" s="257"/>
      <c r="AI587" s="257"/>
      <c r="AJ587" s="257"/>
      <c r="AK587" s="257"/>
      <c r="AL587" s="257"/>
      <c r="AM587" s="257"/>
      <c r="AN587" s="257"/>
      <c r="AO587" s="257"/>
      <c r="AP587" s="257"/>
      <c r="AQ587" s="257"/>
      <c r="AR587" s="257"/>
      <c r="AS587" s="257"/>
      <c r="AT587" s="257"/>
      <c r="AU587" s="257"/>
      <c r="AV587" s="257"/>
      <c r="AW587" s="257"/>
      <c r="AX587" s="257"/>
      <c r="AY587" s="257"/>
      <c r="AZ587" s="257"/>
      <c r="BA587" s="257"/>
      <c r="BB587" s="257"/>
      <c r="BC587" s="257"/>
      <c r="BD587" s="257"/>
      <c r="BE587" s="257"/>
      <c r="BF587" s="257"/>
      <c r="BG587" s="257"/>
      <c r="BH587" s="257"/>
      <c r="BI587" s="257"/>
      <c r="BJ587" s="257"/>
    </row>
    <row r="588" spans="2:62" ht="15.75" customHeight="1">
      <c r="B588" s="7"/>
      <c r="C588" s="347"/>
      <c r="D588" s="347"/>
      <c r="E588" s="347"/>
      <c r="F588" s="347"/>
      <c r="G588" s="347"/>
      <c r="H588" s="347"/>
      <c r="I588" s="347"/>
      <c r="J588" s="347"/>
      <c r="K588" s="347"/>
      <c r="L588" s="347"/>
      <c r="M588" s="347"/>
      <c r="N588" s="347"/>
      <c r="O588" s="347"/>
      <c r="P588" s="347"/>
      <c r="Q588" s="347"/>
      <c r="R588" s="347"/>
      <c r="S588" s="347"/>
      <c r="T588" s="347"/>
      <c r="U588" s="347"/>
      <c r="V588" s="347"/>
      <c r="W588" s="347"/>
      <c r="X588" s="347"/>
      <c r="Y588" s="257"/>
      <c r="Z588" s="257"/>
      <c r="AA588" s="257"/>
      <c r="AB588" s="257"/>
      <c r="AC588" s="257"/>
      <c r="AD588" s="257"/>
      <c r="AE588" s="257"/>
      <c r="AF588" s="257"/>
      <c r="AG588" s="257"/>
      <c r="AH588" s="257"/>
      <c r="AI588" s="257"/>
      <c r="AJ588" s="257"/>
      <c r="AK588" s="257"/>
      <c r="AL588" s="257"/>
      <c r="AM588" s="257"/>
      <c r="AN588" s="257"/>
      <c r="AO588" s="257"/>
      <c r="AP588" s="257"/>
      <c r="AQ588" s="257"/>
      <c r="AR588" s="257"/>
      <c r="AS588" s="257"/>
      <c r="AT588" s="257"/>
      <c r="AU588" s="257"/>
      <c r="AV588" s="257"/>
      <c r="AW588" s="257"/>
      <c r="AX588" s="257"/>
      <c r="AY588" s="257"/>
      <c r="AZ588" s="257"/>
      <c r="BA588" s="257"/>
      <c r="BB588" s="257"/>
      <c r="BC588" s="257"/>
      <c r="BD588" s="257"/>
      <c r="BE588" s="257"/>
      <c r="BF588" s="257"/>
      <c r="BG588" s="257"/>
      <c r="BH588" s="257"/>
      <c r="BI588" s="257"/>
      <c r="BJ588" s="257"/>
    </row>
    <row r="589" spans="2:62" ht="15.75" customHeight="1">
      <c r="B589" s="7"/>
      <c r="C589" s="347"/>
      <c r="D589" s="347"/>
      <c r="E589" s="347"/>
      <c r="F589" s="347"/>
      <c r="G589" s="347"/>
      <c r="H589" s="347"/>
      <c r="I589" s="347"/>
      <c r="J589" s="347"/>
      <c r="K589" s="347"/>
      <c r="L589" s="347"/>
      <c r="M589" s="347"/>
      <c r="N589" s="347"/>
      <c r="O589" s="347"/>
      <c r="P589" s="347"/>
      <c r="Q589" s="347"/>
      <c r="R589" s="347"/>
      <c r="S589" s="347"/>
      <c r="T589" s="347"/>
      <c r="U589" s="347"/>
      <c r="V589" s="347"/>
      <c r="W589" s="347"/>
      <c r="X589" s="347"/>
      <c r="Y589" s="257"/>
      <c r="Z589" s="257"/>
      <c r="AA589" s="257"/>
      <c r="AB589" s="257"/>
      <c r="AC589" s="257"/>
      <c r="AD589" s="257"/>
      <c r="AE589" s="257"/>
      <c r="AF589" s="257"/>
      <c r="AG589" s="257"/>
      <c r="AH589" s="257"/>
      <c r="AI589" s="257"/>
      <c r="AJ589" s="257"/>
      <c r="AK589" s="257"/>
      <c r="AL589" s="257"/>
      <c r="AM589" s="257"/>
      <c r="AN589" s="257"/>
      <c r="AO589" s="257"/>
      <c r="AP589" s="257"/>
      <c r="AQ589" s="257"/>
      <c r="AR589" s="257"/>
      <c r="AS589" s="257"/>
      <c r="AT589" s="257"/>
      <c r="AU589" s="257"/>
      <c r="AV589" s="257"/>
      <c r="AW589" s="257"/>
      <c r="AX589" s="257"/>
      <c r="AY589" s="257"/>
      <c r="AZ589" s="257"/>
      <c r="BA589" s="257"/>
      <c r="BB589" s="257"/>
      <c r="BC589" s="257"/>
      <c r="BD589" s="257"/>
      <c r="BE589" s="257"/>
      <c r="BF589" s="257"/>
      <c r="BG589" s="257"/>
      <c r="BH589" s="257"/>
      <c r="BI589" s="257"/>
      <c r="BJ589" s="257"/>
    </row>
    <row r="590" spans="2:62" ht="15.75" customHeight="1">
      <c r="B590" s="7"/>
      <c r="C590" s="347"/>
      <c r="D590" s="347"/>
      <c r="E590" s="347"/>
      <c r="F590" s="347"/>
      <c r="G590" s="347"/>
      <c r="H590" s="347"/>
      <c r="I590" s="347"/>
      <c r="J590" s="347"/>
      <c r="K590" s="347"/>
      <c r="L590" s="347"/>
      <c r="M590" s="347"/>
      <c r="N590" s="347"/>
      <c r="O590" s="347"/>
      <c r="P590" s="347"/>
      <c r="Q590" s="347"/>
      <c r="R590" s="347"/>
      <c r="S590" s="347"/>
      <c r="T590" s="347"/>
      <c r="U590" s="347"/>
      <c r="V590" s="347"/>
      <c r="W590" s="347"/>
      <c r="X590" s="347"/>
      <c r="Y590" s="257"/>
      <c r="Z590" s="257"/>
      <c r="AA590" s="257"/>
      <c r="AB590" s="257"/>
      <c r="AC590" s="257"/>
      <c r="AD590" s="257"/>
      <c r="AE590" s="257"/>
      <c r="AF590" s="257"/>
      <c r="AG590" s="257"/>
      <c r="AH590" s="257"/>
      <c r="AI590" s="257"/>
      <c r="AJ590" s="257"/>
      <c r="AK590" s="257"/>
      <c r="AL590" s="257"/>
      <c r="AM590" s="257"/>
      <c r="AN590" s="257"/>
      <c r="AO590" s="257"/>
      <c r="AP590" s="257"/>
      <c r="AQ590" s="257"/>
      <c r="AR590" s="257"/>
      <c r="AS590" s="257"/>
      <c r="AT590" s="257"/>
      <c r="AU590" s="257"/>
      <c r="AV590" s="257"/>
      <c r="AW590" s="257"/>
      <c r="AX590" s="257"/>
      <c r="AY590" s="257"/>
      <c r="AZ590" s="257"/>
      <c r="BA590" s="257"/>
      <c r="BB590" s="257"/>
      <c r="BC590" s="257"/>
      <c r="BD590" s="257"/>
      <c r="BE590" s="257"/>
      <c r="BF590" s="257"/>
      <c r="BG590" s="257"/>
      <c r="BH590" s="257"/>
      <c r="BI590" s="257"/>
      <c r="BJ590" s="257"/>
    </row>
    <row r="591" spans="2:62" ht="15.75" customHeight="1">
      <c r="B591" s="7"/>
      <c r="C591" s="347"/>
      <c r="D591" s="347"/>
      <c r="E591" s="347"/>
      <c r="F591" s="347"/>
      <c r="G591" s="347"/>
      <c r="H591" s="347"/>
      <c r="I591" s="347"/>
      <c r="J591" s="347"/>
      <c r="K591" s="347"/>
      <c r="L591" s="347"/>
      <c r="M591" s="347"/>
      <c r="N591" s="347"/>
      <c r="O591" s="347"/>
      <c r="P591" s="347"/>
      <c r="Q591" s="347"/>
      <c r="R591" s="347"/>
      <c r="S591" s="347"/>
      <c r="T591" s="347"/>
      <c r="U591" s="347"/>
      <c r="V591" s="347"/>
      <c r="W591" s="347"/>
      <c r="X591" s="347"/>
      <c r="Y591" s="257"/>
      <c r="Z591" s="257"/>
      <c r="AA591" s="257"/>
      <c r="AB591" s="257"/>
      <c r="AC591" s="257"/>
      <c r="AD591" s="257"/>
      <c r="AE591" s="257"/>
      <c r="AF591" s="257"/>
      <c r="AG591" s="257"/>
      <c r="AH591" s="257"/>
      <c r="AI591" s="257"/>
      <c r="AJ591" s="257"/>
      <c r="AK591" s="257"/>
      <c r="AL591" s="257"/>
      <c r="AM591" s="257"/>
      <c r="AN591" s="257"/>
      <c r="AO591" s="257"/>
      <c r="AP591" s="257"/>
      <c r="AQ591" s="257"/>
      <c r="AR591" s="257"/>
      <c r="AS591" s="257"/>
      <c r="AT591" s="257"/>
      <c r="AU591" s="257"/>
      <c r="AV591" s="257"/>
      <c r="AW591" s="257"/>
      <c r="AX591" s="257"/>
      <c r="AY591" s="257"/>
      <c r="AZ591" s="257"/>
      <c r="BA591" s="257"/>
      <c r="BB591" s="257"/>
      <c r="BC591" s="257"/>
      <c r="BD591" s="257"/>
      <c r="BE591" s="257"/>
      <c r="BF591" s="257"/>
      <c r="BG591" s="257"/>
      <c r="BH591" s="257"/>
      <c r="BI591" s="257"/>
      <c r="BJ591" s="257"/>
    </row>
    <row r="592" spans="2:62" ht="15.75" customHeight="1">
      <c r="B592" s="7"/>
      <c r="C592" s="347"/>
      <c r="D592" s="347"/>
      <c r="E592" s="347"/>
      <c r="F592" s="347"/>
      <c r="G592" s="347"/>
      <c r="H592" s="347"/>
      <c r="I592" s="347"/>
      <c r="J592" s="347"/>
      <c r="K592" s="347"/>
      <c r="L592" s="347"/>
      <c r="M592" s="347"/>
      <c r="N592" s="347"/>
      <c r="O592" s="347"/>
      <c r="P592" s="347"/>
      <c r="Q592" s="347"/>
      <c r="R592" s="347"/>
      <c r="S592" s="347"/>
      <c r="T592" s="347"/>
      <c r="U592" s="347"/>
      <c r="V592" s="347"/>
      <c r="W592" s="347"/>
      <c r="X592" s="347"/>
      <c r="Y592" s="257"/>
      <c r="Z592" s="257"/>
      <c r="AA592" s="257"/>
      <c r="AB592" s="257"/>
      <c r="AC592" s="257"/>
      <c r="AD592" s="257"/>
      <c r="AE592" s="257"/>
      <c r="AF592" s="257"/>
      <c r="AG592" s="257"/>
      <c r="AH592" s="257"/>
      <c r="AI592" s="257"/>
      <c r="AJ592" s="257"/>
      <c r="AK592" s="257"/>
      <c r="AL592" s="257"/>
      <c r="AM592" s="257"/>
      <c r="AN592" s="257"/>
      <c r="AO592" s="257"/>
      <c r="AP592" s="257"/>
      <c r="AQ592" s="257"/>
      <c r="AR592" s="257"/>
      <c r="AS592" s="257"/>
      <c r="AT592" s="257"/>
      <c r="AU592" s="257"/>
      <c r="AV592" s="257"/>
      <c r="AW592" s="257"/>
      <c r="AX592" s="257"/>
      <c r="AY592" s="257"/>
      <c r="AZ592" s="257"/>
      <c r="BA592" s="257"/>
      <c r="BB592" s="257"/>
      <c r="BC592" s="257"/>
      <c r="BD592" s="257"/>
      <c r="BE592" s="257"/>
      <c r="BF592" s="257"/>
      <c r="BG592" s="257"/>
      <c r="BH592" s="257"/>
      <c r="BI592" s="257"/>
      <c r="BJ592" s="257"/>
    </row>
    <row r="593" spans="2:62" ht="15.75" customHeight="1">
      <c r="B593" s="7"/>
      <c r="C593" s="347"/>
      <c r="D593" s="347"/>
      <c r="E593" s="347"/>
      <c r="F593" s="347"/>
      <c r="G593" s="347"/>
      <c r="H593" s="347"/>
      <c r="I593" s="347"/>
      <c r="J593" s="347"/>
      <c r="K593" s="347"/>
      <c r="L593" s="347"/>
      <c r="M593" s="347"/>
      <c r="N593" s="347"/>
      <c r="O593" s="347"/>
      <c r="P593" s="347"/>
      <c r="Q593" s="347"/>
      <c r="R593" s="347"/>
      <c r="S593" s="347"/>
      <c r="T593" s="347"/>
      <c r="U593" s="347"/>
      <c r="V593" s="347"/>
      <c r="W593" s="347"/>
      <c r="X593" s="347"/>
      <c r="Y593" s="257"/>
      <c r="Z593" s="257"/>
      <c r="AA593" s="257"/>
      <c r="AB593" s="257"/>
      <c r="AC593" s="257"/>
      <c r="AD593" s="257"/>
      <c r="AE593" s="257"/>
      <c r="AF593" s="257"/>
      <c r="AG593" s="257"/>
      <c r="AH593" s="257"/>
      <c r="AI593" s="257"/>
      <c r="AJ593" s="257"/>
      <c r="AK593" s="257"/>
      <c r="AL593" s="257"/>
      <c r="AM593" s="257"/>
      <c r="AN593" s="257"/>
      <c r="AO593" s="257"/>
      <c r="AP593" s="257"/>
      <c r="AQ593" s="257"/>
      <c r="AR593" s="257"/>
      <c r="AS593" s="257"/>
      <c r="AT593" s="257"/>
      <c r="AU593" s="257"/>
      <c r="AV593" s="257"/>
      <c r="AW593" s="257"/>
      <c r="AX593" s="257"/>
      <c r="AY593" s="257"/>
      <c r="AZ593" s="257"/>
      <c r="BA593" s="257"/>
      <c r="BB593" s="257"/>
      <c r="BC593" s="257"/>
      <c r="BD593" s="257"/>
      <c r="BE593" s="257"/>
      <c r="BF593" s="257"/>
      <c r="BG593" s="257"/>
      <c r="BH593" s="257"/>
      <c r="BI593" s="257"/>
      <c r="BJ593" s="257"/>
    </row>
    <row r="594" spans="2:62" ht="15.75" customHeight="1">
      <c r="B594" s="7"/>
      <c r="C594" s="347"/>
      <c r="D594" s="347"/>
      <c r="E594" s="347"/>
      <c r="F594" s="347"/>
      <c r="G594" s="347"/>
      <c r="H594" s="347"/>
      <c r="I594" s="347"/>
      <c r="J594" s="347"/>
      <c r="K594" s="347"/>
      <c r="L594" s="347"/>
      <c r="M594" s="347"/>
      <c r="N594" s="347"/>
      <c r="O594" s="347"/>
      <c r="P594" s="347"/>
      <c r="Q594" s="347"/>
      <c r="R594" s="347"/>
      <c r="S594" s="347"/>
      <c r="T594" s="347"/>
      <c r="U594" s="347"/>
      <c r="V594" s="347"/>
      <c r="W594" s="347"/>
      <c r="X594" s="347"/>
      <c r="Y594" s="257"/>
      <c r="Z594" s="257"/>
      <c r="AA594" s="257"/>
      <c r="AB594" s="257"/>
      <c r="AC594" s="257"/>
      <c r="AD594" s="257"/>
      <c r="AE594" s="257"/>
      <c r="AF594" s="257"/>
      <c r="AG594" s="257"/>
      <c r="AH594" s="257"/>
      <c r="AI594" s="257"/>
      <c r="AJ594" s="257"/>
      <c r="AK594" s="257"/>
      <c r="AL594" s="257"/>
      <c r="AM594" s="257"/>
      <c r="AN594" s="257"/>
      <c r="AO594" s="257"/>
      <c r="AP594" s="257"/>
      <c r="AQ594" s="257"/>
      <c r="AR594" s="257"/>
      <c r="AS594" s="257"/>
      <c r="AT594" s="257"/>
      <c r="AU594" s="257"/>
      <c r="AV594" s="257"/>
      <c r="AW594" s="257"/>
      <c r="AX594" s="257"/>
      <c r="AY594" s="257"/>
      <c r="AZ594" s="257"/>
      <c r="BA594" s="257"/>
      <c r="BB594" s="257"/>
      <c r="BC594" s="257"/>
      <c r="BD594" s="257"/>
      <c r="BE594" s="257"/>
      <c r="BF594" s="257"/>
      <c r="BG594" s="257"/>
      <c r="BH594" s="257"/>
      <c r="BI594" s="257"/>
      <c r="BJ594" s="257"/>
    </row>
    <row r="595" spans="2:62" ht="15.75" customHeight="1">
      <c r="B595" s="7"/>
      <c r="C595" s="347"/>
      <c r="D595" s="347"/>
      <c r="E595" s="347"/>
      <c r="F595" s="347"/>
      <c r="G595" s="347"/>
      <c r="H595" s="347"/>
      <c r="I595" s="347"/>
      <c r="J595" s="347"/>
      <c r="K595" s="347"/>
      <c r="L595" s="347"/>
      <c r="M595" s="347"/>
      <c r="N595" s="347"/>
      <c r="O595" s="347"/>
      <c r="P595" s="347"/>
      <c r="Q595" s="347"/>
      <c r="R595" s="347"/>
      <c r="S595" s="347"/>
      <c r="T595" s="347"/>
      <c r="U595" s="347"/>
      <c r="V595" s="347"/>
      <c r="W595" s="347"/>
      <c r="X595" s="347"/>
      <c r="Y595" s="257"/>
      <c r="Z595" s="257"/>
      <c r="AA595" s="257"/>
      <c r="AB595" s="257"/>
      <c r="AC595" s="257"/>
      <c r="AD595" s="257"/>
      <c r="AE595" s="257"/>
      <c r="AF595" s="257"/>
      <c r="AG595" s="257"/>
      <c r="AH595" s="257"/>
      <c r="AI595" s="257"/>
      <c r="AJ595" s="257"/>
      <c r="AK595" s="257"/>
      <c r="AL595" s="257"/>
      <c r="AM595" s="257"/>
      <c r="AN595" s="257"/>
      <c r="AO595" s="257"/>
      <c r="AP595" s="257"/>
      <c r="AQ595" s="257"/>
      <c r="AR595" s="257"/>
      <c r="AS595" s="257"/>
      <c r="AT595" s="257"/>
      <c r="AU595" s="257"/>
      <c r="AV595" s="257"/>
      <c r="AW595" s="257"/>
      <c r="AX595" s="257"/>
      <c r="AY595" s="257"/>
      <c r="AZ595" s="257"/>
      <c r="BA595" s="257"/>
      <c r="BB595" s="257"/>
      <c r="BC595" s="257"/>
      <c r="BD595" s="257"/>
      <c r="BE595" s="257"/>
      <c r="BF595" s="257"/>
      <c r="BG595" s="257"/>
      <c r="BH595" s="257"/>
      <c r="BI595" s="257"/>
      <c r="BJ595" s="257"/>
    </row>
    <row r="596" spans="2:62" ht="15.75" customHeight="1">
      <c r="B596" s="7"/>
      <c r="C596" s="347"/>
      <c r="D596" s="347"/>
      <c r="E596" s="347"/>
      <c r="F596" s="347"/>
      <c r="G596" s="347"/>
      <c r="H596" s="347"/>
      <c r="I596" s="347"/>
      <c r="J596" s="347"/>
      <c r="K596" s="347"/>
      <c r="L596" s="347"/>
      <c r="M596" s="347"/>
      <c r="N596" s="347"/>
      <c r="O596" s="347"/>
      <c r="P596" s="347"/>
      <c r="Q596" s="347"/>
      <c r="R596" s="347"/>
      <c r="S596" s="347"/>
      <c r="T596" s="347"/>
      <c r="U596" s="347"/>
      <c r="V596" s="347"/>
      <c r="W596" s="347"/>
      <c r="X596" s="347"/>
      <c r="Y596" s="257"/>
      <c r="Z596" s="257"/>
      <c r="AA596" s="257"/>
      <c r="AB596" s="257"/>
      <c r="AC596" s="257"/>
      <c r="AD596" s="257"/>
      <c r="AE596" s="257"/>
      <c r="AF596" s="257"/>
      <c r="AG596" s="257"/>
      <c r="AH596" s="257"/>
      <c r="AI596" s="257"/>
      <c r="AJ596" s="257"/>
      <c r="AK596" s="257"/>
      <c r="AL596" s="257"/>
      <c r="AM596" s="257"/>
      <c r="AN596" s="257"/>
      <c r="AO596" s="257"/>
      <c r="AP596" s="257"/>
      <c r="AQ596" s="257"/>
      <c r="AR596" s="257"/>
      <c r="AS596" s="257"/>
      <c r="AT596" s="257"/>
      <c r="AU596" s="257"/>
      <c r="AV596" s="257"/>
      <c r="AW596" s="257"/>
      <c r="AX596" s="257"/>
      <c r="AY596" s="257"/>
      <c r="AZ596" s="257"/>
      <c r="BA596" s="257"/>
      <c r="BB596" s="257"/>
      <c r="BC596" s="257"/>
      <c r="BD596" s="257"/>
      <c r="BE596" s="257"/>
      <c r="BF596" s="257"/>
      <c r="BG596" s="257"/>
      <c r="BH596" s="257"/>
      <c r="BI596" s="257"/>
      <c r="BJ596" s="257"/>
    </row>
    <row r="597" spans="2:62" ht="15.75" customHeight="1">
      <c r="B597" s="7"/>
      <c r="C597" s="347"/>
      <c r="D597" s="347"/>
      <c r="E597" s="347"/>
      <c r="F597" s="347"/>
      <c r="G597" s="347"/>
      <c r="H597" s="347"/>
      <c r="I597" s="347"/>
      <c r="J597" s="347"/>
      <c r="K597" s="347"/>
      <c r="L597" s="347"/>
      <c r="M597" s="347"/>
      <c r="N597" s="347"/>
      <c r="O597" s="347"/>
      <c r="P597" s="347"/>
      <c r="Q597" s="347"/>
      <c r="R597" s="347"/>
      <c r="S597" s="347"/>
      <c r="T597" s="347"/>
      <c r="U597" s="347"/>
      <c r="V597" s="347"/>
      <c r="W597" s="347"/>
      <c r="X597" s="347"/>
      <c r="Y597" s="257"/>
      <c r="Z597" s="257"/>
      <c r="AA597" s="257"/>
      <c r="AB597" s="257"/>
      <c r="AC597" s="257"/>
      <c r="AD597" s="257"/>
      <c r="AE597" s="257"/>
      <c r="AF597" s="257"/>
      <c r="AG597" s="257"/>
      <c r="AH597" s="257"/>
      <c r="AI597" s="257"/>
      <c r="AJ597" s="257"/>
      <c r="AK597" s="257"/>
      <c r="AL597" s="257"/>
      <c r="AM597" s="257"/>
      <c r="AN597" s="257"/>
      <c r="AO597" s="257"/>
      <c r="AP597" s="257"/>
      <c r="AQ597" s="257"/>
      <c r="AR597" s="257"/>
      <c r="AS597" s="257"/>
      <c r="AT597" s="257"/>
      <c r="AU597" s="257"/>
      <c r="AV597" s="257"/>
      <c r="AW597" s="257"/>
      <c r="AX597" s="257"/>
      <c r="AY597" s="257"/>
      <c r="AZ597" s="257"/>
      <c r="BA597" s="257"/>
      <c r="BB597" s="257"/>
      <c r="BC597" s="257"/>
      <c r="BD597" s="257"/>
      <c r="BE597" s="257"/>
      <c r="BF597" s="257"/>
      <c r="BG597" s="257"/>
      <c r="BH597" s="257"/>
      <c r="BI597" s="257"/>
      <c r="BJ597" s="257"/>
    </row>
    <row r="598" spans="2:62" ht="15.75" customHeight="1">
      <c r="B598" s="7"/>
      <c r="C598" s="347"/>
      <c r="D598" s="347"/>
      <c r="E598" s="347"/>
      <c r="F598" s="347"/>
      <c r="G598" s="347"/>
      <c r="H598" s="347"/>
      <c r="I598" s="347"/>
      <c r="J598" s="347"/>
      <c r="K598" s="347"/>
      <c r="L598" s="347"/>
      <c r="M598" s="347"/>
      <c r="N598" s="347"/>
      <c r="O598" s="347"/>
      <c r="P598" s="347"/>
      <c r="Q598" s="347"/>
      <c r="R598" s="347"/>
      <c r="S598" s="347"/>
      <c r="T598" s="347"/>
      <c r="U598" s="347"/>
      <c r="V598" s="347"/>
      <c r="W598" s="347"/>
      <c r="X598" s="347"/>
      <c r="Y598" s="257"/>
      <c r="Z598" s="257"/>
      <c r="AA598" s="257"/>
      <c r="AB598" s="257"/>
      <c r="AC598" s="257"/>
      <c r="AD598" s="257"/>
      <c r="AE598" s="257"/>
      <c r="AF598" s="257"/>
      <c r="AG598" s="257"/>
      <c r="AH598" s="257"/>
      <c r="AI598" s="257"/>
      <c r="AJ598" s="257"/>
      <c r="AK598" s="257"/>
      <c r="AL598" s="257"/>
      <c r="AM598" s="257"/>
      <c r="AN598" s="257"/>
      <c r="AO598" s="257"/>
      <c r="AP598" s="257"/>
      <c r="AQ598" s="257"/>
      <c r="AR598" s="257"/>
      <c r="AS598" s="257"/>
      <c r="AT598" s="257"/>
      <c r="AU598" s="257"/>
      <c r="AV598" s="257"/>
      <c r="AW598" s="257"/>
      <c r="AX598" s="257"/>
      <c r="AY598" s="257"/>
      <c r="AZ598" s="257"/>
      <c r="BA598" s="257"/>
      <c r="BB598" s="257"/>
      <c r="BC598" s="257"/>
      <c r="BD598" s="257"/>
      <c r="BE598" s="257"/>
      <c r="BF598" s="257"/>
      <c r="BG598" s="257"/>
      <c r="BH598" s="257"/>
      <c r="BI598" s="257"/>
      <c r="BJ598" s="257"/>
    </row>
    <row r="599" spans="2:62" ht="15.75" customHeight="1">
      <c r="B599" s="7"/>
      <c r="C599" s="347"/>
      <c r="D599" s="347"/>
      <c r="E599" s="347"/>
      <c r="F599" s="347"/>
      <c r="G599" s="347"/>
      <c r="H599" s="347"/>
      <c r="I599" s="347"/>
      <c r="J599" s="347"/>
      <c r="K599" s="347"/>
      <c r="L599" s="347"/>
      <c r="M599" s="347"/>
      <c r="N599" s="347"/>
      <c r="O599" s="347"/>
      <c r="P599" s="347"/>
      <c r="Q599" s="347"/>
      <c r="R599" s="347"/>
      <c r="S599" s="347"/>
      <c r="T599" s="347"/>
      <c r="U599" s="347"/>
      <c r="V599" s="347"/>
      <c r="W599" s="347"/>
      <c r="X599" s="347"/>
      <c r="Y599" s="257"/>
      <c r="Z599" s="257"/>
      <c r="AA599" s="257"/>
      <c r="AB599" s="257"/>
      <c r="AC599" s="257"/>
      <c r="AD599" s="257"/>
      <c r="AE599" s="257"/>
      <c r="AF599" s="257"/>
      <c r="AG599" s="257"/>
      <c r="AH599" s="257"/>
      <c r="AI599" s="257"/>
      <c r="AJ599" s="257"/>
      <c r="AK599" s="257"/>
      <c r="AL599" s="257"/>
      <c r="AM599" s="257"/>
      <c r="AN599" s="257"/>
      <c r="AO599" s="257"/>
      <c r="AP599" s="257"/>
      <c r="AQ599" s="257"/>
      <c r="AR599" s="257"/>
      <c r="AS599" s="257"/>
      <c r="AT599" s="257"/>
      <c r="AU599" s="257"/>
      <c r="AV599" s="257"/>
      <c r="AW599" s="257"/>
      <c r="AX599" s="257"/>
      <c r="AY599" s="257"/>
      <c r="AZ599" s="257"/>
      <c r="BA599" s="257"/>
      <c r="BB599" s="257"/>
      <c r="BC599" s="257"/>
      <c r="BD599" s="257"/>
      <c r="BE599" s="257"/>
      <c r="BF599" s="257"/>
      <c r="BG599" s="257"/>
      <c r="BH599" s="257"/>
      <c r="BI599" s="257"/>
      <c r="BJ599" s="257"/>
    </row>
    <row r="600" spans="2:62" ht="15.75" customHeight="1">
      <c r="B600" s="7"/>
      <c r="C600" s="347"/>
      <c r="D600" s="347"/>
      <c r="E600" s="347"/>
      <c r="F600" s="347"/>
      <c r="G600" s="347"/>
      <c r="H600" s="347"/>
      <c r="I600" s="347"/>
      <c r="J600" s="347"/>
      <c r="K600" s="347"/>
      <c r="L600" s="347"/>
      <c r="M600" s="347"/>
      <c r="N600" s="347"/>
      <c r="O600" s="347"/>
      <c r="P600" s="347"/>
      <c r="Q600" s="347"/>
      <c r="R600" s="347"/>
      <c r="S600" s="347"/>
      <c r="T600" s="347"/>
      <c r="U600" s="347"/>
      <c r="V600" s="347"/>
      <c r="W600" s="347"/>
      <c r="X600" s="347"/>
      <c r="Y600" s="257"/>
      <c r="Z600" s="257"/>
      <c r="AA600" s="257"/>
      <c r="AB600" s="257"/>
      <c r="AC600" s="257"/>
      <c r="AD600" s="257"/>
      <c r="AE600" s="257"/>
      <c r="AF600" s="257"/>
      <c r="AG600" s="257"/>
      <c r="AH600" s="257"/>
      <c r="AI600" s="257"/>
      <c r="AJ600" s="257"/>
      <c r="AK600" s="257"/>
      <c r="AL600" s="257"/>
      <c r="AM600" s="257"/>
      <c r="AN600" s="257"/>
      <c r="AO600" s="257"/>
      <c r="AP600" s="257"/>
      <c r="AQ600" s="257"/>
      <c r="AR600" s="257"/>
      <c r="AS600" s="257"/>
      <c r="AT600" s="257"/>
      <c r="AU600" s="257"/>
      <c r="AV600" s="257"/>
      <c r="AW600" s="257"/>
      <c r="AX600" s="257"/>
      <c r="AY600" s="257"/>
      <c r="AZ600" s="257"/>
      <c r="BA600" s="257"/>
      <c r="BB600" s="257"/>
      <c r="BC600" s="257"/>
      <c r="BD600" s="257"/>
      <c r="BE600" s="257"/>
      <c r="BF600" s="257"/>
      <c r="BG600" s="257"/>
      <c r="BH600" s="257"/>
      <c r="BI600" s="257"/>
      <c r="BJ600" s="257"/>
    </row>
    <row r="601" spans="2:62" ht="15.75" customHeight="1">
      <c r="B601" s="7"/>
      <c r="C601" s="347"/>
      <c r="D601" s="347"/>
      <c r="E601" s="347"/>
      <c r="F601" s="347"/>
      <c r="G601" s="347"/>
      <c r="H601" s="347"/>
      <c r="I601" s="347"/>
      <c r="J601" s="347"/>
      <c r="K601" s="347"/>
      <c r="L601" s="347"/>
      <c r="M601" s="347"/>
      <c r="N601" s="347"/>
      <c r="O601" s="347"/>
      <c r="P601" s="347"/>
      <c r="Q601" s="347"/>
      <c r="R601" s="347"/>
      <c r="S601" s="347"/>
      <c r="T601" s="347"/>
      <c r="U601" s="347"/>
      <c r="V601" s="347"/>
      <c r="W601" s="347"/>
      <c r="X601" s="347"/>
      <c r="Y601" s="257"/>
      <c r="Z601" s="257"/>
      <c r="AA601" s="257"/>
      <c r="AB601" s="257"/>
      <c r="AC601" s="257"/>
      <c r="AD601" s="257"/>
      <c r="AE601" s="257"/>
      <c r="AF601" s="257"/>
      <c r="AG601" s="257"/>
      <c r="AH601" s="257"/>
      <c r="AI601" s="257"/>
      <c r="AJ601" s="257"/>
      <c r="AK601" s="257"/>
      <c r="AL601" s="257"/>
      <c r="AM601" s="257"/>
      <c r="AN601" s="257"/>
      <c r="AO601" s="257"/>
      <c r="AP601" s="257"/>
      <c r="AQ601" s="257"/>
      <c r="AR601" s="257"/>
      <c r="AS601" s="257"/>
      <c r="AT601" s="257"/>
      <c r="AU601" s="257"/>
      <c r="AV601" s="257"/>
      <c r="AW601" s="257"/>
      <c r="AX601" s="257"/>
      <c r="AY601" s="257"/>
      <c r="AZ601" s="257"/>
      <c r="BA601" s="257"/>
      <c r="BB601" s="257"/>
      <c r="BC601" s="257"/>
      <c r="BD601" s="257"/>
      <c r="BE601" s="257"/>
      <c r="BF601" s="257"/>
      <c r="BG601" s="257"/>
      <c r="BH601" s="257"/>
      <c r="BI601" s="257"/>
      <c r="BJ601" s="257"/>
    </row>
    <row r="602" spans="2:62" ht="15.75" customHeight="1">
      <c r="B602" s="7"/>
      <c r="C602" s="347"/>
      <c r="D602" s="347"/>
      <c r="E602" s="347"/>
      <c r="F602" s="347"/>
      <c r="G602" s="347"/>
      <c r="H602" s="347"/>
      <c r="I602" s="347"/>
      <c r="J602" s="347"/>
      <c r="K602" s="347"/>
      <c r="L602" s="347"/>
      <c r="M602" s="347"/>
      <c r="N602" s="347"/>
      <c r="O602" s="347"/>
      <c r="P602" s="347"/>
      <c r="Q602" s="347"/>
      <c r="R602" s="347"/>
      <c r="S602" s="347"/>
      <c r="T602" s="347"/>
      <c r="U602" s="347"/>
      <c r="V602" s="347"/>
      <c r="W602" s="347"/>
      <c r="X602" s="347"/>
      <c r="Y602" s="257"/>
      <c r="Z602" s="257"/>
      <c r="AA602" s="257"/>
      <c r="AB602" s="257"/>
      <c r="AC602" s="257"/>
      <c r="AD602" s="257"/>
      <c r="AE602" s="257"/>
      <c r="AF602" s="257"/>
      <c r="AG602" s="257"/>
      <c r="AH602" s="257"/>
      <c r="AI602" s="257"/>
      <c r="AJ602" s="257"/>
      <c r="AK602" s="257"/>
      <c r="AL602" s="257"/>
      <c r="AM602" s="257"/>
      <c r="AN602" s="257"/>
      <c r="AO602" s="257"/>
      <c r="AP602" s="257"/>
      <c r="AQ602" s="257"/>
      <c r="AR602" s="257"/>
      <c r="AS602" s="257"/>
      <c r="AT602" s="257"/>
      <c r="AU602" s="257"/>
      <c r="AV602" s="257"/>
      <c r="AW602" s="257"/>
      <c r="AX602" s="257"/>
      <c r="AY602" s="257"/>
      <c r="AZ602" s="257"/>
      <c r="BA602" s="257"/>
      <c r="BB602" s="257"/>
      <c r="BC602" s="257"/>
      <c r="BD602" s="257"/>
      <c r="BE602" s="257"/>
      <c r="BF602" s="257"/>
      <c r="BG602" s="257"/>
      <c r="BH602" s="257"/>
      <c r="BI602" s="257"/>
      <c r="BJ602" s="257"/>
    </row>
    <row r="603" spans="2:62" ht="15.75" customHeight="1">
      <c r="B603" s="7"/>
      <c r="C603" s="347"/>
      <c r="D603" s="347"/>
      <c r="E603" s="347"/>
      <c r="F603" s="347"/>
      <c r="G603" s="347"/>
      <c r="H603" s="347"/>
      <c r="I603" s="347"/>
      <c r="J603" s="347"/>
      <c r="K603" s="347"/>
      <c r="L603" s="347"/>
      <c r="M603" s="347"/>
      <c r="N603" s="347"/>
      <c r="O603" s="347"/>
      <c r="P603" s="347"/>
      <c r="Q603" s="347"/>
      <c r="R603" s="347"/>
      <c r="S603" s="347"/>
      <c r="T603" s="347"/>
      <c r="U603" s="347"/>
      <c r="V603" s="347"/>
      <c r="W603" s="347"/>
      <c r="X603" s="347"/>
      <c r="Y603" s="257"/>
      <c r="Z603" s="257"/>
      <c r="AA603" s="257"/>
      <c r="AB603" s="257"/>
      <c r="AC603" s="257"/>
      <c r="AD603" s="257"/>
      <c r="AE603" s="257"/>
      <c r="AF603" s="257"/>
      <c r="AG603" s="257"/>
      <c r="AH603" s="257"/>
      <c r="AI603" s="257"/>
      <c r="AJ603" s="257"/>
      <c r="AK603" s="257"/>
      <c r="AL603" s="257"/>
      <c r="AM603" s="257"/>
      <c r="AN603" s="257"/>
      <c r="AO603" s="257"/>
      <c r="AP603" s="257"/>
      <c r="AQ603" s="257"/>
      <c r="AR603" s="257"/>
      <c r="AS603" s="257"/>
      <c r="AT603" s="257"/>
      <c r="AU603" s="257"/>
      <c r="AV603" s="257"/>
      <c r="AW603" s="257"/>
      <c r="AX603" s="257"/>
      <c r="AY603" s="257"/>
      <c r="AZ603" s="257"/>
      <c r="BA603" s="257"/>
      <c r="BB603" s="257"/>
      <c r="BC603" s="257"/>
      <c r="BD603" s="257"/>
      <c r="BE603" s="257"/>
      <c r="BF603" s="257"/>
      <c r="BG603" s="257"/>
      <c r="BH603" s="257"/>
      <c r="BI603" s="257"/>
      <c r="BJ603" s="257"/>
    </row>
    <row r="604" spans="2:62" ht="15.75" customHeight="1">
      <c r="B604" s="7"/>
      <c r="C604" s="347"/>
      <c r="D604" s="347"/>
      <c r="E604" s="347"/>
      <c r="F604" s="347"/>
      <c r="G604" s="347"/>
      <c r="H604" s="347"/>
      <c r="I604" s="347"/>
      <c r="J604" s="347"/>
      <c r="K604" s="347"/>
      <c r="L604" s="347"/>
      <c r="M604" s="347"/>
      <c r="N604" s="347"/>
      <c r="O604" s="347"/>
      <c r="P604" s="347"/>
      <c r="Q604" s="347"/>
      <c r="R604" s="347"/>
      <c r="S604" s="347"/>
      <c r="T604" s="347"/>
      <c r="U604" s="347"/>
      <c r="V604" s="347"/>
      <c r="W604" s="347"/>
      <c r="X604" s="347"/>
      <c r="Y604" s="257"/>
      <c r="Z604" s="257"/>
      <c r="AA604" s="257"/>
      <c r="AB604" s="257"/>
      <c r="AC604" s="257"/>
      <c r="AD604" s="257"/>
      <c r="AE604" s="257"/>
      <c r="AF604" s="257"/>
      <c r="AG604" s="257"/>
      <c r="AH604" s="257"/>
      <c r="AI604" s="257"/>
      <c r="AJ604" s="257"/>
      <c r="AK604" s="257"/>
      <c r="AL604" s="257"/>
      <c r="AM604" s="257"/>
      <c r="AN604" s="257"/>
      <c r="AO604" s="257"/>
      <c r="AP604" s="257"/>
      <c r="AQ604" s="257"/>
      <c r="AR604" s="257"/>
      <c r="AS604" s="257"/>
      <c r="AT604" s="257"/>
      <c r="AU604" s="257"/>
      <c r="AV604" s="257"/>
      <c r="AW604" s="257"/>
      <c r="AX604" s="257"/>
      <c r="AY604" s="257"/>
      <c r="AZ604" s="257"/>
      <c r="BA604" s="257"/>
      <c r="BB604" s="257"/>
      <c r="BC604" s="257"/>
      <c r="BD604" s="257"/>
      <c r="BE604" s="257"/>
      <c r="BF604" s="257"/>
      <c r="BG604" s="257"/>
      <c r="BH604" s="257"/>
      <c r="BI604" s="257"/>
      <c r="BJ604" s="257"/>
    </row>
    <row r="605" spans="2:62" ht="15.75" customHeight="1">
      <c r="B605" s="7"/>
      <c r="C605" s="347"/>
      <c r="D605" s="347"/>
      <c r="E605" s="347"/>
      <c r="F605" s="347"/>
      <c r="G605" s="347"/>
      <c r="H605" s="347"/>
      <c r="I605" s="347"/>
      <c r="J605" s="347"/>
      <c r="K605" s="347"/>
      <c r="L605" s="347"/>
      <c r="M605" s="347"/>
      <c r="N605" s="347"/>
      <c r="O605" s="347"/>
      <c r="P605" s="347"/>
      <c r="Q605" s="347"/>
      <c r="R605" s="347"/>
      <c r="S605" s="347"/>
      <c r="T605" s="347"/>
      <c r="U605" s="347"/>
      <c r="V605" s="347"/>
      <c r="W605" s="347"/>
      <c r="X605" s="347"/>
      <c r="Y605" s="257"/>
      <c r="Z605" s="257"/>
      <c r="AA605" s="257"/>
      <c r="AB605" s="257"/>
      <c r="AC605" s="257"/>
      <c r="AD605" s="257"/>
      <c r="AE605" s="257"/>
      <c r="AF605" s="257"/>
      <c r="AG605" s="257"/>
      <c r="AH605" s="257"/>
      <c r="AI605" s="257"/>
      <c r="AJ605" s="257"/>
      <c r="AK605" s="257"/>
      <c r="AL605" s="257"/>
      <c r="AM605" s="257"/>
      <c r="AN605" s="257"/>
      <c r="AO605" s="257"/>
      <c r="AP605" s="257"/>
      <c r="AQ605" s="257"/>
      <c r="AR605" s="257"/>
      <c r="AS605" s="257"/>
      <c r="AT605" s="257"/>
      <c r="AU605" s="257"/>
      <c r="AV605" s="257"/>
      <c r="AW605" s="257"/>
      <c r="AX605" s="257"/>
      <c r="AY605" s="257"/>
      <c r="AZ605" s="257"/>
      <c r="BA605" s="257"/>
      <c r="BB605" s="257"/>
      <c r="BC605" s="257"/>
      <c r="BD605" s="257"/>
      <c r="BE605" s="257"/>
      <c r="BF605" s="257"/>
      <c r="BG605" s="257"/>
      <c r="BH605" s="257"/>
      <c r="BI605" s="257"/>
      <c r="BJ605" s="257"/>
    </row>
    <row r="606" spans="2:62" ht="15.75" customHeight="1">
      <c r="B606" s="7"/>
      <c r="C606" s="347"/>
      <c r="D606" s="347"/>
      <c r="E606" s="347"/>
      <c r="F606" s="347"/>
      <c r="G606" s="347"/>
      <c r="H606" s="347"/>
      <c r="I606" s="347"/>
      <c r="J606" s="347"/>
      <c r="K606" s="347"/>
      <c r="L606" s="347"/>
      <c r="M606" s="347"/>
      <c r="N606" s="347"/>
      <c r="O606" s="347"/>
      <c r="P606" s="347"/>
      <c r="Q606" s="347"/>
      <c r="R606" s="347"/>
      <c r="S606" s="347"/>
      <c r="T606" s="347"/>
      <c r="U606" s="347"/>
      <c r="V606" s="347"/>
      <c r="W606" s="347"/>
      <c r="X606" s="347"/>
      <c r="Y606" s="257"/>
      <c r="Z606" s="257"/>
      <c r="AA606" s="257"/>
      <c r="AB606" s="257"/>
      <c r="AC606" s="257"/>
      <c r="AD606" s="257"/>
      <c r="AE606" s="257"/>
      <c r="AF606" s="257"/>
      <c r="AG606" s="257"/>
      <c r="AH606" s="257"/>
      <c r="AI606" s="257"/>
      <c r="AJ606" s="257"/>
      <c r="AK606" s="257"/>
      <c r="AL606" s="257"/>
      <c r="AM606" s="257"/>
      <c r="AN606" s="257"/>
      <c r="AO606" s="257"/>
      <c r="AP606" s="257"/>
      <c r="AQ606" s="257"/>
      <c r="AR606" s="257"/>
      <c r="AS606" s="257"/>
      <c r="AT606" s="257"/>
      <c r="AU606" s="257"/>
      <c r="AV606" s="257"/>
      <c r="AW606" s="257"/>
      <c r="AX606" s="257"/>
      <c r="AY606" s="257"/>
      <c r="AZ606" s="257"/>
      <c r="BA606" s="257"/>
      <c r="BB606" s="257"/>
      <c r="BC606" s="257"/>
      <c r="BD606" s="257"/>
      <c r="BE606" s="257"/>
      <c r="BF606" s="257"/>
      <c r="BG606" s="257"/>
      <c r="BH606" s="257"/>
      <c r="BI606" s="257"/>
      <c r="BJ606" s="257"/>
    </row>
    <row r="607" spans="2:62" ht="15.75" customHeight="1">
      <c r="B607" s="7"/>
      <c r="C607" s="347"/>
      <c r="D607" s="347"/>
      <c r="E607" s="347"/>
      <c r="F607" s="347"/>
      <c r="G607" s="347"/>
      <c r="H607" s="347"/>
      <c r="I607" s="347"/>
      <c r="J607" s="347"/>
      <c r="K607" s="347"/>
      <c r="L607" s="347"/>
      <c r="M607" s="347"/>
      <c r="N607" s="347"/>
      <c r="O607" s="347"/>
      <c r="P607" s="347"/>
      <c r="Q607" s="347"/>
      <c r="R607" s="347"/>
      <c r="S607" s="347"/>
      <c r="T607" s="347"/>
      <c r="U607" s="347"/>
      <c r="V607" s="347"/>
      <c r="W607" s="347"/>
      <c r="X607" s="347"/>
      <c r="Y607" s="257"/>
      <c r="Z607" s="257"/>
      <c r="AA607" s="257"/>
      <c r="AB607" s="257"/>
      <c r="AC607" s="257"/>
      <c r="AD607" s="257"/>
      <c r="AE607" s="257"/>
      <c r="AF607" s="257"/>
      <c r="AG607" s="257"/>
      <c r="AH607" s="257"/>
      <c r="AI607" s="257"/>
      <c r="AJ607" s="257"/>
      <c r="AK607" s="257"/>
      <c r="AL607" s="257"/>
      <c r="AM607" s="257"/>
      <c r="AN607" s="257"/>
      <c r="AO607" s="257"/>
      <c r="AP607" s="257"/>
      <c r="AQ607" s="257"/>
      <c r="AR607" s="257"/>
      <c r="AS607" s="257"/>
      <c r="AT607" s="257"/>
      <c r="AU607" s="257"/>
      <c r="AV607" s="257"/>
      <c r="AW607" s="257"/>
      <c r="AX607" s="257"/>
      <c r="AY607" s="257"/>
      <c r="AZ607" s="257"/>
      <c r="BA607" s="257"/>
      <c r="BB607" s="257"/>
      <c r="BC607" s="257"/>
      <c r="BD607" s="257"/>
      <c r="BE607" s="257"/>
      <c r="BF607" s="257"/>
      <c r="BG607" s="257"/>
      <c r="BH607" s="257"/>
      <c r="BI607" s="257"/>
      <c r="BJ607" s="257"/>
    </row>
    <row r="608" spans="2:62" ht="15.75" customHeight="1">
      <c r="B608" s="7"/>
      <c r="C608" s="347"/>
      <c r="D608" s="347"/>
      <c r="E608" s="347"/>
      <c r="F608" s="347"/>
      <c r="G608" s="347"/>
      <c r="H608" s="347"/>
      <c r="I608" s="347"/>
      <c r="J608" s="347"/>
      <c r="K608" s="347"/>
      <c r="L608" s="347"/>
      <c r="M608" s="347"/>
      <c r="N608" s="347"/>
      <c r="O608" s="347"/>
      <c r="P608" s="347"/>
      <c r="Q608" s="347"/>
      <c r="R608" s="347"/>
      <c r="S608" s="347"/>
      <c r="T608" s="347"/>
      <c r="U608" s="347"/>
      <c r="V608" s="347"/>
      <c r="W608" s="347"/>
      <c r="X608" s="347"/>
      <c r="Y608" s="257"/>
      <c r="Z608" s="257"/>
      <c r="AA608" s="257"/>
      <c r="AB608" s="257"/>
      <c r="AC608" s="257"/>
      <c r="AD608" s="257"/>
      <c r="AE608" s="257"/>
      <c r="AF608" s="257"/>
      <c r="AG608" s="257"/>
      <c r="AH608" s="257"/>
      <c r="AI608" s="257"/>
      <c r="AJ608" s="257"/>
      <c r="AK608" s="257"/>
      <c r="AL608" s="257"/>
      <c r="AM608" s="257"/>
      <c r="AN608" s="257"/>
      <c r="AO608" s="257"/>
      <c r="AP608" s="257"/>
      <c r="AQ608" s="257"/>
      <c r="AR608" s="257"/>
      <c r="AS608" s="257"/>
      <c r="AT608" s="257"/>
      <c r="AU608" s="257"/>
      <c r="AV608" s="257"/>
      <c r="AW608" s="257"/>
      <c r="AX608" s="257"/>
      <c r="AY608" s="257"/>
      <c r="AZ608" s="257"/>
      <c r="BA608" s="257"/>
      <c r="BB608" s="257"/>
      <c r="BC608" s="257"/>
      <c r="BD608" s="257"/>
      <c r="BE608" s="257"/>
      <c r="BF608" s="257"/>
      <c r="BG608" s="257"/>
      <c r="BH608" s="257"/>
      <c r="BI608" s="257"/>
      <c r="BJ608" s="257"/>
    </row>
    <row r="609" spans="2:62" ht="15.75" customHeight="1">
      <c r="B609" s="7"/>
      <c r="C609" s="347"/>
      <c r="D609" s="347"/>
      <c r="E609" s="347"/>
      <c r="F609" s="347"/>
      <c r="G609" s="347"/>
      <c r="H609" s="347"/>
      <c r="I609" s="347"/>
      <c r="J609" s="347"/>
      <c r="K609" s="347"/>
      <c r="L609" s="347"/>
      <c r="M609" s="347"/>
      <c r="N609" s="347"/>
      <c r="O609" s="347"/>
      <c r="P609" s="347"/>
      <c r="Q609" s="347"/>
      <c r="R609" s="347"/>
      <c r="S609" s="347"/>
      <c r="T609" s="347"/>
      <c r="U609" s="347"/>
      <c r="V609" s="347"/>
      <c r="W609" s="347"/>
      <c r="X609" s="347"/>
      <c r="Y609" s="257"/>
      <c r="Z609" s="257"/>
      <c r="AA609" s="257"/>
      <c r="AB609" s="257"/>
      <c r="AC609" s="257"/>
      <c r="AD609" s="257"/>
      <c r="AE609" s="257"/>
      <c r="AF609" s="257"/>
      <c r="AG609" s="257"/>
      <c r="AH609" s="257"/>
      <c r="AI609" s="257"/>
      <c r="AJ609" s="257"/>
      <c r="AK609" s="257"/>
      <c r="AL609" s="257"/>
      <c r="AM609" s="257"/>
      <c r="AN609" s="257"/>
      <c r="AO609" s="257"/>
      <c r="AP609" s="257"/>
      <c r="AQ609" s="257"/>
      <c r="AR609" s="257"/>
      <c r="AS609" s="257"/>
      <c r="AT609" s="257"/>
      <c r="AU609" s="257"/>
      <c r="AV609" s="257"/>
      <c r="AW609" s="257"/>
      <c r="AX609" s="257"/>
      <c r="AY609" s="257"/>
      <c r="AZ609" s="257"/>
      <c r="BA609" s="257"/>
      <c r="BB609" s="257"/>
      <c r="BC609" s="257"/>
      <c r="BD609" s="257"/>
      <c r="BE609" s="257"/>
      <c r="BF609" s="257"/>
      <c r="BG609" s="257"/>
      <c r="BH609" s="257"/>
      <c r="BI609" s="257"/>
      <c r="BJ609" s="257"/>
    </row>
    <row r="610" spans="2:62" ht="15.75" customHeight="1">
      <c r="B610" s="7"/>
      <c r="C610" s="347"/>
      <c r="D610" s="347"/>
      <c r="E610" s="347"/>
      <c r="F610" s="347"/>
      <c r="G610" s="347"/>
      <c r="H610" s="347"/>
      <c r="I610" s="347"/>
      <c r="J610" s="347"/>
      <c r="K610" s="347"/>
      <c r="L610" s="347"/>
      <c r="M610" s="347"/>
      <c r="N610" s="347"/>
      <c r="O610" s="347"/>
      <c r="P610" s="347"/>
      <c r="Q610" s="347"/>
      <c r="R610" s="347"/>
      <c r="S610" s="347"/>
      <c r="T610" s="347"/>
      <c r="U610" s="347"/>
      <c r="V610" s="347"/>
      <c r="W610" s="347"/>
      <c r="X610" s="347"/>
      <c r="Y610" s="257"/>
      <c r="Z610" s="257"/>
      <c r="AA610" s="257"/>
      <c r="AB610" s="257"/>
      <c r="AC610" s="257"/>
      <c r="AD610" s="257"/>
      <c r="AE610" s="257"/>
      <c r="AF610" s="257"/>
      <c r="AG610" s="257"/>
      <c r="AH610" s="257"/>
      <c r="AI610" s="257"/>
      <c r="AJ610" s="257"/>
      <c r="AK610" s="257"/>
      <c r="AL610" s="257"/>
      <c r="AM610" s="257"/>
      <c r="AN610" s="257"/>
      <c r="AO610" s="257"/>
      <c r="AP610" s="257"/>
      <c r="AQ610" s="257"/>
      <c r="AR610" s="257"/>
      <c r="AS610" s="257"/>
      <c r="AT610" s="257"/>
      <c r="AU610" s="257"/>
      <c r="AV610" s="257"/>
      <c r="AW610" s="257"/>
      <c r="AX610" s="257"/>
      <c r="AY610" s="257"/>
      <c r="AZ610" s="257"/>
      <c r="BA610" s="257"/>
      <c r="BB610" s="257"/>
      <c r="BC610" s="257"/>
      <c r="BD610" s="257"/>
      <c r="BE610" s="257"/>
      <c r="BF610" s="257"/>
      <c r="BG610" s="257"/>
      <c r="BH610" s="257"/>
      <c r="BI610" s="257"/>
      <c r="BJ610" s="257"/>
    </row>
    <row r="611" spans="2:62" ht="15.75" customHeight="1">
      <c r="B611" s="7"/>
      <c r="C611" s="347"/>
      <c r="D611" s="347"/>
      <c r="E611" s="347"/>
      <c r="F611" s="347"/>
      <c r="G611" s="347"/>
      <c r="H611" s="347"/>
      <c r="I611" s="347"/>
      <c r="J611" s="347"/>
      <c r="K611" s="347"/>
      <c r="L611" s="347"/>
      <c r="M611" s="347"/>
      <c r="N611" s="347"/>
      <c r="O611" s="347"/>
      <c r="P611" s="347"/>
      <c r="Q611" s="347"/>
      <c r="R611" s="347"/>
      <c r="S611" s="347"/>
      <c r="T611" s="347"/>
      <c r="U611" s="347"/>
      <c r="V611" s="347"/>
      <c r="W611" s="347"/>
      <c r="X611" s="347"/>
      <c r="Y611" s="257"/>
      <c r="Z611" s="257"/>
      <c r="AA611" s="257"/>
      <c r="AB611" s="257"/>
      <c r="AC611" s="257"/>
      <c r="AD611" s="257"/>
      <c r="AE611" s="257"/>
      <c r="AF611" s="257"/>
      <c r="AG611" s="257"/>
      <c r="AH611" s="257"/>
      <c r="AI611" s="257"/>
      <c r="AJ611" s="257"/>
      <c r="AK611" s="257"/>
      <c r="AL611" s="257"/>
      <c r="AM611" s="257"/>
      <c r="AN611" s="257"/>
      <c r="AO611" s="257"/>
      <c r="AP611" s="257"/>
      <c r="AQ611" s="257"/>
      <c r="AR611" s="257"/>
      <c r="AS611" s="257"/>
      <c r="AT611" s="257"/>
      <c r="AU611" s="257"/>
      <c r="AV611" s="257"/>
      <c r="AW611" s="257"/>
      <c r="AX611" s="257"/>
      <c r="AY611" s="257"/>
      <c r="AZ611" s="257"/>
      <c r="BA611" s="257"/>
      <c r="BB611" s="257"/>
      <c r="BC611" s="257"/>
      <c r="BD611" s="257"/>
      <c r="BE611" s="257"/>
      <c r="BF611" s="257"/>
      <c r="BG611" s="257"/>
      <c r="BH611" s="257"/>
      <c r="BI611" s="257"/>
      <c r="BJ611" s="257"/>
    </row>
    <row r="612" spans="2:62" ht="15.75" customHeight="1">
      <c r="B612" s="7"/>
      <c r="C612" s="347"/>
      <c r="D612" s="347"/>
      <c r="E612" s="347"/>
      <c r="F612" s="347"/>
      <c r="G612" s="347"/>
      <c r="H612" s="347"/>
      <c r="I612" s="347"/>
      <c r="J612" s="347"/>
      <c r="K612" s="347"/>
      <c r="L612" s="347"/>
      <c r="M612" s="347"/>
      <c r="N612" s="347"/>
      <c r="O612" s="347"/>
      <c r="P612" s="347"/>
      <c r="Q612" s="347"/>
      <c r="R612" s="347"/>
      <c r="S612" s="347"/>
      <c r="T612" s="347"/>
      <c r="U612" s="347"/>
      <c r="V612" s="347"/>
      <c r="W612" s="347"/>
      <c r="X612" s="347"/>
      <c r="Y612" s="257"/>
      <c r="Z612" s="257"/>
      <c r="AA612" s="257"/>
      <c r="AB612" s="257"/>
      <c r="AC612" s="257"/>
      <c r="AD612" s="257"/>
      <c r="AE612" s="257"/>
      <c r="AF612" s="257"/>
      <c r="AG612" s="257"/>
      <c r="AH612" s="257"/>
      <c r="AI612" s="257"/>
      <c r="AJ612" s="257"/>
      <c r="AK612" s="257"/>
      <c r="AL612" s="257"/>
      <c r="AM612" s="257"/>
      <c r="AN612" s="257"/>
      <c r="AO612" s="257"/>
      <c r="AP612" s="257"/>
      <c r="AQ612" s="257"/>
      <c r="AR612" s="257"/>
      <c r="AS612" s="257"/>
      <c r="AT612" s="257"/>
      <c r="AU612" s="257"/>
      <c r="AV612" s="257"/>
      <c r="AW612" s="257"/>
      <c r="AX612" s="257"/>
      <c r="AY612" s="257"/>
      <c r="AZ612" s="257"/>
      <c r="BA612" s="257"/>
      <c r="BB612" s="257"/>
      <c r="BC612" s="257"/>
      <c r="BD612" s="257"/>
      <c r="BE612" s="257"/>
      <c r="BF612" s="257"/>
      <c r="BG612" s="257"/>
      <c r="BH612" s="257"/>
      <c r="BI612" s="257"/>
      <c r="BJ612" s="257"/>
    </row>
    <row r="613" spans="2:62" ht="15.75" customHeight="1">
      <c r="B613" s="7"/>
      <c r="C613" s="347"/>
      <c r="D613" s="347"/>
      <c r="E613" s="347"/>
      <c r="F613" s="347"/>
      <c r="G613" s="347"/>
      <c r="H613" s="347"/>
      <c r="I613" s="347"/>
      <c r="J613" s="347"/>
      <c r="K613" s="347"/>
      <c r="L613" s="347"/>
      <c r="M613" s="347"/>
      <c r="N613" s="347"/>
      <c r="O613" s="347"/>
      <c r="P613" s="347"/>
      <c r="Q613" s="347"/>
      <c r="R613" s="347"/>
      <c r="S613" s="347"/>
      <c r="T613" s="347"/>
      <c r="U613" s="347"/>
      <c r="V613" s="347"/>
      <c r="W613" s="347"/>
      <c r="X613" s="347"/>
      <c r="Y613" s="257"/>
      <c r="Z613" s="257"/>
      <c r="AA613" s="257"/>
      <c r="AB613" s="257"/>
      <c r="AC613" s="257"/>
      <c r="AD613" s="257"/>
      <c r="AE613" s="257"/>
      <c r="AF613" s="257"/>
      <c r="AG613" s="257"/>
      <c r="AH613" s="257"/>
      <c r="AI613" s="257"/>
      <c r="AJ613" s="257"/>
      <c r="AK613" s="257"/>
      <c r="AL613" s="257"/>
      <c r="AM613" s="257"/>
      <c r="AN613" s="257"/>
      <c r="AO613" s="257"/>
      <c r="AP613" s="257"/>
      <c r="AQ613" s="257"/>
      <c r="AR613" s="257"/>
      <c r="AS613" s="257"/>
      <c r="AT613" s="257"/>
      <c r="AU613" s="257"/>
      <c r="AV613" s="257"/>
      <c r="AW613" s="257"/>
      <c r="AX613" s="257"/>
      <c r="AY613" s="257"/>
      <c r="AZ613" s="257"/>
      <c r="BA613" s="257"/>
      <c r="BB613" s="257"/>
      <c r="BC613" s="257"/>
      <c r="BD613" s="257"/>
      <c r="BE613" s="257"/>
      <c r="BF613" s="257"/>
      <c r="BG613" s="257"/>
      <c r="BH613" s="257"/>
      <c r="BI613" s="257"/>
      <c r="BJ613" s="257"/>
    </row>
    <row r="614" spans="2:62" ht="15.75" customHeight="1">
      <c r="B614" s="7"/>
      <c r="C614" s="347"/>
      <c r="D614" s="347"/>
      <c r="E614" s="347"/>
      <c r="F614" s="347"/>
      <c r="G614" s="347"/>
      <c r="H614" s="347"/>
      <c r="I614" s="347"/>
      <c r="J614" s="347"/>
      <c r="K614" s="347"/>
      <c r="L614" s="347"/>
      <c r="M614" s="347"/>
      <c r="N614" s="347"/>
      <c r="O614" s="347"/>
      <c r="P614" s="347"/>
      <c r="Q614" s="347"/>
      <c r="R614" s="347"/>
      <c r="S614" s="347"/>
      <c r="T614" s="347"/>
      <c r="U614" s="347"/>
      <c r="V614" s="347"/>
      <c r="W614" s="347"/>
      <c r="X614" s="347"/>
      <c r="Y614" s="257"/>
      <c r="Z614" s="257"/>
      <c r="AA614" s="257"/>
      <c r="AB614" s="257"/>
      <c r="AC614" s="257"/>
      <c r="AD614" s="257"/>
      <c r="AE614" s="257"/>
      <c r="AF614" s="257"/>
      <c r="AG614" s="257"/>
      <c r="AH614" s="257"/>
      <c r="AI614" s="257"/>
      <c r="AJ614" s="257"/>
      <c r="AK614" s="257"/>
      <c r="AL614" s="257"/>
      <c r="AM614" s="257"/>
      <c r="AN614" s="257"/>
      <c r="AO614" s="257"/>
      <c r="AP614" s="257"/>
      <c r="AQ614" s="257"/>
      <c r="AR614" s="257"/>
      <c r="AS614" s="257"/>
      <c r="AT614" s="257"/>
      <c r="AU614" s="257"/>
      <c r="AV614" s="257"/>
      <c r="AW614" s="257"/>
      <c r="AX614" s="257"/>
      <c r="AY614" s="257"/>
      <c r="AZ614" s="257"/>
      <c r="BA614" s="257"/>
      <c r="BB614" s="257"/>
      <c r="BC614" s="257"/>
      <c r="BD614" s="257"/>
      <c r="BE614" s="257"/>
      <c r="BF614" s="257"/>
      <c r="BG614" s="257"/>
      <c r="BH614" s="257"/>
      <c r="BI614" s="257"/>
      <c r="BJ614" s="257"/>
    </row>
    <row r="615" spans="2:62" ht="15.75" customHeight="1">
      <c r="B615" s="7"/>
      <c r="C615" s="347"/>
      <c r="D615" s="347"/>
      <c r="E615" s="347"/>
      <c r="F615" s="347"/>
      <c r="G615" s="347"/>
      <c r="H615" s="347"/>
      <c r="I615" s="347"/>
      <c r="J615" s="347"/>
      <c r="K615" s="347"/>
      <c r="L615" s="347"/>
      <c r="M615" s="347"/>
      <c r="N615" s="347"/>
      <c r="O615" s="347"/>
      <c r="P615" s="347"/>
      <c r="Q615" s="347"/>
      <c r="R615" s="347"/>
      <c r="S615" s="347"/>
      <c r="T615" s="347"/>
      <c r="U615" s="347"/>
      <c r="V615" s="347"/>
      <c r="W615" s="347"/>
      <c r="X615" s="347"/>
      <c r="Y615" s="257"/>
      <c r="Z615" s="257"/>
      <c r="AA615" s="257"/>
      <c r="AB615" s="257"/>
      <c r="AC615" s="257"/>
      <c r="AD615" s="257"/>
      <c r="AE615" s="257"/>
      <c r="AF615" s="257"/>
      <c r="AG615" s="257"/>
      <c r="AH615" s="257"/>
      <c r="AI615" s="257"/>
      <c r="AJ615" s="257"/>
      <c r="AK615" s="257"/>
      <c r="AL615" s="257"/>
      <c r="AM615" s="257"/>
      <c r="AN615" s="257"/>
      <c r="AO615" s="257"/>
      <c r="AP615" s="257"/>
      <c r="AQ615" s="257"/>
      <c r="AR615" s="257"/>
      <c r="AS615" s="257"/>
      <c r="AT615" s="257"/>
      <c r="AU615" s="257"/>
      <c r="AV615" s="257"/>
      <c r="AW615" s="257"/>
      <c r="AX615" s="257"/>
      <c r="AY615" s="257"/>
      <c r="AZ615" s="257"/>
      <c r="BA615" s="257"/>
      <c r="BB615" s="257"/>
      <c r="BC615" s="257"/>
      <c r="BD615" s="257"/>
      <c r="BE615" s="257"/>
      <c r="BF615" s="257"/>
      <c r="BG615" s="257"/>
      <c r="BH615" s="257"/>
      <c r="BI615" s="257"/>
      <c r="BJ615" s="257"/>
    </row>
    <row r="616" spans="2:62" ht="15.75" customHeight="1">
      <c r="B616" s="7"/>
      <c r="C616" s="347"/>
      <c r="D616" s="347"/>
      <c r="E616" s="347"/>
      <c r="F616" s="347"/>
      <c r="G616" s="347"/>
      <c r="H616" s="347"/>
      <c r="I616" s="347"/>
      <c r="J616" s="347"/>
      <c r="K616" s="347"/>
      <c r="L616" s="347"/>
      <c r="M616" s="347"/>
      <c r="N616" s="347"/>
      <c r="O616" s="347"/>
      <c r="P616" s="347"/>
      <c r="Q616" s="347"/>
      <c r="R616" s="347"/>
      <c r="S616" s="347"/>
      <c r="T616" s="347"/>
      <c r="U616" s="347"/>
      <c r="V616" s="347"/>
      <c r="W616" s="347"/>
      <c r="X616" s="347"/>
      <c r="Y616" s="257"/>
      <c r="Z616" s="257"/>
      <c r="AA616" s="257"/>
      <c r="AB616" s="257"/>
      <c r="AC616" s="257"/>
      <c r="AD616" s="257"/>
      <c r="AE616" s="257"/>
      <c r="AF616" s="257"/>
      <c r="AG616" s="257"/>
      <c r="AH616" s="257"/>
      <c r="AI616" s="257"/>
      <c r="AJ616" s="257"/>
      <c r="AK616" s="257"/>
      <c r="AL616" s="257"/>
      <c r="AM616" s="257"/>
      <c r="AN616" s="257"/>
      <c r="AO616" s="257"/>
      <c r="AP616" s="257"/>
      <c r="AQ616" s="257"/>
      <c r="AR616" s="257"/>
      <c r="AS616" s="257"/>
      <c r="AT616" s="257"/>
      <c r="AU616" s="257"/>
      <c r="AV616" s="257"/>
      <c r="AW616" s="257"/>
      <c r="AX616" s="257"/>
      <c r="AY616" s="257"/>
      <c r="AZ616" s="257"/>
      <c r="BA616" s="257"/>
      <c r="BB616" s="257"/>
      <c r="BC616" s="257"/>
      <c r="BD616" s="257"/>
      <c r="BE616" s="257"/>
      <c r="BF616" s="257"/>
      <c r="BG616" s="257"/>
      <c r="BH616" s="257"/>
      <c r="BI616" s="257"/>
      <c r="BJ616" s="257"/>
    </row>
    <row r="617" spans="2:62" ht="15.75" customHeight="1">
      <c r="B617" s="7"/>
      <c r="C617" s="347"/>
      <c r="D617" s="347"/>
      <c r="E617" s="347"/>
      <c r="F617" s="347"/>
      <c r="G617" s="347"/>
      <c r="H617" s="347"/>
      <c r="I617" s="347"/>
      <c r="J617" s="347"/>
      <c r="K617" s="347"/>
      <c r="L617" s="347"/>
      <c r="M617" s="347"/>
      <c r="N617" s="347"/>
      <c r="O617" s="347"/>
      <c r="P617" s="347"/>
      <c r="Q617" s="347"/>
      <c r="R617" s="347"/>
      <c r="S617" s="347"/>
      <c r="T617" s="347"/>
      <c r="U617" s="347"/>
      <c r="V617" s="347"/>
      <c r="W617" s="347"/>
      <c r="X617" s="347"/>
      <c r="Y617" s="257"/>
      <c r="Z617" s="257"/>
      <c r="AA617" s="257"/>
      <c r="AB617" s="257"/>
      <c r="AC617" s="257"/>
      <c r="AD617" s="257"/>
      <c r="AE617" s="257"/>
      <c r="AF617" s="257"/>
      <c r="AG617" s="257"/>
      <c r="AH617" s="257"/>
      <c r="AI617" s="257"/>
      <c r="AJ617" s="257"/>
      <c r="AK617" s="257"/>
      <c r="AL617" s="257"/>
      <c r="AM617" s="257"/>
      <c r="AN617" s="257"/>
      <c r="AO617" s="257"/>
      <c r="AP617" s="257"/>
      <c r="AQ617" s="257"/>
      <c r="AR617" s="257"/>
      <c r="AS617" s="257"/>
      <c r="AT617" s="257"/>
      <c r="AU617" s="257"/>
      <c r="AV617" s="257"/>
      <c r="AW617" s="257"/>
      <c r="AX617" s="257"/>
      <c r="AY617" s="257"/>
      <c r="AZ617" s="257"/>
      <c r="BA617" s="257"/>
      <c r="BB617" s="257"/>
      <c r="BC617" s="257"/>
      <c r="BD617" s="257"/>
      <c r="BE617" s="257"/>
      <c r="BF617" s="257"/>
      <c r="BG617" s="257"/>
      <c r="BH617" s="257"/>
      <c r="BI617" s="257"/>
      <c r="BJ617" s="257"/>
    </row>
    <row r="618" spans="2:62" ht="15.75" customHeight="1">
      <c r="B618" s="7"/>
      <c r="C618" s="347"/>
      <c r="D618" s="347"/>
      <c r="E618" s="347"/>
      <c r="F618" s="347"/>
      <c r="G618" s="347"/>
      <c r="H618" s="347"/>
      <c r="I618" s="347"/>
      <c r="J618" s="347"/>
      <c r="K618" s="347"/>
      <c r="L618" s="347"/>
      <c r="M618" s="347"/>
      <c r="N618" s="347"/>
      <c r="O618" s="347"/>
      <c r="P618" s="347"/>
      <c r="Q618" s="347"/>
      <c r="R618" s="347"/>
      <c r="S618" s="347"/>
      <c r="T618" s="347"/>
      <c r="U618" s="347"/>
      <c r="V618" s="347"/>
      <c r="W618" s="347"/>
      <c r="X618" s="347"/>
      <c r="Y618" s="257"/>
      <c r="Z618" s="257"/>
      <c r="AA618" s="257"/>
      <c r="AB618" s="257"/>
      <c r="AC618" s="257"/>
      <c r="AD618" s="257"/>
      <c r="AE618" s="257"/>
      <c r="AF618" s="257"/>
      <c r="AG618" s="257"/>
      <c r="AH618" s="257"/>
      <c r="AI618" s="257"/>
      <c r="AJ618" s="257"/>
      <c r="AK618" s="257"/>
      <c r="AL618" s="257"/>
      <c r="AM618" s="257"/>
      <c r="AN618" s="257"/>
      <c r="AO618" s="257"/>
      <c r="AP618" s="257"/>
      <c r="AQ618" s="257"/>
      <c r="AR618" s="257"/>
      <c r="AS618" s="257"/>
      <c r="AT618" s="257"/>
      <c r="AU618" s="257"/>
      <c r="AV618" s="257"/>
      <c r="AW618" s="257"/>
      <c r="AX618" s="257"/>
      <c r="AY618" s="257"/>
      <c r="AZ618" s="257"/>
      <c r="BA618" s="257"/>
      <c r="BB618" s="257"/>
      <c r="BC618" s="257"/>
      <c r="BD618" s="257"/>
      <c r="BE618" s="257"/>
      <c r="BF618" s="257"/>
      <c r="BG618" s="257"/>
      <c r="BH618" s="257"/>
      <c r="BI618" s="257"/>
      <c r="BJ618" s="257"/>
    </row>
    <row r="619" spans="2:62" ht="15.75" customHeight="1">
      <c r="B619" s="7"/>
      <c r="C619" s="347"/>
      <c r="D619" s="347"/>
      <c r="E619" s="347"/>
      <c r="F619" s="347"/>
      <c r="G619" s="347"/>
      <c r="H619" s="347"/>
      <c r="I619" s="347"/>
      <c r="J619" s="347"/>
      <c r="K619" s="347"/>
      <c r="L619" s="347"/>
      <c r="M619" s="347"/>
      <c r="N619" s="347"/>
      <c r="O619" s="347"/>
      <c r="P619" s="347"/>
      <c r="Q619" s="347"/>
      <c r="R619" s="347"/>
      <c r="S619" s="347"/>
      <c r="T619" s="347"/>
      <c r="U619" s="347"/>
      <c r="V619" s="347"/>
      <c r="W619" s="347"/>
      <c r="X619" s="347"/>
      <c r="Y619" s="257"/>
      <c r="Z619" s="257"/>
      <c r="AA619" s="257"/>
      <c r="AB619" s="257"/>
      <c r="AC619" s="257"/>
      <c r="AD619" s="257"/>
      <c r="AE619" s="257"/>
      <c r="AF619" s="257"/>
      <c r="AG619" s="257"/>
      <c r="AH619" s="257"/>
      <c r="AI619" s="257"/>
      <c r="AJ619" s="257"/>
      <c r="AK619" s="257"/>
      <c r="AL619" s="257"/>
      <c r="AM619" s="257"/>
      <c r="AN619" s="257"/>
      <c r="AO619" s="257"/>
      <c r="AP619" s="257"/>
      <c r="AQ619" s="257"/>
      <c r="AR619" s="257"/>
      <c r="AS619" s="257"/>
      <c r="AT619" s="257"/>
      <c r="AU619" s="257"/>
      <c r="AV619" s="257"/>
      <c r="AW619" s="257"/>
      <c r="AX619" s="257"/>
      <c r="AY619" s="257"/>
      <c r="AZ619" s="257"/>
      <c r="BA619" s="257"/>
      <c r="BB619" s="257"/>
      <c r="BC619" s="257"/>
      <c r="BD619" s="257"/>
      <c r="BE619" s="257"/>
      <c r="BF619" s="257"/>
      <c r="BG619" s="257"/>
      <c r="BH619" s="257"/>
      <c r="BI619" s="257"/>
      <c r="BJ619" s="257"/>
    </row>
    <row r="620" spans="2:62" ht="15.75" customHeight="1">
      <c r="B620" s="7"/>
      <c r="C620" s="347"/>
      <c r="D620" s="347"/>
      <c r="E620" s="347"/>
      <c r="F620" s="347"/>
      <c r="G620" s="347"/>
      <c r="H620" s="347"/>
      <c r="I620" s="347"/>
      <c r="J620" s="347"/>
      <c r="K620" s="347"/>
      <c r="L620" s="347"/>
      <c r="M620" s="347"/>
      <c r="N620" s="347"/>
      <c r="O620" s="347"/>
      <c r="P620" s="347"/>
      <c r="Q620" s="347"/>
      <c r="R620" s="347"/>
      <c r="S620" s="347"/>
      <c r="T620" s="347"/>
      <c r="U620" s="347"/>
      <c r="V620" s="347"/>
      <c r="W620" s="347"/>
      <c r="X620" s="347"/>
      <c r="Y620" s="257"/>
      <c r="Z620" s="257"/>
      <c r="AA620" s="257"/>
      <c r="AB620" s="257"/>
      <c r="AC620" s="257"/>
      <c r="AD620" s="257"/>
      <c r="AE620" s="257"/>
      <c r="AF620" s="257"/>
      <c r="AG620" s="257"/>
      <c r="AH620" s="257"/>
      <c r="AI620" s="257"/>
      <c r="AJ620" s="257"/>
      <c r="AK620" s="257"/>
      <c r="AL620" s="257"/>
      <c r="AM620" s="257"/>
      <c r="AN620" s="257"/>
      <c r="AO620" s="257"/>
      <c r="AP620" s="257"/>
      <c r="AQ620" s="257"/>
      <c r="AR620" s="257"/>
      <c r="AS620" s="257"/>
      <c r="AT620" s="257"/>
      <c r="AU620" s="257"/>
      <c r="AV620" s="257"/>
      <c r="AW620" s="257"/>
      <c r="AX620" s="257"/>
      <c r="AY620" s="257"/>
      <c r="AZ620" s="257"/>
      <c r="BA620" s="257"/>
      <c r="BB620" s="257"/>
      <c r="BC620" s="257"/>
      <c r="BD620" s="257"/>
      <c r="BE620" s="257"/>
      <c r="BF620" s="257"/>
      <c r="BG620" s="257"/>
      <c r="BH620" s="257"/>
      <c r="BI620" s="257"/>
      <c r="BJ620" s="257"/>
    </row>
    <row r="621" spans="2:62" ht="15.75" customHeight="1">
      <c r="B621" s="7"/>
      <c r="C621" s="347"/>
      <c r="D621" s="347"/>
      <c r="E621" s="347"/>
      <c r="F621" s="347"/>
      <c r="G621" s="347"/>
      <c r="H621" s="347"/>
      <c r="I621" s="347"/>
      <c r="J621" s="347"/>
      <c r="K621" s="347"/>
      <c r="L621" s="347"/>
      <c r="M621" s="347"/>
      <c r="N621" s="347"/>
      <c r="O621" s="347"/>
      <c r="P621" s="347"/>
      <c r="Q621" s="347"/>
      <c r="R621" s="347"/>
      <c r="S621" s="347"/>
      <c r="T621" s="347"/>
      <c r="U621" s="347"/>
      <c r="V621" s="347"/>
      <c r="W621" s="347"/>
      <c r="X621" s="347"/>
      <c r="Y621" s="257"/>
      <c r="Z621" s="257"/>
      <c r="AA621" s="257"/>
      <c r="AB621" s="257"/>
      <c r="AC621" s="257"/>
      <c r="AD621" s="257"/>
      <c r="AE621" s="257"/>
      <c r="AF621" s="257"/>
      <c r="AG621" s="257"/>
      <c r="AH621" s="257"/>
      <c r="AI621" s="257"/>
      <c r="AJ621" s="257"/>
      <c r="AK621" s="257"/>
      <c r="AL621" s="257"/>
      <c r="AM621" s="257"/>
      <c r="AN621" s="257"/>
      <c r="AO621" s="257"/>
      <c r="AP621" s="257"/>
      <c r="AQ621" s="257"/>
      <c r="AR621" s="257"/>
      <c r="AS621" s="257"/>
      <c r="AT621" s="257"/>
      <c r="AU621" s="257"/>
      <c r="AV621" s="257"/>
      <c r="AW621" s="257"/>
      <c r="AX621" s="257"/>
      <c r="AY621" s="257"/>
      <c r="AZ621" s="257"/>
      <c r="BA621" s="257"/>
      <c r="BB621" s="257"/>
      <c r="BC621" s="257"/>
      <c r="BD621" s="257"/>
      <c r="BE621" s="257"/>
      <c r="BF621" s="257"/>
      <c r="BG621" s="257"/>
      <c r="BH621" s="257"/>
      <c r="BI621" s="257"/>
      <c r="BJ621" s="257"/>
    </row>
    <row r="622" spans="2:62" ht="15.75" customHeight="1">
      <c r="B622" s="7"/>
      <c r="C622" s="347"/>
      <c r="D622" s="347"/>
      <c r="E622" s="347"/>
      <c r="F622" s="347"/>
      <c r="G622" s="347"/>
      <c r="H622" s="347"/>
      <c r="I622" s="347"/>
      <c r="J622" s="347"/>
      <c r="K622" s="347"/>
      <c r="L622" s="347"/>
      <c r="M622" s="347"/>
      <c r="N622" s="347"/>
      <c r="O622" s="347"/>
      <c r="P622" s="347"/>
      <c r="Q622" s="347"/>
      <c r="R622" s="347"/>
      <c r="S622" s="347"/>
      <c r="T622" s="347"/>
      <c r="U622" s="347"/>
      <c r="V622" s="347"/>
      <c r="W622" s="347"/>
      <c r="X622" s="347"/>
      <c r="Y622" s="257"/>
      <c r="Z622" s="257"/>
      <c r="AA622" s="257"/>
      <c r="AB622" s="257"/>
      <c r="AC622" s="257"/>
      <c r="AD622" s="257"/>
      <c r="AE622" s="257"/>
      <c r="AF622" s="257"/>
      <c r="AG622" s="257"/>
      <c r="AH622" s="257"/>
      <c r="AI622" s="257"/>
      <c r="AJ622" s="257"/>
      <c r="AK622" s="257"/>
      <c r="AL622" s="257"/>
      <c r="AM622" s="257"/>
      <c r="AN622" s="257"/>
      <c r="AO622" s="257"/>
      <c r="AP622" s="257"/>
      <c r="AQ622" s="257"/>
      <c r="AR622" s="257"/>
      <c r="AS622" s="257"/>
      <c r="AT622" s="257"/>
      <c r="AU622" s="257"/>
      <c r="AV622" s="257"/>
      <c r="AW622" s="257"/>
      <c r="AX622" s="257"/>
      <c r="AY622" s="257"/>
      <c r="AZ622" s="257"/>
      <c r="BA622" s="257"/>
      <c r="BB622" s="257"/>
      <c r="BC622" s="257"/>
      <c r="BD622" s="257"/>
      <c r="BE622" s="257"/>
      <c r="BF622" s="257"/>
      <c r="BG622" s="257"/>
      <c r="BH622" s="257"/>
      <c r="BI622" s="257"/>
      <c r="BJ622" s="257"/>
    </row>
    <row r="623" spans="2:62" ht="15.75" customHeight="1">
      <c r="B623" s="7"/>
      <c r="C623" s="347"/>
      <c r="D623" s="347"/>
      <c r="E623" s="347"/>
      <c r="F623" s="347"/>
      <c r="G623" s="347"/>
      <c r="H623" s="347"/>
      <c r="I623" s="347"/>
      <c r="J623" s="347"/>
      <c r="K623" s="347"/>
      <c r="L623" s="347"/>
      <c r="M623" s="347"/>
      <c r="N623" s="347"/>
      <c r="O623" s="347"/>
      <c r="P623" s="347"/>
      <c r="Q623" s="347"/>
      <c r="R623" s="347"/>
      <c r="S623" s="347"/>
      <c r="T623" s="347"/>
      <c r="U623" s="347"/>
      <c r="V623" s="347"/>
      <c r="W623" s="347"/>
      <c r="X623" s="347"/>
      <c r="Y623" s="257"/>
      <c r="Z623" s="257"/>
      <c r="AA623" s="257"/>
      <c r="AB623" s="257"/>
      <c r="AC623" s="257"/>
      <c r="AD623" s="257"/>
      <c r="AE623" s="257"/>
      <c r="AF623" s="257"/>
      <c r="AG623" s="257"/>
      <c r="AH623" s="257"/>
      <c r="AI623" s="257"/>
      <c r="AJ623" s="257"/>
      <c r="AK623" s="257"/>
      <c r="AL623" s="257"/>
      <c r="AM623" s="257"/>
      <c r="AN623" s="257"/>
      <c r="AO623" s="257"/>
      <c r="AP623" s="257"/>
      <c r="AQ623" s="257"/>
      <c r="AR623" s="257"/>
      <c r="AS623" s="257"/>
      <c r="AT623" s="257"/>
      <c r="AU623" s="257"/>
      <c r="AV623" s="257"/>
      <c r="AW623" s="257"/>
      <c r="AX623" s="257"/>
      <c r="AY623" s="257"/>
      <c r="AZ623" s="257"/>
      <c r="BA623" s="257"/>
      <c r="BB623" s="257"/>
      <c r="BC623" s="257"/>
      <c r="BD623" s="257"/>
      <c r="BE623" s="257"/>
      <c r="BF623" s="257"/>
      <c r="BG623" s="257"/>
      <c r="BH623" s="257"/>
      <c r="BI623" s="257"/>
      <c r="BJ623" s="257"/>
    </row>
    <row r="624" spans="2:62" ht="15.75" customHeight="1">
      <c r="B624" s="7"/>
      <c r="C624" s="347"/>
      <c r="D624" s="347"/>
      <c r="E624" s="347"/>
      <c r="F624" s="347"/>
      <c r="G624" s="347"/>
      <c r="H624" s="347"/>
      <c r="I624" s="347"/>
      <c r="J624" s="347"/>
      <c r="K624" s="347"/>
      <c r="L624" s="347"/>
      <c r="M624" s="347"/>
      <c r="N624" s="347"/>
      <c r="O624" s="347"/>
      <c r="P624" s="347"/>
      <c r="Q624" s="347"/>
      <c r="R624" s="347"/>
      <c r="S624" s="347"/>
      <c r="T624" s="347"/>
      <c r="U624" s="347"/>
      <c r="V624" s="347"/>
      <c r="W624" s="347"/>
      <c r="X624" s="347"/>
      <c r="Y624" s="257"/>
      <c r="Z624" s="257"/>
      <c r="AA624" s="257"/>
      <c r="AB624" s="257"/>
      <c r="AC624" s="257"/>
      <c r="AD624" s="257"/>
      <c r="AE624" s="257"/>
      <c r="AF624" s="257"/>
      <c r="AG624" s="257"/>
      <c r="AH624" s="257"/>
      <c r="AI624" s="257"/>
      <c r="AJ624" s="257"/>
      <c r="AK624" s="257"/>
      <c r="AL624" s="257"/>
      <c r="AM624" s="257"/>
      <c r="AN624" s="257"/>
      <c r="AO624" s="257"/>
      <c r="AP624" s="257"/>
      <c r="AQ624" s="257"/>
      <c r="AR624" s="257"/>
      <c r="AS624" s="257"/>
      <c r="AT624" s="257"/>
      <c r="AU624" s="257"/>
      <c r="AV624" s="257"/>
      <c r="AW624" s="257"/>
      <c r="AX624" s="257"/>
      <c r="AY624" s="257"/>
      <c r="AZ624" s="257"/>
      <c r="BA624" s="257"/>
      <c r="BB624" s="257"/>
      <c r="BC624" s="257"/>
      <c r="BD624" s="257"/>
      <c r="BE624" s="257"/>
      <c r="BF624" s="257"/>
      <c r="BG624" s="257"/>
      <c r="BH624" s="257"/>
      <c r="BI624" s="257"/>
      <c r="BJ624" s="257"/>
    </row>
    <row r="625" spans="2:62" ht="15.75" customHeight="1">
      <c r="B625" s="7"/>
      <c r="C625" s="347"/>
      <c r="D625" s="347"/>
      <c r="E625" s="347"/>
      <c r="F625" s="347"/>
      <c r="G625" s="347"/>
      <c r="H625" s="347"/>
      <c r="I625" s="347"/>
      <c r="J625" s="347"/>
      <c r="K625" s="347"/>
      <c r="L625" s="347"/>
      <c r="M625" s="347"/>
      <c r="N625" s="347"/>
      <c r="O625" s="347"/>
      <c r="P625" s="347"/>
      <c r="Q625" s="347"/>
      <c r="R625" s="347"/>
      <c r="S625" s="347"/>
      <c r="T625" s="347"/>
      <c r="U625" s="347"/>
      <c r="V625" s="347"/>
      <c r="W625" s="347"/>
      <c r="X625" s="347"/>
      <c r="Y625" s="257"/>
      <c r="Z625" s="257"/>
      <c r="AA625" s="257"/>
      <c r="AB625" s="257"/>
      <c r="AC625" s="257"/>
      <c r="AD625" s="257"/>
      <c r="AE625" s="257"/>
      <c r="AF625" s="257"/>
      <c r="AG625" s="257"/>
      <c r="AH625" s="257"/>
      <c r="AI625" s="257"/>
      <c r="AJ625" s="257"/>
      <c r="AK625" s="257"/>
      <c r="AL625" s="257"/>
      <c r="AM625" s="257"/>
      <c r="AN625" s="257"/>
      <c r="AO625" s="257"/>
      <c r="AP625" s="257"/>
      <c r="AQ625" s="257"/>
      <c r="AR625" s="257"/>
      <c r="AS625" s="257"/>
      <c r="AT625" s="257"/>
      <c r="AU625" s="257"/>
      <c r="AV625" s="257"/>
      <c r="AW625" s="257"/>
      <c r="AX625" s="257"/>
      <c r="AY625" s="257"/>
      <c r="AZ625" s="257"/>
      <c r="BA625" s="257"/>
      <c r="BB625" s="257"/>
      <c r="BC625" s="257"/>
      <c r="BD625" s="257"/>
      <c r="BE625" s="257"/>
      <c r="BF625" s="257"/>
      <c r="BG625" s="257"/>
      <c r="BH625" s="257"/>
      <c r="BI625" s="257"/>
      <c r="BJ625" s="257"/>
    </row>
    <row r="626" spans="2:62" ht="15.75" customHeight="1">
      <c r="B626" s="7"/>
      <c r="C626" s="347"/>
      <c r="D626" s="347"/>
      <c r="E626" s="347"/>
      <c r="F626" s="347"/>
      <c r="G626" s="347"/>
      <c r="H626" s="347"/>
      <c r="I626" s="347"/>
      <c r="J626" s="347"/>
      <c r="K626" s="347"/>
      <c r="L626" s="347"/>
      <c r="M626" s="347"/>
      <c r="N626" s="347"/>
      <c r="O626" s="347"/>
      <c r="P626" s="347"/>
      <c r="Q626" s="347"/>
      <c r="R626" s="347"/>
      <c r="S626" s="347"/>
      <c r="T626" s="347"/>
      <c r="U626" s="347"/>
      <c r="V626" s="347"/>
      <c r="W626" s="347"/>
      <c r="X626" s="347"/>
      <c r="Y626" s="257"/>
      <c r="Z626" s="257"/>
      <c r="AA626" s="257"/>
      <c r="AB626" s="257"/>
      <c r="AC626" s="257"/>
      <c r="AD626" s="257"/>
      <c r="AE626" s="257"/>
      <c r="AF626" s="257"/>
      <c r="AG626" s="257"/>
      <c r="AH626" s="257"/>
      <c r="AI626" s="257"/>
      <c r="AJ626" s="257"/>
      <c r="AK626" s="257"/>
      <c r="AL626" s="257"/>
      <c r="AM626" s="257"/>
      <c r="AN626" s="257"/>
      <c r="AO626" s="257"/>
      <c r="AP626" s="257"/>
      <c r="AQ626" s="257"/>
      <c r="AR626" s="257"/>
      <c r="AS626" s="257"/>
      <c r="AT626" s="257"/>
      <c r="AU626" s="257"/>
      <c r="AV626" s="257"/>
      <c r="AW626" s="257"/>
      <c r="AX626" s="257"/>
      <c r="AY626" s="257"/>
      <c r="AZ626" s="257"/>
      <c r="BA626" s="257"/>
      <c r="BB626" s="257"/>
      <c r="BC626" s="257"/>
      <c r="BD626" s="257"/>
      <c r="BE626" s="257"/>
      <c r="BF626" s="257"/>
      <c r="BG626" s="257"/>
      <c r="BH626" s="257"/>
      <c r="BI626" s="257"/>
      <c r="BJ626" s="257"/>
    </row>
    <row r="627" spans="2:62" ht="15.75" customHeight="1">
      <c r="B627" s="7"/>
      <c r="C627" s="347"/>
      <c r="D627" s="347"/>
      <c r="E627" s="347"/>
      <c r="F627" s="347"/>
      <c r="G627" s="347"/>
      <c r="H627" s="347"/>
      <c r="I627" s="347"/>
      <c r="J627" s="347"/>
      <c r="K627" s="347"/>
      <c r="L627" s="347"/>
      <c r="M627" s="347"/>
      <c r="N627" s="347"/>
      <c r="O627" s="347"/>
      <c r="P627" s="347"/>
      <c r="Q627" s="347"/>
      <c r="R627" s="347"/>
      <c r="S627" s="347"/>
      <c r="T627" s="347"/>
      <c r="U627" s="347"/>
      <c r="V627" s="347"/>
      <c r="W627" s="347"/>
      <c r="X627" s="347"/>
      <c r="Y627" s="257"/>
      <c r="Z627" s="257"/>
      <c r="AA627" s="257"/>
      <c r="AB627" s="257"/>
      <c r="AC627" s="257"/>
      <c r="AD627" s="257"/>
      <c r="AE627" s="257"/>
      <c r="AF627" s="257"/>
      <c r="AG627" s="257"/>
      <c r="AH627" s="257"/>
      <c r="AI627" s="257"/>
      <c r="AJ627" s="257"/>
      <c r="AK627" s="257"/>
      <c r="AL627" s="257"/>
      <c r="AM627" s="257"/>
      <c r="AN627" s="257"/>
      <c r="AO627" s="257"/>
      <c r="AP627" s="257"/>
      <c r="AQ627" s="257"/>
      <c r="AR627" s="257"/>
      <c r="AS627" s="257"/>
      <c r="AT627" s="257"/>
      <c r="AU627" s="257"/>
      <c r="AV627" s="257"/>
      <c r="AW627" s="257"/>
      <c r="AX627" s="257"/>
      <c r="AY627" s="257"/>
      <c r="AZ627" s="257"/>
      <c r="BA627" s="257"/>
      <c r="BB627" s="257"/>
      <c r="BC627" s="257"/>
      <c r="BD627" s="257"/>
      <c r="BE627" s="257"/>
      <c r="BF627" s="257"/>
      <c r="BG627" s="257"/>
      <c r="BH627" s="257"/>
      <c r="BI627" s="257"/>
      <c r="BJ627" s="257"/>
    </row>
    <row r="628" spans="2:62" ht="15.75" customHeight="1">
      <c r="B628" s="7"/>
      <c r="C628" s="347"/>
      <c r="D628" s="347"/>
      <c r="E628" s="347"/>
      <c r="F628" s="347"/>
      <c r="G628" s="347"/>
      <c r="H628" s="347"/>
      <c r="I628" s="347"/>
      <c r="J628" s="347"/>
      <c r="K628" s="347"/>
      <c r="L628" s="347"/>
      <c r="M628" s="347"/>
      <c r="N628" s="347"/>
      <c r="O628" s="347"/>
      <c r="P628" s="347"/>
      <c r="Q628" s="347"/>
      <c r="R628" s="347"/>
      <c r="S628" s="347"/>
      <c r="T628" s="347"/>
      <c r="U628" s="347"/>
      <c r="V628" s="347"/>
      <c r="W628" s="347"/>
      <c r="X628" s="347"/>
      <c r="Y628" s="257"/>
      <c r="Z628" s="257"/>
      <c r="AA628" s="257"/>
      <c r="AB628" s="257"/>
      <c r="AC628" s="257"/>
      <c r="AD628" s="257"/>
      <c r="AE628" s="257"/>
      <c r="AF628" s="257"/>
      <c r="AG628" s="257"/>
      <c r="AH628" s="257"/>
      <c r="AI628" s="257"/>
      <c r="AJ628" s="257"/>
      <c r="AK628" s="257"/>
      <c r="AL628" s="257"/>
      <c r="AM628" s="257"/>
      <c r="AN628" s="257"/>
      <c r="AO628" s="257"/>
      <c r="AP628" s="257"/>
      <c r="AQ628" s="257"/>
      <c r="AR628" s="257"/>
      <c r="AS628" s="257"/>
      <c r="AT628" s="257"/>
      <c r="AU628" s="257"/>
      <c r="AV628" s="257"/>
      <c r="AW628" s="257"/>
      <c r="AX628" s="257"/>
      <c r="AY628" s="257"/>
      <c r="AZ628" s="257"/>
      <c r="BA628" s="257"/>
      <c r="BB628" s="257"/>
      <c r="BC628" s="257"/>
      <c r="BD628" s="257"/>
      <c r="BE628" s="257"/>
      <c r="BF628" s="257"/>
      <c r="BG628" s="257"/>
      <c r="BH628" s="257"/>
      <c r="BI628" s="257"/>
      <c r="BJ628" s="257"/>
    </row>
    <row r="629" spans="2:62" ht="15.75" customHeight="1">
      <c r="B629" s="7"/>
      <c r="C629" s="347"/>
      <c r="D629" s="347"/>
      <c r="E629" s="347"/>
      <c r="F629" s="347"/>
      <c r="G629" s="347"/>
      <c r="H629" s="347"/>
      <c r="I629" s="347"/>
      <c r="J629" s="347"/>
      <c r="K629" s="347"/>
      <c r="L629" s="347"/>
      <c r="M629" s="347"/>
      <c r="N629" s="347"/>
      <c r="O629" s="347"/>
      <c r="P629" s="347"/>
      <c r="Q629" s="347"/>
      <c r="R629" s="347"/>
      <c r="S629" s="347"/>
      <c r="T629" s="347"/>
      <c r="U629" s="347"/>
      <c r="V629" s="347"/>
      <c r="W629" s="347"/>
      <c r="X629" s="347"/>
      <c r="Y629" s="257"/>
      <c r="Z629" s="257"/>
      <c r="AA629" s="257"/>
      <c r="AB629" s="257"/>
      <c r="AC629" s="257"/>
      <c r="AD629" s="257"/>
      <c r="AE629" s="257"/>
      <c r="AF629" s="257"/>
      <c r="AG629" s="257"/>
      <c r="AH629" s="257"/>
      <c r="AI629" s="257"/>
      <c r="AJ629" s="257"/>
      <c r="AK629" s="257"/>
      <c r="AL629" s="257"/>
      <c r="AM629" s="257"/>
      <c r="AN629" s="257"/>
      <c r="AO629" s="257"/>
      <c r="AP629" s="257"/>
      <c r="AQ629" s="257"/>
      <c r="AR629" s="257"/>
      <c r="AS629" s="257"/>
      <c r="AT629" s="257"/>
      <c r="AU629" s="257"/>
      <c r="AV629" s="257"/>
      <c r="AW629" s="257"/>
      <c r="AX629" s="257"/>
      <c r="AY629" s="257"/>
      <c r="AZ629" s="257"/>
      <c r="BA629" s="257"/>
      <c r="BB629" s="257"/>
      <c r="BC629" s="257"/>
      <c r="BD629" s="257"/>
      <c r="BE629" s="257"/>
      <c r="BF629" s="257"/>
      <c r="BG629" s="257"/>
      <c r="BH629" s="257"/>
      <c r="BI629" s="257"/>
      <c r="BJ629" s="257"/>
    </row>
    <row r="630" spans="2:62" ht="15.75" customHeight="1">
      <c r="B630" s="7"/>
      <c r="C630" s="347"/>
      <c r="D630" s="347"/>
      <c r="E630" s="347"/>
      <c r="F630" s="347"/>
      <c r="G630" s="347"/>
      <c r="H630" s="347"/>
      <c r="I630" s="347"/>
      <c r="J630" s="347"/>
      <c r="K630" s="347"/>
      <c r="L630" s="347"/>
      <c r="M630" s="347"/>
      <c r="N630" s="347"/>
      <c r="O630" s="347"/>
      <c r="P630" s="347"/>
      <c r="Q630" s="347"/>
      <c r="R630" s="347"/>
      <c r="S630" s="347"/>
      <c r="T630" s="347"/>
      <c r="U630" s="347"/>
      <c r="V630" s="347"/>
      <c r="W630" s="347"/>
      <c r="X630" s="347"/>
      <c r="Y630" s="257"/>
      <c r="Z630" s="257"/>
      <c r="AA630" s="257"/>
      <c r="AB630" s="257"/>
      <c r="AC630" s="257"/>
      <c r="AD630" s="257"/>
      <c r="AE630" s="257"/>
      <c r="AF630" s="257"/>
      <c r="AG630" s="257"/>
      <c r="AH630" s="257"/>
      <c r="AI630" s="257"/>
      <c r="AJ630" s="257"/>
      <c r="AK630" s="257"/>
      <c r="AL630" s="257"/>
      <c r="AM630" s="257"/>
      <c r="AN630" s="257"/>
      <c r="AO630" s="257"/>
      <c r="AP630" s="257"/>
      <c r="AQ630" s="257"/>
      <c r="AR630" s="257"/>
      <c r="AS630" s="257"/>
      <c r="AT630" s="257"/>
      <c r="AU630" s="257"/>
      <c r="AV630" s="257"/>
      <c r="AW630" s="257"/>
      <c r="AX630" s="257"/>
      <c r="AY630" s="257"/>
      <c r="AZ630" s="257"/>
      <c r="BA630" s="257"/>
      <c r="BB630" s="257"/>
      <c r="BC630" s="257"/>
      <c r="BD630" s="257"/>
      <c r="BE630" s="257"/>
      <c r="BF630" s="257"/>
      <c r="BG630" s="257"/>
      <c r="BH630" s="257"/>
      <c r="BI630" s="257"/>
      <c r="BJ630" s="257"/>
    </row>
    <row r="631" spans="2:62" ht="15.75" customHeight="1">
      <c r="B631" s="7"/>
      <c r="C631" s="347"/>
      <c r="D631" s="347"/>
      <c r="E631" s="347"/>
      <c r="F631" s="347"/>
      <c r="G631" s="347"/>
      <c r="H631" s="347"/>
      <c r="I631" s="347"/>
      <c r="J631" s="347"/>
      <c r="K631" s="347"/>
      <c r="L631" s="347"/>
      <c r="M631" s="347"/>
      <c r="N631" s="347"/>
      <c r="O631" s="347"/>
      <c r="P631" s="347"/>
      <c r="Q631" s="347"/>
      <c r="R631" s="347"/>
      <c r="S631" s="347"/>
      <c r="T631" s="347"/>
      <c r="U631" s="347"/>
      <c r="V631" s="347"/>
      <c r="W631" s="347"/>
      <c r="X631" s="347"/>
      <c r="Y631" s="257"/>
      <c r="Z631" s="257"/>
      <c r="AA631" s="257"/>
      <c r="AB631" s="257"/>
      <c r="AC631" s="257"/>
      <c r="AD631" s="257"/>
      <c r="AE631" s="257"/>
      <c r="AF631" s="257"/>
      <c r="AG631" s="257"/>
      <c r="AH631" s="257"/>
      <c r="AI631" s="257"/>
      <c r="AJ631" s="257"/>
      <c r="AK631" s="257"/>
      <c r="AL631" s="257"/>
      <c r="AM631" s="257"/>
      <c r="AN631" s="257"/>
      <c r="AO631" s="257"/>
      <c r="AP631" s="257"/>
      <c r="AQ631" s="257"/>
      <c r="AR631" s="257"/>
      <c r="AS631" s="257"/>
      <c r="AT631" s="257"/>
      <c r="AU631" s="257"/>
      <c r="AV631" s="257"/>
      <c r="AW631" s="257"/>
      <c r="AX631" s="257"/>
      <c r="AY631" s="257"/>
      <c r="AZ631" s="257"/>
      <c r="BA631" s="257"/>
      <c r="BB631" s="257"/>
      <c r="BC631" s="257"/>
      <c r="BD631" s="257"/>
      <c r="BE631" s="257"/>
      <c r="BF631" s="257"/>
      <c r="BG631" s="257"/>
      <c r="BH631" s="257"/>
      <c r="BI631" s="257"/>
      <c r="BJ631" s="257"/>
    </row>
    <row r="632" spans="2:62" ht="15.75" customHeight="1">
      <c r="B632" s="7"/>
      <c r="C632" s="347"/>
      <c r="D632" s="347"/>
      <c r="E632" s="347"/>
      <c r="F632" s="347"/>
      <c r="G632" s="347"/>
      <c r="H632" s="347"/>
      <c r="I632" s="347"/>
      <c r="J632" s="347"/>
      <c r="K632" s="347"/>
      <c r="L632" s="347"/>
      <c r="M632" s="347"/>
      <c r="N632" s="347"/>
      <c r="O632" s="347"/>
      <c r="P632" s="347"/>
      <c r="Q632" s="347"/>
      <c r="R632" s="347"/>
      <c r="S632" s="347"/>
      <c r="T632" s="347"/>
      <c r="U632" s="347"/>
      <c r="V632" s="347"/>
      <c r="W632" s="347"/>
      <c r="X632" s="347"/>
      <c r="Y632" s="257"/>
      <c r="Z632" s="257"/>
      <c r="AA632" s="257"/>
      <c r="AB632" s="257"/>
      <c r="AC632" s="257"/>
      <c r="AD632" s="257"/>
      <c r="AE632" s="257"/>
      <c r="AF632" s="257"/>
      <c r="AG632" s="257"/>
      <c r="AH632" s="257"/>
      <c r="AI632" s="257"/>
      <c r="AJ632" s="257"/>
      <c r="AK632" s="257"/>
      <c r="AL632" s="257"/>
      <c r="AM632" s="257"/>
      <c r="AN632" s="257"/>
      <c r="AO632" s="257"/>
      <c r="AP632" s="257"/>
      <c r="AQ632" s="257"/>
      <c r="AR632" s="257"/>
      <c r="AS632" s="257"/>
      <c r="AT632" s="257"/>
      <c r="AU632" s="257"/>
      <c r="AV632" s="257"/>
      <c r="AW632" s="257"/>
      <c r="AX632" s="257"/>
      <c r="AY632" s="257"/>
      <c r="AZ632" s="257"/>
      <c r="BA632" s="257"/>
      <c r="BB632" s="257"/>
      <c r="BC632" s="257"/>
      <c r="BD632" s="257"/>
      <c r="BE632" s="257"/>
      <c r="BF632" s="257"/>
      <c r="BG632" s="257"/>
      <c r="BH632" s="257"/>
      <c r="BI632" s="257"/>
      <c r="BJ632" s="257"/>
    </row>
    <row r="633" spans="2:62" ht="15.75" customHeight="1">
      <c r="B633" s="7"/>
      <c r="C633" s="347"/>
      <c r="D633" s="347"/>
      <c r="E633" s="347"/>
      <c r="F633" s="347"/>
      <c r="G633" s="347"/>
      <c r="H633" s="347"/>
      <c r="I633" s="347"/>
      <c r="J633" s="347"/>
      <c r="K633" s="347"/>
      <c r="L633" s="347"/>
      <c r="M633" s="347"/>
      <c r="N633" s="347"/>
      <c r="O633" s="347"/>
      <c r="P633" s="347"/>
      <c r="Q633" s="347"/>
      <c r="R633" s="347"/>
      <c r="S633" s="347"/>
      <c r="T633" s="347"/>
      <c r="U633" s="347"/>
      <c r="V633" s="347"/>
      <c r="W633" s="347"/>
      <c r="X633" s="347"/>
      <c r="Y633" s="257"/>
      <c r="Z633" s="257"/>
      <c r="AA633" s="257"/>
      <c r="AB633" s="257"/>
      <c r="AC633" s="257"/>
      <c r="AD633" s="257"/>
      <c r="AE633" s="257"/>
      <c r="AF633" s="257"/>
      <c r="AG633" s="257"/>
      <c r="AH633" s="257"/>
      <c r="AI633" s="257"/>
      <c r="AJ633" s="257"/>
      <c r="AK633" s="257"/>
      <c r="AL633" s="257"/>
      <c r="AM633" s="257"/>
      <c r="AN633" s="257"/>
      <c r="AO633" s="257"/>
      <c r="AP633" s="257"/>
      <c r="AQ633" s="257"/>
      <c r="AR633" s="257"/>
      <c r="AS633" s="257"/>
      <c r="AT633" s="257"/>
      <c r="AU633" s="257"/>
      <c r="AV633" s="257"/>
      <c r="AW633" s="257"/>
      <c r="AX633" s="257"/>
      <c r="AY633" s="257"/>
      <c r="AZ633" s="257"/>
      <c r="BA633" s="257"/>
      <c r="BB633" s="257"/>
      <c r="BC633" s="257"/>
      <c r="BD633" s="257"/>
      <c r="BE633" s="257"/>
      <c r="BF633" s="257"/>
      <c r="BG633" s="257"/>
      <c r="BH633" s="257"/>
      <c r="BI633" s="257"/>
      <c r="BJ633" s="257"/>
    </row>
    <row r="634" spans="2:62" ht="15.75" customHeight="1">
      <c r="B634" s="7"/>
      <c r="C634" s="347"/>
      <c r="D634" s="347"/>
      <c r="E634" s="347"/>
      <c r="F634" s="347"/>
      <c r="G634" s="347"/>
      <c r="H634" s="347"/>
      <c r="I634" s="347"/>
      <c r="J634" s="347"/>
      <c r="K634" s="347"/>
      <c r="L634" s="347"/>
      <c r="M634" s="347"/>
      <c r="N634" s="347"/>
      <c r="O634" s="347"/>
      <c r="P634" s="347"/>
      <c r="Q634" s="347"/>
      <c r="R634" s="347"/>
      <c r="S634" s="347"/>
      <c r="T634" s="347"/>
      <c r="U634" s="347"/>
      <c r="V634" s="347"/>
      <c r="W634" s="347"/>
      <c r="X634" s="347"/>
      <c r="Y634" s="257"/>
      <c r="Z634" s="257"/>
      <c r="AA634" s="257"/>
      <c r="AB634" s="257"/>
      <c r="AC634" s="257"/>
      <c r="AD634" s="257"/>
      <c r="AE634" s="257"/>
      <c r="AF634" s="257"/>
      <c r="AG634" s="257"/>
      <c r="AH634" s="257"/>
      <c r="AI634" s="257"/>
      <c r="AJ634" s="257"/>
      <c r="AK634" s="257"/>
      <c r="AL634" s="257"/>
      <c r="AM634" s="257"/>
      <c r="AN634" s="257"/>
      <c r="AO634" s="257"/>
      <c r="AP634" s="257"/>
      <c r="AQ634" s="257"/>
      <c r="AR634" s="257"/>
      <c r="AS634" s="257"/>
      <c r="AT634" s="257"/>
      <c r="AU634" s="257"/>
      <c r="AV634" s="257"/>
      <c r="AW634" s="257"/>
      <c r="AX634" s="257"/>
      <c r="AY634" s="257"/>
      <c r="AZ634" s="257"/>
      <c r="BA634" s="257"/>
      <c r="BB634" s="257"/>
      <c r="BC634" s="257"/>
      <c r="BD634" s="257"/>
      <c r="BE634" s="257"/>
      <c r="BF634" s="257"/>
      <c r="BG634" s="257"/>
      <c r="BH634" s="257"/>
      <c r="BI634" s="257"/>
      <c r="BJ634" s="257"/>
    </row>
    <row r="635" spans="2:62" ht="15.75" customHeight="1">
      <c r="B635" s="7"/>
      <c r="C635" s="347"/>
      <c r="D635" s="347"/>
      <c r="E635" s="347"/>
      <c r="F635" s="347"/>
      <c r="G635" s="347"/>
      <c r="H635" s="347"/>
      <c r="I635" s="347"/>
      <c r="J635" s="347"/>
      <c r="K635" s="347"/>
      <c r="L635" s="347"/>
      <c r="M635" s="347"/>
      <c r="N635" s="347"/>
      <c r="O635" s="347"/>
      <c r="P635" s="347"/>
      <c r="Q635" s="347"/>
      <c r="R635" s="347"/>
      <c r="S635" s="347"/>
      <c r="T635" s="347"/>
      <c r="U635" s="347"/>
      <c r="V635" s="347"/>
      <c r="W635" s="347"/>
      <c r="X635" s="347"/>
      <c r="Y635" s="257"/>
      <c r="Z635" s="257"/>
      <c r="AA635" s="257"/>
      <c r="AB635" s="257"/>
      <c r="AC635" s="257"/>
      <c r="AD635" s="257"/>
      <c r="AE635" s="257"/>
      <c r="AF635" s="257"/>
      <c r="AG635" s="257"/>
      <c r="AH635" s="257"/>
      <c r="AI635" s="257"/>
      <c r="AJ635" s="257"/>
      <c r="AK635" s="257"/>
      <c r="AL635" s="257"/>
      <c r="AM635" s="257"/>
      <c r="AN635" s="257"/>
      <c r="AO635" s="257"/>
      <c r="AP635" s="257"/>
      <c r="AQ635" s="257"/>
      <c r="AR635" s="257"/>
      <c r="AS635" s="257"/>
      <c r="AT635" s="257"/>
      <c r="AU635" s="257"/>
      <c r="AV635" s="257"/>
      <c r="AW635" s="257"/>
      <c r="AX635" s="257"/>
      <c r="AY635" s="257"/>
      <c r="AZ635" s="257"/>
      <c r="BA635" s="257"/>
      <c r="BB635" s="257"/>
      <c r="BC635" s="257"/>
      <c r="BD635" s="257"/>
      <c r="BE635" s="257"/>
      <c r="BF635" s="257"/>
      <c r="BG635" s="257"/>
      <c r="BH635" s="257"/>
      <c r="BI635" s="257"/>
      <c r="BJ635" s="257"/>
    </row>
    <row r="636" spans="2:62" ht="15.75" customHeight="1">
      <c r="B636" s="7"/>
      <c r="C636" s="347"/>
      <c r="D636" s="347"/>
      <c r="E636" s="347"/>
      <c r="F636" s="347"/>
      <c r="G636" s="347"/>
      <c r="H636" s="347"/>
      <c r="I636" s="347"/>
      <c r="J636" s="347"/>
      <c r="K636" s="347"/>
      <c r="L636" s="347"/>
      <c r="M636" s="347"/>
      <c r="N636" s="347"/>
      <c r="O636" s="347"/>
      <c r="P636" s="347"/>
      <c r="Q636" s="347"/>
      <c r="R636" s="347"/>
      <c r="S636" s="347"/>
      <c r="T636" s="347"/>
      <c r="U636" s="347"/>
      <c r="V636" s="347"/>
      <c r="W636" s="347"/>
      <c r="X636" s="347"/>
      <c r="Y636" s="257"/>
      <c r="Z636" s="257"/>
      <c r="AA636" s="257"/>
      <c r="AB636" s="257"/>
      <c r="AC636" s="257"/>
      <c r="AD636" s="257"/>
      <c r="AE636" s="257"/>
      <c r="AF636" s="257"/>
      <c r="AG636" s="257"/>
      <c r="AH636" s="257"/>
      <c r="AI636" s="257"/>
      <c r="AJ636" s="257"/>
      <c r="AK636" s="257"/>
      <c r="AL636" s="257"/>
      <c r="AM636" s="257"/>
      <c r="AN636" s="257"/>
      <c r="AO636" s="257"/>
      <c r="AP636" s="257"/>
      <c r="AQ636" s="257"/>
      <c r="AR636" s="257"/>
      <c r="AS636" s="257"/>
      <c r="AT636" s="257"/>
      <c r="AU636" s="257"/>
      <c r="AV636" s="257"/>
      <c r="AW636" s="257"/>
      <c r="AX636" s="257"/>
      <c r="AY636" s="257"/>
      <c r="AZ636" s="257"/>
      <c r="BA636" s="257"/>
      <c r="BB636" s="257"/>
      <c r="BC636" s="257"/>
      <c r="BD636" s="257"/>
      <c r="BE636" s="257"/>
      <c r="BF636" s="257"/>
      <c r="BG636" s="257"/>
      <c r="BH636" s="257"/>
      <c r="BI636" s="257"/>
      <c r="BJ636" s="257"/>
    </row>
    <row r="637" spans="2:62" ht="15.75" customHeight="1">
      <c r="B637" s="7"/>
      <c r="C637" s="347"/>
      <c r="D637" s="347"/>
      <c r="E637" s="347"/>
      <c r="F637" s="347"/>
      <c r="G637" s="347"/>
      <c r="H637" s="347"/>
      <c r="I637" s="347"/>
      <c r="J637" s="347"/>
      <c r="K637" s="347"/>
      <c r="L637" s="347"/>
      <c r="M637" s="347"/>
      <c r="N637" s="347"/>
      <c r="O637" s="347"/>
      <c r="P637" s="347"/>
      <c r="Q637" s="347"/>
      <c r="R637" s="347"/>
      <c r="S637" s="347"/>
      <c r="T637" s="347"/>
      <c r="U637" s="347"/>
      <c r="V637" s="347"/>
      <c r="W637" s="347"/>
      <c r="X637" s="347"/>
      <c r="Y637" s="257"/>
      <c r="Z637" s="257"/>
      <c r="AA637" s="257"/>
      <c r="AB637" s="257"/>
      <c r="AC637" s="257"/>
      <c r="AD637" s="257"/>
      <c r="AE637" s="257"/>
      <c r="AF637" s="257"/>
      <c r="AG637" s="257"/>
      <c r="AH637" s="257"/>
      <c r="AI637" s="257"/>
      <c r="AJ637" s="257"/>
      <c r="AK637" s="257"/>
      <c r="AL637" s="257"/>
      <c r="AM637" s="257"/>
      <c r="AN637" s="257"/>
      <c r="AO637" s="257"/>
      <c r="AP637" s="257"/>
      <c r="AQ637" s="257"/>
      <c r="AR637" s="257"/>
      <c r="AS637" s="257"/>
      <c r="AT637" s="257"/>
      <c r="AU637" s="257"/>
      <c r="AV637" s="257"/>
      <c r="AW637" s="257"/>
      <c r="AX637" s="257"/>
      <c r="AY637" s="257"/>
      <c r="AZ637" s="257"/>
      <c r="BA637" s="257"/>
      <c r="BB637" s="257"/>
      <c r="BC637" s="257"/>
      <c r="BD637" s="257"/>
      <c r="BE637" s="257"/>
      <c r="BF637" s="257"/>
      <c r="BG637" s="257"/>
      <c r="BH637" s="257"/>
      <c r="BI637" s="257"/>
      <c r="BJ637" s="257"/>
    </row>
    <row r="638" spans="2:62" ht="15.75" customHeight="1">
      <c r="B638" s="7"/>
      <c r="C638" s="347"/>
      <c r="D638" s="347"/>
      <c r="E638" s="347"/>
      <c r="F638" s="347"/>
      <c r="G638" s="347"/>
      <c r="H638" s="347"/>
      <c r="I638" s="347"/>
      <c r="J638" s="347"/>
      <c r="K638" s="347"/>
      <c r="L638" s="347"/>
      <c r="M638" s="347"/>
      <c r="N638" s="347"/>
      <c r="O638" s="347"/>
      <c r="P638" s="347"/>
      <c r="Q638" s="347"/>
      <c r="R638" s="347"/>
      <c r="S638" s="347"/>
      <c r="T638" s="347"/>
      <c r="U638" s="347"/>
      <c r="V638" s="347"/>
      <c r="W638" s="347"/>
      <c r="X638" s="347"/>
      <c r="Y638" s="257"/>
      <c r="Z638" s="257"/>
      <c r="AA638" s="257"/>
      <c r="AB638" s="257"/>
      <c r="AC638" s="257"/>
      <c r="AD638" s="257"/>
      <c r="AE638" s="257"/>
      <c r="AF638" s="257"/>
      <c r="AG638" s="257"/>
      <c r="AH638" s="257"/>
      <c r="AI638" s="257"/>
      <c r="AJ638" s="257"/>
      <c r="AK638" s="257"/>
      <c r="AL638" s="257"/>
      <c r="AM638" s="257"/>
      <c r="AN638" s="257"/>
      <c r="AO638" s="257"/>
      <c r="AP638" s="257"/>
      <c r="AQ638" s="257"/>
      <c r="AR638" s="257"/>
      <c r="AS638" s="257"/>
      <c r="AT638" s="257"/>
      <c r="AU638" s="257"/>
      <c r="AV638" s="257"/>
      <c r="AW638" s="257"/>
      <c r="AX638" s="257"/>
      <c r="AY638" s="257"/>
      <c r="AZ638" s="257"/>
      <c r="BA638" s="257"/>
      <c r="BB638" s="257"/>
      <c r="BC638" s="257"/>
      <c r="BD638" s="257"/>
      <c r="BE638" s="257"/>
      <c r="BF638" s="257"/>
      <c r="BG638" s="257"/>
      <c r="BH638" s="257"/>
      <c r="BI638" s="257"/>
      <c r="BJ638" s="257"/>
    </row>
    <row r="639" spans="2:62" ht="15.75" customHeight="1">
      <c r="B639" s="7"/>
      <c r="C639" s="347"/>
      <c r="D639" s="347"/>
      <c r="E639" s="347"/>
      <c r="F639" s="347"/>
      <c r="G639" s="347"/>
      <c r="H639" s="347"/>
      <c r="I639" s="347"/>
      <c r="J639" s="347"/>
      <c r="K639" s="347"/>
      <c r="L639" s="347"/>
      <c r="M639" s="347"/>
      <c r="N639" s="347"/>
      <c r="O639" s="347"/>
      <c r="P639" s="347"/>
      <c r="Q639" s="347"/>
      <c r="R639" s="347"/>
      <c r="S639" s="347"/>
      <c r="T639" s="347"/>
      <c r="U639" s="347"/>
      <c r="V639" s="347"/>
      <c r="W639" s="347"/>
      <c r="X639" s="347"/>
      <c r="Y639" s="257"/>
      <c r="Z639" s="257"/>
      <c r="AA639" s="257"/>
      <c r="AB639" s="257"/>
      <c r="AC639" s="257"/>
      <c r="AD639" s="257"/>
      <c r="AE639" s="257"/>
      <c r="AF639" s="257"/>
      <c r="AG639" s="257"/>
      <c r="AH639" s="257"/>
      <c r="AI639" s="257"/>
      <c r="AJ639" s="257"/>
      <c r="AK639" s="257"/>
      <c r="AL639" s="257"/>
      <c r="AM639" s="257"/>
      <c r="AN639" s="257"/>
      <c r="AO639" s="257"/>
      <c r="AP639" s="257"/>
      <c r="AQ639" s="257"/>
      <c r="AR639" s="257"/>
      <c r="AS639" s="257"/>
      <c r="AT639" s="257"/>
      <c r="AU639" s="257"/>
      <c r="AV639" s="257"/>
      <c r="AW639" s="257"/>
      <c r="AX639" s="257"/>
      <c r="AY639" s="257"/>
      <c r="AZ639" s="257"/>
      <c r="BA639" s="257"/>
      <c r="BB639" s="257"/>
      <c r="BC639" s="257"/>
      <c r="BD639" s="257"/>
      <c r="BE639" s="257"/>
      <c r="BF639" s="257"/>
      <c r="BG639" s="257"/>
      <c r="BH639" s="257"/>
      <c r="BI639" s="257"/>
      <c r="BJ639" s="257"/>
    </row>
    <row r="640" spans="2:62" ht="15.75" customHeight="1">
      <c r="B640" s="7"/>
      <c r="C640" s="347"/>
      <c r="D640" s="347"/>
      <c r="E640" s="347"/>
      <c r="F640" s="347"/>
      <c r="G640" s="347"/>
      <c r="H640" s="347"/>
      <c r="I640" s="347"/>
      <c r="J640" s="347"/>
      <c r="K640" s="347"/>
      <c r="L640" s="347"/>
      <c r="M640" s="347"/>
      <c r="N640" s="347"/>
      <c r="O640" s="347"/>
      <c r="P640" s="347"/>
      <c r="Q640" s="347"/>
      <c r="R640" s="347"/>
      <c r="S640" s="347"/>
      <c r="T640" s="347"/>
      <c r="U640" s="347"/>
      <c r="V640" s="347"/>
      <c r="W640" s="347"/>
      <c r="X640" s="347"/>
      <c r="Y640" s="257"/>
      <c r="Z640" s="257"/>
      <c r="AA640" s="257"/>
      <c r="AB640" s="257"/>
      <c r="AC640" s="257"/>
      <c r="AD640" s="257"/>
      <c r="AE640" s="257"/>
      <c r="AF640" s="257"/>
      <c r="AG640" s="257"/>
      <c r="AH640" s="257"/>
      <c r="AI640" s="257"/>
      <c r="AJ640" s="257"/>
      <c r="AK640" s="257"/>
      <c r="AL640" s="257"/>
      <c r="AM640" s="257"/>
      <c r="AN640" s="257"/>
      <c r="AO640" s="257"/>
      <c r="AP640" s="257"/>
      <c r="AQ640" s="257"/>
      <c r="AR640" s="257"/>
      <c r="AS640" s="257"/>
      <c r="AT640" s="257"/>
      <c r="AU640" s="257"/>
      <c r="AV640" s="257"/>
      <c r="AW640" s="257"/>
      <c r="AX640" s="257"/>
      <c r="AY640" s="257"/>
      <c r="AZ640" s="257"/>
      <c r="BA640" s="257"/>
      <c r="BB640" s="257"/>
      <c r="BC640" s="257"/>
      <c r="BD640" s="257"/>
      <c r="BE640" s="257"/>
      <c r="BF640" s="257"/>
      <c r="BG640" s="257"/>
      <c r="BH640" s="257"/>
      <c r="BI640" s="257"/>
      <c r="BJ640" s="257"/>
    </row>
    <row r="641" spans="2:62" ht="15.75" customHeight="1">
      <c r="B641" s="7"/>
      <c r="C641" s="347"/>
      <c r="D641" s="347"/>
      <c r="E641" s="347"/>
      <c r="F641" s="347"/>
      <c r="G641" s="347"/>
      <c r="H641" s="347"/>
      <c r="I641" s="347"/>
      <c r="J641" s="347"/>
      <c r="K641" s="347"/>
      <c r="L641" s="347"/>
      <c r="M641" s="347"/>
      <c r="N641" s="347"/>
      <c r="O641" s="347"/>
      <c r="P641" s="347"/>
      <c r="Q641" s="347"/>
      <c r="R641" s="347"/>
      <c r="S641" s="347"/>
      <c r="T641" s="347"/>
      <c r="U641" s="347"/>
      <c r="V641" s="347"/>
      <c r="W641" s="347"/>
      <c r="X641" s="347"/>
      <c r="Y641" s="257"/>
      <c r="Z641" s="257"/>
      <c r="AA641" s="257"/>
      <c r="AB641" s="257"/>
      <c r="AC641" s="257"/>
      <c r="AD641" s="257"/>
      <c r="AE641" s="257"/>
      <c r="AF641" s="257"/>
      <c r="AG641" s="257"/>
      <c r="AH641" s="257"/>
      <c r="AI641" s="257"/>
      <c r="AJ641" s="257"/>
      <c r="AK641" s="257"/>
      <c r="AL641" s="257"/>
      <c r="AM641" s="257"/>
      <c r="AN641" s="257"/>
      <c r="AO641" s="257"/>
      <c r="AP641" s="257"/>
      <c r="AQ641" s="257"/>
      <c r="AR641" s="257"/>
      <c r="AS641" s="257"/>
      <c r="AT641" s="257"/>
      <c r="AU641" s="257"/>
      <c r="AV641" s="257"/>
      <c r="AW641" s="257"/>
      <c r="AX641" s="257"/>
      <c r="AY641" s="257"/>
      <c r="AZ641" s="257"/>
      <c r="BA641" s="257"/>
      <c r="BB641" s="257"/>
      <c r="BC641" s="257"/>
      <c r="BD641" s="257"/>
      <c r="BE641" s="257"/>
      <c r="BF641" s="257"/>
      <c r="BG641" s="257"/>
      <c r="BH641" s="257"/>
      <c r="BI641" s="257"/>
      <c r="BJ641" s="257"/>
    </row>
    <row r="642" spans="2:62" ht="15.75" customHeight="1">
      <c r="B642" s="7"/>
      <c r="C642" s="347"/>
      <c r="D642" s="347"/>
      <c r="E642" s="347"/>
      <c r="F642" s="347"/>
      <c r="G642" s="347"/>
      <c r="H642" s="347"/>
      <c r="I642" s="347"/>
      <c r="J642" s="347"/>
      <c r="K642" s="347"/>
      <c r="L642" s="347"/>
      <c r="M642" s="347"/>
      <c r="N642" s="347"/>
      <c r="O642" s="347"/>
      <c r="P642" s="347"/>
      <c r="Q642" s="347"/>
      <c r="R642" s="347"/>
      <c r="S642" s="347"/>
      <c r="T642" s="347"/>
      <c r="U642" s="347"/>
      <c r="V642" s="347"/>
      <c r="W642" s="347"/>
      <c r="X642" s="347"/>
      <c r="Y642" s="257"/>
      <c r="Z642" s="257"/>
      <c r="AA642" s="257"/>
      <c r="AB642" s="257"/>
      <c r="AC642" s="257"/>
      <c r="AD642" s="257"/>
      <c r="AE642" s="257"/>
      <c r="AF642" s="257"/>
      <c r="AG642" s="257"/>
      <c r="AH642" s="257"/>
      <c r="AI642" s="257"/>
      <c r="AJ642" s="257"/>
      <c r="AK642" s="257"/>
      <c r="AL642" s="257"/>
      <c r="AM642" s="257"/>
      <c r="AN642" s="257"/>
      <c r="AO642" s="257"/>
      <c r="AP642" s="257"/>
      <c r="AQ642" s="257"/>
      <c r="AR642" s="257"/>
      <c r="AS642" s="257"/>
      <c r="AT642" s="257"/>
      <c r="AU642" s="257"/>
      <c r="AV642" s="257"/>
      <c r="AW642" s="257"/>
      <c r="AX642" s="257"/>
      <c r="AY642" s="257"/>
      <c r="AZ642" s="257"/>
      <c r="BA642" s="257"/>
      <c r="BB642" s="257"/>
      <c r="BC642" s="257"/>
      <c r="BD642" s="257"/>
      <c r="BE642" s="257"/>
      <c r="BF642" s="257"/>
      <c r="BG642" s="257"/>
      <c r="BH642" s="257"/>
      <c r="BI642" s="257"/>
      <c r="BJ642" s="257"/>
    </row>
    <row r="643" spans="2:62" ht="15.75" customHeight="1">
      <c r="B643" s="7"/>
      <c r="C643" s="347"/>
      <c r="D643" s="347"/>
      <c r="E643" s="347"/>
      <c r="F643" s="347"/>
      <c r="G643" s="347"/>
      <c r="H643" s="347"/>
      <c r="I643" s="347"/>
      <c r="J643" s="347"/>
      <c r="K643" s="347"/>
      <c r="L643" s="347"/>
      <c r="M643" s="347"/>
      <c r="N643" s="347"/>
      <c r="O643" s="347"/>
      <c r="P643" s="347"/>
      <c r="Q643" s="347"/>
      <c r="R643" s="347"/>
      <c r="S643" s="347"/>
      <c r="T643" s="347"/>
      <c r="U643" s="347"/>
      <c r="V643" s="347"/>
      <c r="W643" s="347"/>
      <c r="X643" s="347"/>
      <c r="Y643" s="257"/>
      <c r="Z643" s="257"/>
      <c r="AA643" s="257"/>
      <c r="AB643" s="257"/>
      <c r="AC643" s="257"/>
      <c r="AD643" s="257"/>
      <c r="AE643" s="257"/>
      <c r="AF643" s="257"/>
      <c r="AG643" s="257"/>
      <c r="AH643" s="257"/>
      <c r="AI643" s="257"/>
      <c r="AJ643" s="257"/>
      <c r="AK643" s="257"/>
      <c r="AL643" s="257"/>
      <c r="AM643" s="257"/>
      <c r="AN643" s="257"/>
      <c r="AO643" s="257"/>
      <c r="AP643" s="257"/>
      <c r="AQ643" s="257"/>
      <c r="AR643" s="257"/>
      <c r="AS643" s="257"/>
      <c r="AT643" s="257"/>
      <c r="AU643" s="257"/>
      <c r="AV643" s="257"/>
      <c r="AW643" s="257"/>
      <c r="AX643" s="257"/>
      <c r="AY643" s="257"/>
      <c r="AZ643" s="257"/>
      <c r="BA643" s="257"/>
      <c r="BB643" s="257"/>
      <c r="BC643" s="257"/>
      <c r="BD643" s="257"/>
      <c r="BE643" s="257"/>
      <c r="BF643" s="257"/>
      <c r="BG643" s="257"/>
      <c r="BH643" s="257"/>
      <c r="BI643" s="257"/>
      <c r="BJ643" s="257"/>
    </row>
    <row r="644" spans="2:62" ht="15.75" customHeight="1">
      <c r="B644" s="7"/>
      <c r="C644" s="347"/>
      <c r="D644" s="347"/>
      <c r="E644" s="347"/>
      <c r="F644" s="347"/>
      <c r="G644" s="347"/>
      <c r="H644" s="347"/>
      <c r="I644" s="347"/>
      <c r="J644" s="347"/>
      <c r="K644" s="347"/>
      <c r="L644" s="347"/>
      <c r="M644" s="347"/>
      <c r="N644" s="347"/>
      <c r="O644" s="347"/>
      <c r="P644" s="347"/>
      <c r="Q644" s="347"/>
      <c r="R644" s="347"/>
      <c r="S644" s="347"/>
      <c r="T644" s="347"/>
      <c r="U644" s="347"/>
      <c r="V644" s="347"/>
      <c r="W644" s="347"/>
      <c r="X644" s="347"/>
      <c r="Y644" s="257"/>
      <c r="Z644" s="257"/>
      <c r="AA644" s="257"/>
      <c r="AB644" s="257"/>
      <c r="AC644" s="257"/>
      <c r="AD644" s="257"/>
      <c r="AE644" s="257"/>
      <c r="AF644" s="257"/>
      <c r="AG644" s="257"/>
      <c r="AH644" s="257"/>
      <c r="AI644" s="257"/>
      <c r="AJ644" s="257"/>
      <c r="AK644" s="257"/>
      <c r="AL644" s="257"/>
      <c r="AM644" s="257"/>
      <c r="AN644" s="257"/>
      <c r="AO644" s="257"/>
      <c r="AP644" s="257"/>
      <c r="AQ644" s="257"/>
      <c r="AR644" s="257"/>
      <c r="AS644" s="257"/>
      <c r="AT644" s="257"/>
      <c r="AU644" s="257"/>
      <c r="AV644" s="257"/>
      <c r="AW644" s="257"/>
      <c r="AX644" s="257"/>
      <c r="AY644" s="257"/>
      <c r="AZ644" s="257"/>
      <c r="BA644" s="257"/>
      <c r="BB644" s="257"/>
      <c r="BC644" s="257"/>
      <c r="BD644" s="257"/>
      <c r="BE644" s="257"/>
      <c r="BF644" s="257"/>
      <c r="BG644" s="257"/>
      <c r="BH644" s="257"/>
      <c r="BI644" s="257"/>
      <c r="BJ644" s="257"/>
    </row>
    <row r="645" spans="2:62" ht="15.75" customHeight="1">
      <c r="B645" s="7"/>
      <c r="C645" s="427"/>
      <c r="D645" s="347"/>
      <c r="E645" s="347"/>
      <c r="F645" s="347"/>
      <c r="G645" s="347"/>
      <c r="H645" s="347"/>
      <c r="I645" s="347"/>
      <c r="J645" s="347"/>
      <c r="K645" s="347"/>
      <c r="L645" s="347"/>
      <c r="M645" s="347"/>
      <c r="N645" s="347"/>
      <c r="O645" s="428"/>
      <c r="P645" s="347"/>
      <c r="Q645" s="347"/>
      <c r="R645" s="347"/>
      <c r="S645" s="347"/>
      <c r="T645" s="347"/>
      <c r="U645" s="347"/>
      <c r="V645" s="347"/>
      <c r="W645" s="347"/>
      <c r="X645" s="347"/>
      <c r="Y645" s="257"/>
      <c r="Z645" s="257"/>
      <c r="AA645" s="257"/>
      <c r="AB645" s="257"/>
      <c r="AC645" s="257"/>
      <c r="AD645" s="257"/>
      <c r="AE645" s="257"/>
      <c r="AF645" s="257"/>
      <c r="AG645" s="257"/>
      <c r="AH645" s="257"/>
      <c r="AI645" s="257"/>
      <c r="AJ645" s="257"/>
      <c r="AK645" s="257"/>
      <c r="AL645" s="257"/>
      <c r="AM645" s="257"/>
      <c r="AN645" s="257"/>
      <c r="AO645" s="257"/>
      <c r="AP645" s="257"/>
      <c r="AQ645" s="257"/>
      <c r="AR645" s="257"/>
      <c r="AS645" s="257"/>
      <c r="AT645" s="257"/>
      <c r="AU645" s="257"/>
      <c r="AV645" s="257"/>
      <c r="AW645" s="257"/>
      <c r="AX645" s="257"/>
      <c r="AY645" s="257"/>
      <c r="AZ645" s="257"/>
      <c r="BA645" s="257"/>
      <c r="BB645" s="257"/>
      <c r="BC645" s="257"/>
      <c r="BD645" s="257"/>
      <c r="BE645" s="257"/>
      <c r="BF645" s="257"/>
      <c r="BG645" s="257"/>
      <c r="BH645" s="257"/>
      <c r="BI645" s="257"/>
      <c r="BJ645" s="257"/>
    </row>
    <row r="646" spans="2:62" ht="15.75" customHeight="1">
      <c r="B646" s="7"/>
      <c r="C646" s="417"/>
      <c r="D646" s="421"/>
      <c r="E646" s="421"/>
      <c r="F646" s="421"/>
      <c r="G646" s="421"/>
      <c r="H646" s="421"/>
      <c r="I646" s="421"/>
      <c r="J646" s="421"/>
      <c r="K646" s="421"/>
      <c r="L646" s="421"/>
      <c r="M646" s="421"/>
      <c r="N646" s="421"/>
      <c r="O646" s="421"/>
      <c r="P646" s="421"/>
      <c r="Q646" s="429"/>
      <c r="R646" s="421"/>
      <c r="S646" s="421"/>
      <c r="T646" s="347"/>
      <c r="U646" s="347"/>
      <c r="V646" s="347"/>
      <c r="W646" s="347"/>
      <c r="X646" s="347"/>
      <c r="Y646" s="257"/>
      <c r="Z646" s="257"/>
      <c r="AA646" s="257"/>
      <c r="AB646" s="257"/>
      <c r="AC646" s="257"/>
      <c r="AD646" s="257"/>
      <c r="AE646" s="257"/>
      <c r="AF646" s="257"/>
      <c r="AG646" s="257"/>
      <c r="AH646" s="257"/>
      <c r="AI646" s="257"/>
      <c r="AJ646" s="257"/>
      <c r="AK646" s="257"/>
      <c r="AL646" s="257"/>
      <c r="AM646" s="257"/>
      <c r="AN646" s="257"/>
      <c r="AO646" s="257"/>
      <c r="AP646" s="257"/>
      <c r="AQ646" s="257"/>
      <c r="AR646" s="257"/>
      <c r="AS646" s="257"/>
      <c r="AT646" s="257"/>
      <c r="AU646" s="257"/>
      <c r="AV646" s="257"/>
      <c r="AW646" s="257"/>
      <c r="AX646" s="257"/>
      <c r="AY646" s="257"/>
      <c r="AZ646" s="257"/>
      <c r="BA646" s="257"/>
      <c r="BB646" s="257"/>
      <c r="BC646" s="257"/>
      <c r="BD646" s="257"/>
      <c r="BE646" s="257"/>
      <c r="BF646" s="257"/>
      <c r="BG646" s="257"/>
      <c r="BH646" s="257"/>
      <c r="BI646" s="257"/>
      <c r="BJ646" s="257"/>
    </row>
    <row r="647" spans="2:62" ht="15.75" customHeight="1">
      <c r="B647" s="7"/>
      <c r="C647" s="347"/>
      <c r="D647" s="418"/>
      <c r="E647" s="418"/>
      <c r="F647" s="430"/>
      <c r="G647" s="418"/>
      <c r="H647" s="418"/>
      <c r="I647" s="430"/>
      <c r="J647" s="422"/>
      <c r="K647" s="422"/>
      <c r="L647" s="431"/>
      <c r="M647" s="422"/>
      <c r="N647" s="422"/>
      <c r="O647" s="422"/>
      <c r="P647" s="422"/>
      <c r="Q647" s="419"/>
      <c r="R647" s="418"/>
      <c r="S647" s="430"/>
      <c r="T647" s="347"/>
      <c r="U647" s="347"/>
      <c r="V647" s="347"/>
      <c r="W647" s="347"/>
      <c r="X647" s="347"/>
      <c r="Y647" s="257"/>
      <c r="Z647" s="257"/>
      <c r="AA647" s="257"/>
      <c r="AB647" s="257"/>
      <c r="AC647" s="257"/>
      <c r="AD647" s="257"/>
      <c r="AE647" s="257"/>
      <c r="AF647" s="257"/>
      <c r="AG647" s="257"/>
      <c r="AH647" s="257"/>
      <c r="AI647" s="257"/>
      <c r="AJ647" s="257"/>
      <c r="AK647" s="257"/>
      <c r="AL647" s="257"/>
      <c r="AM647" s="257"/>
      <c r="AN647" s="257"/>
      <c r="AO647" s="257"/>
      <c r="AP647" s="257"/>
      <c r="AQ647" s="257"/>
      <c r="AR647" s="257"/>
      <c r="AS647" s="257"/>
      <c r="AT647" s="257"/>
      <c r="AU647" s="257"/>
      <c r="AV647" s="257"/>
      <c r="AW647" s="257"/>
      <c r="AX647" s="257"/>
      <c r="AY647" s="257"/>
      <c r="AZ647" s="257"/>
      <c r="BA647" s="257"/>
      <c r="BB647" s="257"/>
      <c r="BC647" s="257"/>
      <c r="BD647" s="257"/>
      <c r="BE647" s="257"/>
      <c r="BF647" s="257"/>
      <c r="BG647" s="257"/>
      <c r="BH647" s="257"/>
      <c r="BI647" s="257"/>
      <c r="BJ647" s="257"/>
    </row>
    <row r="648" spans="2:62" ht="15.75" customHeight="1">
      <c r="B648" s="7"/>
      <c r="C648" s="432"/>
      <c r="D648" s="347"/>
      <c r="E648" s="347"/>
      <c r="F648" s="421"/>
      <c r="G648" s="347"/>
      <c r="H648" s="347"/>
      <c r="I648" s="421"/>
      <c r="J648" s="421"/>
      <c r="K648" s="421"/>
      <c r="L648" s="347"/>
      <c r="M648" s="421"/>
      <c r="N648" s="421"/>
      <c r="O648" s="347"/>
      <c r="P648" s="421"/>
      <c r="Q648" s="421"/>
      <c r="R648" s="347"/>
      <c r="S648" s="421"/>
      <c r="T648" s="347"/>
      <c r="U648" s="347"/>
      <c r="V648" s="347"/>
      <c r="W648" s="347"/>
      <c r="X648" s="347"/>
      <c r="Y648" s="257"/>
      <c r="Z648" s="257"/>
      <c r="AA648" s="257"/>
      <c r="AB648" s="257"/>
      <c r="AC648" s="257"/>
      <c r="AD648" s="257"/>
      <c r="AE648" s="257"/>
      <c r="AF648" s="257"/>
      <c r="AG648" s="257"/>
      <c r="AH648" s="257"/>
      <c r="AI648" s="257"/>
      <c r="AJ648" s="257"/>
      <c r="AK648" s="257"/>
      <c r="AL648" s="257"/>
      <c r="AM648" s="257"/>
      <c r="AN648" s="257"/>
      <c r="AO648" s="257"/>
      <c r="AP648" s="257"/>
      <c r="AQ648" s="257"/>
      <c r="AR648" s="257"/>
      <c r="AS648" s="257"/>
      <c r="AT648" s="257"/>
      <c r="AU648" s="257"/>
      <c r="AV648" s="257"/>
      <c r="AW648" s="257"/>
      <c r="AX648" s="257"/>
      <c r="AY648" s="257"/>
      <c r="AZ648" s="257"/>
      <c r="BA648" s="257"/>
      <c r="BB648" s="257"/>
      <c r="BC648" s="257"/>
      <c r="BD648" s="257"/>
      <c r="BE648" s="257"/>
      <c r="BF648" s="257"/>
      <c r="BG648" s="257"/>
      <c r="BH648" s="257"/>
      <c r="BI648" s="257"/>
      <c r="BJ648" s="257"/>
    </row>
    <row r="649" spans="2:62" ht="15.75" customHeight="1">
      <c r="B649" s="7"/>
      <c r="C649" s="347"/>
      <c r="D649" s="347"/>
      <c r="E649" s="347"/>
      <c r="F649" s="414"/>
      <c r="G649" s="347"/>
      <c r="H649" s="347"/>
      <c r="I649" s="414"/>
      <c r="J649" s="414"/>
      <c r="K649" s="414"/>
      <c r="L649" s="414"/>
      <c r="M649" s="414"/>
      <c r="N649" s="414"/>
      <c r="O649" s="414"/>
      <c r="P649" s="414"/>
      <c r="Q649" s="414"/>
      <c r="R649" s="414"/>
      <c r="S649" s="414"/>
      <c r="T649" s="347"/>
      <c r="U649" s="347"/>
      <c r="V649" s="347"/>
      <c r="W649" s="347"/>
      <c r="X649" s="347"/>
      <c r="Y649" s="257"/>
      <c r="Z649" s="257"/>
      <c r="AA649" s="257"/>
      <c r="AB649" s="257"/>
      <c r="AC649" s="257"/>
      <c r="AD649" s="257"/>
      <c r="AE649" s="257"/>
      <c r="AF649" s="257"/>
      <c r="AG649" s="257"/>
      <c r="AH649" s="257"/>
      <c r="AI649" s="257"/>
      <c r="AJ649" s="257"/>
      <c r="AK649" s="257"/>
      <c r="AL649" s="257"/>
      <c r="AM649" s="257"/>
      <c r="AN649" s="257"/>
      <c r="AO649" s="257"/>
      <c r="AP649" s="257"/>
      <c r="AQ649" s="257"/>
      <c r="AR649" s="257"/>
      <c r="AS649" s="257"/>
      <c r="AT649" s="257"/>
      <c r="AU649" s="257"/>
      <c r="AV649" s="257"/>
      <c r="AW649" s="257"/>
      <c r="AX649" s="257"/>
      <c r="AY649" s="257"/>
      <c r="AZ649" s="257"/>
      <c r="BA649" s="257"/>
      <c r="BB649" s="257"/>
      <c r="BC649" s="257"/>
      <c r="BD649" s="257"/>
      <c r="BE649" s="257"/>
      <c r="BF649" s="257"/>
      <c r="BG649" s="257"/>
      <c r="BH649" s="257"/>
      <c r="BI649" s="257"/>
      <c r="BJ649" s="257"/>
    </row>
    <row r="650" spans="2:62" ht="15.75" customHeight="1">
      <c r="B650" s="7"/>
      <c r="C650" s="413"/>
      <c r="D650" s="413"/>
      <c r="E650" s="413"/>
      <c r="F650" s="416"/>
      <c r="G650" s="413"/>
      <c r="H650" s="413"/>
      <c r="I650" s="416"/>
      <c r="J650" s="416"/>
      <c r="K650" s="416"/>
      <c r="L650" s="416"/>
      <c r="M650" s="416"/>
      <c r="N650" s="416"/>
      <c r="O650" s="416"/>
      <c r="P650" s="416"/>
      <c r="Q650" s="416"/>
      <c r="R650" s="416"/>
      <c r="S650" s="416"/>
      <c r="T650" s="347"/>
      <c r="U650" s="347"/>
      <c r="V650" s="347"/>
      <c r="W650" s="347"/>
      <c r="X650" s="347"/>
      <c r="Y650" s="257"/>
      <c r="Z650" s="257"/>
      <c r="AA650" s="257"/>
      <c r="AB650" s="257"/>
      <c r="AC650" s="257"/>
      <c r="AD650" s="257"/>
      <c r="AE650" s="257"/>
      <c r="AF650" s="257"/>
      <c r="AG650" s="257"/>
      <c r="AH650" s="257"/>
      <c r="AI650" s="257"/>
      <c r="AJ650" s="257"/>
      <c r="AK650" s="257"/>
      <c r="AL650" s="257"/>
      <c r="AM650" s="257"/>
      <c r="AN650" s="257"/>
      <c r="AO650" s="257"/>
      <c r="AP650" s="257"/>
      <c r="AQ650" s="257"/>
      <c r="AR650" s="257"/>
      <c r="AS650" s="257"/>
      <c r="AT650" s="257"/>
      <c r="AU650" s="257"/>
      <c r="AV650" s="257"/>
      <c r="AW650" s="257"/>
      <c r="AX650" s="257"/>
      <c r="AY650" s="257"/>
      <c r="AZ650" s="257"/>
      <c r="BA650" s="257"/>
      <c r="BB650" s="257"/>
      <c r="BC650" s="257"/>
      <c r="BD650" s="257"/>
      <c r="BE650" s="257"/>
      <c r="BF650" s="257"/>
      <c r="BG650" s="257"/>
      <c r="BH650" s="257"/>
      <c r="BI650" s="257"/>
      <c r="BJ650" s="257"/>
    </row>
    <row r="651" spans="2:62" ht="15.75" customHeight="1">
      <c r="B651" s="7"/>
      <c r="C651" s="347"/>
      <c r="D651" s="347"/>
      <c r="E651" s="347"/>
      <c r="F651" s="347"/>
      <c r="G651" s="347"/>
      <c r="H651" s="347"/>
      <c r="I651" s="347"/>
      <c r="J651" s="414"/>
      <c r="K651" s="414"/>
      <c r="L651" s="414"/>
      <c r="M651" s="414"/>
      <c r="N651" s="414"/>
      <c r="O651" s="414"/>
      <c r="P651" s="414"/>
      <c r="Q651" s="414"/>
      <c r="R651" s="414"/>
      <c r="S651" s="414"/>
      <c r="T651" s="347"/>
      <c r="U651" s="347"/>
      <c r="V651" s="347"/>
      <c r="W651" s="347"/>
      <c r="X651" s="347"/>
      <c r="Y651" s="257"/>
      <c r="Z651" s="257"/>
      <c r="AA651" s="257"/>
      <c r="AB651" s="257"/>
      <c r="AC651" s="257"/>
      <c r="AD651" s="257"/>
      <c r="AE651" s="257"/>
      <c r="AF651" s="257"/>
      <c r="AG651" s="257"/>
      <c r="AH651" s="257"/>
      <c r="AI651" s="257"/>
      <c r="AJ651" s="257"/>
      <c r="AK651" s="257"/>
      <c r="AL651" s="257"/>
      <c r="AM651" s="257"/>
      <c r="AN651" s="257"/>
      <c r="AO651" s="257"/>
      <c r="AP651" s="257"/>
      <c r="AQ651" s="257"/>
      <c r="AR651" s="257"/>
      <c r="AS651" s="257"/>
      <c r="AT651" s="257"/>
      <c r="AU651" s="257"/>
      <c r="AV651" s="257"/>
      <c r="AW651" s="257"/>
      <c r="AX651" s="257"/>
      <c r="AY651" s="257"/>
      <c r="AZ651" s="257"/>
      <c r="BA651" s="257"/>
      <c r="BB651" s="257"/>
      <c r="BC651" s="257"/>
      <c r="BD651" s="257"/>
      <c r="BE651" s="257"/>
      <c r="BF651" s="257"/>
      <c r="BG651" s="257"/>
      <c r="BH651" s="257"/>
      <c r="BI651" s="257"/>
      <c r="BJ651" s="257"/>
    </row>
    <row r="652" spans="2:62" ht="15.75" customHeight="1">
      <c r="B652" s="7"/>
      <c r="C652" s="347"/>
      <c r="D652" s="347"/>
      <c r="E652" s="347"/>
      <c r="F652" s="347"/>
      <c r="G652" s="347"/>
      <c r="H652" s="347"/>
      <c r="I652" s="347"/>
      <c r="J652" s="347"/>
      <c r="K652" s="414"/>
      <c r="L652" s="414"/>
      <c r="M652" s="347"/>
      <c r="N652" s="414"/>
      <c r="O652" s="414"/>
      <c r="P652" s="347"/>
      <c r="Q652" s="414"/>
      <c r="R652" s="414"/>
      <c r="S652" s="347"/>
      <c r="T652" s="347"/>
      <c r="U652" s="347"/>
      <c r="V652" s="347"/>
      <c r="W652" s="347"/>
      <c r="X652" s="347"/>
      <c r="Y652" s="257"/>
      <c r="Z652" s="257"/>
      <c r="AA652" s="257"/>
      <c r="AB652" s="257"/>
      <c r="AC652" s="257"/>
      <c r="AD652" s="257"/>
      <c r="AE652" s="257"/>
      <c r="AF652" s="257"/>
      <c r="AG652" s="257"/>
      <c r="AH652" s="257"/>
      <c r="AI652" s="257"/>
      <c r="AJ652" s="257"/>
      <c r="AK652" s="257"/>
      <c r="AL652" s="257"/>
      <c r="AM652" s="257"/>
      <c r="AN652" s="257"/>
      <c r="AO652" s="257"/>
      <c r="AP652" s="257"/>
      <c r="AQ652" s="257"/>
      <c r="AR652" s="257"/>
      <c r="AS652" s="257"/>
      <c r="AT652" s="257"/>
      <c r="AU652" s="257"/>
      <c r="AV652" s="257"/>
      <c r="AW652" s="257"/>
      <c r="AX652" s="257"/>
      <c r="AY652" s="257"/>
      <c r="AZ652" s="257"/>
      <c r="BA652" s="257"/>
      <c r="BB652" s="257"/>
      <c r="BC652" s="257"/>
      <c r="BD652" s="257"/>
      <c r="BE652" s="257"/>
      <c r="BF652" s="257"/>
      <c r="BG652" s="257"/>
      <c r="BH652" s="257"/>
      <c r="BI652" s="257"/>
      <c r="BJ652" s="257"/>
    </row>
    <row r="653" spans="2:62" ht="15.75" customHeight="1">
      <c r="B653" s="7"/>
      <c r="C653" s="347"/>
      <c r="D653" s="347"/>
      <c r="E653" s="347"/>
      <c r="F653" s="347"/>
      <c r="G653" s="347"/>
      <c r="H653" s="347"/>
      <c r="I653" s="347"/>
      <c r="J653" s="347"/>
      <c r="K653" s="414"/>
      <c r="L653" s="414"/>
      <c r="M653" s="347"/>
      <c r="N653" s="414"/>
      <c r="O653" s="414"/>
      <c r="P653" s="347"/>
      <c r="Q653" s="414"/>
      <c r="R653" s="414"/>
      <c r="S653" s="347"/>
      <c r="T653" s="347"/>
      <c r="U653" s="347"/>
      <c r="V653" s="347"/>
      <c r="W653" s="347"/>
      <c r="X653" s="347"/>
      <c r="Y653" s="257"/>
      <c r="Z653" s="257"/>
      <c r="AA653" s="257"/>
      <c r="AB653" s="257"/>
      <c r="AC653" s="257"/>
      <c r="AD653" s="257"/>
      <c r="AE653" s="257"/>
      <c r="AF653" s="257"/>
      <c r="AG653" s="257"/>
      <c r="AH653" s="257"/>
      <c r="AI653" s="257"/>
      <c r="AJ653" s="257"/>
      <c r="AK653" s="257"/>
      <c r="AL653" s="257"/>
      <c r="AM653" s="257"/>
      <c r="AN653" s="257"/>
      <c r="AO653" s="257"/>
      <c r="AP653" s="257"/>
      <c r="AQ653" s="257"/>
      <c r="AR653" s="257"/>
      <c r="AS653" s="257"/>
      <c r="AT653" s="257"/>
      <c r="AU653" s="257"/>
      <c r="AV653" s="257"/>
      <c r="AW653" s="257"/>
      <c r="AX653" s="257"/>
      <c r="AY653" s="257"/>
      <c r="AZ653" s="257"/>
      <c r="BA653" s="257"/>
      <c r="BB653" s="257"/>
      <c r="BC653" s="257"/>
      <c r="BD653" s="257"/>
      <c r="BE653" s="257"/>
      <c r="BF653" s="257"/>
      <c r="BG653" s="257"/>
      <c r="BH653" s="257"/>
      <c r="BI653" s="257"/>
      <c r="BJ653" s="257"/>
    </row>
    <row r="654" spans="2:62" ht="15.75" customHeight="1">
      <c r="B654" s="7"/>
      <c r="C654" s="347"/>
      <c r="D654" s="347"/>
      <c r="E654" s="347"/>
      <c r="F654" s="347"/>
      <c r="G654" s="347"/>
      <c r="H654" s="347"/>
      <c r="I654" s="347"/>
      <c r="J654" s="347"/>
      <c r="K654" s="414"/>
      <c r="L654" s="414"/>
      <c r="M654" s="347"/>
      <c r="N654" s="414"/>
      <c r="O654" s="414"/>
      <c r="P654" s="347"/>
      <c r="Q654" s="414"/>
      <c r="R654" s="414"/>
      <c r="S654" s="347"/>
      <c r="T654" s="347"/>
      <c r="U654" s="347"/>
      <c r="V654" s="347"/>
      <c r="W654" s="347"/>
      <c r="X654" s="347"/>
      <c r="Y654" s="257"/>
      <c r="Z654" s="257"/>
      <c r="AA654" s="257"/>
      <c r="AB654" s="257"/>
      <c r="AC654" s="257"/>
      <c r="AD654" s="257"/>
      <c r="AE654" s="257"/>
      <c r="AF654" s="257"/>
      <c r="AG654" s="257"/>
      <c r="AH654" s="257"/>
      <c r="AI654" s="257"/>
      <c r="AJ654" s="257"/>
      <c r="AK654" s="257"/>
      <c r="AL654" s="257"/>
      <c r="AM654" s="257"/>
      <c r="AN654" s="257"/>
      <c r="AO654" s="257"/>
      <c r="AP654" s="257"/>
      <c r="AQ654" s="257"/>
      <c r="AR654" s="257"/>
      <c r="AS654" s="257"/>
      <c r="AT654" s="257"/>
      <c r="AU654" s="257"/>
      <c r="AV654" s="257"/>
      <c r="AW654" s="257"/>
      <c r="AX654" s="257"/>
      <c r="AY654" s="257"/>
      <c r="AZ654" s="257"/>
      <c r="BA654" s="257"/>
      <c r="BB654" s="257"/>
      <c r="BC654" s="257"/>
      <c r="BD654" s="257"/>
      <c r="BE654" s="257"/>
      <c r="BF654" s="257"/>
      <c r="BG654" s="257"/>
      <c r="BH654" s="257"/>
      <c r="BI654" s="257"/>
      <c r="BJ654" s="257"/>
    </row>
    <row r="655" spans="2:62" ht="15.75" customHeight="1">
      <c r="B655" s="7"/>
      <c r="C655" s="347"/>
      <c r="D655" s="347"/>
      <c r="E655" s="347"/>
      <c r="F655" s="347"/>
      <c r="G655" s="347"/>
      <c r="H655" s="347"/>
      <c r="I655" s="347"/>
      <c r="J655" s="347"/>
      <c r="K655" s="414"/>
      <c r="L655" s="414"/>
      <c r="M655" s="347"/>
      <c r="N655" s="414"/>
      <c r="O655" s="414"/>
      <c r="P655" s="347"/>
      <c r="Q655" s="414"/>
      <c r="R655" s="414"/>
      <c r="S655" s="347"/>
      <c r="T655" s="347"/>
      <c r="U655" s="347"/>
      <c r="V655" s="347"/>
      <c r="W655" s="347"/>
      <c r="X655" s="347"/>
      <c r="Y655" s="257"/>
      <c r="Z655" s="257"/>
      <c r="AA655" s="257"/>
      <c r="AB655" s="257"/>
      <c r="AC655" s="257"/>
      <c r="AD655" s="257"/>
      <c r="AE655" s="257"/>
      <c r="AF655" s="257"/>
      <c r="AG655" s="257"/>
      <c r="AH655" s="257"/>
      <c r="AI655" s="257"/>
      <c r="AJ655" s="257"/>
      <c r="AK655" s="257"/>
      <c r="AL655" s="257"/>
      <c r="AM655" s="257"/>
      <c r="AN655" s="257"/>
      <c r="AO655" s="257"/>
      <c r="AP655" s="257"/>
      <c r="AQ655" s="257"/>
      <c r="AR655" s="257"/>
      <c r="AS655" s="257"/>
      <c r="AT655" s="257"/>
      <c r="AU655" s="257"/>
      <c r="AV655" s="257"/>
      <c r="AW655" s="257"/>
      <c r="AX655" s="257"/>
      <c r="AY655" s="257"/>
      <c r="AZ655" s="257"/>
      <c r="BA655" s="257"/>
      <c r="BB655" s="257"/>
      <c r="BC655" s="257"/>
      <c r="BD655" s="257"/>
      <c r="BE655" s="257"/>
      <c r="BF655" s="257"/>
      <c r="BG655" s="257"/>
      <c r="BH655" s="257"/>
      <c r="BI655" s="257"/>
      <c r="BJ655" s="257"/>
    </row>
    <row r="656" spans="2:62" ht="15.75" customHeight="1">
      <c r="B656" s="7"/>
      <c r="C656" s="347"/>
      <c r="D656" s="347"/>
      <c r="E656" s="347"/>
      <c r="F656" s="347"/>
      <c r="G656" s="347"/>
      <c r="H656" s="347"/>
      <c r="I656" s="347"/>
      <c r="J656" s="347"/>
      <c r="K656" s="414"/>
      <c r="L656" s="414"/>
      <c r="M656" s="347"/>
      <c r="N656" s="414"/>
      <c r="O656" s="414"/>
      <c r="P656" s="347"/>
      <c r="Q656" s="414"/>
      <c r="R656" s="414"/>
      <c r="S656" s="347"/>
      <c r="T656" s="347"/>
      <c r="U656" s="347"/>
      <c r="V656" s="347"/>
      <c r="W656" s="347"/>
      <c r="X656" s="347"/>
      <c r="Y656" s="257"/>
      <c r="Z656" s="257"/>
      <c r="AA656" s="257"/>
      <c r="AB656" s="257"/>
      <c r="AC656" s="257"/>
      <c r="AD656" s="257"/>
      <c r="AE656" s="257"/>
      <c r="AF656" s="257"/>
      <c r="AG656" s="257"/>
      <c r="AH656" s="257"/>
      <c r="AI656" s="257"/>
      <c r="AJ656" s="257"/>
      <c r="AK656" s="257"/>
      <c r="AL656" s="257"/>
      <c r="AM656" s="257"/>
      <c r="AN656" s="257"/>
      <c r="AO656" s="257"/>
      <c r="AP656" s="257"/>
      <c r="AQ656" s="257"/>
      <c r="AR656" s="257"/>
      <c r="AS656" s="257"/>
      <c r="AT656" s="257"/>
      <c r="AU656" s="257"/>
      <c r="AV656" s="257"/>
      <c r="AW656" s="257"/>
      <c r="AX656" s="257"/>
      <c r="AY656" s="257"/>
      <c r="AZ656" s="257"/>
      <c r="BA656" s="257"/>
      <c r="BB656" s="257"/>
      <c r="BC656" s="257"/>
      <c r="BD656" s="257"/>
      <c r="BE656" s="257"/>
      <c r="BF656" s="257"/>
      <c r="BG656" s="257"/>
      <c r="BH656" s="257"/>
      <c r="BI656" s="257"/>
      <c r="BJ656" s="257"/>
    </row>
    <row r="657" spans="2:62" ht="15.75" customHeight="1">
      <c r="B657" s="7"/>
      <c r="C657" s="347"/>
      <c r="D657" s="347"/>
      <c r="E657" s="347"/>
      <c r="F657" s="347"/>
      <c r="G657" s="347"/>
      <c r="H657" s="347"/>
      <c r="I657" s="347"/>
      <c r="J657" s="347"/>
      <c r="K657" s="414"/>
      <c r="L657" s="416"/>
      <c r="M657" s="347"/>
      <c r="N657" s="414"/>
      <c r="O657" s="414"/>
      <c r="P657" s="347"/>
      <c r="Q657" s="414"/>
      <c r="R657" s="416"/>
      <c r="S657" s="347"/>
      <c r="T657" s="347"/>
      <c r="U657" s="347"/>
      <c r="V657" s="347"/>
      <c r="W657" s="347"/>
      <c r="X657" s="347"/>
      <c r="Y657" s="257"/>
      <c r="Z657" s="257"/>
      <c r="AA657" s="257"/>
      <c r="AB657" s="257"/>
      <c r="AC657" s="257"/>
      <c r="AD657" s="257"/>
      <c r="AE657" s="257"/>
      <c r="AF657" s="257"/>
      <c r="AG657" s="257"/>
      <c r="AH657" s="257"/>
      <c r="AI657" s="257"/>
      <c r="AJ657" s="257"/>
      <c r="AK657" s="257"/>
      <c r="AL657" s="257"/>
      <c r="AM657" s="257"/>
      <c r="AN657" s="257"/>
      <c r="AO657" s="257"/>
      <c r="AP657" s="257"/>
      <c r="AQ657" s="257"/>
      <c r="AR657" s="257"/>
      <c r="AS657" s="257"/>
      <c r="AT657" s="257"/>
      <c r="AU657" s="257"/>
      <c r="AV657" s="257"/>
      <c r="AW657" s="257"/>
      <c r="AX657" s="257"/>
      <c r="AY657" s="257"/>
      <c r="AZ657" s="257"/>
      <c r="BA657" s="257"/>
      <c r="BB657" s="257"/>
      <c r="BC657" s="257"/>
      <c r="BD657" s="257"/>
      <c r="BE657" s="257"/>
      <c r="BF657" s="257"/>
      <c r="BG657" s="257"/>
      <c r="BH657" s="257"/>
      <c r="BI657" s="257"/>
      <c r="BJ657" s="257"/>
    </row>
    <row r="658" spans="2:62" ht="15.75" customHeight="1">
      <c r="B658" s="7"/>
      <c r="C658" s="347"/>
      <c r="D658" s="347"/>
      <c r="E658" s="347"/>
      <c r="F658" s="347"/>
      <c r="G658" s="347"/>
      <c r="H658" s="347"/>
      <c r="I658" s="347"/>
      <c r="J658" s="347"/>
      <c r="K658" s="414"/>
      <c r="L658" s="414"/>
      <c r="M658" s="347"/>
      <c r="N658" s="414"/>
      <c r="O658" s="414"/>
      <c r="P658" s="347"/>
      <c r="Q658" s="414"/>
      <c r="R658" s="414"/>
      <c r="S658" s="347"/>
      <c r="T658" s="347"/>
      <c r="U658" s="347"/>
      <c r="V658" s="347"/>
      <c r="W658" s="347"/>
      <c r="X658" s="347"/>
      <c r="Y658" s="257"/>
      <c r="Z658" s="257"/>
      <c r="AA658" s="257"/>
      <c r="AB658" s="257"/>
      <c r="AC658" s="257"/>
      <c r="AD658" s="257"/>
      <c r="AE658" s="257"/>
      <c r="AF658" s="257"/>
      <c r="AG658" s="257"/>
      <c r="AH658" s="257"/>
      <c r="AI658" s="257"/>
      <c r="AJ658" s="257"/>
      <c r="AK658" s="257"/>
      <c r="AL658" s="257"/>
      <c r="AM658" s="257"/>
      <c r="AN658" s="257"/>
      <c r="AO658" s="257"/>
      <c r="AP658" s="257"/>
      <c r="AQ658" s="257"/>
      <c r="AR658" s="257"/>
      <c r="AS658" s="257"/>
      <c r="AT658" s="257"/>
      <c r="AU658" s="257"/>
      <c r="AV658" s="257"/>
      <c r="AW658" s="257"/>
      <c r="AX658" s="257"/>
      <c r="AY658" s="257"/>
      <c r="AZ658" s="257"/>
      <c r="BA658" s="257"/>
      <c r="BB658" s="257"/>
      <c r="BC658" s="257"/>
      <c r="BD658" s="257"/>
      <c r="BE658" s="257"/>
      <c r="BF658" s="257"/>
      <c r="BG658" s="257"/>
      <c r="BH658" s="257"/>
      <c r="BI658" s="257"/>
      <c r="BJ658" s="257"/>
    </row>
    <row r="659" spans="2:62" ht="15.75" customHeight="1">
      <c r="B659" s="7"/>
      <c r="C659" s="347"/>
      <c r="D659" s="347"/>
      <c r="E659" s="347"/>
      <c r="F659" s="347"/>
      <c r="G659" s="347"/>
      <c r="H659" s="347"/>
      <c r="I659" s="347"/>
      <c r="J659" s="347"/>
      <c r="K659" s="347"/>
      <c r="L659" s="347"/>
      <c r="M659" s="347"/>
      <c r="N659" s="416"/>
      <c r="O659" s="416"/>
      <c r="P659" s="347"/>
      <c r="Q659" s="416"/>
      <c r="R659" s="347"/>
      <c r="S659" s="347"/>
      <c r="T659" s="347"/>
      <c r="U659" s="347"/>
      <c r="V659" s="347"/>
      <c r="W659" s="347"/>
      <c r="X659" s="347"/>
      <c r="Y659" s="257"/>
      <c r="Z659" s="257"/>
      <c r="AA659" s="257"/>
      <c r="AB659" s="257"/>
      <c r="AC659" s="257"/>
      <c r="AD659" s="257"/>
      <c r="AE659" s="257"/>
      <c r="AF659" s="257"/>
      <c r="AG659" s="257"/>
      <c r="AH659" s="257"/>
      <c r="AI659" s="257"/>
      <c r="AJ659" s="257"/>
      <c r="AK659" s="257"/>
      <c r="AL659" s="257"/>
      <c r="AM659" s="257"/>
      <c r="AN659" s="257"/>
      <c r="AO659" s="257"/>
      <c r="AP659" s="257"/>
      <c r="AQ659" s="257"/>
      <c r="AR659" s="257"/>
      <c r="AS659" s="257"/>
      <c r="AT659" s="257"/>
      <c r="AU659" s="257"/>
      <c r="AV659" s="257"/>
      <c r="AW659" s="257"/>
      <c r="AX659" s="257"/>
      <c r="AY659" s="257"/>
      <c r="AZ659" s="257"/>
      <c r="BA659" s="257"/>
      <c r="BB659" s="257"/>
      <c r="BC659" s="257"/>
      <c r="BD659" s="257"/>
      <c r="BE659" s="257"/>
      <c r="BF659" s="257"/>
      <c r="BG659" s="257"/>
      <c r="BH659" s="257"/>
      <c r="BI659" s="257"/>
      <c r="BJ659" s="257"/>
    </row>
    <row r="660" spans="2:62" ht="15.75" customHeight="1">
      <c r="B660" s="7"/>
      <c r="C660" s="347"/>
      <c r="D660" s="347"/>
      <c r="E660" s="347"/>
      <c r="F660" s="347"/>
      <c r="G660" s="347"/>
      <c r="H660" s="347"/>
      <c r="I660" s="347"/>
      <c r="J660" s="347"/>
      <c r="K660" s="416"/>
      <c r="L660" s="416"/>
      <c r="M660" s="347"/>
      <c r="N660" s="414"/>
      <c r="O660" s="414"/>
      <c r="P660" s="347"/>
      <c r="Q660" s="414"/>
      <c r="R660" s="416"/>
      <c r="S660" s="347"/>
      <c r="T660" s="347"/>
      <c r="U660" s="347"/>
      <c r="V660" s="347"/>
      <c r="W660" s="347"/>
      <c r="X660" s="347"/>
      <c r="Y660" s="257"/>
      <c r="Z660" s="257"/>
      <c r="AA660" s="257"/>
      <c r="AB660" s="257"/>
      <c r="AC660" s="257"/>
      <c r="AD660" s="257"/>
      <c r="AE660" s="257"/>
      <c r="AF660" s="257"/>
      <c r="AG660" s="257"/>
      <c r="AH660" s="257"/>
      <c r="AI660" s="257"/>
      <c r="AJ660" s="257"/>
      <c r="AK660" s="257"/>
      <c r="AL660" s="257"/>
      <c r="AM660" s="257"/>
      <c r="AN660" s="257"/>
      <c r="AO660" s="257"/>
      <c r="AP660" s="257"/>
      <c r="AQ660" s="257"/>
      <c r="AR660" s="257"/>
      <c r="AS660" s="257"/>
      <c r="AT660" s="257"/>
      <c r="AU660" s="257"/>
      <c r="AV660" s="257"/>
      <c r="AW660" s="257"/>
      <c r="AX660" s="257"/>
      <c r="AY660" s="257"/>
      <c r="AZ660" s="257"/>
      <c r="BA660" s="257"/>
      <c r="BB660" s="257"/>
      <c r="BC660" s="257"/>
      <c r="BD660" s="257"/>
      <c r="BE660" s="257"/>
      <c r="BF660" s="257"/>
      <c r="BG660" s="257"/>
      <c r="BH660" s="257"/>
      <c r="BI660" s="257"/>
      <c r="BJ660" s="257"/>
    </row>
    <row r="661" spans="2:62" ht="15.75" customHeight="1">
      <c r="B661" s="7"/>
      <c r="C661" s="347"/>
      <c r="D661" s="347"/>
      <c r="E661" s="347"/>
      <c r="F661" s="347"/>
      <c r="G661" s="347"/>
      <c r="H661" s="347"/>
      <c r="I661" s="347"/>
      <c r="J661" s="347"/>
      <c r="K661" s="414"/>
      <c r="L661" s="414"/>
      <c r="M661" s="347"/>
      <c r="N661" s="414"/>
      <c r="O661" s="414"/>
      <c r="P661" s="347"/>
      <c r="Q661" s="414"/>
      <c r="R661" s="414"/>
      <c r="S661" s="347"/>
      <c r="T661" s="347"/>
      <c r="U661" s="347"/>
      <c r="V661" s="347"/>
      <c r="W661" s="347"/>
      <c r="X661" s="347"/>
      <c r="Y661" s="257"/>
      <c r="Z661" s="257"/>
      <c r="AA661" s="257"/>
      <c r="AB661" s="257"/>
      <c r="AC661" s="257"/>
      <c r="AD661" s="257"/>
      <c r="AE661" s="257"/>
      <c r="AF661" s="257"/>
      <c r="AG661" s="257"/>
      <c r="AH661" s="257"/>
      <c r="AI661" s="257"/>
      <c r="AJ661" s="257"/>
      <c r="AK661" s="257"/>
      <c r="AL661" s="257"/>
      <c r="AM661" s="257"/>
      <c r="AN661" s="257"/>
      <c r="AO661" s="257"/>
      <c r="AP661" s="257"/>
      <c r="AQ661" s="257"/>
      <c r="AR661" s="257"/>
      <c r="AS661" s="257"/>
      <c r="AT661" s="257"/>
      <c r="AU661" s="257"/>
      <c r="AV661" s="257"/>
      <c r="AW661" s="257"/>
      <c r="AX661" s="257"/>
      <c r="AY661" s="257"/>
      <c r="AZ661" s="257"/>
      <c r="BA661" s="257"/>
      <c r="BB661" s="257"/>
      <c r="BC661" s="257"/>
      <c r="BD661" s="257"/>
      <c r="BE661" s="257"/>
      <c r="BF661" s="257"/>
      <c r="BG661" s="257"/>
      <c r="BH661" s="257"/>
      <c r="BI661" s="257"/>
      <c r="BJ661" s="257"/>
    </row>
    <row r="662" spans="2:62" ht="15.75" customHeight="1">
      <c r="B662" s="7"/>
      <c r="C662" s="347"/>
      <c r="D662" s="347"/>
      <c r="E662" s="347"/>
      <c r="F662" s="347"/>
      <c r="G662" s="347"/>
      <c r="H662" s="347"/>
      <c r="I662" s="347"/>
      <c r="J662" s="347"/>
      <c r="K662" s="414"/>
      <c r="L662" s="414"/>
      <c r="M662" s="347"/>
      <c r="N662" s="414"/>
      <c r="O662" s="414"/>
      <c r="P662" s="347"/>
      <c r="Q662" s="414"/>
      <c r="R662" s="414"/>
      <c r="S662" s="347"/>
      <c r="T662" s="347"/>
      <c r="U662" s="347"/>
      <c r="V662" s="347"/>
      <c r="W662" s="347"/>
      <c r="X662" s="347"/>
      <c r="Y662" s="257"/>
      <c r="Z662" s="257"/>
      <c r="AA662" s="257"/>
      <c r="AB662" s="257"/>
      <c r="AC662" s="257"/>
      <c r="AD662" s="257"/>
      <c r="AE662" s="257"/>
      <c r="AF662" s="257"/>
      <c r="AG662" s="257"/>
      <c r="AH662" s="257"/>
      <c r="AI662" s="257"/>
      <c r="AJ662" s="257"/>
      <c r="AK662" s="257"/>
      <c r="AL662" s="257"/>
      <c r="AM662" s="257"/>
      <c r="AN662" s="257"/>
      <c r="AO662" s="257"/>
      <c r="AP662" s="257"/>
      <c r="AQ662" s="257"/>
      <c r="AR662" s="257"/>
      <c r="AS662" s="257"/>
      <c r="AT662" s="257"/>
      <c r="AU662" s="257"/>
      <c r="AV662" s="257"/>
      <c r="AW662" s="257"/>
      <c r="AX662" s="257"/>
      <c r="AY662" s="257"/>
      <c r="AZ662" s="257"/>
      <c r="BA662" s="257"/>
      <c r="BB662" s="257"/>
      <c r="BC662" s="257"/>
      <c r="BD662" s="257"/>
      <c r="BE662" s="257"/>
      <c r="BF662" s="257"/>
      <c r="BG662" s="257"/>
      <c r="BH662" s="257"/>
      <c r="BI662" s="257"/>
      <c r="BJ662" s="257"/>
    </row>
    <row r="663" spans="2:62" ht="15.75" customHeight="1">
      <c r="B663" s="7"/>
      <c r="C663" s="347"/>
      <c r="D663" s="347"/>
      <c r="E663" s="347"/>
      <c r="F663" s="347"/>
      <c r="G663" s="347"/>
      <c r="H663" s="347"/>
      <c r="I663" s="347"/>
      <c r="J663" s="347"/>
      <c r="K663" s="414"/>
      <c r="L663" s="414"/>
      <c r="M663" s="347"/>
      <c r="N663" s="414"/>
      <c r="O663" s="414"/>
      <c r="P663" s="347"/>
      <c r="Q663" s="414"/>
      <c r="R663" s="414"/>
      <c r="S663" s="347"/>
      <c r="T663" s="347"/>
      <c r="U663" s="347"/>
      <c r="V663" s="347"/>
      <c r="W663" s="347"/>
      <c r="X663" s="347"/>
      <c r="Y663" s="257"/>
      <c r="Z663" s="257"/>
      <c r="AA663" s="257"/>
      <c r="AB663" s="257"/>
      <c r="AC663" s="257"/>
      <c r="AD663" s="257"/>
      <c r="AE663" s="257"/>
      <c r="AF663" s="257"/>
      <c r="AG663" s="257"/>
      <c r="AH663" s="257"/>
      <c r="AI663" s="257"/>
      <c r="AJ663" s="257"/>
      <c r="AK663" s="257"/>
      <c r="AL663" s="257"/>
      <c r="AM663" s="257"/>
      <c r="AN663" s="257"/>
      <c r="AO663" s="257"/>
      <c r="AP663" s="257"/>
      <c r="AQ663" s="257"/>
      <c r="AR663" s="257"/>
      <c r="AS663" s="257"/>
      <c r="AT663" s="257"/>
      <c r="AU663" s="257"/>
      <c r="AV663" s="257"/>
      <c r="AW663" s="257"/>
      <c r="AX663" s="257"/>
      <c r="AY663" s="257"/>
      <c r="AZ663" s="257"/>
      <c r="BA663" s="257"/>
      <c r="BB663" s="257"/>
      <c r="BC663" s="257"/>
      <c r="BD663" s="257"/>
      <c r="BE663" s="257"/>
      <c r="BF663" s="257"/>
      <c r="BG663" s="257"/>
      <c r="BH663" s="257"/>
      <c r="BI663" s="257"/>
      <c r="BJ663" s="257"/>
    </row>
    <row r="664" spans="2:62" ht="15.75" customHeight="1">
      <c r="B664" s="7"/>
      <c r="C664" s="347"/>
      <c r="D664" s="347"/>
      <c r="E664" s="347"/>
      <c r="F664" s="347"/>
      <c r="G664" s="347"/>
      <c r="H664" s="347"/>
      <c r="I664" s="347"/>
      <c r="J664" s="347"/>
      <c r="K664" s="414"/>
      <c r="L664" s="414"/>
      <c r="M664" s="347"/>
      <c r="N664" s="414"/>
      <c r="O664" s="414"/>
      <c r="P664" s="347"/>
      <c r="Q664" s="414"/>
      <c r="R664" s="414"/>
      <c r="S664" s="347"/>
      <c r="T664" s="347"/>
      <c r="U664" s="347"/>
      <c r="V664" s="347"/>
      <c r="W664" s="347"/>
      <c r="X664" s="347"/>
      <c r="Y664" s="257"/>
      <c r="Z664" s="257"/>
      <c r="AA664" s="257"/>
      <c r="AB664" s="257"/>
      <c r="AC664" s="257"/>
      <c r="AD664" s="257"/>
      <c r="AE664" s="257"/>
      <c r="AF664" s="257"/>
      <c r="AG664" s="257"/>
      <c r="AH664" s="257"/>
      <c r="AI664" s="257"/>
      <c r="AJ664" s="257"/>
      <c r="AK664" s="257"/>
      <c r="AL664" s="257"/>
      <c r="AM664" s="257"/>
      <c r="AN664" s="257"/>
      <c r="AO664" s="257"/>
      <c r="AP664" s="257"/>
      <c r="AQ664" s="257"/>
      <c r="AR664" s="257"/>
      <c r="AS664" s="257"/>
      <c r="AT664" s="257"/>
      <c r="AU664" s="257"/>
      <c r="AV664" s="257"/>
      <c r="AW664" s="257"/>
      <c r="AX664" s="257"/>
      <c r="AY664" s="257"/>
      <c r="AZ664" s="257"/>
      <c r="BA664" s="257"/>
      <c r="BB664" s="257"/>
      <c r="BC664" s="257"/>
      <c r="BD664" s="257"/>
      <c r="BE664" s="257"/>
      <c r="BF664" s="257"/>
      <c r="BG664" s="257"/>
      <c r="BH664" s="257"/>
      <c r="BI664" s="257"/>
      <c r="BJ664" s="257"/>
    </row>
    <row r="665" spans="2:62" ht="15.75" customHeight="1">
      <c r="B665" s="7"/>
      <c r="C665" s="347"/>
      <c r="D665" s="347"/>
      <c r="E665" s="347"/>
      <c r="F665" s="347"/>
      <c r="G665" s="347"/>
      <c r="H665" s="347"/>
      <c r="I665" s="347"/>
      <c r="J665" s="347"/>
      <c r="K665" s="414"/>
      <c r="L665" s="414"/>
      <c r="M665" s="347"/>
      <c r="N665" s="414"/>
      <c r="O665" s="414"/>
      <c r="P665" s="347"/>
      <c r="Q665" s="414"/>
      <c r="R665" s="414"/>
      <c r="S665" s="347"/>
      <c r="T665" s="347"/>
      <c r="U665" s="347"/>
      <c r="V665" s="347"/>
      <c r="W665" s="347"/>
      <c r="X665" s="347"/>
      <c r="Y665" s="257"/>
      <c r="Z665" s="257"/>
      <c r="AA665" s="257"/>
      <c r="AB665" s="257"/>
      <c r="AC665" s="257"/>
      <c r="AD665" s="257"/>
      <c r="AE665" s="257"/>
      <c r="AF665" s="257"/>
      <c r="AG665" s="257"/>
      <c r="AH665" s="257"/>
      <c r="AI665" s="257"/>
      <c r="AJ665" s="257"/>
      <c r="AK665" s="257"/>
      <c r="AL665" s="257"/>
      <c r="AM665" s="257"/>
      <c r="AN665" s="257"/>
      <c r="AO665" s="257"/>
      <c r="AP665" s="257"/>
      <c r="AQ665" s="257"/>
      <c r="AR665" s="257"/>
      <c r="AS665" s="257"/>
      <c r="AT665" s="257"/>
      <c r="AU665" s="257"/>
      <c r="AV665" s="257"/>
      <c r="AW665" s="257"/>
      <c r="AX665" s="257"/>
      <c r="AY665" s="257"/>
      <c r="AZ665" s="257"/>
      <c r="BA665" s="257"/>
      <c r="BB665" s="257"/>
      <c r="BC665" s="257"/>
      <c r="BD665" s="257"/>
      <c r="BE665" s="257"/>
      <c r="BF665" s="257"/>
      <c r="BG665" s="257"/>
      <c r="BH665" s="257"/>
      <c r="BI665" s="257"/>
      <c r="BJ665" s="257"/>
    </row>
    <row r="666" spans="2:62" ht="15.75" customHeight="1">
      <c r="B666" s="7"/>
      <c r="C666" s="347"/>
      <c r="D666" s="347"/>
      <c r="E666" s="347"/>
      <c r="F666" s="347"/>
      <c r="G666" s="347"/>
      <c r="H666" s="347"/>
      <c r="I666" s="347"/>
      <c r="J666" s="347"/>
      <c r="K666" s="414"/>
      <c r="L666" s="414"/>
      <c r="M666" s="347"/>
      <c r="N666" s="414"/>
      <c r="O666" s="414"/>
      <c r="P666" s="347"/>
      <c r="Q666" s="414"/>
      <c r="R666" s="414"/>
      <c r="S666" s="347"/>
      <c r="T666" s="347"/>
      <c r="U666" s="347"/>
      <c r="V666" s="347"/>
      <c r="W666" s="347"/>
      <c r="X666" s="347"/>
      <c r="Y666" s="257"/>
      <c r="Z666" s="257"/>
      <c r="AA666" s="257"/>
      <c r="AB666" s="257"/>
      <c r="AC666" s="257"/>
      <c r="AD666" s="257"/>
      <c r="AE666" s="257"/>
      <c r="AF666" s="257"/>
      <c r="AG666" s="257"/>
      <c r="AH666" s="257"/>
      <c r="AI666" s="257"/>
      <c r="AJ666" s="257"/>
      <c r="AK666" s="257"/>
      <c r="AL666" s="257"/>
      <c r="AM666" s="257"/>
      <c r="AN666" s="257"/>
      <c r="AO666" s="257"/>
      <c r="AP666" s="257"/>
      <c r="AQ666" s="257"/>
      <c r="AR666" s="257"/>
      <c r="AS666" s="257"/>
      <c r="AT666" s="257"/>
      <c r="AU666" s="257"/>
      <c r="AV666" s="257"/>
      <c r="AW666" s="257"/>
      <c r="AX666" s="257"/>
      <c r="AY666" s="257"/>
      <c r="AZ666" s="257"/>
      <c r="BA666" s="257"/>
      <c r="BB666" s="257"/>
      <c r="BC666" s="257"/>
      <c r="BD666" s="257"/>
      <c r="BE666" s="257"/>
      <c r="BF666" s="257"/>
      <c r="BG666" s="257"/>
      <c r="BH666" s="257"/>
      <c r="BI666" s="257"/>
      <c r="BJ666" s="257"/>
    </row>
    <row r="667" spans="2:62" ht="15.75" customHeight="1">
      <c r="B667" s="7"/>
      <c r="C667" s="347"/>
      <c r="D667" s="347"/>
      <c r="E667" s="347"/>
      <c r="F667" s="347"/>
      <c r="G667" s="347"/>
      <c r="H667" s="347"/>
      <c r="I667" s="347"/>
      <c r="J667" s="347"/>
      <c r="K667" s="414"/>
      <c r="L667" s="414"/>
      <c r="M667" s="347"/>
      <c r="N667" s="414"/>
      <c r="O667" s="414"/>
      <c r="P667" s="347"/>
      <c r="Q667" s="414"/>
      <c r="R667" s="414"/>
      <c r="S667" s="347"/>
      <c r="T667" s="347"/>
      <c r="U667" s="347"/>
      <c r="V667" s="347"/>
      <c r="W667" s="347"/>
      <c r="X667" s="347"/>
      <c r="Y667" s="257"/>
      <c r="Z667" s="257"/>
      <c r="AA667" s="257"/>
      <c r="AB667" s="257"/>
      <c r="AC667" s="257"/>
      <c r="AD667" s="257"/>
      <c r="AE667" s="257"/>
      <c r="AF667" s="257"/>
      <c r="AG667" s="257"/>
      <c r="AH667" s="257"/>
      <c r="AI667" s="257"/>
      <c r="AJ667" s="257"/>
      <c r="AK667" s="257"/>
      <c r="AL667" s="257"/>
      <c r="AM667" s="257"/>
      <c r="AN667" s="257"/>
      <c r="AO667" s="257"/>
      <c r="AP667" s="257"/>
      <c r="AQ667" s="257"/>
      <c r="AR667" s="257"/>
      <c r="AS667" s="257"/>
      <c r="AT667" s="257"/>
      <c r="AU667" s="257"/>
      <c r="AV667" s="257"/>
      <c r="AW667" s="257"/>
      <c r="AX667" s="257"/>
      <c r="AY667" s="257"/>
      <c r="AZ667" s="257"/>
      <c r="BA667" s="257"/>
      <c r="BB667" s="257"/>
      <c r="BC667" s="257"/>
      <c r="BD667" s="257"/>
      <c r="BE667" s="257"/>
      <c r="BF667" s="257"/>
      <c r="BG667" s="257"/>
      <c r="BH667" s="257"/>
      <c r="BI667" s="257"/>
      <c r="BJ667" s="257"/>
    </row>
    <row r="668" spans="2:62" ht="15.75" customHeight="1">
      <c r="B668" s="7"/>
      <c r="C668" s="347"/>
      <c r="D668" s="347"/>
      <c r="E668" s="347"/>
      <c r="F668" s="347"/>
      <c r="G668" s="347"/>
      <c r="H668" s="347"/>
      <c r="I668" s="347"/>
      <c r="J668" s="347"/>
      <c r="K668" s="414"/>
      <c r="L668" s="414"/>
      <c r="M668" s="347"/>
      <c r="N668" s="414"/>
      <c r="O668" s="414"/>
      <c r="P668" s="347"/>
      <c r="Q668" s="414"/>
      <c r="R668" s="414"/>
      <c r="S668" s="347"/>
      <c r="T668" s="347"/>
      <c r="U668" s="347"/>
      <c r="V668" s="347"/>
      <c r="W668" s="347"/>
      <c r="X668" s="347"/>
      <c r="Y668" s="257"/>
      <c r="Z668" s="257"/>
      <c r="AA668" s="257"/>
      <c r="AB668" s="257"/>
      <c r="AC668" s="257"/>
      <c r="AD668" s="257"/>
      <c r="AE668" s="257"/>
      <c r="AF668" s="257"/>
      <c r="AG668" s="257"/>
      <c r="AH668" s="257"/>
      <c r="AI668" s="257"/>
      <c r="AJ668" s="257"/>
      <c r="AK668" s="257"/>
      <c r="AL668" s="257"/>
      <c r="AM668" s="257"/>
      <c r="AN668" s="257"/>
      <c r="AO668" s="257"/>
      <c r="AP668" s="257"/>
      <c r="AQ668" s="257"/>
      <c r="AR668" s="257"/>
      <c r="AS668" s="257"/>
      <c r="AT668" s="257"/>
      <c r="AU668" s="257"/>
      <c r="AV668" s="257"/>
      <c r="AW668" s="257"/>
      <c r="AX668" s="257"/>
      <c r="AY668" s="257"/>
      <c r="AZ668" s="257"/>
      <c r="BA668" s="257"/>
      <c r="BB668" s="257"/>
      <c r="BC668" s="257"/>
      <c r="BD668" s="257"/>
      <c r="BE668" s="257"/>
      <c r="BF668" s="257"/>
      <c r="BG668" s="257"/>
      <c r="BH668" s="257"/>
      <c r="BI668" s="257"/>
      <c r="BJ668" s="257"/>
    </row>
    <row r="669" spans="2:62" ht="15.75" customHeight="1">
      <c r="B669" s="7"/>
      <c r="C669" s="347"/>
      <c r="D669" s="347"/>
      <c r="E669" s="347"/>
      <c r="F669" s="347"/>
      <c r="G669" s="347"/>
      <c r="H669" s="347"/>
      <c r="I669" s="347"/>
      <c r="J669" s="347"/>
      <c r="K669" s="414"/>
      <c r="L669" s="414"/>
      <c r="M669" s="347"/>
      <c r="N669" s="416"/>
      <c r="O669" s="416"/>
      <c r="P669" s="347"/>
      <c r="Q669" s="416"/>
      <c r="R669" s="414"/>
      <c r="S669" s="347"/>
      <c r="T669" s="347"/>
      <c r="U669" s="347"/>
      <c r="V669" s="347"/>
      <c r="W669" s="347"/>
      <c r="X669" s="347"/>
      <c r="Y669" s="257"/>
      <c r="Z669" s="257"/>
      <c r="AA669" s="257"/>
      <c r="AB669" s="257"/>
      <c r="AC669" s="257"/>
      <c r="AD669" s="257"/>
      <c r="AE669" s="257"/>
      <c r="AF669" s="257"/>
      <c r="AG669" s="257"/>
      <c r="AH669" s="257"/>
      <c r="AI669" s="257"/>
      <c r="AJ669" s="257"/>
      <c r="AK669" s="257"/>
      <c r="AL669" s="257"/>
      <c r="AM669" s="257"/>
      <c r="AN669" s="257"/>
      <c r="AO669" s="257"/>
      <c r="AP669" s="257"/>
      <c r="AQ669" s="257"/>
      <c r="AR669" s="257"/>
      <c r="AS669" s="257"/>
      <c r="AT669" s="257"/>
      <c r="AU669" s="257"/>
      <c r="AV669" s="257"/>
      <c r="AW669" s="257"/>
      <c r="AX669" s="257"/>
      <c r="AY669" s="257"/>
      <c r="AZ669" s="257"/>
      <c r="BA669" s="257"/>
      <c r="BB669" s="257"/>
      <c r="BC669" s="257"/>
      <c r="BD669" s="257"/>
      <c r="BE669" s="257"/>
      <c r="BF669" s="257"/>
      <c r="BG669" s="257"/>
      <c r="BH669" s="257"/>
      <c r="BI669" s="257"/>
      <c r="BJ669" s="257"/>
    </row>
    <row r="670" spans="2:62" ht="15.75" customHeight="1">
      <c r="B670" s="7"/>
      <c r="C670" s="347"/>
      <c r="D670" s="347"/>
      <c r="E670" s="347"/>
      <c r="F670" s="347"/>
      <c r="G670" s="347"/>
      <c r="H670" s="347"/>
      <c r="I670" s="347"/>
      <c r="J670" s="347"/>
      <c r="K670" s="416"/>
      <c r="L670" s="416"/>
      <c r="M670" s="347"/>
      <c r="N670" s="414"/>
      <c r="O670" s="414"/>
      <c r="P670" s="347"/>
      <c r="Q670" s="414"/>
      <c r="R670" s="416"/>
      <c r="S670" s="347"/>
      <c r="T670" s="347"/>
      <c r="U670" s="347"/>
      <c r="V670" s="347"/>
      <c r="W670" s="347"/>
      <c r="X670" s="347"/>
      <c r="Y670" s="257"/>
      <c r="Z670" s="257"/>
      <c r="AA670" s="257"/>
      <c r="AB670" s="257"/>
      <c r="AC670" s="257"/>
      <c r="AD670" s="257"/>
      <c r="AE670" s="257"/>
      <c r="AF670" s="257"/>
      <c r="AG670" s="257"/>
      <c r="AH670" s="257"/>
      <c r="AI670" s="257"/>
      <c r="AJ670" s="257"/>
      <c r="AK670" s="257"/>
      <c r="AL670" s="257"/>
      <c r="AM670" s="257"/>
      <c r="AN670" s="257"/>
      <c r="AO670" s="257"/>
      <c r="AP670" s="257"/>
      <c r="AQ670" s="257"/>
      <c r="AR670" s="257"/>
      <c r="AS670" s="257"/>
      <c r="AT670" s="257"/>
      <c r="AU670" s="257"/>
      <c r="AV670" s="257"/>
      <c r="AW670" s="257"/>
      <c r="AX670" s="257"/>
      <c r="AY670" s="257"/>
      <c r="AZ670" s="257"/>
      <c r="BA670" s="257"/>
      <c r="BB670" s="257"/>
      <c r="BC670" s="257"/>
      <c r="BD670" s="257"/>
      <c r="BE670" s="257"/>
      <c r="BF670" s="257"/>
      <c r="BG670" s="257"/>
      <c r="BH670" s="257"/>
      <c r="BI670" s="257"/>
      <c r="BJ670" s="257"/>
    </row>
    <row r="671" spans="2:62" ht="15.75" customHeight="1">
      <c r="B671" s="7"/>
      <c r="C671" s="347"/>
      <c r="D671" s="347"/>
      <c r="E671" s="347"/>
      <c r="F671" s="347"/>
      <c r="G671" s="347"/>
      <c r="H671" s="347"/>
      <c r="I671" s="347"/>
      <c r="J671" s="347"/>
      <c r="K671" s="414"/>
      <c r="L671" s="414"/>
      <c r="M671" s="347"/>
      <c r="N671" s="414"/>
      <c r="O671" s="414"/>
      <c r="P671" s="347"/>
      <c r="Q671" s="414"/>
      <c r="R671" s="414"/>
      <c r="S671" s="347"/>
      <c r="T671" s="347"/>
      <c r="U671" s="347"/>
      <c r="V671" s="347"/>
      <c r="W671" s="347"/>
      <c r="X671" s="347"/>
      <c r="Y671" s="257"/>
      <c r="Z671" s="257"/>
      <c r="AA671" s="257"/>
      <c r="AB671" s="257"/>
      <c r="AC671" s="257"/>
      <c r="AD671" s="257"/>
      <c r="AE671" s="257"/>
      <c r="AF671" s="257"/>
      <c r="AG671" s="257"/>
      <c r="AH671" s="257"/>
      <c r="AI671" s="257"/>
      <c r="AJ671" s="257"/>
      <c r="AK671" s="257"/>
      <c r="AL671" s="257"/>
      <c r="AM671" s="257"/>
      <c r="AN671" s="257"/>
      <c r="AO671" s="257"/>
      <c r="AP671" s="257"/>
      <c r="AQ671" s="257"/>
      <c r="AR671" s="257"/>
      <c r="AS671" s="257"/>
      <c r="AT671" s="257"/>
      <c r="AU671" s="257"/>
      <c r="AV671" s="257"/>
      <c r="AW671" s="257"/>
      <c r="AX671" s="257"/>
      <c r="AY671" s="257"/>
      <c r="AZ671" s="257"/>
      <c r="BA671" s="257"/>
      <c r="BB671" s="257"/>
      <c r="BC671" s="257"/>
      <c r="BD671" s="257"/>
      <c r="BE671" s="257"/>
      <c r="BF671" s="257"/>
      <c r="BG671" s="257"/>
      <c r="BH671" s="257"/>
      <c r="BI671" s="257"/>
      <c r="BJ671" s="257"/>
    </row>
    <row r="672" spans="2:62" ht="15.75" customHeight="1">
      <c r="B672" s="7"/>
      <c r="C672" s="347"/>
      <c r="D672" s="347"/>
      <c r="E672" s="347"/>
      <c r="F672" s="347"/>
      <c r="G672" s="347"/>
      <c r="H672" s="347"/>
      <c r="I672" s="347"/>
      <c r="J672" s="347"/>
      <c r="K672" s="414"/>
      <c r="L672" s="414"/>
      <c r="M672" s="347"/>
      <c r="N672" s="414"/>
      <c r="O672" s="414"/>
      <c r="P672" s="347"/>
      <c r="Q672" s="414"/>
      <c r="R672" s="414"/>
      <c r="S672" s="347"/>
      <c r="T672" s="347"/>
      <c r="U672" s="347"/>
      <c r="V672" s="347"/>
      <c r="W672" s="347"/>
      <c r="X672" s="347"/>
      <c r="Y672" s="257"/>
      <c r="Z672" s="257"/>
      <c r="AA672" s="257"/>
      <c r="AB672" s="257"/>
      <c r="AC672" s="257"/>
      <c r="AD672" s="257"/>
      <c r="AE672" s="257"/>
      <c r="AF672" s="257"/>
      <c r="AG672" s="257"/>
      <c r="AH672" s="257"/>
      <c r="AI672" s="257"/>
      <c r="AJ672" s="257"/>
      <c r="AK672" s="257"/>
      <c r="AL672" s="257"/>
      <c r="AM672" s="257"/>
      <c r="AN672" s="257"/>
      <c r="AO672" s="257"/>
      <c r="AP672" s="257"/>
      <c r="AQ672" s="257"/>
      <c r="AR672" s="257"/>
      <c r="AS672" s="257"/>
      <c r="AT672" s="257"/>
      <c r="AU672" s="257"/>
      <c r="AV672" s="257"/>
      <c r="AW672" s="257"/>
      <c r="AX672" s="257"/>
      <c r="AY672" s="257"/>
      <c r="AZ672" s="257"/>
      <c r="BA672" s="257"/>
      <c r="BB672" s="257"/>
      <c r="BC672" s="257"/>
      <c r="BD672" s="257"/>
      <c r="BE672" s="257"/>
      <c r="BF672" s="257"/>
      <c r="BG672" s="257"/>
      <c r="BH672" s="257"/>
      <c r="BI672" s="257"/>
      <c r="BJ672" s="257"/>
    </row>
    <row r="673" spans="2:62" ht="15.75" customHeight="1">
      <c r="B673" s="7"/>
      <c r="C673" s="347"/>
      <c r="D673" s="347"/>
      <c r="E673" s="347"/>
      <c r="F673" s="347"/>
      <c r="G673" s="347"/>
      <c r="H673" s="347"/>
      <c r="I673" s="347"/>
      <c r="J673" s="347"/>
      <c r="K673" s="414"/>
      <c r="L673" s="414"/>
      <c r="M673" s="347"/>
      <c r="N673" s="414"/>
      <c r="O673" s="414"/>
      <c r="P673" s="347"/>
      <c r="Q673" s="414"/>
      <c r="R673" s="414"/>
      <c r="S673" s="347"/>
      <c r="T673" s="347"/>
      <c r="U673" s="347"/>
      <c r="V673" s="347"/>
      <c r="W673" s="347"/>
      <c r="X673" s="347"/>
      <c r="Y673" s="257"/>
      <c r="Z673" s="257"/>
      <c r="AA673" s="257"/>
      <c r="AB673" s="257"/>
      <c r="AC673" s="257"/>
      <c r="AD673" s="257"/>
      <c r="AE673" s="257"/>
      <c r="AF673" s="257"/>
      <c r="AG673" s="257"/>
      <c r="AH673" s="257"/>
      <c r="AI673" s="257"/>
      <c r="AJ673" s="257"/>
      <c r="AK673" s="257"/>
      <c r="AL673" s="257"/>
      <c r="AM673" s="257"/>
      <c r="AN673" s="257"/>
      <c r="AO673" s="257"/>
      <c r="AP673" s="257"/>
      <c r="AQ673" s="257"/>
      <c r="AR673" s="257"/>
      <c r="AS673" s="257"/>
      <c r="AT673" s="257"/>
      <c r="AU673" s="257"/>
      <c r="AV673" s="257"/>
      <c r="AW673" s="257"/>
      <c r="AX673" s="257"/>
      <c r="AY673" s="257"/>
      <c r="AZ673" s="257"/>
      <c r="BA673" s="257"/>
      <c r="BB673" s="257"/>
      <c r="BC673" s="257"/>
      <c r="BD673" s="257"/>
      <c r="BE673" s="257"/>
      <c r="BF673" s="257"/>
      <c r="BG673" s="257"/>
      <c r="BH673" s="257"/>
      <c r="BI673" s="257"/>
      <c r="BJ673" s="257"/>
    </row>
    <row r="674" spans="2:62" ht="15.75" customHeight="1">
      <c r="B674" s="7"/>
      <c r="C674" s="347"/>
      <c r="D674" s="347"/>
      <c r="E674" s="347"/>
      <c r="F674" s="347"/>
      <c r="G674" s="347"/>
      <c r="H674" s="347"/>
      <c r="I674" s="347"/>
      <c r="J674" s="347"/>
      <c r="K674" s="414"/>
      <c r="L674" s="414"/>
      <c r="M674" s="347"/>
      <c r="N674" s="414"/>
      <c r="O674" s="414"/>
      <c r="P674" s="347"/>
      <c r="Q674" s="414"/>
      <c r="R674" s="414"/>
      <c r="S674" s="347"/>
      <c r="T674" s="347"/>
      <c r="U674" s="347"/>
      <c r="V674" s="347"/>
      <c r="W674" s="347"/>
      <c r="X674" s="347"/>
      <c r="Y674" s="257"/>
      <c r="Z674" s="257"/>
      <c r="AA674" s="257"/>
      <c r="AB674" s="257"/>
      <c r="AC674" s="257"/>
      <c r="AD674" s="257"/>
      <c r="AE674" s="257"/>
      <c r="AF674" s="257"/>
      <c r="AG674" s="257"/>
      <c r="AH674" s="257"/>
      <c r="AI674" s="257"/>
      <c r="AJ674" s="257"/>
      <c r="AK674" s="257"/>
      <c r="AL674" s="257"/>
      <c r="AM674" s="257"/>
      <c r="AN674" s="257"/>
      <c r="AO674" s="257"/>
      <c r="AP674" s="257"/>
      <c r="AQ674" s="257"/>
      <c r="AR674" s="257"/>
      <c r="AS674" s="257"/>
      <c r="AT674" s="257"/>
      <c r="AU674" s="257"/>
      <c r="AV674" s="257"/>
      <c r="AW674" s="257"/>
      <c r="AX674" s="257"/>
      <c r="AY674" s="257"/>
      <c r="AZ674" s="257"/>
      <c r="BA674" s="257"/>
      <c r="BB674" s="257"/>
      <c r="BC674" s="257"/>
      <c r="BD674" s="257"/>
      <c r="BE674" s="257"/>
      <c r="BF674" s="257"/>
      <c r="BG674" s="257"/>
      <c r="BH674" s="257"/>
      <c r="BI674" s="257"/>
      <c r="BJ674" s="257"/>
    </row>
    <row r="675" spans="2:62" ht="15.75" customHeight="1">
      <c r="B675" s="7"/>
      <c r="C675" s="347"/>
      <c r="D675" s="347"/>
      <c r="E675" s="347"/>
      <c r="F675" s="347"/>
      <c r="G675" s="347"/>
      <c r="H675" s="347"/>
      <c r="I675" s="347"/>
      <c r="J675" s="347"/>
      <c r="K675" s="414"/>
      <c r="L675" s="414"/>
      <c r="M675" s="347"/>
      <c r="N675" s="414"/>
      <c r="O675" s="414"/>
      <c r="P675" s="347"/>
      <c r="Q675" s="414"/>
      <c r="R675" s="414"/>
      <c r="S675" s="347"/>
      <c r="T675" s="347"/>
      <c r="U675" s="347"/>
      <c r="V675" s="347"/>
      <c r="W675" s="347"/>
      <c r="X675" s="347"/>
      <c r="Y675" s="257"/>
      <c r="Z675" s="257"/>
      <c r="AA675" s="257"/>
      <c r="AB675" s="257"/>
      <c r="AC675" s="257"/>
      <c r="AD675" s="257"/>
      <c r="AE675" s="257"/>
      <c r="AF675" s="257"/>
      <c r="AG675" s="257"/>
      <c r="AH675" s="257"/>
      <c r="AI675" s="257"/>
      <c r="AJ675" s="257"/>
      <c r="AK675" s="257"/>
      <c r="AL675" s="257"/>
      <c r="AM675" s="257"/>
      <c r="AN675" s="257"/>
      <c r="AO675" s="257"/>
      <c r="AP675" s="257"/>
      <c r="AQ675" s="257"/>
      <c r="AR675" s="257"/>
      <c r="AS675" s="257"/>
      <c r="AT675" s="257"/>
      <c r="AU675" s="257"/>
      <c r="AV675" s="257"/>
      <c r="AW675" s="257"/>
      <c r="AX675" s="257"/>
      <c r="AY675" s="257"/>
      <c r="AZ675" s="257"/>
      <c r="BA675" s="257"/>
      <c r="BB675" s="257"/>
      <c r="BC675" s="257"/>
      <c r="BD675" s="257"/>
      <c r="BE675" s="257"/>
      <c r="BF675" s="257"/>
      <c r="BG675" s="257"/>
      <c r="BH675" s="257"/>
      <c r="BI675" s="257"/>
      <c r="BJ675" s="257"/>
    </row>
    <row r="676" spans="2:62" ht="15.75" customHeight="1">
      <c r="B676" s="7"/>
      <c r="C676" s="347"/>
      <c r="D676" s="347"/>
      <c r="E676" s="347"/>
      <c r="F676" s="347"/>
      <c r="G676" s="347"/>
      <c r="H676" s="347"/>
      <c r="I676" s="347"/>
      <c r="J676" s="347"/>
      <c r="K676" s="414"/>
      <c r="L676" s="414"/>
      <c r="M676" s="347"/>
      <c r="N676" s="414"/>
      <c r="O676" s="414"/>
      <c r="P676" s="347"/>
      <c r="Q676" s="414"/>
      <c r="R676" s="414"/>
      <c r="S676" s="347"/>
      <c r="T676" s="347"/>
      <c r="U676" s="347"/>
      <c r="V676" s="347"/>
      <c r="W676" s="347"/>
      <c r="X676" s="347"/>
      <c r="Y676" s="257"/>
      <c r="Z676" s="257"/>
      <c r="AA676" s="257"/>
      <c r="AB676" s="257"/>
      <c r="AC676" s="257"/>
      <c r="AD676" s="257"/>
      <c r="AE676" s="257"/>
      <c r="AF676" s="257"/>
      <c r="AG676" s="257"/>
      <c r="AH676" s="257"/>
      <c r="AI676" s="257"/>
      <c r="AJ676" s="257"/>
      <c r="AK676" s="257"/>
      <c r="AL676" s="257"/>
      <c r="AM676" s="257"/>
      <c r="AN676" s="257"/>
      <c r="AO676" s="257"/>
      <c r="AP676" s="257"/>
      <c r="AQ676" s="257"/>
      <c r="AR676" s="257"/>
      <c r="AS676" s="257"/>
      <c r="AT676" s="257"/>
      <c r="AU676" s="257"/>
      <c r="AV676" s="257"/>
      <c r="AW676" s="257"/>
      <c r="AX676" s="257"/>
      <c r="AY676" s="257"/>
      <c r="AZ676" s="257"/>
      <c r="BA676" s="257"/>
      <c r="BB676" s="257"/>
      <c r="BC676" s="257"/>
      <c r="BD676" s="257"/>
      <c r="BE676" s="257"/>
      <c r="BF676" s="257"/>
      <c r="BG676" s="257"/>
      <c r="BH676" s="257"/>
      <c r="BI676" s="257"/>
      <c r="BJ676" s="257"/>
    </row>
    <row r="677" spans="2:62" ht="15.75" customHeight="1">
      <c r="B677" s="7"/>
      <c r="C677" s="347"/>
      <c r="D677" s="347"/>
      <c r="E677" s="347"/>
      <c r="F677" s="347"/>
      <c r="G677" s="347"/>
      <c r="H677" s="347"/>
      <c r="I677" s="347"/>
      <c r="J677" s="347"/>
      <c r="K677" s="414"/>
      <c r="L677" s="414"/>
      <c r="M677" s="347"/>
      <c r="N677" s="414"/>
      <c r="O677" s="414"/>
      <c r="P677" s="347"/>
      <c r="Q677" s="414"/>
      <c r="R677" s="414"/>
      <c r="S677" s="347"/>
      <c r="T677" s="347"/>
      <c r="U677" s="347"/>
      <c r="V677" s="347"/>
      <c r="W677" s="347"/>
      <c r="X677" s="347"/>
      <c r="Y677" s="257"/>
      <c r="Z677" s="257"/>
      <c r="AA677" s="257"/>
      <c r="AB677" s="257"/>
      <c r="AC677" s="257"/>
      <c r="AD677" s="257"/>
      <c r="AE677" s="257"/>
      <c r="AF677" s="257"/>
      <c r="AG677" s="257"/>
      <c r="AH677" s="257"/>
      <c r="AI677" s="257"/>
      <c r="AJ677" s="257"/>
      <c r="AK677" s="257"/>
      <c r="AL677" s="257"/>
      <c r="AM677" s="257"/>
      <c r="AN677" s="257"/>
      <c r="AO677" s="257"/>
      <c r="AP677" s="257"/>
      <c r="AQ677" s="257"/>
      <c r="AR677" s="257"/>
      <c r="AS677" s="257"/>
      <c r="AT677" s="257"/>
      <c r="AU677" s="257"/>
      <c r="AV677" s="257"/>
      <c r="AW677" s="257"/>
      <c r="AX677" s="257"/>
      <c r="AY677" s="257"/>
      <c r="AZ677" s="257"/>
      <c r="BA677" s="257"/>
      <c r="BB677" s="257"/>
      <c r="BC677" s="257"/>
      <c r="BD677" s="257"/>
      <c r="BE677" s="257"/>
      <c r="BF677" s="257"/>
      <c r="BG677" s="257"/>
      <c r="BH677" s="257"/>
      <c r="BI677" s="257"/>
      <c r="BJ677" s="257"/>
    </row>
    <row r="678" spans="2:62" ht="15.75" customHeight="1">
      <c r="B678" s="7"/>
      <c r="C678" s="347"/>
      <c r="D678" s="347"/>
      <c r="E678" s="347"/>
      <c r="F678" s="347"/>
      <c r="G678" s="347"/>
      <c r="H678" s="347"/>
      <c r="I678" s="347"/>
      <c r="J678" s="347"/>
      <c r="K678" s="414"/>
      <c r="L678" s="414"/>
      <c r="M678" s="347"/>
      <c r="N678" s="414"/>
      <c r="O678" s="414"/>
      <c r="P678" s="347"/>
      <c r="Q678" s="414"/>
      <c r="R678" s="414"/>
      <c r="S678" s="347"/>
      <c r="T678" s="347"/>
      <c r="U678" s="347"/>
      <c r="V678" s="347"/>
      <c r="W678" s="347"/>
      <c r="X678" s="347"/>
      <c r="Y678" s="257"/>
      <c r="Z678" s="257"/>
      <c r="AA678" s="257"/>
      <c r="AB678" s="257"/>
      <c r="AC678" s="257"/>
      <c r="AD678" s="257"/>
      <c r="AE678" s="257"/>
      <c r="AF678" s="257"/>
      <c r="AG678" s="257"/>
      <c r="AH678" s="257"/>
      <c r="AI678" s="257"/>
      <c r="AJ678" s="257"/>
      <c r="AK678" s="257"/>
      <c r="AL678" s="257"/>
      <c r="AM678" s="257"/>
      <c r="AN678" s="257"/>
      <c r="AO678" s="257"/>
      <c r="AP678" s="257"/>
      <c r="AQ678" s="257"/>
      <c r="AR678" s="257"/>
      <c r="AS678" s="257"/>
      <c r="AT678" s="257"/>
      <c r="AU678" s="257"/>
      <c r="AV678" s="257"/>
      <c r="AW678" s="257"/>
      <c r="AX678" s="257"/>
      <c r="AY678" s="257"/>
      <c r="AZ678" s="257"/>
      <c r="BA678" s="257"/>
      <c r="BB678" s="257"/>
      <c r="BC678" s="257"/>
      <c r="BD678" s="257"/>
      <c r="BE678" s="257"/>
      <c r="BF678" s="257"/>
      <c r="BG678" s="257"/>
      <c r="BH678" s="257"/>
      <c r="BI678" s="257"/>
      <c r="BJ678" s="257"/>
    </row>
    <row r="679" spans="2:62" ht="15.75" customHeight="1">
      <c r="B679" s="7"/>
      <c r="C679" s="347"/>
      <c r="D679" s="347"/>
      <c r="E679" s="347"/>
      <c r="F679" s="347"/>
      <c r="G679" s="347"/>
      <c r="H679" s="347"/>
      <c r="I679" s="347"/>
      <c r="J679" s="347"/>
      <c r="K679" s="414"/>
      <c r="L679" s="414"/>
      <c r="M679" s="347"/>
      <c r="N679" s="414"/>
      <c r="O679" s="414"/>
      <c r="P679" s="347"/>
      <c r="Q679" s="414"/>
      <c r="R679" s="414"/>
      <c r="S679" s="347"/>
      <c r="T679" s="347"/>
      <c r="U679" s="347"/>
      <c r="V679" s="347"/>
      <c r="W679" s="347"/>
      <c r="X679" s="347"/>
      <c r="Y679" s="257"/>
      <c r="Z679" s="257"/>
      <c r="AA679" s="257"/>
      <c r="AB679" s="257"/>
      <c r="AC679" s="257"/>
      <c r="AD679" s="257"/>
      <c r="AE679" s="257"/>
      <c r="AF679" s="257"/>
      <c r="AG679" s="257"/>
      <c r="AH679" s="257"/>
      <c r="AI679" s="257"/>
      <c r="AJ679" s="257"/>
      <c r="AK679" s="257"/>
      <c r="AL679" s="257"/>
      <c r="AM679" s="257"/>
      <c r="AN679" s="257"/>
      <c r="AO679" s="257"/>
      <c r="AP679" s="257"/>
      <c r="AQ679" s="257"/>
      <c r="AR679" s="257"/>
      <c r="AS679" s="257"/>
      <c r="AT679" s="257"/>
      <c r="AU679" s="257"/>
      <c r="AV679" s="257"/>
      <c r="AW679" s="257"/>
      <c r="AX679" s="257"/>
      <c r="AY679" s="257"/>
      <c r="AZ679" s="257"/>
      <c r="BA679" s="257"/>
      <c r="BB679" s="257"/>
      <c r="BC679" s="257"/>
      <c r="BD679" s="257"/>
      <c r="BE679" s="257"/>
      <c r="BF679" s="257"/>
      <c r="BG679" s="257"/>
      <c r="BH679" s="257"/>
      <c r="BI679" s="257"/>
      <c r="BJ679" s="257"/>
    </row>
    <row r="680" spans="2:62" ht="15.75" customHeight="1">
      <c r="B680" s="7"/>
      <c r="C680" s="347"/>
      <c r="D680" s="347"/>
      <c r="E680" s="347"/>
      <c r="F680" s="347"/>
      <c r="G680" s="347"/>
      <c r="H680" s="347"/>
      <c r="I680" s="347"/>
      <c r="J680" s="347"/>
      <c r="K680" s="414"/>
      <c r="L680" s="414"/>
      <c r="M680" s="347"/>
      <c r="N680" s="414"/>
      <c r="O680" s="414"/>
      <c r="P680" s="347"/>
      <c r="Q680" s="414"/>
      <c r="R680" s="414"/>
      <c r="S680" s="347"/>
      <c r="T680" s="347"/>
      <c r="U680" s="347"/>
      <c r="V680" s="347"/>
      <c r="W680" s="347"/>
      <c r="X680" s="347"/>
      <c r="Y680" s="257"/>
      <c r="Z680" s="257"/>
      <c r="AA680" s="257"/>
      <c r="AB680" s="257"/>
      <c r="AC680" s="257"/>
      <c r="AD680" s="257"/>
      <c r="AE680" s="257"/>
      <c r="AF680" s="257"/>
      <c r="AG680" s="257"/>
      <c r="AH680" s="257"/>
      <c r="AI680" s="257"/>
      <c r="AJ680" s="257"/>
      <c r="AK680" s="257"/>
      <c r="AL680" s="257"/>
      <c r="AM680" s="257"/>
      <c r="AN680" s="257"/>
      <c r="AO680" s="257"/>
      <c r="AP680" s="257"/>
      <c r="AQ680" s="257"/>
      <c r="AR680" s="257"/>
      <c r="AS680" s="257"/>
      <c r="AT680" s="257"/>
      <c r="AU680" s="257"/>
      <c r="AV680" s="257"/>
      <c r="AW680" s="257"/>
      <c r="AX680" s="257"/>
      <c r="AY680" s="257"/>
      <c r="AZ680" s="257"/>
      <c r="BA680" s="257"/>
      <c r="BB680" s="257"/>
      <c r="BC680" s="257"/>
      <c r="BD680" s="257"/>
      <c r="BE680" s="257"/>
      <c r="BF680" s="257"/>
      <c r="BG680" s="257"/>
      <c r="BH680" s="257"/>
      <c r="BI680" s="257"/>
      <c r="BJ680" s="257"/>
    </row>
    <row r="681" spans="2:62" ht="15.75" customHeight="1">
      <c r="B681" s="7"/>
      <c r="C681" s="347"/>
      <c r="D681" s="347"/>
      <c r="E681" s="347"/>
      <c r="F681" s="347"/>
      <c r="G681" s="347"/>
      <c r="H681" s="347"/>
      <c r="I681" s="347"/>
      <c r="J681" s="347"/>
      <c r="K681" s="414"/>
      <c r="L681" s="414"/>
      <c r="M681" s="347"/>
      <c r="N681" s="414"/>
      <c r="O681" s="414"/>
      <c r="P681" s="347"/>
      <c r="Q681" s="414"/>
      <c r="R681" s="414"/>
      <c r="S681" s="347"/>
      <c r="T681" s="347"/>
      <c r="U681" s="347"/>
      <c r="V681" s="347"/>
      <c r="W681" s="347"/>
      <c r="X681" s="347"/>
      <c r="Y681" s="257"/>
      <c r="Z681" s="257"/>
      <c r="AA681" s="257"/>
      <c r="AB681" s="257"/>
      <c r="AC681" s="257"/>
      <c r="AD681" s="257"/>
      <c r="AE681" s="257"/>
      <c r="AF681" s="257"/>
      <c r="AG681" s="257"/>
      <c r="AH681" s="257"/>
      <c r="AI681" s="257"/>
      <c r="AJ681" s="257"/>
      <c r="AK681" s="257"/>
      <c r="AL681" s="257"/>
      <c r="AM681" s="257"/>
      <c r="AN681" s="257"/>
      <c r="AO681" s="257"/>
      <c r="AP681" s="257"/>
      <c r="AQ681" s="257"/>
      <c r="AR681" s="257"/>
      <c r="AS681" s="257"/>
      <c r="AT681" s="257"/>
      <c r="AU681" s="257"/>
      <c r="AV681" s="257"/>
      <c r="AW681" s="257"/>
      <c r="AX681" s="257"/>
      <c r="AY681" s="257"/>
      <c r="AZ681" s="257"/>
      <c r="BA681" s="257"/>
      <c r="BB681" s="257"/>
      <c r="BC681" s="257"/>
      <c r="BD681" s="257"/>
      <c r="BE681" s="257"/>
      <c r="BF681" s="257"/>
      <c r="BG681" s="257"/>
      <c r="BH681" s="257"/>
      <c r="BI681" s="257"/>
      <c r="BJ681" s="257"/>
    </row>
    <row r="682" spans="2:62" ht="15.75" customHeight="1">
      <c r="B682" s="7"/>
      <c r="C682" s="347"/>
      <c r="D682" s="347"/>
      <c r="E682" s="347"/>
      <c r="F682" s="347"/>
      <c r="G682" s="347"/>
      <c r="H682" s="347"/>
      <c r="I682" s="347"/>
      <c r="J682" s="347"/>
      <c r="K682" s="414"/>
      <c r="L682" s="414"/>
      <c r="M682" s="347"/>
      <c r="N682" s="414"/>
      <c r="O682" s="414"/>
      <c r="P682" s="347"/>
      <c r="Q682" s="414"/>
      <c r="R682" s="414"/>
      <c r="S682" s="347"/>
      <c r="T682" s="347"/>
      <c r="U682" s="347"/>
      <c r="V682" s="347"/>
      <c r="W682" s="347"/>
      <c r="X682" s="347"/>
      <c r="Y682" s="257"/>
      <c r="Z682" s="257"/>
      <c r="AA682" s="257"/>
      <c r="AB682" s="257"/>
      <c r="AC682" s="257"/>
      <c r="AD682" s="257"/>
      <c r="AE682" s="257"/>
      <c r="AF682" s="257"/>
      <c r="AG682" s="257"/>
      <c r="AH682" s="257"/>
      <c r="AI682" s="257"/>
      <c r="AJ682" s="257"/>
      <c r="AK682" s="257"/>
      <c r="AL682" s="257"/>
      <c r="AM682" s="257"/>
      <c r="AN682" s="257"/>
      <c r="AO682" s="257"/>
      <c r="AP682" s="257"/>
      <c r="AQ682" s="257"/>
      <c r="AR682" s="257"/>
      <c r="AS682" s="257"/>
      <c r="AT682" s="257"/>
      <c r="AU682" s="257"/>
      <c r="AV682" s="257"/>
      <c r="AW682" s="257"/>
      <c r="AX682" s="257"/>
      <c r="AY682" s="257"/>
      <c r="AZ682" s="257"/>
      <c r="BA682" s="257"/>
      <c r="BB682" s="257"/>
      <c r="BC682" s="257"/>
      <c r="BD682" s="257"/>
      <c r="BE682" s="257"/>
      <c r="BF682" s="257"/>
      <c r="BG682" s="257"/>
      <c r="BH682" s="257"/>
      <c r="BI682" s="257"/>
      <c r="BJ682" s="257"/>
    </row>
    <row r="683" spans="2:62" ht="15.75" customHeight="1">
      <c r="B683" s="7"/>
      <c r="C683" s="347"/>
      <c r="D683" s="347"/>
      <c r="E683" s="347"/>
      <c r="F683" s="347"/>
      <c r="G683" s="347"/>
      <c r="H683" s="347"/>
      <c r="I683" s="347"/>
      <c r="J683" s="347"/>
      <c r="K683" s="414"/>
      <c r="L683" s="414"/>
      <c r="M683" s="347"/>
      <c r="N683" s="414"/>
      <c r="O683" s="414"/>
      <c r="P683" s="347"/>
      <c r="Q683" s="414"/>
      <c r="R683" s="414"/>
      <c r="S683" s="347"/>
      <c r="T683" s="347"/>
      <c r="U683" s="347"/>
      <c r="V683" s="347"/>
      <c r="W683" s="347"/>
      <c r="X683" s="347"/>
      <c r="Y683" s="257"/>
      <c r="Z683" s="257"/>
      <c r="AA683" s="257"/>
      <c r="AB683" s="257"/>
      <c r="AC683" s="257"/>
      <c r="AD683" s="257"/>
      <c r="AE683" s="257"/>
      <c r="AF683" s="257"/>
      <c r="AG683" s="257"/>
      <c r="AH683" s="257"/>
      <c r="AI683" s="257"/>
      <c r="AJ683" s="257"/>
      <c r="AK683" s="257"/>
      <c r="AL683" s="257"/>
      <c r="AM683" s="257"/>
      <c r="AN683" s="257"/>
      <c r="AO683" s="257"/>
      <c r="AP683" s="257"/>
      <c r="AQ683" s="257"/>
      <c r="AR683" s="257"/>
      <c r="AS683" s="257"/>
      <c r="AT683" s="257"/>
      <c r="AU683" s="257"/>
      <c r="AV683" s="257"/>
      <c r="AW683" s="257"/>
      <c r="AX683" s="257"/>
      <c r="AY683" s="257"/>
      <c r="AZ683" s="257"/>
      <c r="BA683" s="257"/>
      <c r="BB683" s="257"/>
      <c r="BC683" s="257"/>
      <c r="BD683" s="257"/>
      <c r="BE683" s="257"/>
      <c r="BF683" s="257"/>
      <c r="BG683" s="257"/>
      <c r="BH683" s="257"/>
      <c r="BI683" s="257"/>
      <c r="BJ683" s="257"/>
    </row>
    <row r="684" spans="2:62" ht="15.75" customHeight="1">
      <c r="B684" s="7"/>
      <c r="C684" s="347"/>
      <c r="D684" s="347"/>
      <c r="E684" s="347"/>
      <c r="F684" s="347"/>
      <c r="G684" s="347"/>
      <c r="H684" s="347"/>
      <c r="I684" s="347"/>
      <c r="J684" s="347"/>
      <c r="K684" s="414"/>
      <c r="L684" s="414"/>
      <c r="M684" s="347"/>
      <c r="N684" s="347"/>
      <c r="O684" s="347"/>
      <c r="P684" s="347"/>
      <c r="Q684" s="347"/>
      <c r="R684" s="414"/>
      <c r="S684" s="347"/>
      <c r="T684" s="347"/>
      <c r="U684" s="347"/>
      <c r="V684" s="347"/>
      <c r="W684" s="347"/>
      <c r="X684" s="347"/>
      <c r="Y684" s="257"/>
      <c r="Z684" s="257"/>
      <c r="AA684" s="257"/>
      <c r="AB684" s="257"/>
      <c r="AC684" s="257"/>
      <c r="AD684" s="257"/>
      <c r="AE684" s="257"/>
      <c r="AF684" s="257"/>
      <c r="AG684" s="257"/>
      <c r="AH684" s="257"/>
      <c r="AI684" s="257"/>
      <c r="AJ684" s="257"/>
      <c r="AK684" s="257"/>
      <c r="AL684" s="257"/>
      <c r="AM684" s="257"/>
      <c r="AN684" s="257"/>
      <c r="AO684" s="257"/>
      <c r="AP684" s="257"/>
      <c r="AQ684" s="257"/>
      <c r="AR684" s="257"/>
      <c r="AS684" s="257"/>
      <c r="AT684" s="257"/>
      <c r="AU684" s="257"/>
      <c r="AV684" s="257"/>
      <c r="AW684" s="257"/>
      <c r="AX684" s="257"/>
      <c r="AY684" s="257"/>
      <c r="AZ684" s="257"/>
      <c r="BA684" s="257"/>
      <c r="BB684" s="257"/>
      <c r="BC684" s="257"/>
      <c r="BD684" s="257"/>
      <c r="BE684" s="257"/>
      <c r="BF684" s="257"/>
      <c r="BG684" s="257"/>
      <c r="BH684" s="257"/>
      <c r="BI684" s="257"/>
      <c r="BJ684" s="257"/>
    </row>
    <row r="685" spans="2:62" ht="15.75" customHeight="1">
      <c r="B685" s="7"/>
      <c r="C685" s="347"/>
      <c r="D685" s="347"/>
      <c r="E685" s="347"/>
      <c r="F685" s="347"/>
      <c r="G685" s="347"/>
      <c r="H685" s="347"/>
      <c r="I685" s="347"/>
      <c r="J685" s="347"/>
      <c r="K685" s="414"/>
      <c r="L685" s="414"/>
      <c r="M685" s="347"/>
      <c r="N685" s="416"/>
      <c r="O685" s="416"/>
      <c r="P685" s="347"/>
      <c r="Q685" s="416"/>
      <c r="R685" s="414"/>
      <c r="S685" s="347"/>
      <c r="T685" s="347"/>
      <c r="U685" s="347"/>
      <c r="V685" s="347"/>
      <c r="W685" s="347"/>
      <c r="X685" s="347"/>
      <c r="Y685" s="257"/>
      <c r="Z685" s="257"/>
      <c r="AA685" s="257"/>
      <c r="AB685" s="257"/>
      <c r="AC685" s="257"/>
      <c r="AD685" s="257"/>
      <c r="AE685" s="257"/>
      <c r="AF685" s="257"/>
      <c r="AG685" s="257"/>
      <c r="AH685" s="257"/>
      <c r="AI685" s="257"/>
      <c r="AJ685" s="257"/>
      <c r="AK685" s="257"/>
      <c r="AL685" s="257"/>
      <c r="AM685" s="257"/>
      <c r="AN685" s="257"/>
      <c r="AO685" s="257"/>
      <c r="AP685" s="257"/>
      <c r="AQ685" s="257"/>
      <c r="AR685" s="257"/>
      <c r="AS685" s="257"/>
      <c r="AT685" s="257"/>
      <c r="AU685" s="257"/>
      <c r="AV685" s="257"/>
      <c r="AW685" s="257"/>
      <c r="AX685" s="257"/>
      <c r="AY685" s="257"/>
      <c r="AZ685" s="257"/>
      <c r="BA685" s="257"/>
      <c r="BB685" s="257"/>
      <c r="BC685" s="257"/>
      <c r="BD685" s="257"/>
      <c r="BE685" s="257"/>
      <c r="BF685" s="257"/>
      <c r="BG685" s="257"/>
      <c r="BH685" s="257"/>
      <c r="BI685" s="257"/>
      <c r="BJ685" s="257"/>
    </row>
    <row r="686" spans="2:62" ht="15.75" customHeight="1">
      <c r="B686" s="7"/>
      <c r="C686" s="347"/>
      <c r="D686" s="347"/>
      <c r="E686" s="347"/>
      <c r="F686" s="347"/>
      <c r="G686" s="347"/>
      <c r="H686" s="347"/>
      <c r="I686" s="347"/>
      <c r="J686" s="347"/>
      <c r="K686" s="347"/>
      <c r="L686" s="347"/>
      <c r="M686" s="347"/>
      <c r="N686" s="414"/>
      <c r="O686" s="414"/>
      <c r="P686" s="347"/>
      <c r="Q686" s="414"/>
      <c r="R686" s="347"/>
      <c r="S686" s="347"/>
      <c r="T686" s="347"/>
      <c r="U686" s="347"/>
      <c r="V686" s="347"/>
      <c r="W686" s="347"/>
      <c r="X686" s="347"/>
      <c r="Y686" s="257"/>
      <c r="Z686" s="257"/>
      <c r="AA686" s="257"/>
      <c r="AB686" s="257"/>
      <c r="AC686" s="257"/>
      <c r="AD686" s="257"/>
      <c r="AE686" s="257"/>
      <c r="AF686" s="257"/>
      <c r="AG686" s="257"/>
      <c r="AH686" s="257"/>
      <c r="AI686" s="257"/>
      <c r="AJ686" s="257"/>
      <c r="AK686" s="257"/>
      <c r="AL686" s="257"/>
      <c r="AM686" s="257"/>
      <c r="AN686" s="257"/>
      <c r="AO686" s="257"/>
      <c r="AP686" s="257"/>
      <c r="AQ686" s="257"/>
      <c r="AR686" s="257"/>
      <c r="AS686" s="257"/>
      <c r="AT686" s="257"/>
      <c r="AU686" s="257"/>
      <c r="AV686" s="257"/>
      <c r="AW686" s="257"/>
      <c r="AX686" s="257"/>
      <c r="AY686" s="257"/>
      <c r="AZ686" s="257"/>
      <c r="BA686" s="257"/>
      <c r="BB686" s="257"/>
      <c r="BC686" s="257"/>
      <c r="BD686" s="257"/>
      <c r="BE686" s="257"/>
      <c r="BF686" s="257"/>
      <c r="BG686" s="257"/>
      <c r="BH686" s="257"/>
      <c r="BI686" s="257"/>
      <c r="BJ686" s="257"/>
    </row>
    <row r="687" spans="2:62" ht="15.75" customHeight="1">
      <c r="B687" s="7"/>
      <c r="C687" s="347"/>
      <c r="D687" s="347"/>
      <c r="E687" s="347"/>
      <c r="F687" s="347"/>
      <c r="G687" s="347"/>
      <c r="H687" s="347"/>
      <c r="I687" s="347"/>
      <c r="J687" s="347"/>
      <c r="K687" s="416"/>
      <c r="L687" s="416"/>
      <c r="M687" s="347"/>
      <c r="N687" s="414"/>
      <c r="O687" s="414"/>
      <c r="P687" s="347"/>
      <c r="Q687" s="414"/>
      <c r="R687" s="416"/>
      <c r="S687" s="347"/>
      <c r="T687" s="347"/>
      <c r="U687" s="347"/>
      <c r="V687" s="347"/>
      <c r="W687" s="347"/>
      <c r="X687" s="347"/>
      <c r="Y687" s="257"/>
      <c r="Z687" s="257"/>
      <c r="AA687" s="257"/>
      <c r="AB687" s="257"/>
      <c r="AC687" s="257"/>
      <c r="AD687" s="257"/>
      <c r="AE687" s="257"/>
      <c r="AF687" s="257"/>
      <c r="AG687" s="257"/>
      <c r="AH687" s="257"/>
      <c r="AI687" s="257"/>
      <c r="AJ687" s="257"/>
      <c r="AK687" s="257"/>
      <c r="AL687" s="257"/>
      <c r="AM687" s="257"/>
      <c r="AN687" s="257"/>
      <c r="AO687" s="257"/>
      <c r="AP687" s="257"/>
      <c r="AQ687" s="257"/>
      <c r="AR687" s="257"/>
      <c r="AS687" s="257"/>
      <c r="AT687" s="257"/>
      <c r="AU687" s="257"/>
      <c r="AV687" s="257"/>
      <c r="AW687" s="257"/>
      <c r="AX687" s="257"/>
      <c r="AY687" s="257"/>
      <c r="AZ687" s="257"/>
      <c r="BA687" s="257"/>
      <c r="BB687" s="257"/>
      <c r="BC687" s="257"/>
      <c r="BD687" s="257"/>
      <c r="BE687" s="257"/>
      <c r="BF687" s="257"/>
      <c r="BG687" s="257"/>
      <c r="BH687" s="257"/>
      <c r="BI687" s="257"/>
      <c r="BJ687" s="257"/>
    </row>
    <row r="688" spans="2:62" ht="15.75" customHeight="1">
      <c r="B688" s="7"/>
      <c r="C688" s="347"/>
      <c r="D688" s="347"/>
      <c r="E688" s="347"/>
      <c r="F688" s="347"/>
      <c r="G688" s="347"/>
      <c r="H688" s="347"/>
      <c r="I688" s="347"/>
      <c r="J688" s="347"/>
      <c r="K688" s="414"/>
      <c r="L688" s="414"/>
      <c r="M688" s="347"/>
      <c r="N688" s="414"/>
      <c r="O688" s="414"/>
      <c r="P688" s="347"/>
      <c r="Q688" s="414"/>
      <c r="R688" s="414"/>
      <c r="S688" s="347"/>
      <c r="T688" s="347"/>
      <c r="U688" s="347"/>
      <c r="V688" s="347"/>
      <c r="W688" s="347"/>
      <c r="X688" s="347"/>
      <c r="Y688" s="257"/>
      <c r="Z688" s="257"/>
      <c r="AA688" s="257"/>
      <c r="AB688" s="257"/>
      <c r="AC688" s="257"/>
      <c r="AD688" s="257"/>
      <c r="AE688" s="257"/>
      <c r="AF688" s="257"/>
      <c r="AG688" s="257"/>
      <c r="AH688" s="257"/>
      <c r="AI688" s="257"/>
      <c r="AJ688" s="257"/>
      <c r="AK688" s="257"/>
      <c r="AL688" s="257"/>
      <c r="AM688" s="257"/>
      <c r="AN688" s="257"/>
      <c r="AO688" s="257"/>
      <c r="AP688" s="257"/>
      <c r="AQ688" s="257"/>
      <c r="AR688" s="257"/>
      <c r="AS688" s="257"/>
      <c r="AT688" s="257"/>
      <c r="AU688" s="257"/>
      <c r="AV688" s="257"/>
      <c r="AW688" s="257"/>
      <c r="AX688" s="257"/>
      <c r="AY688" s="257"/>
      <c r="AZ688" s="257"/>
      <c r="BA688" s="257"/>
      <c r="BB688" s="257"/>
      <c r="BC688" s="257"/>
      <c r="BD688" s="257"/>
      <c r="BE688" s="257"/>
      <c r="BF688" s="257"/>
      <c r="BG688" s="257"/>
      <c r="BH688" s="257"/>
      <c r="BI688" s="257"/>
      <c r="BJ688" s="257"/>
    </row>
    <row r="689" spans="2:62" ht="15.75" customHeight="1">
      <c r="B689" s="7"/>
      <c r="C689" s="347"/>
      <c r="D689" s="347"/>
      <c r="E689" s="347"/>
      <c r="F689" s="347"/>
      <c r="G689" s="347"/>
      <c r="H689" s="347"/>
      <c r="I689" s="347"/>
      <c r="J689" s="347"/>
      <c r="K689" s="414"/>
      <c r="L689" s="414"/>
      <c r="M689" s="347"/>
      <c r="N689" s="414"/>
      <c r="O689" s="414"/>
      <c r="P689" s="347"/>
      <c r="Q689" s="414"/>
      <c r="R689" s="414"/>
      <c r="S689" s="347"/>
      <c r="T689" s="347"/>
      <c r="U689" s="347"/>
      <c r="V689" s="347"/>
      <c r="W689" s="347"/>
      <c r="X689" s="347"/>
      <c r="Y689" s="257"/>
      <c r="Z689" s="257"/>
      <c r="AA689" s="257"/>
      <c r="AB689" s="257"/>
      <c r="AC689" s="257"/>
      <c r="AD689" s="257"/>
      <c r="AE689" s="257"/>
      <c r="AF689" s="257"/>
      <c r="AG689" s="257"/>
      <c r="AH689" s="257"/>
      <c r="AI689" s="257"/>
      <c r="AJ689" s="257"/>
      <c r="AK689" s="257"/>
      <c r="AL689" s="257"/>
      <c r="AM689" s="257"/>
      <c r="AN689" s="257"/>
      <c r="AO689" s="257"/>
      <c r="AP689" s="257"/>
      <c r="AQ689" s="257"/>
      <c r="AR689" s="257"/>
      <c r="AS689" s="257"/>
      <c r="AT689" s="257"/>
      <c r="AU689" s="257"/>
      <c r="AV689" s="257"/>
      <c r="AW689" s="257"/>
      <c r="AX689" s="257"/>
      <c r="AY689" s="257"/>
      <c r="AZ689" s="257"/>
      <c r="BA689" s="257"/>
      <c r="BB689" s="257"/>
      <c r="BC689" s="257"/>
      <c r="BD689" s="257"/>
      <c r="BE689" s="257"/>
      <c r="BF689" s="257"/>
      <c r="BG689" s="257"/>
      <c r="BH689" s="257"/>
      <c r="BI689" s="257"/>
      <c r="BJ689" s="257"/>
    </row>
    <row r="690" spans="2:62" ht="15.75" customHeight="1">
      <c r="B690" s="7"/>
      <c r="C690" s="347"/>
      <c r="D690" s="347"/>
      <c r="E690" s="347"/>
      <c r="F690" s="347"/>
      <c r="G690" s="347"/>
      <c r="H690" s="347"/>
      <c r="I690" s="347"/>
      <c r="J690" s="347"/>
      <c r="K690" s="414"/>
      <c r="L690" s="414"/>
      <c r="M690" s="347"/>
      <c r="N690" s="414"/>
      <c r="O690" s="414"/>
      <c r="P690" s="347"/>
      <c r="Q690" s="414"/>
      <c r="R690" s="414"/>
      <c r="S690" s="347"/>
      <c r="T690" s="347"/>
      <c r="U690" s="347"/>
      <c r="V690" s="347"/>
      <c r="W690" s="347"/>
      <c r="X690" s="347"/>
      <c r="Y690" s="257"/>
      <c r="Z690" s="257"/>
      <c r="AA690" s="257"/>
      <c r="AB690" s="257"/>
      <c r="AC690" s="257"/>
      <c r="AD690" s="257"/>
      <c r="AE690" s="257"/>
      <c r="AF690" s="257"/>
      <c r="AG690" s="257"/>
      <c r="AH690" s="257"/>
      <c r="AI690" s="257"/>
      <c r="AJ690" s="257"/>
      <c r="AK690" s="257"/>
      <c r="AL690" s="257"/>
      <c r="AM690" s="257"/>
      <c r="AN690" s="257"/>
      <c r="AO690" s="257"/>
      <c r="AP690" s="257"/>
      <c r="AQ690" s="257"/>
      <c r="AR690" s="257"/>
      <c r="AS690" s="257"/>
      <c r="AT690" s="257"/>
      <c r="AU690" s="257"/>
      <c r="AV690" s="257"/>
      <c r="AW690" s="257"/>
      <c r="AX690" s="257"/>
      <c r="AY690" s="257"/>
      <c r="AZ690" s="257"/>
      <c r="BA690" s="257"/>
      <c r="BB690" s="257"/>
      <c r="BC690" s="257"/>
      <c r="BD690" s="257"/>
      <c r="BE690" s="257"/>
      <c r="BF690" s="257"/>
      <c r="BG690" s="257"/>
      <c r="BH690" s="257"/>
      <c r="BI690" s="257"/>
      <c r="BJ690" s="257"/>
    </row>
    <row r="691" spans="2:62" ht="15.75" customHeight="1">
      <c r="B691" s="7"/>
      <c r="C691" s="347"/>
      <c r="D691" s="347"/>
      <c r="E691" s="347"/>
      <c r="F691" s="347"/>
      <c r="G691" s="347"/>
      <c r="H691" s="347"/>
      <c r="I691" s="347"/>
      <c r="J691" s="347"/>
      <c r="K691" s="414"/>
      <c r="L691" s="414"/>
      <c r="M691" s="347"/>
      <c r="N691" s="414"/>
      <c r="O691" s="414"/>
      <c r="P691" s="347"/>
      <c r="Q691" s="414"/>
      <c r="R691" s="414"/>
      <c r="S691" s="347"/>
      <c r="T691" s="347"/>
      <c r="U691" s="347"/>
      <c r="V691" s="347"/>
      <c r="W691" s="347"/>
      <c r="X691" s="347"/>
      <c r="Y691" s="257"/>
      <c r="Z691" s="257"/>
      <c r="AA691" s="257"/>
      <c r="AB691" s="257"/>
      <c r="AC691" s="257"/>
      <c r="AD691" s="257"/>
      <c r="AE691" s="257"/>
      <c r="AF691" s="257"/>
      <c r="AG691" s="257"/>
      <c r="AH691" s="257"/>
      <c r="AI691" s="257"/>
      <c r="AJ691" s="257"/>
      <c r="AK691" s="257"/>
      <c r="AL691" s="257"/>
      <c r="AM691" s="257"/>
      <c r="AN691" s="257"/>
      <c r="AO691" s="257"/>
      <c r="AP691" s="257"/>
      <c r="AQ691" s="257"/>
      <c r="AR691" s="257"/>
      <c r="AS691" s="257"/>
      <c r="AT691" s="257"/>
      <c r="AU691" s="257"/>
      <c r="AV691" s="257"/>
      <c r="AW691" s="257"/>
      <c r="AX691" s="257"/>
      <c r="AY691" s="257"/>
      <c r="AZ691" s="257"/>
      <c r="BA691" s="257"/>
      <c r="BB691" s="257"/>
      <c r="BC691" s="257"/>
      <c r="BD691" s="257"/>
      <c r="BE691" s="257"/>
      <c r="BF691" s="257"/>
      <c r="BG691" s="257"/>
      <c r="BH691" s="257"/>
      <c r="BI691" s="257"/>
      <c r="BJ691" s="257"/>
    </row>
    <row r="692" spans="2:62" ht="15.75" customHeight="1">
      <c r="B692" s="7"/>
      <c r="C692" s="347"/>
      <c r="D692" s="347"/>
      <c r="E692" s="347"/>
      <c r="F692" s="347"/>
      <c r="G692" s="347"/>
      <c r="H692" s="347"/>
      <c r="I692" s="347"/>
      <c r="J692" s="347"/>
      <c r="K692" s="414"/>
      <c r="L692" s="414"/>
      <c r="M692" s="347"/>
      <c r="N692" s="414"/>
      <c r="O692" s="414"/>
      <c r="P692" s="347"/>
      <c r="Q692" s="414"/>
      <c r="R692" s="414"/>
      <c r="S692" s="347"/>
      <c r="T692" s="347"/>
      <c r="U692" s="347"/>
      <c r="V692" s="347"/>
      <c r="W692" s="347"/>
      <c r="X692" s="347"/>
      <c r="Y692" s="257"/>
      <c r="Z692" s="257"/>
      <c r="AA692" s="257"/>
      <c r="AB692" s="257"/>
      <c r="AC692" s="257"/>
      <c r="AD692" s="257"/>
      <c r="AE692" s="257"/>
      <c r="AF692" s="257"/>
      <c r="AG692" s="257"/>
      <c r="AH692" s="257"/>
      <c r="AI692" s="257"/>
      <c r="AJ692" s="257"/>
      <c r="AK692" s="257"/>
      <c r="AL692" s="257"/>
      <c r="AM692" s="257"/>
      <c r="AN692" s="257"/>
      <c r="AO692" s="257"/>
      <c r="AP692" s="257"/>
      <c r="AQ692" s="257"/>
      <c r="AR692" s="257"/>
      <c r="AS692" s="257"/>
      <c r="AT692" s="257"/>
      <c r="AU692" s="257"/>
      <c r="AV692" s="257"/>
      <c r="AW692" s="257"/>
      <c r="AX692" s="257"/>
      <c r="AY692" s="257"/>
      <c r="AZ692" s="257"/>
      <c r="BA692" s="257"/>
      <c r="BB692" s="257"/>
      <c r="BC692" s="257"/>
      <c r="BD692" s="257"/>
      <c r="BE692" s="257"/>
      <c r="BF692" s="257"/>
      <c r="BG692" s="257"/>
      <c r="BH692" s="257"/>
      <c r="BI692" s="257"/>
      <c r="BJ692" s="257"/>
    </row>
    <row r="693" spans="2:62" ht="15.75" customHeight="1">
      <c r="B693" s="7"/>
      <c r="C693" s="347"/>
      <c r="D693" s="347"/>
      <c r="E693" s="347"/>
      <c r="F693" s="347"/>
      <c r="G693" s="347"/>
      <c r="H693" s="347"/>
      <c r="I693" s="347"/>
      <c r="J693" s="347"/>
      <c r="K693" s="414"/>
      <c r="L693" s="414"/>
      <c r="M693" s="347"/>
      <c r="N693" s="414"/>
      <c r="O693" s="414"/>
      <c r="P693" s="347"/>
      <c r="Q693" s="414"/>
      <c r="R693" s="414"/>
      <c r="S693" s="347"/>
      <c r="T693" s="347"/>
      <c r="U693" s="347"/>
      <c r="V693" s="347"/>
      <c r="W693" s="347"/>
      <c r="X693" s="347"/>
      <c r="Y693" s="257"/>
      <c r="Z693" s="257"/>
      <c r="AA693" s="257"/>
      <c r="AB693" s="257"/>
      <c r="AC693" s="257"/>
      <c r="AD693" s="257"/>
      <c r="AE693" s="257"/>
      <c r="AF693" s="257"/>
      <c r="AG693" s="257"/>
      <c r="AH693" s="257"/>
      <c r="AI693" s="257"/>
      <c r="AJ693" s="257"/>
      <c r="AK693" s="257"/>
      <c r="AL693" s="257"/>
      <c r="AM693" s="257"/>
      <c r="AN693" s="257"/>
      <c r="AO693" s="257"/>
      <c r="AP693" s="257"/>
      <c r="AQ693" s="257"/>
      <c r="AR693" s="257"/>
      <c r="AS693" s="257"/>
      <c r="AT693" s="257"/>
      <c r="AU693" s="257"/>
      <c r="AV693" s="257"/>
      <c r="AW693" s="257"/>
      <c r="AX693" s="257"/>
      <c r="AY693" s="257"/>
      <c r="AZ693" s="257"/>
      <c r="BA693" s="257"/>
      <c r="BB693" s="257"/>
      <c r="BC693" s="257"/>
      <c r="BD693" s="257"/>
      <c r="BE693" s="257"/>
      <c r="BF693" s="257"/>
      <c r="BG693" s="257"/>
      <c r="BH693" s="257"/>
      <c r="BI693" s="257"/>
      <c r="BJ693" s="257"/>
    </row>
    <row r="694" spans="2:62" ht="15.75" customHeight="1">
      <c r="B694" s="7"/>
      <c r="C694" s="347"/>
      <c r="D694" s="347"/>
      <c r="E694" s="347"/>
      <c r="F694" s="347"/>
      <c r="G694" s="347"/>
      <c r="H694" s="347"/>
      <c r="I694" s="347"/>
      <c r="J694" s="347"/>
      <c r="K694" s="414"/>
      <c r="L694" s="416"/>
      <c r="M694" s="347"/>
      <c r="N694" s="414"/>
      <c r="O694" s="414"/>
      <c r="P694" s="347"/>
      <c r="Q694" s="414"/>
      <c r="R694" s="416"/>
      <c r="S694" s="347"/>
      <c r="T694" s="347"/>
      <c r="U694" s="347"/>
      <c r="V694" s="347"/>
      <c r="W694" s="347"/>
      <c r="X694" s="347"/>
      <c r="Y694" s="257"/>
      <c r="Z694" s="257"/>
      <c r="AA694" s="257"/>
      <c r="AB694" s="257"/>
      <c r="AC694" s="257"/>
      <c r="AD694" s="257"/>
      <c r="AE694" s="257"/>
      <c r="AF694" s="257"/>
      <c r="AG694" s="257"/>
      <c r="AH694" s="257"/>
      <c r="AI694" s="257"/>
      <c r="AJ694" s="257"/>
      <c r="AK694" s="257"/>
      <c r="AL694" s="257"/>
      <c r="AM694" s="257"/>
      <c r="AN694" s="257"/>
      <c r="AO694" s="257"/>
      <c r="AP694" s="257"/>
      <c r="AQ694" s="257"/>
      <c r="AR694" s="257"/>
      <c r="AS694" s="257"/>
      <c r="AT694" s="257"/>
      <c r="AU694" s="257"/>
      <c r="AV694" s="257"/>
      <c r="AW694" s="257"/>
      <c r="AX694" s="257"/>
      <c r="AY694" s="257"/>
      <c r="AZ694" s="257"/>
      <c r="BA694" s="257"/>
      <c r="BB694" s="257"/>
      <c r="BC694" s="257"/>
      <c r="BD694" s="257"/>
      <c r="BE694" s="257"/>
      <c r="BF694" s="257"/>
      <c r="BG694" s="257"/>
      <c r="BH694" s="257"/>
      <c r="BI694" s="257"/>
      <c r="BJ694" s="257"/>
    </row>
    <row r="695" spans="2:62" ht="15.75" customHeight="1">
      <c r="B695" s="7"/>
      <c r="C695" s="347"/>
      <c r="D695" s="347"/>
      <c r="E695" s="347"/>
      <c r="F695" s="347"/>
      <c r="G695" s="347"/>
      <c r="H695" s="347"/>
      <c r="I695" s="347"/>
      <c r="J695" s="347"/>
      <c r="K695" s="414"/>
      <c r="L695" s="414"/>
      <c r="M695" s="347"/>
      <c r="N695" s="414"/>
      <c r="O695" s="414"/>
      <c r="P695" s="347"/>
      <c r="Q695" s="414"/>
      <c r="R695" s="414"/>
      <c r="S695" s="347"/>
      <c r="T695" s="347"/>
      <c r="U695" s="347"/>
      <c r="V695" s="347"/>
      <c r="W695" s="347"/>
      <c r="X695" s="347"/>
      <c r="Y695" s="257"/>
      <c r="Z695" s="257"/>
      <c r="AA695" s="257"/>
      <c r="AB695" s="257"/>
      <c r="AC695" s="257"/>
      <c r="AD695" s="257"/>
      <c r="AE695" s="257"/>
      <c r="AF695" s="257"/>
      <c r="AG695" s="257"/>
      <c r="AH695" s="257"/>
      <c r="AI695" s="257"/>
      <c r="AJ695" s="257"/>
      <c r="AK695" s="257"/>
      <c r="AL695" s="257"/>
      <c r="AM695" s="257"/>
      <c r="AN695" s="257"/>
      <c r="AO695" s="257"/>
      <c r="AP695" s="257"/>
      <c r="AQ695" s="257"/>
      <c r="AR695" s="257"/>
      <c r="AS695" s="257"/>
      <c r="AT695" s="257"/>
      <c r="AU695" s="257"/>
      <c r="AV695" s="257"/>
      <c r="AW695" s="257"/>
      <c r="AX695" s="257"/>
      <c r="AY695" s="257"/>
      <c r="AZ695" s="257"/>
      <c r="BA695" s="257"/>
      <c r="BB695" s="257"/>
      <c r="BC695" s="257"/>
      <c r="BD695" s="257"/>
      <c r="BE695" s="257"/>
      <c r="BF695" s="257"/>
      <c r="BG695" s="257"/>
      <c r="BH695" s="257"/>
      <c r="BI695" s="257"/>
      <c r="BJ695" s="257"/>
    </row>
    <row r="696" spans="2:62" ht="15.75" customHeight="1">
      <c r="B696" s="7"/>
      <c r="C696" s="347"/>
      <c r="D696" s="347"/>
      <c r="E696" s="347"/>
      <c r="F696" s="347"/>
      <c r="G696" s="347"/>
      <c r="H696" s="347"/>
      <c r="I696" s="347"/>
      <c r="J696" s="347"/>
      <c r="K696" s="414"/>
      <c r="L696" s="414"/>
      <c r="M696" s="347"/>
      <c r="N696" s="414"/>
      <c r="O696" s="414"/>
      <c r="P696" s="347"/>
      <c r="Q696" s="414"/>
      <c r="R696" s="414"/>
      <c r="S696" s="347"/>
      <c r="T696" s="347"/>
      <c r="U696" s="347"/>
      <c r="V696" s="347"/>
      <c r="W696" s="347"/>
      <c r="X696" s="347"/>
      <c r="Y696" s="257"/>
      <c r="Z696" s="257"/>
      <c r="AA696" s="257"/>
      <c r="AB696" s="257"/>
      <c r="AC696" s="257"/>
      <c r="AD696" s="257"/>
      <c r="AE696" s="257"/>
      <c r="AF696" s="257"/>
      <c r="AG696" s="257"/>
      <c r="AH696" s="257"/>
      <c r="AI696" s="257"/>
      <c r="AJ696" s="257"/>
      <c r="AK696" s="257"/>
      <c r="AL696" s="257"/>
      <c r="AM696" s="257"/>
      <c r="AN696" s="257"/>
      <c r="AO696" s="257"/>
      <c r="AP696" s="257"/>
      <c r="AQ696" s="257"/>
      <c r="AR696" s="257"/>
      <c r="AS696" s="257"/>
      <c r="AT696" s="257"/>
      <c r="AU696" s="257"/>
      <c r="AV696" s="257"/>
      <c r="AW696" s="257"/>
      <c r="AX696" s="257"/>
      <c r="AY696" s="257"/>
      <c r="AZ696" s="257"/>
      <c r="BA696" s="257"/>
      <c r="BB696" s="257"/>
      <c r="BC696" s="257"/>
      <c r="BD696" s="257"/>
      <c r="BE696" s="257"/>
      <c r="BF696" s="257"/>
      <c r="BG696" s="257"/>
      <c r="BH696" s="257"/>
      <c r="BI696" s="257"/>
      <c r="BJ696" s="257"/>
    </row>
    <row r="697" spans="2:62" ht="15.75" customHeight="1">
      <c r="B697" s="7"/>
      <c r="C697" s="347"/>
      <c r="D697" s="347"/>
      <c r="E697" s="347"/>
      <c r="F697" s="347"/>
      <c r="G697" s="347"/>
      <c r="H697" s="347"/>
      <c r="I697" s="347"/>
      <c r="J697" s="347"/>
      <c r="K697" s="414"/>
      <c r="L697" s="414"/>
      <c r="M697" s="347"/>
      <c r="N697" s="416"/>
      <c r="O697" s="416"/>
      <c r="P697" s="347"/>
      <c r="Q697" s="416"/>
      <c r="R697" s="414"/>
      <c r="S697" s="347"/>
      <c r="T697" s="347"/>
      <c r="U697" s="347"/>
      <c r="V697" s="347"/>
      <c r="W697" s="347"/>
      <c r="X697" s="347"/>
      <c r="Y697" s="257"/>
      <c r="Z697" s="257"/>
      <c r="AA697" s="257"/>
      <c r="AB697" s="257"/>
      <c r="AC697" s="257"/>
      <c r="AD697" s="257"/>
      <c r="AE697" s="257"/>
      <c r="AF697" s="257"/>
      <c r="AG697" s="257"/>
      <c r="AH697" s="257"/>
      <c r="AI697" s="257"/>
      <c r="AJ697" s="257"/>
      <c r="AK697" s="257"/>
      <c r="AL697" s="257"/>
      <c r="AM697" s="257"/>
      <c r="AN697" s="257"/>
      <c r="AO697" s="257"/>
      <c r="AP697" s="257"/>
      <c r="AQ697" s="257"/>
      <c r="AR697" s="257"/>
      <c r="AS697" s="257"/>
      <c r="AT697" s="257"/>
      <c r="AU697" s="257"/>
      <c r="AV697" s="257"/>
      <c r="AW697" s="257"/>
      <c r="AX697" s="257"/>
      <c r="AY697" s="257"/>
      <c r="AZ697" s="257"/>
      <c r="BA697" s="257"/>
      <c r="BB697" s="257"/>
      <c r="BC697" s="257"/>
      <c r="BD697" s="257"/>
      <c r="BE697" s="257"/>
      <c r="BF697" s="257"/>
      <c r="BG697" s="257"/>
      <c r="BH697" s="257"/>
      <c r="BI697" s="257"/>
      <c r="BJ697" s="257"/>
    </row>
  </sheetData>
  <mergeCells count="42">
    <mergeCell ref="R91:S91"/>
    <mergeCell ref="D3:F3"/>
    <mergeCell ref="G3:I3"/>
    <mergeCell ref="J3:L3"/>
    <mergeCell ref="M3:N3"/>
    <mergeCell ref="O3:Q3"/>
    <mergeCell ref="R3:S3"/>
    <mergeCell ref="D91:F91"/>
    <mergeCell ref="G91:I91"/>
    <mergeCell ref="J91:L91"/>
    <mergeCell ref="M91:N91"/>
    <mergeCell ref="O91:Q91"/>
    <mergeCell ref="R237:S237"/>
    <mergeCell ref="D169:F169"/>
    <mergeCell ref="G169:I169"/>
    <mergeCell ref="J169:L169"/>
    <mergeCell ref="M169:N169"/>
    <mergeCell ref="O169:Q169"/>
    <mergeCell ref="R169:S169"/>
    <mergeCell ref="D237:F237"/>
    <mergeCell ref="G237:I237"/>
    <mergeCell ref="J237:L237"/>
    <mergeCell ref="M237:N237"/>
    <mergeCell ref="O237:Q237"/>
    <mergeCell ref="AM403:AO403"/>
    <mergeCell ref="R357:S357"/>
    <mergeCell ref="D292:F292"/>
    <mergeCell ref="G292:I292"/>
    <mergeCell ref="J292:L292"/>
    <mergeCell ref="M292:N292"/>
    <mergeCell ref="O292:Q292"/>
    <mergeCell ref="R292:S292"/>
    <mergeCell ref="D357:F357"/>
    <mergeCell ref="G357:I357"/>
    <mergeCell ref="J357:L357"/>
    <mergeCell ref="M357:N357"/>
    <mergeCell ref="O357:Q357"/>
    <mergeCell ref="X403:Z403"/>
    <mergeCell ref="AA403:AC403"/>
    <mergeCell ref="AD403:AF403"/>
    <mergeCell ref="AG403:AI403"/>
    <mergeCell ref="AJ403:AL403"/>
  </mergeCells>
  <conditionalFormatting sqref="K291 H168:I168 K168 J168:J195 J291:J292 H170:I170 H236:I236 K236 H291:I291 K170:L170 J90:J91 H90:I90 J3 K90 J236:J239 H238:I239 K238:L238 H308:L310 H303:L305 H293:L293 L18 L86:L90 H86:K88 H163:L163 H164 J164:K164 H165:K166 L165:L168 H233:K234 L233:L236 H289:K289 L289:L291 J83:L85 H231:L231 H232 J232:K232 H287:L287 H288 J288:K288 H351:L351 H352:H354 J352:K354 J72:L72 I121:L121 H152:L152 H348:L348 J399:K399 H399 H242:L242 H363:L363 H251:L252 H96:L97 I100:L100 H100:H103 L24 J13:J14 J16 K94:K95 I104:L110 K99 H134:L134 K172:L172 K175:L176 K178:L179 K181:L181 K184:L186 K183 K188:L189 H312:L315 L182 K306:K307 K311 K191:L195 L190 J101:K103 H135:H136 J135:K136 H155:H156 J155:K156 H172:I173 H175:I176 H178:I179 H181:I182 H188:I189 H191:I195 H364:H375 J364:K375 H284:L284 J18:J24 J49:L54 L173 L6:L14 J31:K48 J111:K120 J122:K133 H105:H133 L125:L129 O122:P133 Q125:Q129 H225:H228 J225:K228 H281:H283 L275:L283 J294:K302 L319:L324 J317:K347 H317:H347 J253:K274 H253:H274 H197:H218 J197:K218 H184:I186 J25:L30">
    <cfRule type="expression" dxfId="1085" priority="337" stopIfTrue="1">
      <formula>"esterreur(reference)"</formula>
    </cfRule>
  </conditionalFormatting>
  <conditionalFormatting sqref="M95:M96">
    <cfRule type="expression" dxfId="1084" priority="338" stopIfTrue="1">
      <formula>"esterreur(reference)"</formula>
    </cfRule>
  </conditionalFormatting>
  <conditionalFormatting sqref="H275:H280 J275:K280">
    <cfRule type="expression" dxfId="1083" priority="339" stopIfTrue="1">
      <formula>"esterreur(reference)"</formula>
    </cfRule>
  </conditionalFormatting>
  <conditionalFormatting sqref="H219:H224 J219:K224">
    <cfRule type="expression" dxfId="1082" priority="340" stopIfTrue="1">
      <formula>"esterreur(reference)"</formula>
    </cfRule>
  </conditionalFormatting>
  <conditionalFormatting sqref="H141:H147 J141:K147">
    <cfRule type="expression" dxfId="1081" priority="341" stopIfTrue="1">
      <formula>"esterreur(reference)"</formula>
    </cfRule>
  </conditionalFormatting>
  <conditionalFormatting sqref="H137:H139 J137:K139">
    <cfRule type="expression" dxfId="1080" priority="342" stopIfTrue="1">
      <formula>"esterreur(reference)"</formula>
    </cfRule>
  </conditionalFormatting>
  <conditionalFormatting sqref="H140 J140:K140">
    <cfRule type="expression" dxfId="1079" priority="343" stopIfTrue="1">
      <formula>"esterreur(reference)"</formula>
    </cfRule>
  </conditionalFormatting>
  <conditionalFormatting sqref="L82">
    <cfRule type="expression" dxfId="1078" priority="317" stopIfTrue="1">
      <formula>"esterreur(reference)"</formula>
    </cfRule>
  </conditionalFormatting>
  <conditionalFormatting sqref="M311">
    <cfRule type="expression" dxfId="1077" priority="344" stopIfTrue="1">
      <formula>"esterreur(reference)"</formula>
    </cfRule>
  </conditionalFormatting>
  <conditionalFormatting sqref="R311">
    <cfRule type="expression" dxfId="1076" priority="345" stopIfTrue="1">
      <formula>"esterreur(reference)"</formula>
    </cfRule>
  </conditionalFormatting>
  <conditionalFormatting sqref="AG408:AI413 AH490:AI490 AH465:AI467 AH452:AI459 AH432:AI447 AH460:AH461 AI491:AI493 AH419:AI423 AH427:AI430 AI424:AI426">
    <cfRule type="cellIs" dxfId="1075" priority="346" operator="greaterThan">
      <formula>0</formula>
    </cfRule>
  </conditionalFormatting>
  <conditionalFormatting sqref="AH468:AI475 AH479:AI479">
    <cfRule type="cellIs" dxfId="1074" priority="347" operator="lessThan">
      <formula>0</formula>
    </cfRule>
  </conditionalFormatting>
  <conditionalFormatting sqref="AH491:AH493">
    <cfRule type="cellIs" dxfId="1073" priority="348" operator="greaterThan">
      <formula>0</formula>
    </cfRule>
  </conditionalFormatting>
  <conditionalFormatting sqref="J281:K283">
    <cfRule type="expression" dxfId="1072" priority="349" stopIfTrue="1">
      <formula>"esterreur(reference)"</formula>
    </cfRule>
  </conditionalFormatting>
  <conditionalFormatting sqref="K356 J356:J357 H356:I356 L355:L356 H358:L358">
    <cfRule type="expression" dxfId="1071" priority="350" stopIfTrue="1">
      <formula>"esterreur(reference)"</formula>
    </cfRule>
  </conditionalFormatting>
  <conditionalFormatting sqref="H396">
    <cfRule type="expression" dxfId="1070" priority="351" stopIfTrue="1">
      <formula>"esterreur(reference)"</formula>
    </cfRule>
  </conditionalFormatting>
  <conditionalFormatting sqref="I376:L376 H377:H392 J377:K392">
    <cfRule type="expression" dxfId="1069" priority="352" stopIfTrue="1">
      <formula>"esterreur(reference)"</formula>
    </cfRule>
  </conditionalFormatting>
  <conditionalFormatting sqref="H397:L398 I396:L396 H395:L395 H393:H394 J393:K393">
    <cfRule type="expression" dxfId="1068" priority="353" stopIfTrue="1">
      <formula>"esterreur(reference)"</formula>
    </cfRule>
  </conditionalFormatting>
  <conditionalFormatting sqref="H360:L362 H359 K359">
    <cfRule type="expression" dxfId="1067" priority="354" stopIfTrue="1">
      <formula>"esterreur(reference)"</formula>
    </cfRule>
  </conditionalFormatting>
  <conditionalFormatting sqref="K394">
    <cfRule type="expression" dxfId="1066" priority="355" stopIfTrue="1">
      <formula>"esterreur(reference)"</formula>
    </cfRule>
  </conditionalFormatting>
  <conditionalFormatting sqref="H316:L316">
    <cfRule type="expression" dxfId="1065" priority="356" stopIfTrue="1">
      <formula>"esterreur(reference)"</formula>
    </cfRule>
  </conditionalFormatting>
  <conditionalFormatting sqref="H196:L196">
    <cfRule type="expression" dxfId="1064" priority="357" stopIfTrue="1">
      <formula>"esterreur(reference)"</formula>
    </cfRule>
  </conditionalFormatting>
  <conditionalFormatting sqref="J55:K56 J71:K71">
    <cfRule type="expression" dxfId="1063" priority="358" stopIfTrue="1">
      <formula>"esterreur(reference)"</formula>
    </cfRule>
  </conditionalFormatting>
  <conditionalFormatting sqref="J61:K70">
    <cfRule type="expression" dxfId="1062" priority="359" stopIfTrue="1">
      <formula>"esterreur(reference)"</formula>
    </cfRule>
  </conditionalFormatting>
  <conditionalFormatting sqref="J57:K59">
    <cfRule type="expression" dxfId="1061" priority="360" stopIfTrue="1">
      <formula>"esterreur(reference)"</formula>
    </cfRule>
  </conditionalFormatting>
  <conditionalFormatting sqref="J60:K60">
    <cfRule type="expression" dxfId="1060" priority="361" stopIfTrue="1">
      <formula>"esterreur(reference)"</formula>
    </cfRule>
  </conditionalFormatting>
  <conditionalFormatting sqref="L19 L21:L23">
    <cfRule type="expression" dxfId="1059" priority="335" stopIfTrue="1">
      <formula>"esterreur(reference)"</formula>
    </cfRule>
  </conditionalFormatting>
  <conditionalFormatting sqref="K98">
    <cfRule type="expression" dxfId="1058" priority="362" stopIfTrue="1">
      <formula>"esterreur(reference)"</formula>
    </cfRule>
  </conditionalFormatting>
  <conditionalFormatting sqref="L331:L347">
    <cfRule type="expression" dxfId="1057" priority="231" stopIfTrue="1">
      <formula>"esterreur(reference)"</formula>
    </cfRule>
  </conditionalFormatting>
  <conditionalFormatting sqref="L16:L17">
    <cfRule type="expression" dxfId="1056" priority="336" stopIfTrue="1">
      <formula>"esterreur(reference)"</formula>
    </cfRule>
  </conditionalFormatting>
  <conditionalFormatting sqref="L20">
    <cfRule type="expression" dxfId="1055" priority="334" stopIfTrue="1">
      <formula>"esterreur(reference)"</formula>
    </cfRule>
  </conditionalFormatting>
  <conditionalFormatting sqref="L325">
    <cfRule type="expression" dxfId="1054" priority="235" stopIfTrue="1">
      <formula>"esterreur(reference)"</formula>
    </cfRule>
  </conditionalFormatting>
  <conditionalFormatting sqref="L326">
    <cfRule type="expression" dxfId="1053" priority="234" stopIfTrue="1">
      <formula>"esterreur(reference)"</formula>
    </cfRule>
  </conditionalFormatting>
  <conditionalFormatting sqref="L327">
    <cfRule type="expression" dxfId="1052" priority="233" stopIfTrue="1">
      <formula>"esterreur(reference)"</formula>
    </cfRule>
  </conditionalFormatting>
  <conditionalFormatting sqref="L328">
    <cfRule type="expression" dxfId="1051" priority="232" stopIfTrue="1">
      <formula>"esterreur(reference)"</formula>
    </cfRule>
  </conditionalFormatting>
  <conditionalFormatting sqref="L42">
    <cfRule type="expression" dxfId="1050" priority="333" stopIfTrue="1">
      <formula>"esterreur(reference)"</formula>
    </cfRule>
  </conditionalFormatting>
  <conditionalFormatting sqref="L43">
    <cfRule type="expression" dxfId="1049" priority="332" stopIfTrue="1">
      <formula>"esterreur(reference)"</formula>
    </cfRule>
  </conditionalFormatting>
  <conditionalFormatting sqref="L44">
    <cfRule type="expression" dxfId="1048" priority="331" stopIfTrue="1">
      <formula>"esterreur(reference)"</formula>
    </cfRule>
  </conditionalFormatting>
  <conditionalFormatting sqref="L45:L48">
    <cfRule type="expression" dxfId="1047" priority="330" stopIfTrue="1">
      <formula>"esterreur(reference)"</formula>
    </cfRule>
  </conditionalFormatting>
  <conditionalFormatting sqref="L55">
    <cfRule type="expression" dxfId="1046" priority="329" stopIfTrue="1">
      <formula>"esterreur(reference)"</formula>
    </cfRule>
  </conditionalFormatting>
  <conditionalFormatting sqref="L56">
    <cfRule type="expression" dxfId="1045" priority="328" stopIfTrue="1">
      <formula>"esterreur(reference)"</formula>
    </cfRule>
  </conditionalFormatting>
  <conditionalFormatting sqref="L271">
    <cfRule type="expression" dxfId="1044" priority="246" stopIfTrue="1">
      <formula>"esterreur(reference)"</formula>
    </cfRule>
  </conditionalFormatting>
  <conditionalFormatting sqref="L58">
    <cfRule type="expression" dxfId="1043" priority="327" stopIfTrue="1">
      <formula>"esterreur(reference)"</formula>
    </cfRule>
  </conditionalFormatting>
  <conditionalFormatting sqref="L61">
    <cfRule type="expression" dxfId="1042" priority="326" stopIfTrue="1">
      <formula>"esterreur(reference)"</formula>
    </cfRule>
  </conditionalFormatting>
  <conditionalFormatting sqref="L274">
    <cfRule type="expression" dxfId="1041" priority="244" stopIfTrue="1">
      <formula>"esterreur(reference)"</formula>
    </cfRule>
  </conditionalFormatting>
  <conditionalFormatting sqref="L63">
    <cfRule type="expression" dxfId="1040" priority="325" stopIfTrue="1">
      <formula>"esterreur(reference)"</formula>
    </cfRule>
  </conditionalFormatting>
  <conditionalFormatting sqref="L62">
    <cfRule type="expression" dxfId="1039" priority="324" stopIfTrue="1">
      <formula>"esterreur(reference)"</formula>
    </cfRule>
  </conditionalFormatting>
  <conditionalFormatting sqref="L64">
    <cfRule type="expression" dxfId="1038" priority="323" stopIfTrue="1">
      <formula>"esterreur(reference)"</formula>
    </cfRule>
  </conditionalFormatting>
  <conditionalFormatting sqref="L65">
    <cfRule type="expression" dxfId="1037" priority="322" stopIfTrue="1">
      <formula>"esterreur(reference)"</formula>
    </cfRule>
  </conditionalFormatting>
  <conditionalFormatting sqref="L69 L66:L67">
    <cfRule type="expression" dxfId="1036" priority="321" stopIfTrue="1">
      <formula>"esterreur(reference)"</formula>
    </cfRule>
  </conditionalFormatting>
  <conditionalFormatting sqref="L70">
    <cfRule type="expression" dxfId="1035" priority="320" stopIfTrue="1">
      <formula>"esterreur(reference)"</formula>
    </cfRule>
  </conditionalFormatting>
  <conditionalFormatting sqref="L76:L77">
    <cfRule type="expression" dxfId="1034" priority="319" stopIfTrue="1">
      <formula>"esterreur(reference)"</formula>
    </cfRule>
  </conditionalFormatting>
  <conditionalFormatting sqref="L78:L81">
    <cfRule type="expression" dxfId="1033" priority="318" stopIfTrue="1">
      <formula>"esterreur(reference)"</formula>
    </cfRule>
  </conditionalFormatting>
  <conditionalFormatting sqref="L57">
    <cfRule type="expression" dxfId="1032" priority="316" stopIfTrue="1">
      <formula>"esterreur(reference)"</formula>
    </cfRule>
  </conditionalFormatting>
  <conditionalFormatting sqref="L94:L95">
    <cfRule type="expression" dxfId="1031" priority="315" stopIfTrue="1">
      <formula>"esterreur(reference)"</formula>
    </cfRule>
  </conditionalFormatting>
  <conditionalFormatting sqref="L98">
    <cfRule type="expression" dxfId="1030" priority="314" stopIfTrue="1">
      <formula>"esterreur(reference)"</formula>
    </cfRule>
  </conditionalFormatting>
  <conditionalFormatting sqref="L99">
    <cfRule type="expression" dxfId="1029" priority="313" stopIfTrue="1">
      <formula>"esterreur(reference)"</formula>
    </cfRule>
  </conditionalFormatting>
  <conditionalFormatting sqref="L101">
    <cfRule type="expression" dxfId="1028" priority="312" stopIfTrue="1">
      <formula>"esterreur(reference)"</formula>
    </cfRule>
  </conditionalFormatting>
  <conditionalFormatting sqref="L102">
    <cfRule type="expression" dxfId="1027" priority="311" stopIfTrue="1">
      <formula>"esterreur(reference)"</formula>
    </cfRule>
  </conditionalFormatting>
  <conditionalFormatting sqref="L103">
    <cfRule type="expression" dxfId="1026" priority="310" stopIfTrue="1">
      <formula>"esterreur(reference)"</formula>
    </cfRule>
  </conditionalFormatting>
  <conditionalFormatting sqref="L111">
    <cfRule type="expression" dxfId="1025" priority="309" stopIfTrue="1">
      <formula>"esterreur(reference)"</formula>
    </cfRule>
  </conditionalFormatting>
  <conditionalFormatting sqref="L112">
    <cfRule type="expression" dxfId="1024" priority="308" stopIfTrue="1">
      <formula>"esterreur(reference)"</formula>
    </cfRule>
  </conditionalFormatting>
  <conditionalFormatting sqref="L207">
    <cfRule type="expression" dxfId="1023" priority="269" stopIfTrue="1">
      <formula>"esterreur(reference)"</formula>
    </cfRule>
  </conditionalFormatting>
  <conditionalFormatting sqref="L114">
    <cfRule type="expression" dxfId="1022" priority="307" stopIfTrue="1">
      <formula>"esterreur(reference)"</formula>
    </cfRule>
  </conditionalFormatting>
  <conditionalFormatting sqref="L227">
    <cfRule type="expression" dxfId="1021" priority="265" stopIfTrue="1">
      <formula>"esterreur(reference)"</formula>
    </cfRule>
  </conditionalFormatting>
  <conditionalFormatting sqref="L116:L119">
    <cfRule type="expression" dxfId="1020" priority="306" stopIfTrue="1">
      <formula>"esterreur(reference)"</formula>
    </cfRule>
  </conditionalFormatting>
  <conditionalFormatting sqref="L120">
    <cfRule type="expression" dxfId="1019" priority="305" stopIfTrue="1">
      <formula>"esterreur(reference)"</formula>
    </cfRule>
  </conditionalFormatting>
  <conditionalFormatting sqref="L130">
    <cfRule type="expression" dxfId="1018" priority="302" stopIfTrue="1">
      <formula>"esterreur(reference)"</formula>
    </cfRule>
  </conditionalFormatting>
  <conditionalFormatting sqref="L124">
    <cfRule type="expression" dxfId="1017" priority="304" stopIfTrue="1">
      <formula>"esterreur(reference)"</formula>
    </cfRule>
  </conditionalFormatting>
  <conditionalFormatting sqref="L123">
    <cfRule type="expression" dxfId="1016" priority="303" stopIfTrue="1">
      <formula>"esterreur(reference)"</formula>
    </cfRule>
  </conditionalFormatting>
  <conditionalFormatting sqref="L138">
    <cfRule type="expression" dxfId="1015" priority="296" stopIfTrue="1">
      <formula>"esterreur(reference)"</formula>
    </cfRule>
  </conditionalFormatting>
  <conditionalFormatting sqref="L131">
    <cfRule type="expression" dxfId="1014" priority="301" stopIfTrue="1">
      <formula>"esterreur(reference)"</formula>
    </cfRule>
  </conditionalFormatting>
  <conditionalFormatting sqref="L132">
    <cfRule type="expression" dxfId="1013" priority="300" stopIfTrue="1">
      <formula>"esterreur(reference)"</formula>
    </cfRule>
  </conditionalFormatting>
  <conditionalFormatting sqref="L133">
    <cfRule type="expression" dxfId="1012" priority="299" stopIfTrue="1">
      <formula>"esterreur(reference)"</formula>
    </cfRule>
  </conditionalFormatting>
  <conditionalFormatting sqref="L139">
    <cfRule type="expression" dxfId="1011" priority="295" stopIfTrue="1">
      <formula>"esterreur(reference)"</formula>
    </cfRule>
  </conditionalFormatting>
  <conditionalFormatting sqref="L136">
    <cfRule type="expression" dxfId="1010" priority="298" stopIfTrue="1">
      <formula>"esterreur(reference)"</formula>
    </cfRule>
  </conditionalFormatting>
  <conditionalFormatting sqref="L137">
    <cfRule type="expression" dxfId="1009" priority="297" stopIfTrue="1">
      <formula>"esterreur(reference)"</formula>
    </cfRule>
  </conditionalFormatting>
  <conditionalFormatting sqref="L140">
    <cfRule type="expression" dxfId="1008" priority="294" stopIfTrue="1">
      <formula>"esterreur(reference)"</formula>
    </cfRule>
  </conditionalFormatting>
  <conditionalFormatting sqref="L141">
    <cfRule type="expression" dxfId="1007" priority="293" stopIfTrue="1">
      <formula>"esterreur(reference)"</formula>
    </cfRule>
  </conditionalFormatting>
  <conditionalFormatting sqref="L142">
    <cfRule type="expression" dxfId="1006" priority="292" stopIfTrue="1">
      <formula>"esterreur(reference)"</formula>
    </cfRule>
  </conditionalFormatting>
  <conditionalFormatting sqref="L143">
    <cfRule type="expression" dxfId="1005" priority="291" stopIfTrue="1">
      <formula>"esterreur(reference)"</formula>
    </cfRule>
  </conditionalFormatting>
  <conditionalFormatting sqref="L144">
    <cfRule type="expression" dxfId="1004" priority="290" stopIfTrue="1">
      <formula>"esterreur(reference)"</formula>
    </cfRule>
  </conditionalFormatting>
  <conditionalFormatting sqref="L145">
    <cfRule type="expression" dxfId="1003" priority="289" stopIfTrue="1">
      <formula>"esterreur(reference)"</formula>
    </cfRule>
  </conditionalFormatting>
  <conditionalFormatting sqref="L146">
    <cfRule type="expression" dxfId="1002" priority="288" stopIfTrue="1">
      <formula>"esterreur(reference)"</formula>
    </cfRule>
  </conditionalFormatting>
  <conditionalFormatting sqref="L147">
    <cfRule type="expression" dxfId="1001" priority="287" stopIfTrue="1">
      <formula>"esterreur(reference)"</formula>
    </cfRule>
  </conditionalFormatting>
  <conditionalFormatting sqref="L155">
    <cfRule type="expression" dxfId="1000" priority="286" stopIfTrue="1">
      <formula>"esterreur(reference)"</formula>
    </cfRule>
  </conditionalFormatting>
  <conditionalFormatting sqref="L157">
    <cfRule type="expression" dxfId="999" priority="284" stopIfTrue="1">
      <formula>"esterreur(reference)"</formula>
    </cfRule>
  </conditionalFormatting>
  <conditionalFormatting sqref="L156">
    <cfRule type="expression" dxfId="998" priority="285" stopIfTrue="1">
      <formula>"esterreur(reference)"</formula>
    </cfRule>
  </conditionalFormatting>
  <conditionalFormatting sqref="L115">
    <cfRule type="expression" dxfId="997" priority="283" stopIfTrue="1">
      <formula>"esterreur(reference)"</formula>
    </cfRule>
  </conditionalFormatting>
  <conditionalFormatting sqref="L113">
    <cfRule type="expression" dxfId="996" priority="282" stopIfTrue="1">
      <formula>"esterreur(reference)"</formula>
    </cfRule>
  </conditionalFormatting>
  <conditionalFormatting sqref="L171">
    <cfRule type="expression" dxfId="995" priority="281" stopIfTrue="1">
      <formula>"esterreur(reference)"</formula>
    </cfRule>
  </conditionalFormatting>
  <conditionalFormatting sqref="L174">
    <cfRule type="expression" dxfId="994" priority="280" stopIfTrue="1">
      <formula>"esterreur(reference)"</formula>
    </cfRule>
  </conditionalFormatting>
  <conditionalFormatting sqref="L177">
    <cfRule type="expression" dxfId="993" priority="279" stopIfTrue="1">
      <formula>"esterreur(reference)"</formula>
    </cfRule>
  </conditionalFormatting>
  <conditionalFormatting sqref="L187">
    <cfRule type="expression" dxfId="992" priority="278" stopIfTrue="1">
      <formula>"esterreur(reference)"</formula>
    </cfRule>
  </conditionalFormatting>
  <conditionalFormatting sqref="L197">
    <cfRule type="expression" dxfId="991" priority="277" stopIfTrue="1">
      <formula>"esterreur(reference)"</formula>
    </cfRule>
  </conditionalFormatting>
  <conditionalFormatting sqref="L199">
    <cfRule type="expression" dxfId="990" priority="276" stopIfTrue="1">
      <formula>"esterreur(reference)"</formula>
    </cfRule>
  </conditionalFormatting>
  <conditionalFormatting sqref="L198">
    <cfRule type="expression" dxfId="989" priority="275" stopIfTrue="1">
      <formula>"esterreur(reference)"</formula>
    </cfRule>
  </conditionalFormatting>
  <conditionalFormatting sqref="L200">
    <cfRule type="expression" dxfId="988" priority="274" stopIfTrue="1">
      <formula>"esterreur(reference)"</formula>
    </cfRule>
  </conditionalFormatting>
  <conditionalFormatting sqref="L201">
    <cfRule type="expression" dxfId="987" priority="273" stopIfTrue="1">
      <formula>"esterreur(reference)"</formula>
    </cfRule>
  </conditionalFormatting>
  <conditionalFormatting sqref="L202:L204">
    <cfRule type="expression" dxfId="986" priority="272" stopIfTrue="1">
      <formula>"esterreur(reference)"</formula>
    </cfRule>
  </conditionalFormatting>
  <conditionalFormatting sqref="L206">
    <cfRule type="expression" dxfId="985" priority="270" stopIfTrue="1">
      <formula>"esterreur(reference)"</formula>
    </cfRule>
  </conditionalFormatting>
  <conditionalFormatting sqref="L205">
    <cfRule type="expression" dxfId="984" priority="271" stopIfTrue="1">
      <formula>"esterreur(reference)"</formula>
    </cfRule>
  </conditionalFormatting>
  <conditionalFormatting sqref="L208">
    <cfRule type="expression" dxfId="983" priority="268" stopIfTrue="1">
      <formula>"esterreur(reference)"</formula>
    </cfRule>
  </conditionalFormatting>
  <conditionalFormatting sqref="L211:L224">
    <cfRule type="expression" dxfId="982" priority="267" stopIfTrue="1">
      <formula>"esterreur(reference)"</formula>
    </cfRule>
  </conditionalFormatting>
  <conditionalFormatting sqref="L225:L226">
    <cfRule type="expression" dxfId="981" priority="266" stopIfTrue="1">
      <formula>"esterreur(reference)"</formula>
    </cfRule>
  </conditionalFormatting>
  <conditionalFormatting sqref="L180">
    <cfRule type="expression" dxfId="980" priority="264" stopIfTrue="1">
      <formula>"esterreur(reference)"</formula>
    </cfRule>
  </conditionalFormatting>
  <conditionalFormatting sqref="L243">
    <cfRule type="expression" dxfId="979" priority="263" stopIfTrue="1">
      <formula>"esterreur(reference)"</formula>
    </cfRule>
  </conditionalFormatting>
  <conditionalFormatting sqref="L246">
    <cfRule type="expression" dxfId="978" priority="262" stopIfTrue="1">
      <formula>"esterreur(reference)"</formula>
    </cfRule>
  </conditionalFormatting>
  <conditionalFormatting sqref="L253">
    <cfRule type="expression" dxfId="977" priority="261" stopIfTrue="1">
      <formula>"esterreur(reference)"</formula>
    </cfRule>
  </conditionalFormatting>
  <conditionalFormatting sqref="L254">
    <cfRule type="expression" dxfId="976" priority="260" stopIfTrue="1">
      <formula>"esterreur(reference)"</formula>
    </cfRule>
  </conditionalFormatting>
  <conditionalFormatting sqref="L255">
    <cfRule type="expression" dxfId="975" priority="259" stopIfTrue="1">
      <formula>"esterreur(reference)"</formula>
    </cfRule>
  </conditionalFormatting>
  <conditionalFormatting sqref="L256">
    <cfRule type="expression" dxfId="974" priority="258" stopIfTrue="1">
      <formula>"esterreur(reference)"</formula>
    </cfRule>
  </conditionalFormatting>
  <conditionalFormatting sqref="L257">
    <cfRule type="expression" dxfId="973" priority="257" stopIfTrue="1">
      <formula>"esterreur(reference)"</formula>
    </cfRule>
  </conditionalFormatting>
  <conditionalFormatting sqref="L258">
    <cfRule type="expression" dxfId="972" priority="256" stopIfTrue="1">
      <formula>"esterreur(reference)"</formula>
    </cfRule>
  </conditionalFormatting>
  <conditionalFormatting sqref="L259">
    <cfRule type="expression" dxfId="971" priority="255" stopIfTrue="1">
      <formula>"esterreur(reference)"</formula>
    </cfRule>
  </conditionalFormatting>
  <conditionalFormatting sqref="L260">
    <cfRule type="expression" dxfId="970" priority="254" stopIfTrue="1">
      <formula>"esterreur(reference)"</formula>
    </cfRule>
  </conditionalFormatting>
  <conditionalFormatting sqref="L261">
    <cfRule type="expression" dxfId="969" priority="253" stopIfTrue="1">
      <formula>"esterreur(reference)"</formula>
    </cfRule>
  </conditionalFormatting>
  <conditionalFormatting sqref="L262">
    <cfRule type="expression" dxfId="968" priority="252" stopIfTrue="1">
      <formula>"esterreur(reference)"</formula>
    </cfRule>
  </conditionalFormatting>
  <conditionalFormatting sqref="L263:L264">
    <cfRule type="expression" dxfId="967" priority="251" stopIfTrue="1">
      <formula>"esterreur(reference)"</formula>
    </cfRule>
  </conditionalFormatting>
  <conditionalFormatting sqref="L268">
    <cfRule type="expression" dxfId="966" priority="249" stopIfTrue="1">
      <formula>"esterreur(reference)"</formula>
    </cfRule>
  </conditionalFormatting>
  <conditionalFormatting sqref="L267">
    <cfRule type="expression" dxfId="965" priority="250" stopIfTrue="1">
      <formula>"esterreur(reference)"</formula>
    </cfRule>
  </conditionalFormatting>
  <conditionalFormatting sqref="L269">
    <cfRule type="expression" dxfId="964" priority="248" stopIfTrue="1">
      <formula>"esterreur(reference)"</formula>
    </cfRule>
  </conditionalFormatting>
  <conditionalFormatting sqref="L270">
    <cfRule type="expression" dxfId="963" priority="247" stopIfTrue="1">
      <formula>"esterreur(reference)"</formula>
    </cfRule>
  </conditionalFormatting>
  <conditionalFormatting sqref="L272:L273">
    <cfRule type="expression" dxfId="962" priority="245" stopIfTrue="1">
      <formula>"esterreur(reference)"</formula>
    </cfRule>
  </conditionalFormatting>
  <conditionalFormatting sqref="L294:L300">
    <cfRule type="expression" dxfId="961" priority="243" stopIfTrue="1">
      <formula>"esterreur(reference)"</formula>
    </cfRule>
  </conditionalFormatting>
  <conditionalFormatting sqref="L301">
    <cfRule type="expression" dxfId="960" priority="242" stopIfTrue="1">
      <formula>"esterreur(reference)"</formula>
    </cfRule>
  </conditionalFormatting>
  <conditionalFormatting sqref="L302">
    <cfRule type="expression" dxfId="959" priority="241" stopIfTrue="1">
      <formula>"esterreur(reference)"</formula>
    </cfRule>
  </conditionalFormatting>
  <conditionalFormatting sqref="L306">
    <cfRule type="expression" dxfId="958" priority="240" stopIfTrue="1">
      <formula>"esterreur(reference)"</formula>
    </cfRule>
  </conditionalFormatting>
  <conditionalFormatting sqref="L307">
    <cfRule type="expression" dxfId="957" priority="239" stopIfTrue="1">
      <formula>"esterreur(reference)"</formula>
    </cfRule>
  </conditionalFormatting>
  <conditionalFormatting sqref="L311">
    <cfRule type="expression" dxfId="956" priority="238" stopIfTrue="1">
      <formula>"esterreur(reference)"</formula>
    </cfRule>
  </conditionalFormatting>
  <conditionalFormatting sqref="L317">
    <cfRule type="expression" dxfId="955" priority="237" stopIfTrue="1">
      <formula>"esterreur(reference)"</formula>
    </cfRule>
  </conditionalFormatting>
  <conditionalFormatting sqref="L318">
    <cfRule type="expression" dxfId="954" priority="236" stopIfTrue="1">
      <formula>"esterreur(reference)"</formula>
    </cfRule>
  </conditionalFormatting>
  <conditionalFormatting sqref="K5">
    <cfRule type="expression" dxfId="953" priority="230" stopIfTrue="1">
      <formula>"esterreur(reference)"</formula>
    </cfRule>
  </conditionalFormatting>
  <conditionalFormatting sqref="L5">
    <cfRule type="expression" dxfId="952" priority="229" stopIfTrue="1">
      <formula>"esterreur(reference)"</formula>
    </cfRule>
  </conditionalFormatting>
  <conditionalFormatting sqref="K182">
    <cfRule type="expression" dxfId="951" priority="228" stopIfTrue="1">
      <formula>"esterreur(reference)"</formula>
    </cfRule>
  </conditionalFormatting>
  <conditionalFormatting sqref="L93">
    <cfRule type="expression" dxfId="950" priority="227" stopIfTrue="1">
      <formula>"esterreur(reference)"</formula>
    </cfRule>
  </conditionalFormatting>
  <conditionalFormatting sqref="K171">
    <cfRule type="expression" dxfId="949" priority="226" stopIfTrue="1">
      <formula>"esterreur(reference)"</formula>
    </cfRule>
  </conditionalFormatting>
  <conditionalFormatting sqref="K174">
    <cfRule type="expression" dxfId="948" priority="225" stopIfTrue="1">
      <formula>"esterreur(reference)"</formula>
    </cfRule>
  </conditionalFormatting>
  <conditionalFormatting sqref="K177">
    <cfRule type="expression" dxfId="947" priority="224" stopIfTrue="1">
      <formula>"esterreur(reference)"</formula>
    </cfRule>
  </conditionalFormatting>
  <conditionalFormatting sqref="K180">
    <cfRule type="expression" dxfId="946" priority="223" stopIfTrue="1">
      <formula>"esterreur(reference)"</formula>
    </cfRule>
  </conditionalFormatting>
  <conditionalFormatting sqref="K240">
    <cfRule type="expression" dxfId="945" priority="222" stopIfTrue="1">
      <formula>"esterreur(reference)"</formula>
    </cfRule>
  </conditionalFormatting>
  <conditionalFormatting sqref="K243">
    <cfRule type="expression" dxfId="944" priority="221" stopIfTrue="1">
      <formula>"esterreur(reference)"</formula>
    </cfRule>
  </conditionalFormatting>
  <conditionalFormatting sqref="K246">
    <cfRule type="expression" dxfId="943" priority="220" stopIfTrue="1">
      <formula>"esterreur(reference)"</formula>
    </cfRule>
  </conditionalFormatting>
  <conditionalFormatting sqref="J306:J307">
    <cfRule type="expression" dxfId="942" priority="219" stopIfTrue="1">
      <formula>"esterreur(reference)"</formula>
    </cfRule>
  </conditionalFormatting>
  <conditionalFormatting sqref="K187">
    <cfRule type="expression" dxfId="941" priority="218" stopIfTrue="1">
      <formula>"esterreur(reference)"</formula>
    </cfRule>
  </conditionalFormatting>
  <conditionalFormatting sqref="K190">
    <cfRule type="expression" dxfId="940" priority="217" stopIfTrue="1">
      <formula>"esterreur(reference)"</formula>
    </cfRule>
  </conditionalFormatting>
  <conditionalFormatting sqref="J311">
    <cfRule type="expression" dxfId="939" priority="216" stopIfTrue="1">
      <formula>"esterreur(reference)"</formula>
    </cfRule>
  </conditionalFormatting>
  <conditionalFormatting sqref="L364:L375">
    <cfRule type="expression" dxfId="938" priority="215" stopIfTrue="1">
      <formula>"esterreur(reference)"</formula>
    </cfRule>
  </conditionalFormatting>
  <conditionalFormatting sqref="L377:L393">
    <cfRule type="expression" dxfId="937" priority="214" stopIfTrue="1">
      <formula>"esterreur(reference)"</formula>
    </cfRule>
  </conditionalFormatting>
  <conditionalFormatting sqref="K93">
    <cfRule type="expression" dxfId="936" priority="213" stopIfTrue="1">
      <formula>"esterreur(reference)"</formula>
    </cfRule>
  </conditionalFormatting>
  <conditionalFormatting sqref="L240">
    <cfRule type="expression" dxfId="935" priority="212" stopIfTrue="1">
      <formula>"esterreur(reference)"</formula>
    </cfRule>
  </conditionalFormatting>
  <conditionalFormatting sqref="K239">
    <cfRule type="expression" dxfId="934" priority="211" stopIfTrue="1">
      <formula>"esterreur(reference)"</formula>
    </cfRule>
  </conditionalFormatting>
  <conditionalFormatting sqref="L239">
    <cfRule type="expression" dxfId="933" priority="210" stopIfTrue="1">
      <formula>"esterreur(reference)"</formula>
    </cfRule>
  </conditionalFormatting>
  <conditionalFormatting sqref="F183">
    <cfRule type="expression" dxfId="932" priority="209" stopIfTrue="1">
      <formula>"esterreur(reference)"</formula>
    </cfRule>
  </conditionalFormatting>
  <conditionalFormatting sqref="J359">
    <cfRule type="expression" dxfId="931" priority="208" stopIfTrue="1">
      <formula>"esterreur(reference)"</formula>
    </cfRule>
  </conditionalFormatting>
  <conditionalFormatting sqref="L359">
    <cfRule type="expression" dxfId="930" priority="207" stopIfTrue="1">
      <formula>"esterreur(reference)"</formula>
    </cfRule>
  </conditionalFormatting>
  <conditionalFormatting sqref="S185">
    <cfRule type="expression" dxfId="929" priority="206" stopIfTrue="1">
      <formula>"esterreur(reference)"</formula>
    </cfRule>
  </conditionalFormatting>
  <conditionalFormatting sqref="K286">
    <cfRule type="expression" dxfId="928" priority="205" stopIfTrue="1">
      <formula>"esterreur(reference)"</formula>
    </cfRule>
  </conditionalFormatting>
  <conditionalFormatting sqref="AO408:AO413">
    <cfRule type="cellIs" dxfId="927" priority="204" operator="greaterThan">
      <formula>0</formula>
    </cfRule>
  </conditionalFormatting>
  <conditionalFormatting sqref="L71">
    <cfRule type="expression" dxfId="926" priority="203" stopIfTrue="1">
      <formula>"esterreur(reference)"</formula>
    </cfRule>
  </conditionalFormatting>
  <conditionalFormatting sqref="L210">
    <cfRule type="expression" dxfId="925" priority="200" stopIfTrue="1">
      <formula>"esterreur(reference)"</formula>
    </cfRule>
  </conditionalFormatting>
  <conditionalFormatting sqref="L122">
    <cfRule type="expression" dxfId="924" priority="202" stopIfTrue="1">
      <formula>"esterreur(reference)"</formula>
    </cfRule>
  </conditionalFormatting>
  <conditionalFormatting sqref="L266">
    <cfRule type="expression" dxfId="923" priority="199" stopIfTrue="1">
      <formula>"esterreur(reference)"</formula>
    </cfRule>
  </conditionalFormatting>
  <conditionalFormatting sqref="L135">
    <cfRule type="expression" dxfId="922" priority="201" stopIfTrue="1">
      <formula>"esterreur(reference)"</formula>
    </cfRule>
  </conditionalFormatting>
  <conditionalFormatting sqref="L330">
    <cfRule type="expression" dxfId="921" priority="198" stopIfTrue="1">
      <formula>"esterreur(reference)"</formula>
    </cfRule>
  </conditionalFormatting>
  <conditionalFormatting sqref="L75">
    <cfRule type="expression" dxfId="920" priority="197" stopIfTrue="1">
      <formula>"esterreur(reference)"</formula>
    </cfRule>
  </conditionalFormatting>
  <conditionalFormatting sqref="L60">
    <cfRule type="expression" dxfId="919" priority="195" stopIfTrue="1">
      <formula>"esterreur(reference)"</formula>
    </cfRule>
  </conditionalFormatting>
  <conditionalFormatting sqref="L59">
    <cfRule type="expression" dxfId="918" priority="196" stopIfTrue="1">
      <formula>"esterreur(reference)"</formula>
    </cfRule>
  </conditionalFormatting>
  <conditionalFormatting sqref="O25:Q30 Q18 O83:Q85 O41:Q41 O72:Q72 Q24 O13:O14 O16 O18:O24 O49:Q54 Q6:Q14 O31:P40 O42:P48">
    <cfRule type="expression" dxfId="917" priority="190" stopIfTrue="1">
      <formula>"esterreur(reference)"</formula>
    </cfRule>
  </conditionalFormatting>
  <conditionalFormatting sqref="P5">
    <cfRule type="expression" dxfId="916" priority="167" stopIfTrue="1">
      <formula>"esterreur(reference)"</formula>
    </cfRule>
  </conditionalFormatting>
  <conditionalFormatting sqref="Q32">
    <cfRule type="expression" dxfId="915" priority="185" stopIfTrue="1">
      <formula>"esterreur(reference)"</formula>
    </cfRule>
  </conditionalFormatting>
  <conditionalFormatting sqref="Q35">
    <cfRule type="expression" dxfId="914" priority="184" stopIfTrue="1">
      <formula>"esterreur(reference)"</formula>
    </cfRule>
  </conditionalFormatting>
  <conditionalFormatting sqref="O55:P56 O71:P71">
    <cfRule type="expression" dxfId="913" priority="191" stopIfTrue="1">
      <formula>"esterreur(reference)"</formula>
    </cfRule>
  </conditionalFormatting>
  <conditionalFormatting sqref="O61:P70">
    <cfRule type="expression" dxfId="912" priority="192" stopIfTrue="1">
      <formula>"esterreur(reference)"</formula>
    </cfRule>
  </conditionalFormatting>
  <conditionalFormatting sqref="O57:P59">
    <cfRule type="expression" dxfId="911" priority="193" stopIfTrue="1">
      <formula>"esterreur(reference)"</formula>
    </cfRule>
  </conditionalFormatting>
  <conditionalFormatting sqref="O60:P60">
    <cfRule type="expression" dxfId="910" priority="194" stopIfTrue="1">
      <formula>"esterreur(reference)"</formula>
    </cfRule>
  </conditionalFormatting>
  <conditionalFormatting sqref="Q19 Q21:Q23">
    <cfRule type="expression" dxfId="909" priority="188" stopIfTrue="1">
      <formula>"esterreur(reference)"</formula>
    </cfRule>
  </conditionalFormatting>
  <conditionalFormatting sqref="Q16:Q17">
    <cfRule type="expression" dxfId="908" priority="189" stopIfTrue="1">
      <formula>"esterreur(reference)"</formula>
    </cfRule>
  </conditionalFormatting>
  <conditionalFormatting sqref="Q20">
    <cfRule type="expression" dxfId="907" priority="187" stopIfTrue="1">
      <formula>"esterreur(reference)"</formula>
    </cfRule>
  </conditionalFormatting>
  <conditionalFormatting sqref="Q31 Q33:Q34">
    <cfRule type="expression" dxfId="906" priority="186" stopIfTrue="1">
      <formula>"esterreur(reference)"</formula>
    </cfRule>
  </conditionalFormatting>
  <conditionalFormatting sqref="Q42">
    <cfRule type="expression" dxfId="905" priority="183" stopIfTrue="1">
      <formula>"esterreur(reference)"</formula>
    </cfRule>
  </conditionalFormatting>
  <conditionalFormatting sqref="Q43">
    <cfRule type="expression" dxfId="904" priority="182" stopIfTrue="1">
      <formula>"esterreur(reference)"</formula>
    </cfRule>
  </conditionalFormatting>
  <conditionalFormatting sqref="Q44">
    <cfRule type="expression" dxfId="903" priority="181" stopIfTrue="1">
      <formula>"esterreur(reference)"</formula>
    </cfRule>
  </conditionalFormatting>
  <conditionalFormatting sqref="Q45:Q48">
    <cfRule type="expression" dxfId="902" priority="180" stopIfTrue="1">
      <formula>"esterreur(reference)"</formula>
    </cfRule>
  </conditionalFormatting>
  <conditionalFormatting sqref="Q55">
    <cfRule type="expression" dxfId="901" priority="179" stopIfTrue="1">
      <formula>"esterreur(reference)"</formula>
    </cfRule>
  </conditionalFormatting>
  <conditionalFormatting sqref="Q56">
    <cfRule type="expression" dxfId="900" priority="178" stopIfTrue="1">
      <formula>"esterreur(reference)"</formula>
    </cfRule>
  </conditionalFormatting>
  <conditionalFormatting sqref="Q58">
    <cfRule type="expression" dxfId="899" priority="177" stopIfTrue="1">
      <formula>"esterreur(reference)"</formula>
    </cfRule>
  </conditionalFormatting>
  <conditionalFormatting sqref="Q61">
    <cfRule type="expression" dxfId="898" priority="176" stopIfTrue="1">
      <formula>"esterreur(reference)"</formula>
    </cfRule>
  </conditionalFormatting>
  <conditionalFormatting sqref="Q63">
    <cfRule type="expression" dxfId="897" priority="175" stopIfTrue="1">
      <formula>"esterreur(reference)"</formula>
    </cfRule>
  </conditionalFormatting>
  <conditionalFormatting sqref="Q62">
    <cfRule type="expression" dxfId="896" priority="174" stopIfTrue="1">
      <formula>"esterreur(reference)"</formula>
    </cfRule>
  </conditionalFormatting>
  <conditionalFormatting sqref="Q64">
    <cfRule type="expression" dxfId="895" priority="173" stopIfTrue="1">
      <formula>"esterreur(reference)"</formula>
    </cfRule>
  </conditionalFormatting>
  <conditionalFormatting sqref="Q65">
    <cfRule type="expression" dxfId="894" priority="172" stopIfTrue="1">
      <formula>"esterreur(reference)"</formula>
    </cfRule>
  </conditionalFormatting>
  <conditionalFormatting sqref="Q66:Q69">
    <cfRule type="expression" dxfId="893" priority="171" stopIfTrue="1">
      <formula>"esterreur(reference)"</formula>
    </cfRule>
  </conditionalFormatting>
  <conditionalFormatting sqref="Q70">
    <cfRule type="expression" dxfId="892" priority="170" stopIfTrue="1">
      <formula>"esterreur(reference)"</formula>
    </cfRule>
  </conditionalFormatting>
  <conditionalFormatting sqref="Q75:Q82">
    <cfRule type="expression" dxfId="891" priority="169" stopIfTrue="1">
      <formula>"esterreur(reference)"</formula>
    </cfRule>
  </conditionalFormatting>
  <conditionalFormatting sqref="Q57">
    <cfRule type="expression" dxfId="890" priority="168" stopIfTrue="1">
      <formula>"esterreur(reference)"</formula>
    </cfRule>
  </conditionalFormatting>
  <conditionalFormatting sqref="Q5">
    <cfRule type="expression" dxfId="889" priority="166" stopIfTrue="1">
      <formula>"esterreur(reference)"</formula>
    </cfRule>
  </conditionalFormatting>
  <conditionalFormatting sqref="Q71">
    <cfRule type="expression" dxfId="888" priority="165" stopIfTrue="1">
      <formula>"esterreur(reference)"</formula>
    </cfRule>
  </conditionalFormatting>
  <conditionalFormatting sqref="Q60">
    <cfRule type="expression" dxfId="887" priority="163" stopIfTrue="1">
      <formula>"esterreur(reference)"</formula>
    </cfRule>
  </conditionalFormatting>
  <conditionalFormatting sqref="P98">
    <cfRule type="expression" dxfId="886" priority="162" stopIfTrue="1">
      <formula>"esterreur(reference)"</formula>
    </cfRule>
  </conditionalFormatting>
  <conditionalFormatting sqref="Q59">
    <cfRule type="expression" dxfId="885" priority="164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884" priority="158" stopIfTrue="1">
      <formula>"esterreur(reference)"</formula>
    </cfRule>
  </conditionalFormatting>
  <conditionalFormatting sqref="O141:P147">
    <cfRule type="expression" dxfId="883" priority="159" stopIfTrue="1">
      <formula>"esterreur(reference)"</formula>
    </cfRule>
  </conditionalFormatting>
  <conditionalFormatting sqref="O137:P139">
    <cfRule type="expression" dxfId="882" priority="160" stopIfTrue="1">
      <formula>"esterreur(reference)"</formula>
    </cfRule>
  </conditionalFormatting>
  <conditionalFormatting sqref="O140:P140">
    <cfRule type="expression" dxfId="881" priority="161" stopIfTrue="1">
      <formula>"esterreur(reference)"</formula>
    </cfRule>
  </conditionalFormatting>
  <conditionalFormatting sqref="Q94:Q95">
    <cfRule type="expression" dxfId="880" priority="157" stopIfTrue="1">
      <formula>"esterreur(reference)"</formula>
    </cfRule>
  </conditionalFormatting>
  <conditionalFormatting sqref="Q98">
    <cfRule type="expression" dxfId="879" priority="156" stopIfTrue="1">
      <formula>"esterreur(reference)"</formula>
    </cfRule>
  </conditionalFormatting>
  <conditionalFormatting sqref="Q99">
    <cfRule type="expression" dxfId="878" priority="155" stopIfTrue="1">
      <formula>"esterreur(reference)"</formula>
    </cfRule>
  </conditionalFormatting>
  <conditionalFormatting sqref="Q101">
    <cfRule type="expression" dxfId="877" priority="154" stopIfTrue="1">
      <formula>"esterreur(reference)"</formula>
    </cfRule>
  </conditionalFormatting>
  <conditionalFormatting sqref="Q102">
    <cfRule type="expression" dxfId="876" priority="153" stopIfTrue="1">
      <formula>"esterreur(reference)"</formula>
    </cfRule>
  </conditionalFormatting>
  <conditionalFormatting sqref="Q103">
    <cfRule type="expression" dxfId="875" priority="152" stopIfTrue="1">
      <formula>"esterreur(reference)"</formula>
    </cfRule>
  </conditionalFormatting>
  <conditionalFormatting sqref="Q111">
    <cfRule type="expression" dxfId="874" priority="151" stopIfTrue="1">
      <formula>"esterreur(reference)"</formula>
    </cfRule>
  </conditionalFormatting>
  <conditionalFormatting sqref="Q112">
    <cfRule type="expression" dxfId="873" priority="150" stopIfTrue="1">
      <formula>"esterreur(reference)"</formula>
    </cfRule>
  </conditionalFormatting>
  <conditionalFormatting sqref="Q114">
    <cfRule type="expression" dxfId="872" priority="149" stopIfTrue="1">
      <formula>"esterreur(reference)"</formula>
    </cfRule>
  </conditionalFormatting>
  <conditionalFormatting sqref="Q116:Q119">
    <cfRule type="expression" dxfId="871" priority="148" stopIfTrue="1">
      <formula>"esterreur(reference)"</formula>
    </cfRule>
  </conditionalFormatting>
  <conditionalFormatting sqref="Q120">
    <cfRule type="expression" dxfId="870" priority="147" stopIfTrue="1">
      <formula>"esterreur(reference)"</formula>
    </cfRule>
  </conditionalFormatting>
  <conditionalFormatting sqref="Q130">
    <cfRule type="expression" dxfId="869" priority="144" stopIfTrue="1">
      <formula>"esterreur(reference)"</formula>
    </cfRule>
  </conditionalFormatting>
  <conditionalFormatting sqref="Q124">
    <cfRule type="expression" dxfId="868" priority="146" stopIfTrue="1">
      <formula>"esterreur(reference)"</formula>
    </cfRule>
  </conditionalFormatting>
  <conditionalFormatting sqref="Q123">
    <cfRule type="expression" dxfId="867" priority="145" stopIfTrue="1">
      <formula>"esterreur(reference)"</formula>
    </cfRule>
  </conditionalFormatting>
  <conditionalFormatting sqref="Q139">
    <cfRule type="expression" dxfId="866" priority="137" stopIfTrue="1">
      <formula>"esterreur(reference)"</formula>
    </cfRule>
  </conditionalFormatting>
  <conditionalFormatting sqref="Q131">
    <cfRule type="expression" dxfId="865" priority="143" stopIfTrue="1">
      <formula>"esterreur(reference)"</formula>
    </cfRule>
  </conditionalFormatting>
  <conditionalFormatting sqref="Q132">
    <cfRule type="expression" dxfId="864" priority="142" stopIfTrue="1">
      <formula>"esterreur(reference)"</formula>
    </cfRule>
  </conditionalFormatting>
  <conditionalFormatting sqref="Q133">
    <cfRule type="expression" dxfId="863" priority="141" stopIfTrue="1">
      <formula>"esterreur(reference)"</formula>
    </cfRule>
  </conditionalFormatting>
  <conditionalFormatting sqref="Q141">
    <cfRule type="expression" dxfId="862" priority="135" stopIfTrue="1">
      <formula>"esterreur(reference)"</formula>
    </cfRule>
  </conditionalFormatting>
  <conditionalFormatting sqref="Q136">
    <cfRule type="expression" dxfId="861" priority="140" stopIfTrue="1">
      <formula>"esterreur(reference)"</formula>
    </cfRule>
  </conditionalFormatting>
  <conditionalFormatting sqref="Q137">
    <cfRule type="expression" dxfId="860" priority="139" stopIfTrue="1">
      <formula>"esterreur(reference)"</formula>
    </cfRule>
  </conditionalFormatting>
  <conditionalFormatting sqref="Q138">
    <cfRule type="expression" dxfId="859" priority="138" stopIfTrue="1">
      <formula>"esterreur(reference)"</formula>
    </cfRule>
  </conditionalFormatting>
  <conditionalFormatting sqref="Q143">
    <cfRule type="expression" dxfId="858" priority="133" stopIfTrue="1">
      <formula>"esterreur(reference)"</formula>
    </cfRule>
  </conditionalFormatting>
  <conditionalFormatting sqref="Q140">
    <cfRule type="expression" dxfId="857" priority="136" stopIfTrue="1">
      <formula>"esterreur(reference)"</formula>
    </cfRule>
  </conditionalFormatting>
  <conditionalFormatting sqref="Q142">
    <cfRule type="expression" dxfId="856" priority="134" stopIfTrue="1">
      <formula>"esterreur(reference)"</formula>
    </cfRule>
  </conditionalFormatting>
  <conditionalFormatting sqref="Q144">
    <cfRule type="expression" dxfId="855" priority="132" stopIfTrue="1">
      <formula>"esterreur(reference)"</formula>
    </cfRule>
  </conditionalFormatting>
  <conditionalFormatting sqref="Q145">
    <cfRule type="expression" dxfId="854" priority="131" stopIfTrue="1">
      <formula>"esterreur(reference)"</formula>
    </cfRule>
  </conditionalFormatting>
  <conditionalFormatting sqref="Q146">
    <cfRule type="expression" dxfId="853" priority="130" stopIfTrue="1">
      <formula>"esterreur(reference)"</formula>
    </cfRule>
  </conditionalFormatting>
  <conditionalFormatting sqref="Q147">
    <cfRule type="expression" dxfId="852" priority="129" stopIfTrue="1">
      <formula>"esterreur(reference)"</formula>
    </cfRule>
  </conditionalFormatting>
  <conditionalFormatting sqref="Q113">
    <cfRule type="expression" dxfId="851" priority="126" stopIfTrue="1">
      <formula>"esterreur(reference)"</formula>
    </cfRule>
  </conditionalFormatting>
  <conditionalFormatting sqref="Q155:Q161">
    <cfRule type="expression" dxfId="850" priority="128" stopIfTrue="1">
      <formula>"esterreur(reference)"</formula>
    </cfRule>
  </conditionalFormatting>
  <conditionalFormatting sqref="Q93">
    <cfRule type="expression" dxfId="849" priority="125" stopIfTrue="1">
      <formula>"esterreur(reference)"</formula>
    </cfRule>
  </conditionalFormatting>
  <conditionalFormatting sqref="Q115">
    <cfRule type="expression" dxfId="848" priority="127" stopIfTrue="1">
      <formula>"esterreur(reference)"</formula>
    </cfRule>
  </conditionalFormatting>
  <conditionalFormatting sqref="P93">
    <cfRule type="expression" dxfId="847" priority="124" stopIfTrue="1">
      <formula>"esterreur(reference)"</formula>
    </cfRule>
  </conditionalFormatting>
  <conditionalFormatting sqref="Q122">
    <cfRule type="expression" dxfId="846" priority="123" stopIfTrue="1">
      <formula>"esterreur(reference)"</formula>
    </cfRule>
  </conditionalFormatting>
  <conditionalFormatting sqref="Q135">
    <cfRule type="expression" dxfId="845" priority="122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844" priority="119" stopIfTrue="1">
      <formula>"esterreur(reference)"</formula>
    </cfRule>
  </conditionalFormatting>
  <conditionalFormatting sqref="O219:P224">
    <cfRule type="expression" dxfId="843" priority="120" stopIfTrue="1">
      <formula>"esterreur(reference)"</formula>
    </cfRule>
  </conditionalFormatting>
  <conditionalFormatting sqref="O196:Q196">
    <cfRule type="expression" dxfId="842" priority="121" stopIfTrue="1">
      <formula>"esterreur(reference)"</formula>
    </cfRule>
  </conditionalFormatting>
  <conditionalFormatting sqref="Q207">
    <cfRule type="expression" dxfId="841" priority="105" stopIfTrue="1">
      <formula>"esterreur(reference)"</formula>
    </cfRule>
  </conditionalFormatting>
  <conditionalFormatting sqref="Q227">
    <cfRule type="expression" dxfId="840" priority="101" stopIfTrue="1">
      <formula>"esterreur(reference)"</formula>
    </cfRule>
  </conditionalFormatting>
  <conditionalFormatting sqref="Q171">
    <cfRule type="expression" dxfId="839" priority="118" stopIfTrue="1">
      <formula>"esterreur(reference)"</formula>
    </cfRule>
  </conditionalFormatting>
  <conditionalFormatting sqref="Q174">
    <cfRule type="expression" dxfId="838" priority="117" stopIfTrue="1">
      <formula>"esterreur(reference)"</formula>
    </cfRule>
  </conditionalFormatting>
  <conditionalFormatting sqref="Q177">
    <cfRule type="expression" dxfId="837" priority="116" stopIfTrue="1">
      <formula>"esterreur(reference)"</formula>
    </cfRule>
  </conditionalFormatting>
  <conditionalFormatting sqref="Q183">
    <cfRule type="expression" dxfId="836" priority="115" stopIfTrue="1">
      <formula>"esterreur(reference)"</formula>
    </cfRule>
  </conditionalFormatting>
  <conditionalFormatting sqref="Q187">
    <cfRule type="expression" dxfId="835" priority="114" stopIfTrue="1">
      <formula>"esterreur(reference)"</formula>
    </cfRule>
  </conditionalFormatting>
  <conditionalFormatting sqref="Q197">
    <cfRule type="expression" dxfId="834" priority="113" stopIfTrue="1">
      <formula>"esterreur(reference)"</formula>
    </cfRule>
  </conditionalFormatting>
  <conditionalFormatting sqref="Q199">
    <cfRule type="expression" dxfId="833" priority="112" stopIfTrue="1">
      <formula>"esterreur(reference)"</formula>
    </cfRule>
  </conditionalFormatting>
  <conditionalFormatting sqref="Q198">
    <cfRule type="expression" dxfId="832" priority="111" stopIfTrue="1">
      <formula>"esterreur(reference)"</formula>
    </cfRule>
  </conditionalFormatting>
  <conditionalFormatting sqref="Q200">
    <cfRule type="expression" dxfId="831" priority="110" stopIfTrue="1">
      <formula>"esterreur(reference)"</formula>
    </cfRule>
  </conditionalFormatting>
  <conditionalFormatting sqref="Q201">
    <cfRule type="expression" dxfId="830" priority="109" stopIfTrue="1">
      <formula>"esterreur(reference)"</formula>
    </cfRule>
  </conditionalFormatting>
  <conditionalFormatting sqref="Q202:Q204">
    <cfRule type="expression" dxfId="829" priority="108" stopIfTrue="1">
      <formula>"esterreur(reference)"</formula>
    </cfRule>
  </conditionalFormatting>
  <conditionalFormatting sqref="Q206">
    <cfRule type="expression" dxfId="828" priority="106" stopIfTrue="1">
      <formula>"esterreur(reference)"</formula>
    </cfRule>
  </conditionalFormatting>
  <conditionalFormatting sqref="Q205">
    <cfRule type="expression" dxfId="827" priority="107" stopIfTrue="1">
      <formula>"esterreur(reference)"</formula>
    </cfRule>
  </conditionalFormatting>
  <conditionalFormatting sqref="Q208">
    <cfRule type="expression" dxfId="826" priority="104" stopIfTrue="1">
      <formula>"esterreur(reference)"</formula>
    </cfRule>
  </conditionalFormatting>
  <conditionalFormatting sqref="Q211:Q224">
    <cfRule type="expression" dxfId="825" priority="103" stopIfTrue="1">
      <formula>"esterreur(reference)"</formula>
    </cfRule>
  </conditionalFormatting>
  <conditionalFormatting sqref="Q225:Q226">
    <cfRule type="expression" dxfId="824" priority="102" stopIfTrue="1">
      <formula>"esterreur(reference)"</formula>
    </cfRule>
  </conditionalFormatting>
  <conditionalFormatting sqref="Q180">
    <cfRule type="expression" dxfId="823" priority="100" stopIfTrue="1">
      <formula>"esterreur(reference)"</formula>
    </cfRule>
  </conditionalFormatting>
  <conditionalFormatting sqref="P182">
    <cfRule type="expression" dxfId="822" priority="99" stopIfTrue="1">
      <formula>"esterreur(reference)"</formula>
    </cfRule>
  </conditionalFormatting>
  <conditionalFormatting sqref="P171">
    <cfRule type="expression" dxfId="821" priority="98" stopIfTrue="1">
      <formula>"esterreur(reference)"</formula>
    </cfRule>
  </conditionalFormatting>
  <conditionalFormatting sqref="P174">
    <cfRule type="expression" dxfId="820" priority="97" stopIfTrue="1">
      <formula>"esterreur(reference)"</formula>
    </cfRule>
  </conditionalFormatting>
  <conditionalFormatting sqref="P177">
    <cfRule type="expression" dxfId="819" priority="96" stopIfTrue="1">
      <formula>"esterreur(reference)"</formula>
    </cfRule>
  </conditionalFormatting>
  <conditionalFormatting sqref="P180">
    <cfRule type="expression" dxfId="818" priority="95" stopIfTrue="1">
      <formula>"esterreur(reference)"</formula>
    </cfRule>
  </conditionalFormatting>
  <conditionalFormatting sqref="P187">
    <cfRule type="expression" dxfId="817" priority="94" stopIfTrue="1">
      <formula>"esterreur(reference)"</formula>
    </cfRule>
  </conditionalFormatting>
  <conditionalFormatting sqref="P190">
    <cfRule type="expression" dxfId="816" priority="93" stopIfTrue="1">
      <formula>"esterreur(reference)"</formula>
    </cfRule>
  </conditionalFormatting>
  <conditionalFormatting sqref="Q210">
    <cfRule type="expression" dxfId="815" priority="92" stopIfTrue="1">
      <formula>"esterreur(reference)"</formula>
    </cfRule>
  </conditionalFormatting>
  <conditionalFormatting sqref="O287:Q287 O288:P288 O242:Q242 O251:Q252 O284:Q284 Q275:Q283 O253:P274">
    <cfRule type="expression" dxfId="814" priority="89" stopIfTrue="1">
      <formula>"esterreur(reference)"</formula>
    </cfRule>
  </conditionalFormatting>
  <conditionalFormatting sqref="O275:P280">
    <cfRule type="expression" dxfId="813" priority="90" stopIfTrue="1">
      <formula>"esterreur(reference)"</formula>
    </cfRule>
  </conditionalFormatting>
  <conditionalFormatting sqref="O281:P283">
    <cfRule type="expression" dxfId="812" priority="91" stopIfTrue="1">
      <formula>"esterreur(reference)"</formula>
    </cfRule>
  </conditionalFormatting>
  <conditionalFormatting sqref="Q271">
    <cfRule type="expression" dxfId="811" priority="71" stopIfTrue="1">
      <formula>"esterreur(reference)"</formula>
    </cfRule>
  </conditionalFormatting>
  <conditionalFormatting sqref="Q274">
    <cfRule type="expression" dxfId="810" priority="69" stopIfTrue="1">
      <formula>"esterreur(reference)"</formula>
    </cfRule>
  </conditionalFormatting>
  <conditionalFormatting sqref="Q243">
    <cfRule type="expression" dxfId="809" priority="88" stopIfTrue="1">
      <formula>"esterreur(reference)"</formula>
    </cfRule>
  </conditionalFormatting>
  <conditionalFormatting sqref="Q246">
    <cfRule type="expression" dxfId="808" priority="87" stopIfTrue="1">
      <formula>"esterreur(reference)"</formula>
    </cfRule>
  </conditionalFormatting>
  <conditionalFormatting sqref="Q253">
    <cfRule type="expression" dxfId="807" priority="86" stopIfTrue="1">
      <formula>"esterreur(reference)"</formula>
    </cfRule>
  </conditionalFormatting>
  <conditionalFormatting sqref="Q254">
    <cfRule type="expression" dxfId="806" priority="85" stopIfTrue="1">
      <formula>"esterreur(reference)"</formula>
    </cfRule>
  </conditionalFormatting>
  <conditionalFormatting sqref="Q255">
    <cfRule type="expression" dxfId="805" priority="84" stopIfTrue="1">
      <formula>"esterreur(reference)"</formula>
    </cfRule>
  </conditionalFormatting>
  <conditionalFormatting sqref="Q256">
    <cfRule type="expression" dxfId="804" priority="83" stopIfTrue="1">
      <formula>"esterreur(reference)"</formula>
    </cfRule>
  </conditionalFormatting>
  <conditionalFormatting sqref="Q257">
    <cfRule type="expression" dxfId="803" priority="82" stopIfTrue="1">
      <formula>"esterreur(reference)"</formula>
    </cfRule>
  </conditionalFormatting>
  <conditionalFormatting sqref="Q258">
    <cfRule type="expression" dxfId="802" priority="81" stopIfTrue="1">
      <formula>"esterreur(reference)"</formula>
    </cfRule>
  </conditionalFormatting>
  <conditionalFormatting sqref="Q259">
    <cfRule type="expression" dxfId="801" priority="80" stopIfTrue="1">
      <formula>"esterreur(reference)"</formula>
    </cfRule>
  </conditionalFormatting>
  <conditionalFormatting sqref="Q260">
    <cfRule type="expression" dxfId="800" priority="79" stopIfTrue="1">
      <formula>"esterreur(reference)"</formula>
    </cfRule>
  </conditionalFormatting>
  <conditionalFormatting sqref="Q261">
    <cfRule type="expression" dxfId="799" priority="78" stopIfTrue="1">
      <formula>"esterreur(reference)"</formula>
    </cfRule>
  </conditionalFormatting>
  <conditionalFormatting sqref="Q262">
    <cfRule type="expression" dxfId="798" priority="77" stopIfTrue="1">
      <formula>"esterreur(reference)"</formula>
    </cfRule>
  </conditionalFormatting>
  <conditionalFormatting sqref="Q263:Q264">
    <cfRule type="expression" dxfId="797" priority="76" stopIfTrue="1">
      <formula>"esterreur(reference)"</formula>
    </cfRule>
  </conditionalFormatting>
  <conditionalFormatting sqref="Q268">
    <cfRule type="expression" dxfId="796" priority="74" stopIfTrue="1">
      <formula>"esterreur(reference)"</formula>
    </cfRule>
  </conditionalFormatting>
  <conditionalFormatting sqref="Q267">
    <cfRule type="expression" dxfId="795" priority="75" stopIfTrue="1">
      <formula>"esterreur(reference)"</formula>
    </cfRule>
  </conditionalFormatting>
  <conditionalFormatting sqref="Q269">
    <cfRule type="expression" dxfId="794" priority="73" stopIfTrue="1">
      <formula>"esterreur(reference)"</formula>
    </cfRule>
  </conditionalFormatting>
  <conditionalFormatting sqref="Q270">
    <cfRule type="expression" dxfId="793" priority="72" stopIfTrue="1">
      <formula>"esterreur(reference)"</formula>
    </cfRule>
  </conditionalFormatting>
  <conditionalFormatting sqref="Q272:Q273">
    <cfRule type="expression" dxfId="792" priority="70" stopIfTrue="1">
      <formula>"esterreur(reference)"</formula>
    </cfRule>
  </conditionalFormatting>
  <conditionalFormatting sqref="P240">
    <cfRule type="expression" dxfId="791" priority="68" stopIfTrue="1">
      <formula>"esterreur(reference)"</formula>
    </cfRule>
  </conditionalFormatting>
  <conditionalFormatting sqref="P243">
    <cfRule type="expression" dxfId="790" priority="67" stopIfTrue="1">
      <formula>"esterreur(reference)"</formula>
    </cfRule>
  </conditionalFormatting>
  <conditionalFormatting sqref="P246">
    <cfRule type="expression" dxfId="789" priority="66" stopIfTrue="1">
      <formula>"esterreur(reference)"</formula>
    </cfRule>
  </conditionalFormatting>
  <conditionalFormatting sqref="Q240">
    <cfRule type="expression" dxfId="788" priority="65" stopIfTrue="1">
      <formula>"esterreur(reference)"</formula>
    </cfRule>
  </conditionalFormatting>
  <conditionalFormatting sqref="P286">
    <cfRule type="expression" dxfId="787" priority="64" stopIfTrue="1">
      <formula>"esterreur(reference)"</formula>
    </cfRule>
  </conditionalFormatting>
  <conditionalFormatting sqref="Q266">
    <cfRule type="expression" dxfId="786" priority="63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785" priority="61" stopIfTrue="1">
      <formula>"esterreur(reference)"</formula>
    </cfRule>
  </conditionalFormatting>
  <conditionalFormatting sqref="O316:Q316">
    <cfRule type="expression" dxfId="784" priority="62" stopIfTrue="1">
      <formula>"esterreur(reference)"</formula>
    </cfRule>
  </conditionalFormatting>
  <conditionalFormatting sqref="Q331:Q347">
    <cfRule type="expression" dxfId="783" priority="48" stopIfTrue="1">
      <formula>"esterreur(reference)"</formula>
    </cfRule>
  </conditionalFormatting>
  <conditionalFormatting sqref="Q325">
    <cfRule type="expression" dxfId="782" priority="52" stopIfTrue="1">
      <formula>"esterreur(reference)"</formula>
    </cfRule>
  </conditionalFormatting>
  <conditionalFormatting sqref="Q326">
    <cfRule type="expression" dxfId="781" priority="51" stopIfTrue="1">
      <formula>"esterreur(reference)"</formula>
    </cfRule>
  </conditionalFormatting>
  <conditionalFormatting sqref="Q327">
    <cfRule type="expression" dxfId="780" priority="50" stopIfTrue="1">
      <formula>"esterreur(reference)"</formula>
    </cfRule>
  </conditionalFormatting>
  <conditionalFormatting sqref="Q328">
    <cfRule type="expression" dxfId="779" priority="49" stopIfTrue="1">
      <formula>"esterreur(reference)"</formula>
    </cfRule>
  </conditionalFormatting>
  <conditionalFormatting sqref="Q294:Q300">
    <cfRule type="expression" dxfId="778" priority="60" stopIfTrue="1">
      <formula>"esterreur(reference)"</formula>
    </cfRule>
  </conditionalFormatting>
  <conditionalFormatting sqref="Q301">
    <cfRule type="expression" dxfId="777" priority="59" stopIfTrue="1">
      <formula>"esterreur(reference)"</formula>
    </cfRule>
  </conditionalFormatting>
  <conditionalFormatting sqref="Q302">
    <cfRule type="expression" dxfId="776" priority="58" stopIfTrue="1">
      <formula>"esterreur(reference)"</formula>
    </cfRule>
  </conditionalFormatting>
  <conditionalFormatting sqref="Q306">
    <cfRule type="expression" dxfId="775" priority="57" stopIfTrue="1">
      <formula>"esterreur(reference)"</formula>
    </cfRule>
  </conditionalFormatting>
  <conditionalFormatting sqref="Q307">
    <cfRule type="expression" dxfId="774" priority="56" stopIfTrue="1">
      <formula>"esterreur(reference)"</formula>
    </cfRule>
  </conditionalFormatting>
  <conditionalFormatting sqref="Q311">
    <cfRule type="expression" dxfId="773" priority="55" stopIfTrue="1">
      <formula>"esterreur(reference)"</formula>
    </cfRule>
  </conditionalFormatting>
  <conditionalFormatting sqref="Q317">
    <cfRule type="expression" dxfId="772" priority="54" stopIfTrue="1">
      <formula>"esterreur(reference)"</formula>
    </cfRule>
  </conditionalFormatting>
  <conditionalFormatting sqref="Q318">
    <cfRule type="expression" dxfId="771" priority="53" stopIfTrue="1">
      <formula>"esterreur(reference)"</formula>
    </cfRule>
  </conditionalFormatting>
  <conditionalFormatting sqref="O306:O307">
    <cfRule type="expression" dxfId="770" priority="47" stopIfTrue="1">
      <formula>"esterreur(reference)"</formula>
    </cfRule>
  </conditionalFormatting>
  <conditionalFormatting sqref="O311">
    <cfRule type="expression" dxfId="769" priority="46" stopIfTrue="1">
      <formula>"esterreur(reference)"</formula>
    </cfRule>
  </conditionalFormatting>
  <conditionalFormatting sqref="Q330">
    <cfRule type="expression" dxfId="768" priority="45" stopIfTrue="1">
      <formula>"esterreur(reference)"</formula>
    </cfRule>
  </conditionalFormatting>
  <conditionalFormatting sqref="O363:Q363 O364:P375">
    <cfRule type="expression" dxfId="767" priority="39" stopIfTrue="1">
      <formula>"esterreur(reference)"</formula>
    </cfRule>
  </conditionalFormatting>
  <conditionalFormatting sqref="O358:Q358">
    <cfRule type="expression" dxfId="766" priority="40" stopIfTrue="1">
      <formula>"esterreur(reference)"</formula>
    </cfRule>
  </conditionalFormatting>
  <conditionalFormatting sqref="O376:Q376 O377:P392">
    <cfRule type="expression" dxfId="765" priority="41" stopIfTrue="1">
      <formula>"esterreur(reference)"</formula>
    </cfRule>
  </conditionalFormatting>
  <conditionalFormatting sqref="O395:Q398 O393:P393">
    <cfRule type="expression" dxfId="764" priority="42" stopIfTrue="1">
      <formula>"esterreur(reference)"</formula>
    </cfRule>
  </conditionalFormatting>
  <conditionalFormatting sqref="O360:Q362 P359">
    <cfRule type="expression" dxfId="763" priority="43" stopIfTrue="1">
      <formula>"esterreur(reference)"</formula>
    </cfRule>
  </conditionalFormatting>
  <conditionalFormatting sqref="P394">
    <cfRule type="expression" dxfId="762" priority="44" stopIfTrue="1">
      <formula>"esterreur(reference)"</formula>
    </cfRule>
  </conditionalFormatting>
  <conditionalFormatting sqref="Q364:Q375">
    <cfRule type="expression" dxfId="761" priority="38" stopIfTrue="1">
      <formula>"esterreur(reference)"</formula>
    </cfRule>
  </conditionalFormatting>
  <conditionalFormatting sqref="Q377:Q393">
    <cfRule type="expression" dxfId="760" priority="37" stopIfTrue="1">
      <formula>"esterreur(reference)"</formula>
    </cfRule>
  </conditionalFormatting>
  <conditionalFormatting sqref="O359">
    <cfRule type="expression" dxfId="759" priority="36" stopIfTrue="1">
      <formula>"esterreur(reference)"</formula>
    </cfRule>
  </conditionalFormatting>
  <conditionalFormatting sqref="Q359">
    <cfRule type="expression" dxfId="758" priority="35" stopIfTrue="1">
      <formula>"esterreur(reference)"</formula>
    </cfRule>
  </conditionalFormatting>
  <conditionalFormatting sqref="Q36:Q40">
    <cfRule type="expression" dxfId="757" priority="34" stopIfTrue="1">
      <formula>"esterreur(reference)"</formula>
    </cfRule>
  </conditionalFormatting>
  <conditionalFormatting sqref="L68">
    <cfRule type="expression" dxfId="756" priority="33" stopIfTrue="1">
      <formula>"esterreur(reference)"</formula>
    </cfRule>
  </conditionalFormatting>
  <conditionalFormatting sqref="Q149:Q151">
    <cfRule type="expression" dxfId="755" priority="25" stopIfTrue="1">
      <formula>"esterreur(reference)"</formula>
    </cfRule>
  </conditionalFormatting>
  <conditionalFormatting sqref="H148 J148:K148">
    <cfRule type="expression" dxfId="754" priority="32" stopIfTrue="1">
      <formula>"esterreur(reference)"</formula>
    </cfRule>
  </conditionalFormatting>
  <conditionalFormatting sqref="L148">
    <cfRule type="expression" dxfId="753" priority="31" stopIfTrue="1">
      <formula>"esterreur(reference)"</formula>
    </cfRule>
  </conditionalFormatting>
  <conditionalFormatting sqref="O148:P148">
    <cfRule type="expression" dxfId="752" priority="30" stopIfTrue="1">
      <formula>"esterreur(reference)"</formula>
    </cfRule>
  </conditionalFormatting>
  <conditionalFormatting sqref="Q148">
    <cfRule type="expression" dxfId="751" priority="29" stopIfTrue="1">
      <formula>"esterreur(reference)"</formula>
    </cfRule>
  </conditionalFormatting>
  <conditionalFormatting sqref="H149:H151 J149:K151">
    <cfRule type="expression" dxfId="750" priority="28" stopIfTrue="1">
      <formula>"esterreur(reference)"</formula>
    </cfRule>
  </conditionalFormatting>
  <conditionalFormatting sqref="L149:L151">
    <cfRule type="expression" dxfId="749" priority="27" stopIfTrue="1">
      <formula>"esterreur(reference)"</formula>
    </cfRule>
  </conditionalFormatting>
  <conditionalFormatting sqref="O149:P151">
    <cfRule type="expression" dxfId="748" priority="26" stopIfTrue="1">
      <formula>"esterreur(reference)"</formula>
    </cfRule>
  </conditionalFormatting>
  <conditionalFormatting sqref="L158:L161">
    <cfRule type="expression" dxfId="747" priority="24" stopIfTrue="1">
      <formula>"esterreur(reference)"</formula>
    </cfRule>
  </conditionalFormatting>
  <conditionalFormatting sqref="AG414:AI417">
    <cfRule type="cellIs" dxfId="746" priority="23" operator="greaterThan">
      <formula>0</formula>
    </cfRule>
  </conditionalFormatting>
  <conditionalFormatting sqref="AO414:AO417">
    <cfRule type="cellIs" dxfId="745" priority="22" operator="greaterThan">
      <formula>0</formula>
    </cfRule>
  </conditionalFormatting>
  <conditionalFormatting sqref="G111:G112">
    <cfRule type="expression" dxfId="744" priority="21" stopIfTrue="1">
      <formula>"esterreur(reference)"</formula>
    </cfRule>
  </conditionalFormatting>
  <conditionalFormatting sqref="AH424:AH426">
    <cfRule type="cellIs" dxfId="743" priority="20" operator="greaterThan">
      <formula>0</formula>
    </cfRule>
  </conditionalFormatting>
  <conditionalFormatting sqref="AI431">
    <cfRule type="cellIs" dxfId="742" priority="19" operator="greaterThan">
      <formula>0</formula>
    </cfRule>
  </conditionalFormatting>
  <conditionalFormatting sqref="AH431">
    <cfRule type="cellIs" dxfId="741" priority="18" operator="greaterThan">
      <formula>0</formula>
    </cfRule>
  </conditionalFormatting>
  <conditionalFormatting sqref="AI448:AI450">
    <cfRule type="cellIs" dxfId="740" priority="17" operator="greaterThan">
      <formula>0</formula>
    </cfRule>
  </conditionalFormatting>
  <conditionalFormatting sqref="AH448:AH450">
    <cfRule type="cellIs" dxfId="739" priority="16" operator="greaterThan">
      <formula>0</formula>
    </cfRule>
  </conditionalFormatting>
  <conditionalFormatting sqref="AI462:AI464">
    <cfRule type="cellIs" dxfId="738" priority="15" operator="greaterThan">
      <formula>0</formula>
    </cfRule>
  </conditionalFormatting>
  <conditionalFormatting sqref="AH462:AH464">
    <cfRule type="cellIs" dxfId="737" priority="14" operator="greaterThan">
      <formula>0</formula>
    </cfRule>
  </conditionalFormatting>
  <conditionalFormatting sqref="AI476:AI478">
    <cfRule type="cellIs" dxfId="736" priority="13" operator="greaterThan">
      <formula>0</formula>
    </cfRule>
  </conditionalFormatting>
  <conditionalFormatting sqref="AH476:AH478">
    <cfRule type="cellIs" dxfId="735" priority="12" operator="greaterThan">
      <formula>0</formula>
    </cfRule>
  </conditionalFormatting>
  <conditionalFormatting sqref="AI494:AI496">
    <cfRule type="cellIs" dxfId="734" priority="11" operator="greaterThan">
      <formula>0</formula>
    </cfRule>
  </conditionalFormatting>
  <conditionalFormatting sqref="AH494:AH496">
    <cfRule type="cellIs" dxfId="733" priority="10" operator="greaterThan">
      <formula>0</formula>
    </cfRule>
  </conditionalFormatting>
  <conditionalFormatting sqref="H83:H85 H72 H25:H54">
    <cfRule type="expression" dxfId="732" priority="5" stopIfTrue="1">
      <formula>"esterreur(reference)"</formula>
    </cfRule>
  </conditionalFormatting>
  <conditionalFormatting sqref="H55:H56 H71">
    <cfRule type="expression" dxfId="731" priority="6" stopIfTrue="1">
      <formula>"esterreur(reference)"</formula>
    </cfRule>
  </conditionalFormatting>
  <conditionalFormatting sqref="H61:H70">
    <cfRule type="expression" dxfId="730" priority="7" stopIfTrue="1">
      <formula>"esterreur(reference)"</formula>
    </cfRule>
  </conditionalFormatting>
  <conditionalFormatting sqref="H57:H59">
    <cfRule type="expression" dxfId="729" priority="8" stopIfTrue="1">
      <formula>"esterreur(reference)"</formula>
    </cfRule>
  </conditionalFormatting>
  <conditionalFormatting sqref="H60">
    <cfRule type="expression" dxfId="728" priority="9" stopIfTrue="1">
      <formula>"esterreur(reference)"</formula>
    </cfRule>
  </conditionalFormatting>
  <conditionalFormatting sqref="G31:G32">
    <cfRule type="expression" dxfId="727" priority="4" stopIfTrue="1">
      <formula>"esterreur(reference)"</formula>
    </cfRule>
  </conditionalFormatting>
  <conditionalFormatting sqref="I83:I85 I13:I14 I24:I30 I20 I16:I18">
    <cfRule type="expression" dxfId="726" priority="3" stopIfTrue="1">
      <formula>"esterreur(reference)"</formula>
    </cfRule>
  </conditionalFormatting>
  <conditionalFormatting sqref="F83:F85">
    <cfRule type="expression" dxfId="725" priority="2" stopIfTrue="1">
      <formula>"esterreur(reference)"</formula>
    </cfRule>
  </conditionalFormatting>
  <conditionalFormatting sqref="F5">
    <cfRule type="expression" dxfId="724" priority="1" stopIfTrue="1">
      <formula>"esterreur(reference)"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8">
    <tabColor rgb="FF00B050"/>
  </sheetPr>
  <dimension ref="A1:BJ697"/>
  <sheetViews>
    <sheetView topLeftCell="C1" zoomScale="60" zoomScaleNormal="60" workbookViewId="0">
      <selection activeCell="C1" sqref="A1:XFD1048576"/>
    </sheetView>
  </sheetViews>
  <sheetFormatPr baseColWidth="10" defaultColWidth="12.625" defaultRowHeight="15" customHeight="1"/>
  <cols>
    <col min="1" max="1" width="24.125" hidden="1" customWidth="1"/>
    <col min="2" max="2" width="36" hidden="1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3.625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13.125" customWidth="1"/>
    <col min="22" max="22" width="28.75" customWidth="1"/>
    <col min="23" max="23" width="12.25" customWidth="1"/>
    <col min="24" max="24" width="17.75" customWidth="1"/>
    <col min="25" max="25" width="10" customWidth="1"/>
    <col min="26" max="26" width="17.375" customWidth="1"/>
    <col min="27" max="27" width="10.875" customWidth="1"/>
    <col min="28" max="28" width="10" customWidth="1"/>
    <col min="29" max="29" width="17.5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62" width="11" customWidth="1"/>
  </cols>
  <sheetData>
    <row r="1" spans="1:40" ht="35.25">
      <c r="B1" s="1"/>
      <c r="C1" s="1" t="str">
        <f>[6]Parametres!B1</f>
        <v>Volks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tr">
        <f>CONCATENATE("Réalisé,"," ",[6]Parametres!B3," ",[6]Parametres!B4)</f>
        <v>Réalisé, Août 2021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 thickBot="1">
      <c r="B2" s="7"/>
      <c r="C2" s="8"/>
      <c r="D2" s="9" t="s">
        <v>2</v>
      </c>
      <c r="E2" s="9" t="s">
        <v>3</v>
      </c>
      <c r="F2" s="9" t="s">
        <v>4</v>
      </c>
      <c r="G2" s="9" t="s">
        <v>2</v>
      </c>
      <c r="H2" s="9" t="s">
        <v>3</v>
      </c>
      <c r="I2" s="9" t="s">
        <v>4</v>
      </c>
      <c r="J2" s="9" t="s">
        <v>218</v>
      </c>
      <c r="K2" s="9"/>
      <c r="L2" s="9" t="s">
        <v>214</v>
      </c>
      <c r="M2" s="11"/>
      <c r="N2" s="11"/>
      <c r="O2" s="9" t="s">
        <v>218</v>
      </c>
      <c r="P2" s="9"/>
      <c r="Q2" s="9" t="s">
        <v>214</v>
      </c>
      <c r="R2" s="11"/>
      <c r="S2" s="11"/>
      <c r="T2" s="11"/>
      <c r="U2" s="11"/>
    </row>
    <row r="3" spans="1:40" ht="21" thickTop="1">
      <c r="B3" s="12"/>
      <c r="C3" s="13"/>
      <c r="D3" s="528" t="s">
        <v>5</v>
      </c>
      <c r="E3" s="529"/>
      <c r="F3" s="530"/>
      <c r="G3" s="526" t="s">
        <v>6</v>
      </c>
      <c r="H3" s="529"/>
      <c r="I3" s="530"/>
      <c r="J3" s="526" t="s">
        <v>7</v>
      </c>
      <c r="K3" s="529"/>
      <c r="L3" s="530"/>
      <c r="M3" s="526" t="s">
        <v>8</v>
      </c>
      <c r="N3" s="530"/>
      <c r="O3" s="528" t="s">
        <v>9</v>
      </c>
      <c r="P3" s="529"/>
      <c r="Q3" s="530"/>
      <c r="R3" s="526" t="s">
        <v>10</v>
      </c>
      <c r="S3" s="527"/>
      <c r="T3" s="14"/>
      <c r="U3" s="14"/>
      <c r="V3" t="s">
        <v>234</v>
      </c>
      <c r="W3" s="512">
        <v>0.45</v>
      </c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20.25">
      <c r="B4" s="12"/>
      <c r="C4" s="15"/>
      <c r="D4" s="16" t="s">
        <v>11</v>
      </c>
      <c r="E4" s="17" t="s">
        <v>12</v>
      </c>
      <c r="F4" s="18" t="s">
        <v>13</v>
      </c>
      <c r="G4" s="19" t="s">
        <v>11</v>
      </c>
      <c r="H4" s="17" t="s">
        <v>12</v>
      </c>
      <c r="I4" s="18" t="s">
        <v>13</v>
      </c>
      <c r="J4" s="19" t="s">
        <v>11</v>
      </c>
      <c r="K4" s="17" t="s">
        <v>14</v>
      </c>
      <c r="L4" s="18" t="s">
        <v>13</v>
      </c>
      <c r="M4" s="19" t="s">
        <v>15</v>
      </c>
      <c r="N4" s="18" t="s">
        <v>13</v>
      </c>
      <c r="O4" s="17" t="s">
        <v>11</v>
      </c>
      <c r="P4" s="17" t="s">
        <v>14</v>
      </c>
      <c r="Q4" s="18" t="s">
        <v>13</v>
      </c>
      <c r="R4" s="19" t="s">
        <v>11</v>
      </c>
      <c r="S4" s="20" t="s">
        <v>13</v>
      </c>
      <c r="T4" s="14"/>
      <c r="U4" s="14"/>
      <c r="V4" t="s">
        <v>235</v>
      </c>
      <c r="W4" s="512">
        <v>0.1</v>
      </c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ht="20.25">
      <c r="A5" t="str">
        <f>+B5&amp;C5</f>
        <v>Véhicules neufsVentes nettes</v>
      </c>
      <c r="B5" s="12" t="str">
        <f t="shared" ref="B5:B85" si="0">+$K$1</f>
        <v>Véhicules neufs</v>
      </c>
      <c r="C5" s="21" t="s">
        <v>16</v>
      </c>
      <c r="D5" s="22"/>
      <c r="E5" s="22"/>
      <c r="F5" s="23">
        <f>+INDEX('[6]Budget original'!$A$2:$AO$496,MATCH($A5,'[6]Budget original'!$A$2:$A$496,0),MATCH(F$2,'[6]Budget original'!$A$2:$AO$2,0))</f>
        <v>729220.9724917697</v>
      </c>
      <c r="G5" s="22"/>
      <c r="H5" s="22"/>
      <c r="I5" s="25">
        <f>+INDEX('[6]Budget révisé'!$A$2:$AO$496,MATCH($A5,'[6]Budget révisé'!$A$2:$A$496,0),MATCH(I$2,'[6]Budget révisé'!$A$2:$AO$2,0))</f>
        <v>729220.9724917697</v>
      </c>
      <c r="J5" s="24"/>
      <c r="K5" s="26"/>
      <c r="L5" s="23">
        <f>-SUMIFS([6]BV_Data_An_Cour!$O:$O,[6]BV_Data_An_Cour!$X:$X,"Oui",[6]BV_Data_An_Cour!$U:$U,$B5)</f>
        <v>3249436.4000000004</v>
      </c>
      <c r="M5" s="27"/>
      <c r="N5" s="28"/>
      <c r="O5" s="24"/>
      <c r="P5" s="26"/>
      <c r="Q5" s="23">
        <f>-SUMIFS([6]BV_Data_An_Prec!$O:$O,[6]BV_Data_An_Prec!$X:$X,"Oui",[6]BV_Data_An_Prec!$U:$U,$B5)</f>
        <v>2252643.2699999996</v>
      </c>
      <c r="R5" s="27"/>
      <c r="S5" s="29"/>
      <c r="T5" s="14"/>
      <c r="U5" s="14"/>
      <c r="V5" s="513" t="s">
        <v>229</v>
      </c>
      <c r="W5" s="514">
        <v>0.22500000000000001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ht="20.25">
      <c r="A6" t="str">
        <f t="shared" ref="A6:A85" si="1">+B6&amp;C6</f>
        <v>Véhicules neufsAutos détail</v>
      </c>
      <c r="B6" s="12" t="str">
        <f t="shared" si="0"/>
        <v>Véhicules neufs</v>
      </c>
      <c r="C6" s="30" t="s">
        <v>17</v>
      </c>
      <c r="D6" s="31">
        <f>+INDEX('[6]Budget original'!$A$2:$AO$496,MATCH($A6,'[6]Budget original'!$A$2:$A$496,0),MATCH(D$2,'[6]Budget original'!$A$2:$AO$2,0))</f>
        <v>26.560589054517198</v>
      </c>
      <c r="E6" s="31">
        <f>IF(D6=0,0,F6/D6)</f>
        <v>955.05621789951283</v>
      </c>
      <c r="F6" s="31">
        <f>+INDEX('[6]Budget original'!$A$2:$AO$496,MATCH($A6,'[6]Budget original'!$A$2:$A$496,0),MATCH(F$2,'[6]Budget original'!$A$2:$AO$2,0))</f>
        <v>25366.855727590391</v>
      </c>
      <c r="G6" s="32">
        <f>+INDEX('[6]Budget original'!$A$2:$AO$496,MATCH($A6,'[6]Budget original'!$A$2:$A$496,0),MATCH(G$2,'[6]Budget original'!$A$2:$AO$2,0))</f>
        <v>26.560589054517198</v>
      </c>
      <c r="H6" s="31">
        <f>IF(G6=0,0,I6/G6)</f>
        <v>955.05621789951283</v>
      </c>
      <c r="I6" s="31">
        <f>+INDEX('[6]Budget révisé'!$A$2:$AO$496,MATCH($A6,'[6]Budget révisé'!$A$2:$A$496,0),MATCH(I$2,'[6]Budget révisé'!$A$2:$AO$2,0))</f>
        <v>25366.855727590391</v>
      </c>
      <c r="J6" s="32">
        <f>-SUMIFS([6]BV_Data_An_Cour!$O:$O,[6]BV_Data_An_Cour!$U:$U,$B6,[6]BV_Data_An_Cour!$V:$V,$C6,[6]BV_Data_An_Cour!$W:$W,J$2)</f>
        <v>24</v>
      </c>
      <c r="K6" s="31">
        <f>IF(J6=0,0,L6/J6)</f>
        <v>1070.9170833333328</v>
      </c>
      <c r="L6" s="33">
        <f>-SUMIFS([6]BV_Data_An_Cour!$O:$O,[6]BV_Data_An_Cour!$U:$U,$B6,[6]BV_Data_An_Cour!$V:$V,$C6,[6]BV_Data_An_Cour!$W:$W,L$2)</f>
        <v>25702.009999999987</v>
      </c>
      <c r="M6" s="32">
        <f t="shared" ref="M6:M12" si="2">J6-G6</f>
        <v>-2.5605890545171981</v>
      </c>
      <c r="N6" s="34">
        <f>L6-I6</f>
        <v>335.15427240959616</v>
      </c>
      <c r="O6" s="32">
        <f>-SUMIFS([6]BV_Data_An_Prec!$O:$O,[6]BV_Data_An_Prec!$U:$U,$B6,[6]BV_Data_An_Prec!$V:$V,$C6,[6]BV_Data_An_Prec!$W:$W,O$2)</f>
        <v>16</v>
      </c>
      <c r="P6" s="31">
        <f>IF(O6=0,0,Q6/O6)</f>
        <v>334.91312500000095</v>
      </c>
      <c r="Q6" s="33">
        <f>-SUMIFS([6]BV_Data_An_Prec!$O:$O,[6]BV_Data_An_Prec!$U:$U,$B6,[6]BV_Data_An_Prec!$V:$V,$C6,[6]BV_Data_An_Prec!$W:$W,Q$2)</f>
        <v>5358.6100000000151</v>
      </c>
      <c r="R6" s="32">
        <f t="shared" ref="R6:R12" si="3">J6-O6</f>
        <v>8</v>
      </c>
      <c r="S6" s="35">
        <f t="shared" ref="S6:S12" si="4">L6-Q6</f>
        <v>20343.399999999972</v>
      </c>
      <c r="T6" s="14"/>
      <c r="U6" s="14"/>
      <c r="V6" s="513" t="s">
        <v>236</v>
      </c>
      <c r="W6" s="514">
        <v>2.5000000000000001E-2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1:40" ht="20.25">
      <c r="A7" t="str">
        <f t="shared" si="1"/>
        <v>Véhicules neufsCamions détail</v>
      </c>
      <c r="B7" s="12" t="str">
        <f t="shared" si="0"/>
        <v>Véhicules neufs</v>
      </c>
      <c r="C7" s="30" t="s">
        <v>18</v>
      </c>
      <c r="D7" s="31">
        <f>+INDEX('[6]Budget original'!$A$2:$AO$496,MATCH($A7,'[6]Budget original'!$A$2:$A$496,0),MATCH(D$2,'[6]Budget original'!$A$2:$AO$2,0))</f>
        <v>35.677094868608911</v>
      </c>
      <c r="E7" s="31">
        <f t="shared" ref="E7:E12" si="5">IF(D7=0,0,F7/D7)</f>
        <v>1702.6668817908317</v>
      </c>
      <c r="F7" s="31">
        <f>+INDEX('[6]Budget original'!$A$2:$AO$496,MATCH($A7,'[6]Budget original'!$A$2:$A$496,0),MATCH(F$2,'[6]Budget original'!$A$2:$AO$2,0))</f>
        <v>60746.207871290018</v>
      </c>
      <c r="G7" s="32">
        <f>+INDEX('[6]Budget original'!$A$2:$AO$496,MATCH($A7,'[6]Budget original'!$A$2:$A$496,0),MATCH(G$2,'[6]Budget original'!$A$2:$AO$2,0))</f>
        <v>35.677094868608911</v>
      </c>
      <c r="H7" s="31">
        <f t="shared" ref="H7:H12" si="6">IF(G7=0,0,I7/G7)</f>
        <v>1702.6668817908317</v>
      </c>
      <c r="I7" s="31">
        <f>+INDEX('[6]Budget révisé'!$A$2:$AO$496,MATCH($A7,'[6]Budget révisé'!$A$2:$A$496,0),MATCH(I$2,'[6]Budget révisé'!$A$2:$AO$2,0))</f>
        <v>60746.207871290018</v>
      </c>
      <c r="J7" s="32">
        <f>-SUMIFS([6]BV_Data_An_Cour!$O:$O,[6]BV_Data_An_Cour!$U:$U,$B7,[6]BV_Data_An_Cour!$V:$V,$C7,[6]BV_Data_An_Cour!$W:$W,J$2)</f>
        <v>39</v>
      </c>
      <c r="K7" s="31">
        <f t="shared" ref="K7:K12" si="7">IF(J7=0,0,L7/J7)</f>
        <v>2067.4384615384638</v>
      </c>
      <c r="L7" s="33">
        <f>-SUMIFS([6]BV_Data_An_Cour!$O:$O,[6]BV_Data_An_Cour!$U:$U,$B7,[6]BV_Data_An_Cour!$V:$V,$C7,[6]BV_Data_An_Cour!$W:$W,L$2)</f>
        <v>80630.100000000093</v>
      </c>
      <c r="M7" s="32">
        <f t="shared" si="2"/>
        <v>3.3229051313910887</v>
      </c>
      <c r="N7" s="34">
        <f t="shared" ref="N7:N12" si="8">L7-I7</f>
        <v>19883.892128710075</v>
      </c>
      <c r="O7" s="32">
        <f>-SUMIFS([6]BV_Data_An_Prec!$O:$O,[6]BV_Data_An_Prec!$U:$U,$B7,[6]BV_Data_An_Prec!$V:$V,$C7,[6]BV_Data_An_Prec!$W:$W,O$2)</f>
        <v>26</v>
      </c>
      <c r="P7" s="31">
        <f t="shared" ref="P7:P12" si="9">IF(O7=0,0,Q7/O7)</f>
        <v>881.83346153845866</v>
      </c>
      <c r="Q7" s="33">
        <f>-SUMIFS([6]BV_Data_An_Prec!$O:$O,[6]BV_Data_An_Prec!$U:$U,$B7,[6]BV_Data_An_Prec!$V:$V,$C7,[6]BV_Data_An_Prec!$W:$W,Q$2)</f>
        <v>22927.669999999925</v>
      </c>
      <c r="R7" s="32">
        <f t="shared" si="3"/>
        <v>13</v>
      </c>
      <c r="S7" s="35">
        <f t="shared" si="4"/>
        <v>57702.430000000168</v>
      </c>
      <c r="T7" s="14"/>
      <c r="U7" s="14"/>
      <c r="V7" t="s">
        <v>237</v>
      </c>
      <c r="W7" s="512">
        <v>0.2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1:40" ht="20.25">
      <c r="A8" t="str">
        <f t="shared" si="1"/>
        <v>Véhicules neufsSprinter</v>
      </c>
      <c r="B8" s="12" t="str">
        <f t="shared" si="0"/>
        <v>Véhicules neufs</v>
      </c>
      <c r="C8" s="30" t="s">
        <v>19</v>
      </c>
      <c r="D8" s="31">
        <f>+INDEX('[6]Budget original'!$A$2:$AO$496,MATCH($A8,'[6]Budget original'!$A$2:$A$496,0),MATCH(D$2,'[6]Budget original'!$A$2:$AO$2,0))</f>
        <v>0</v>
      </c>
      <c r="E8" s="31">
        <f t="shared" si="5"/>
        <v>0</v>
      </c>
      <c r="F8" s="31">
        <f>+INDEX('[6]Budget original'!$A$2:$AO$496,MATCH($A8,'[6]Budget original'!$A$2:$A$496,0),MATCH(F$2,'[6]Budget original'!$A$2:$AO$2,0))</f>
        <v>0</v>
      </c>
      <c r="G8" s="32">
        <f>+INDEX('[6]Budget original'!$A$2:$AO$496,MATCH($A8,'[6]Budget original'!$A$2:$A$496,0),MATCH(G$2,'[6]Budget original'!$A$2:$AO$2,0))</f>
        <v>0</v>
      </c>
      <c r="H8" s="31">
        <f t="shared" si="6"/>
        <v>0</v>
      </c>
      <c r="I8" s="31">
        <f>+INDEX('[6]Budget révisé'!$A$2:$AO$496,MATCH($A8,'[6]Budget révisé'!$A$2:$A$496,0),MATCH(I$2,'[6]Budget révisé'!$A$2:$AO$2,0))</f>
        <v>0</v>
      </c>
      <c r="J8" s="32">
        <f>-SUMIFS([6]BV_Data_An_Cour!$O:$O,[6]BV_Data_An_Cour!$U:$U,$B8,[6]BV_Data_An_Cour!$V:$V,$C8,[6]BV_Data_An_Cour!$W:$W,J$2)</f>
        <v>0</v>
      </c>
      <c r="K8" s="31">
        <f t="shared" si="7"/>
        <v>0</v>
      </c>
      <c r="L8" s="33">
        <f>-SUMIFS([6]BV_Data_An_Cour!$O:$O,[6]BV_Data_An_Cour!$U:$U,$B8,[6]BV_Data_An_Cour!$V:$V,$C8,[6]BV_Data_An_Cour!$W:$W,L$2)</f>
        <v>0</v>
      </c>
      <c r="M8" s="32">
        <f t="shared" si="2"/>
        <v>0</v>
      </c>
      <c r="N8" s="34">
        <f t="shared" si="8"/>
        <v>0</v>
      </c>
      <c r="O8" s="32">
        <f>-SUMIFS([6]BV_Data_An_Prec!$O:$O,[6]BV_Data_An_Prec!$U:$U,$B8,[6]BV_Data_An_Prec!$V:$V,$C8,[6]BV_Data_An_Prec!$W:$W,O$2)</f>
        <v>0</v>
      </c>
      <c r="P8" s="31">
        <f t="shared" si="9"/>
        <v>0</v>
      </c>
      <c r="Q8" s="33">
        <f>-SUMIFS([6]BV_Data_An_Prec!$O:$O,[6]BV_Data_An_Prec!$U:$U,$B8,[6]BV_Data_An_Prec!$V:$V,$C8,[6]BV_Data_An_Prec!$W:$W,Q$2)</f>
        <v>0</v>
      </c>
      <c r="R8" s="32">
        <f t="shared" si="3"/>
        <v>0</v>
      </c>
      <c r="S8" s="35">
        <f t="shared" si="4"/>
        <v>0</v>
      </c>
      <c r="T8" s="14"/>
      <c r="U8" s="14"/>
      <c r="W8" s="512">
        <f t="shared" ref="W8" si="10">SUM(W3:W7)</f>
        <v>1</v>
      </c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1:40" ht="20.25">
      <c r="A9" t="str">
        <f t="shared" si="1"/>
        <v>Véhicules neufsMoto détail</v>
      </c>
      <c r="B9" s="12" t="str">
        <f t="shared" si="0"/>
        <v>Véhicules neufs</v>
      </c>
      <c r="C9" s="30" t="s">
        <v>20</v>
      </c>
      <c r="D9" s="31">
        <f>+INDEX('[6]Budget original'!$A$2:$AO$496,MATCH($A9,'[6]Budget original'!$A$2:$A$496,0),MATCH(D$2,'[6]Budget original'!$A$2:$AO$2,0))</f>
        <v>0</v>
      </c>
      <c r="E9" s="31">
        <f t="shared" si="5"/>
        <v>0</v>
      </c>
      <c r="F9" s="31">
        <f>+INDEX('[6]Budget original'!$A$2:$AO$496,MATCH($A9,'[6]Budget original'!$A$2:$A$496,0),MATCH(F$2,'[6]Budget original'!$A$2:$AO$2,0))</f>
        <v>0</v>
      </c>
      <c r="G9" s="32">
        <f>+INDEX('[6]Budget original'!$A$2:$AO$496,MATCH($A9,'[6]Budget original'!$A$2:$A$496,0),MATCH(G$2,'[6]Budget original'!$A$2:$AO$2,0))</f>
        <v>0</v>
      </c>
      <c r="H9" s="31">
        <f t="shared" si="6"/>
        <v>0</v>
      </c>
      <c r="I9" s="31">
        <f>+INDEX('[6]Budget révisé'!$A$2:$AO$496,MATCH($A9,'[6]Budget révisé'!$A$2:$A$496,0),MATCH(I$2,'[6]Budget révisé'!$A$2:$AO$2,0))</f>
        <v>0</v>
      </c>
      <c r="J9" s="32">
        <f>-SUMIFS([6]BV_Data_An_Cour!$O:$O,[6]BV_Data_An_Cour!$U:$U,$B9,[6]BV_Data_An_Cour!$V:$V,$C9,[6]BV_Data_An_Cour!$W:$W,J$2)</f>
        <v>0</v>
      </c>
      <c r="K9" s="31">
        <f t="shared" si="7"/>
        <v>0</v>
      </c>
      <c r="L9" s="33">
        <f>-SUMIFS([6]BV_Data_An_Cour!$O:$O,[6]BV_Data_An_Cour!$U:$U,$B9,[6]BV_Data_An_Cour!$V:$V,$C9,[6]BV_Data_An_Cour!$W:$W,L$2)</f>
        <v>0</v>
      </c>
      <c r="M9" s="32">
        <f t="shared" si="2"/>
        <v>0</v>
      </c>
      <c r="N9" s="34">
        <f t="shared" si="8"/>
        <v>0</v>
      </c>
      <c r="O9" s="32">
        <f>-SUMIFS([6]BV_Data_An_Prec!$O:$O,[6]BV_Data_An_Prec!$U:$U,$B9,[6]BV_Data_An_Prec!$V:$V,$C9,[6]BV_Data_An_Prec!$W:$W,O$2)</f>
        <v>0</v>
      </c>
      <c r="P9" s="31">
        <f t="shared" si="9"/>
        <v>0</v>
      </c>
      <c r="Q9" s="33">
        <f>-SUMIFS([6]BV_Data_An_Prec!$O:$O,[6]BV_Data_An_Prec!$U:$U,$B9,[6]BV_Data_An_Prec!$V:$V,$C9,[6]BV_Data_An_Prec!$W:$W,Q$2)</f>
        <v>0</v>
      </c>
      <c r="R9" s="32">
        <f t="shared" si="3"/>
        <v>0</v>
      </c>
      <c r="S9" s="35">
        <f t="shared" si="4"/>
        <v>0</v>
      </c>
      <c r="T9" s="14"/>
      <c r="U9" s="14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ht="20.25" hidden="1" customHeight="1">
      <c r="A10" t="str">
        <f t="shared" si="1"/>
        <v>Véhicules neufs[...]</v>
      </c>
      <c r="B10" s="12" t="str">
        <f t="shared" si="0"/>
        <v>Véhicules neufs</v>
      </c>
      <c r="C10" s="30" t="s">
        <v>21</v>
      </c>
      <c r="D10" s="31">
        <v>0</v>
      </c>
      <c r="E10" s="31">
        <f t="shared" si="5"/>
        <v>0</v>
      </c>
      <c r="F10" s="31">
        <f>+INDEX('[6]Budget original'!$A$2:$AO$496,MATCH($A10,'[6]Budget original'!$A$2:$A$496,0),MATCH(F$2,'[6]Budget original'!$A$2:$AO$2,0))</f>
        <v>0</v>
      </c>
      <c r="G10" s="32">
        <v>0</v>
      </c>
      <c r="H10" s="31">
        <f t="shared" si="6"/>
        <v>0</v>
      </c>
      <c r="I10" s="31">
        <f>+INDEX('[6]Budget révisé'!$A$2:$AO$496,MATCH($A10,'[6]Budget révisé'!$A$2:$A$496,0),MATCH(I$2,'[6]Budget révisé'!$A$2:$AO$2,0))</f>
        <v>0</v>
      </c>
      <c r="J10" s="32">
        <f>-SUMIFS([6]BV_Data_An_Cour!$O:$O,[6]BV_Data_An_Cour!$U:$U,$B10,[6]BV_Data_An_Cour!$V:$V,$C10,[6]BV_Data_An_Cour!$W:$W,J$2)</f>
        <v>0</v>
      </c>
      <c r="K10" s="31">
        <f t="shared" si="7"/>
        <v>0</v>
      </c>
      <c r="L10" s="33">
        <f>-SUMIFS([6]BV_Data_An_Cour!$O:$O,[6]BV_Data_An_Cour!$U:$U,$B10,[6]BV_Data_An_Cour!$V:$V,$C10,[6]BV_Data_An_Cour!$W:$W,L$2)</f>
        <v>0</v>
      </c>
      <c r="M10" s="32">
        <f t="shared" si="2"/>
        <v>0</v>
      </c>
      <c r="N10" s="34">
        <f t="shared" si="8"/>
        <v>0</v>
      </c>
      <c r="O10" s="32">
        <f>-SUMIFS([6]BV_Data_An_Prec!$O:$O,[6]BV_Data_An_Prec!$U:$U,$B10,[6]BV_Data_An_Prec!$V:$V,$C10,[6]BV_Data_An_Prec!$W:$W,O$2)</f>
        <v>0</v>
      </c>
      <c r="P10" s="31">
        <f t="shared" si="9"/>
        <v>0</v>
      </c>
      <c r="Q10" s="33">
        <f>-SUMIFS([6]BV_Data_An_Prec!$O:$O,[6]BV_Data_An_Prec!$U:$U,$B10,[6]BV_Data_An_Prec!$V:$V,$C10,[6]BV_Data_An_Prec!$W:$W,Q$2)</f>
        <v>0</v>
      </c>
      <c r="R10" s="32">
        <f t="shared" si="3"/>
        <v>0</v>
      </c>
      <c r="S10" s="35">
        <f t="shared" si="4"/>
        <v>0</v>
      </c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ht="20.25" hidden="1" customHeight="1">
      <c r="A11" t="str">
        <f t="shared" si="1"/>
        <v>Véhicules neufs[...]</v>
      </c>
      <c r="B11" s="12" t="str">
        <f t="shared" si="0"/>
        <v>Véhicules neufs</v>
      </c>
      <c r="C11" s="30" t="s">
        <v>21</v>
      </c>
      <c r="D11" s="31">
        <v>0</v>
      </c>
      <c r="E11" s="31">
        <f t="shared" si="5"/>
        <v>0</v>
      </c>
      <c r="F11" s="31">
        <f>+INDEX('[6]Budget original'!$A$2:$AO$496,MATCH($A11,'[6]Budget original'!$A$2:$A$496,0),MATCH(F$2,'[6]Budget original'!$A$2:$AO$2,0))</f>
        <v>0</v>
      </c>
      <c r="G11" s="32">
        <v>0</v>
      </c>
      <c r="H11" s="31">
        <f t="shared" si="6"/>
        <v>0</v>
      </c>
      <c r="I11" s="31">
        <f>+INDEX('[6]Budget révisé'!$A$2:$AO$496,MATCH($A11,'[6]Budget révisé'!$A$2:$A$496,0),MATCH(I$2,'[6]Budget révisé'!$A$2:$AO$2,0))</f>
        <v>0</v>
      </c>
      <c r="J11" s="32">
        <f>-SUMIFS([6]BV_Data_An_Cour!$O:$O,[6]BV_Data_An_Cour!$U:$U,$B11,[6]BV_Data_An_Cour!$V:$V,$C11,[6]BV_Data_An_Cour!$W:$W,J$2)</f>
        <v>0</v>
      </c>
      <c r="K11" s="31">
        <f t="shared" si="7"/>
        <v>0</v>
      </c>
      <c r="L11" s="33">
        <f>-SUMIFS([6]BV_Data_An_Cour!$O:$O,[6]BV_Data_An_Cour!$U:$U,$B11,[6]BV_Data_An_Cour!$V:$V,$C11,[6]BV_Data_An_Cour!$W:$W,L$2)</f>
        <v>0</v>
      </c>
      <c r="M11" s="32">
        <f t="shared" si="2"/>
        <v>0</v>
      </c>
      <c r="N11" s="34">
        <f t="shared" si="8"/>
        <v>0</v>
      </c>
      <c r="O11" s="32">
        <f>-SUMIFS([6]BV_Data_An_Prec!$O:$O,[6]BV_Data_An_Prec!$U:$U,$B11,[6]BV_Data_An_Prec!$V:$V,$C11,[6]BV_Data_An_Prec!$W:$W,O$2)</f>
        <v>0</v>
      </c>
      <c r="P11" s="31">
        <f t="shared" si="9"/>
        <v>0</v>
      </c>
      <c r="Q11" s="33">
        <f>-SUMIFS([6]BV_Data_An_Prec!$O:$O,[6]BV_Data_An_Prec!$U:$U,$B11,[6]BV_Data_An_Prec!$V:$V,$C11,[6]BV_Data_An_Prec!$W:$W,Q$2)</f>
        <v>0</v>
      </c>
      <c r="R11" s="32">
        <f t="shared" si="3"/>
        <v>0</v>
      </c>
      <c r="S11" s="35">
        <f t="shared" si="4"/>
        <v>0</v>
      </c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1:40" ht="20.25" hidden="1" customHeight="1">
      <c r="A12" t="str">
        <f t="shared" si="1"/>
        <v>Véhicules neufs[...]</v>
      </c>
      <c r="B12" s="12" t="str">
        <f t="shared" si="0"/>
        <v>Véhicules neufs</v>
      </c>
      <c r="C12" s="30" t="s">
        <v>21</v>
      </c>
      <c r="D12" s="31">
        <v>0</v>
      </c>
      <c r="E12" s="31">
        <f t="shared" si="5"/>
        <v>0</v>
      </c>
      <c r="F12" s="31">
        <f>+INDEX('[6]Budget original'!$A$2:$AO$496,MATCH($A12,'[6]Budget original'!$A$2:$A$496,0),MATCH(F$2,'[6]Budget original'!$A$2:$AO$2,0))</f>
        <v>0</v>
      </c>
      <c r="G12" s="32">
        <v>0</v>
      </c>
      <c r="H12" s="31">
        <f t="shared" si="6"/>
        <v>0</v>
      </c>
      <c r="I12" s="31">
        <f>+INDEX('[6]Budget révisé'!$A$2:$AO$496,MATCH($A12,'[6]Budget révisé'!$A$2:$A$496,0),MATCH(I$2,'[6]Budget révisé'!$A$2:$AO$2,0))</f>
        <v>0</v>
      </c>
      <c r="J12" s="32">
        <f>-SUMIFS([6]BV_Data_An_Cour!$O:$O,[6]BV_Data_An_Cour!$U:$U,$B12,[6]BV_Data_An_Cour!$V:$V,$C12,[6]BV_Data_An_Cour!$W:$W,J$2)</f>
        <v>0</v>
      </c>
      <c r="K12" s="31">
        <f t="shared" si="7"/>
        <v>0</v>
      </c>
      <c r="L12" s="33">
        <f>-SUMIFS([6]BV_Data_An_Cour!$O:$O,[6]BV_Data_An_Cour!$U:$U,$B12,[6]BV_Data_An_Cour!$V:$V,$C12,[6]BV_Data_An_Cour!$W:$W,L$2)</f>
        <v>0</v>
      </c>
      <c r="M12" s="32">
        <f t="shared" si="2"/>
        <v>0</v>
      </c>
      <c r="N12" s="34">
        <f t="shared" si="8"/>
        <v>0</v>
      </c>
      <c r="O12" s="32">
        <f>-SUMIFS([6]BV_Data_An_Prec!$O:$O,[6]BV_Data_An_Prec!$U:$U,$B12,[6]BV_Data_An_Prec!$V:$V,$C12,[6]BV_Data_An_Prec!$W:$W,O$2)</f>
        <v>0</v>
      </c>
      <c r="P12" s="31">
        <f t="shared" si="9"/>
        <v>0</v>
      </c>
      <c r="Q12" s="33">
        <f>-SUMIFS([6]BV_Data_An_Prec!$O:$O,[6]BV_Data_An_Prec!$U:$U,$B12,[6]BV_Data_An_Prec!$V:$V,$C12,[6]BV_Data_An_Prec!$W:$W,Q$2)</f>
        <v>0</v>
      </c>
      <c r="R12" s="32">
        <f t="shared" si="3"/>
        <v>0</v>
      </c>
      <c r="S12" s="35">
        <f t="shared" si="4"/>
        <v>0</v>
      </c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ht="20.25">
      <c r="A13" t="str">
        <f t="shared" si="1"/>
        <v>Véhicules neufsTotal Neufs</v>
      </c>
      <c r="B13" s="12" t="str">
        <f t="shared" si="0"/>
        <v>Véhicules neufs</v>
      </c>
      <c r="C13" s="36" t="s">
        <v>22</v>
      </c>
      <c r="D13" s="37">
        <f>+SUM(D6:D12)</f>
        <v>62.237683923126113</v>
      </c>
      <c r="E13" s="37">
        <f>IF(D13&lt;=0,0,F13/D13)</f>
        <v>1383.616133679466</v>
      </c>
      <c r="F13" s="38">
        <f>+SUM(F6:F12)</f>
        <v>86113.063598880413</v>
      </c>
      <c r="G13" s="39">
        <f>+SUM(G6:G12)</f>
        <v>62.237683923126113</v>
      </c>
      <c r="H13" s="37">
        <f>IF(G13&lt;=0,0,I13/G13)</f>
        <v>1383.616133679466</v>
      </c>
      <c r="I13" s="38">
        <f>+SUM(I6:I12)</f>
        <v>86113.063598880413</v>
      </c>
      <c r="J13" s="39">
        <f>+SUM(J6:J12)</f>
        <v>63</v>
      </c>
      <c r="K13" s="37">
        <f>IF(J13&lt;=0,0,L13/J13)</f>
        <v>1687.811269841271</v>
      </c>
      <c r="L13" s="38">
        <f>+SUM(L6:L12)</f>
        <v>106332.11000000007</v>
      </c>
      <c r="M13" s="39">
        <f>+SUM(M6:M12)</f>
        <v>0.76231607687389058</v>
      </c>
      <c r="N13" s="38">
        <f>+SUM(N6:N12)</f>
        <v>20219.046401119671</v>
      </c>
      <c r="O13" s="39">
        <f>+SUM(O6:O12)</f>
        <v>42</v>
      </c>
      <c r="P13" s="37">
        <f>IF(O13&lt;=0,0,Q13/O13)</f>
        <v>673.48285714285578</v>
      </c>
      <c r="Q13" s="38">
        <f>+SUM(Q6:Q12)</f>
        <v>28286.279999999941</v>
      </c>
      <c r="R13" s="39">
        <f>+SUM(R6:R12)</f>
        <v>21</v>
      </c>
      <c r="S13" s="40">
        <f>+SUM(S6:S12)</f>
        <v>78045.830000000133</v>
      </c>
      <c r="T13" s="14"/>
      <c r="U13" s="1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ht="20.25">
      <c r="A14" t="str">
        <f t="shared" si="1"/>
        <v>Véhicules neufs</v>
      </c>
      <c r="B14" s="12" t="str">
        <f t="shared" si="0"/>
        <v>Véhicules neufs</v>
      </c>
      <c r="C14" s="30"/>
      <c r="D14" s="14"/>
      <c r="E14" s="31"/>
      <c r="F14" s="41"/>
      <c r="G14" s="42"/>
      <c r="H14" s="31"/>
      <c r="I14" s="41"/>
      <c r="J14" s="42"/>
      <c r="K14" s="31"/>
      <c r="L14" s="41"/>
      <c r="M14" s="43">
        <f>IF(G13=0,0,M13/G13)</f>
        <v>1.2248464737464809E-2</v>
      </c>
      <c r="N14" s="44">
        <f>IF(I13=0,0,N13/I13)</f>
        <v>0.23479650538623439</v>
      </c>
      <c r="O14" s="42"/>
      <c r="P14" s="31"/>
      <c r="Q14" s="41"/>
      <c r="R14" s="43">
        <f>R13/O13</f>
        <v>0.5</v>
      </c>
      <c r="S14" s="45">
        <f>IF(Q13=0,0,(S13/Q13))</f>
        <v>2.7591408272844751</v>
      </c>
      <c r="T14" s="14"/>
      <c r="U14" s="1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ht="20.25">
      <c r="A15" t="str">
        <f t="shared" si="1"/>
        <v>Véhicules neufsEx-Démos et courtoisies</v>
      </c>
      <c r="B15" s="12" t="str">
        <f t="shared" si="0"/>
        <v>Véhicules neufs</v>
      </c>
      <c r="C15" s="46" t="s">
        <v>23</v>
      </c>
      <c r="D15" s="26">
        <f>+INDEX('[6]Budget original'!$A$2:$AO$496,MATCH($A15,'[6]Budget original'!$A$2:$A$496,0),MATCH(D$2,'[6]Budget original'!$A$2:$AO$2,0))</f>
        <v>6.4867445215652566</v>
      </c>
      <c r="E15" s="26">
        <f t="shared" ref="E15" si="11">IF(D15=0,0,F15/D15)</f>
        <v>790.03378359300473</v>
      </c>
      <c r="F15" s="23">
        <f>+INDEX('[6]Budget original'!$A$2:$AO$496,MATCH($A15,'[6]Budget original'!$A$2:$A$496,0),MATCH(F$2,'[6]Budget original'!$A$2:$AO$2,0))</f>
        <v>5124.7473175733949</v>
      </c>
      <c r="G15" s="47">
        <f>+INDEX('[6]Budget original'!$A$2:$AO$496,MATCH($A15,'[6]Budget original'!$A$2:$A$496,0),MATCH(G$2,'[6]Budget original'!$A$2:$AO$2,0))</f>
        <v>6.4867445215652566</v>
      </c>
      <c r="H15" s="48">
        <f t="shared" ref="H15" si="12">IF(G15=0,0,I15/G15)</f>
        <v>790.03378359300473</v>
      </c>
      <c r="I15" s="49">
        <f>+INDEX('[6]Budget révisé'!$A$2:$AO$496,MATCH($A15,'[6]Budget révisé'!$A$2:$A$496,0),MATCH(I$2,'[6]Budget révisé'!$A$2:$AO$2,0))</f>
        <v>5124.7473175733949</v>
      </c>
      <c r="J15" s="50">
        <f>-SUMIFS([6]BV_Data_An_Cour!$O:$O,[6]BV_Data_An_Cour!$U:$U,$B15,[6]BV_Data_An_Cour!$V:$V,$C15,[6]BV_Data_An_Cour!$W:$W,J$2)</f>
        <v>14</v>
      </c>
      <c r="K15" s="51">
        <f>IF(J15=0,0,L15/J15)</f>
        <v>2016.2535714285748</v>
      </c>
      <c r="L15" s="51">
        <f>-SUMIFS([6]BV_Data_An_Cour!$O:$O,[6]BV_Data_An_Cour!$U:$U,$B15,[6]BV_Data_An_Cour!$V:$V,$C15,[6]BV_Data_An_Cour!$W:$W,L$2)</f>
        <v>28227.550000000047</v>
      </c>
      <c r="M15" s="52">
        <f>J15-G15</f>
        <v>7.5132554784347434</v>
      </c>
      <c r="N15" s="49">
        <f>L15-I15</f>
        <v>23102.802682426653</v>
      </c>
      <c r="O15" s="50">
        <f>-SUMIFS([6]BV_Data_An_Prec!$O:$O,[6]BV_Data_An_Prec!$U:$U,$B15,[6]BV_Data_An_Prec!$V:$V,$C15,[6]BV_Data_An_Prec!$W:$W,O$2)</f>
        <v>15</v>
      </c>
      <c r="P15" s="51">
        <f>IF(O15=0,0,Q15/O15)</f>
        <v>234.45133333333459</v>
      </c>
      <c r="Q15" s="51">
        <f>-SUMIFS([6]BV_Data_An_Prec!$O:$O,[6]BV_Data_An_Prec!$U:$U,$B15,[6]BV_Data_An_Prec!$V:$V,$C15,[6]BV_Data_An_Prec!$W:$W,Q$2)</f>
        <v>3516.7700000000186</v>
      </c>
      <c r="R15" s="52">
        <f>J15-O15</f>
        <v>-1</v>
      </c>
      <c r="S15" s="53">
        <f>L15-Q15</f>
        <v>24710.780000000028</v>
      </c>
      <c r="T15" s="14"/>
      <c r="U15" s="14"/>
      <c r="V15" s="87">
        <f>3125-L15</f>
        <v>-25102.550000000047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ht="20.25">
      <c r="A16" t="str">
        <f t="shared" si="1"/>
        <v>Véhicules neufs</v>
      </c>
      <c r="B16" s="12" t="str">
        <f t="shared" si="0"/>
        <v>Véhicules neufs</v>
      </c>
      <c r="C16" s="30"/>
      <c r="D16" s="14"/>
      <c r="E16" s="31"/>
      <c r="F16" s="41"/>
      <c r="G16" s="42"/>
      <c r="H16" s="31"/>
      <c r="I16" s="41"/>
      <c r="J16" s="42"/>
      <c r="K16" s="31"/>
      <c r="L16" s="34"/>
      <c r="M16" s="43"/>
      <c r="N16" s="44"/>
      <c r="O16" s="42"/>
      <c r="P16" s="31"/>
      <c r="Q16" s="34"/>
      <c r="R16" s="43"/>
      <c r="S16" s="45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1:40" ht="20.25">
      <c r="A17" t="str">
        <f t="shared" si="1"/>
        <v>Véhicules neufsFlottes</v>
      </c>
      <c r="B17" s="12" t="str">
        <f t="shared" si="0"/>
        <v>Véhicules neufs</v>
      </c>
      <c r="C17" s="54" t="s">
        <v>24</v>
      </c>
      <c r="D17" s="31">
        <f>+INDEX('[6]Budget original'!$A$2:$AO$496,MATCH($A17,'[6]Budget original'!$A$2:$A$496,0),MATCH(D$2,'[6]Budget original'!$A$2:$AO$2,0))</f>
        <v>2.3766341798364534</v>
      </c>
      <c r="E17" s="31">
        <f t="shared" ref="E17" si="13">IF(D17=0,0,F17/D17)</f>
        <v>800</v>
      </c>
      <c r="F17" s="31">
        <f>+INDEX('[6]Budget original'!$A$2:$AO$496,MATCH($A17,'[6]Budget original'!$A$2:$A$496,0),MATCH(F$2,'[6]Budget original'!$A$2:$AO$2,0))</f>
        <v>1901.3073438691627</v>
      </c>
      <c r="G17" s="32">
        <f>+INDEX('[6]Budget original'!$A$2:$AO$496,MATCH($A17,'[6]Budget original'!$A$2:$A$496,0),MATCH(G$2,'[6]Budget original'!$A$2:$AO$2,0))</f>
        <v>2.3766341798364534</v>
      </c>
      <c r="H17" s="31">
        <f t="shared" ref="H17" si="14">IF(G17=0,0,I17/G17)</f>
        <v>800</v>
      </c>
      <c r="I17" s="31">
        <f>+INDEX('[6]Budget révisé'!$A$2:$AO$496,MATCH($A17,'[6]Budget révisé'!$A$2:$A$496,0),MATCH(I$2,'[6]Budget révisé'!$A$2:$AO$2,0))</f>
        <v>1901.3073438691627</v>
      </c>
      <c r="J17" s="52">
        <f>-SUMIFS([6]BV_Data_An_Cour!$O:$O,[6]BV_Data_An_Cour!$U:$U,$B17,[6]BV_Data_An_Cour!$V:$V,$C17,[6]BV_Data_An_Cour!$W:$W,J$2)</f>
        <v>1</v>
      </c>
      <c r="K17" s="31">
        <f>IF(J17=0,0,L17/J17)</f>
        <v>983.90000000000146</v>
      </c>
      <c r="L17" s="34">
        <f>-SUMIFS([6]BV_Data_An_Cour!$O:$O,[6]BV_Data_An_Cour!$U:$U,$B17,[6]BV_Data_An_Cour!$V:$V,$C17,[6]BV_Data_An_Cour!$W:$W,L$2)</f>
        <v>983.90000000000146</v>
      </c>
      <c r="M17" s="52">
        <f>J17-G17</f>
        <v>-1.3766341798364534</v>
      </c>
      <c r="N17" s="34">
        <f>L17-I17</f>
        <v>-917.4073438691612</v>
      </c>
      <c r="O17" s="52">
        <f>-SUMIFS([6]BV_Data_An_Prec!$O:$O,[6]BV_Data_An_Prec!$U:$U,$B17,[6]BV_Data_An_Prec!$V:$V,$C17,[6]BV_Data_An_Prec!$W:$W,O$2)</f>
        <v>2</v>
      </c>
      <c r="P17" s="31">
        <f>IF(O17=0,0,Q17/O17)</f>
        <v>725.76499999999942</v>
      </c>
      <c r="Q17" s="34">
        <f>-SUMIFS([6]BV_Data_An_Prec!$O:$O,[6]BV_Data_An_Prec!$U:$U,$B17,[6]BV_Data_An_Prec!$V:$V,$C17,[6]BV_Data_An_Prec!$W:$W,Q$2)</f>
        <v>1451.5299999999988</v>
      </c>
      <c r="R17" s="32">
        <f>J17-O17</f>
        <v>-1</v>
      </c>
      <c r="S17" s="35">
        <f>L17-Q17</f>
        <v>-467.62999999999738</v>
      </c>
      <c r="T17" s="14"/>
      <c r="U17" s="14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ht="20.25">
      <c r="A18" t="str">
        <f t="shared" si="1"/>
        <v>Véhicules neufs</v>
      </c>
      <c r="B18" s="12" t="str">
        <f t="shared" si="0"/>
        <v>Véhicules neufs</v>
      </c>
      <c r="C18" s="36"/>
      <c r="D18" s="55"/>
      <c r="E18" s="55"/>
      <c r="F18" s="56"/>
      <c r="G18" s="57"/>
      <c r="H18" s="55"/>
      <c r="I18" s="56"/>
      <c r="J18" s="32"/>
      <c r="K18" s="55"/>
      <c r="L18" s="56"/>
      <c r="M18" s="32"/>
      <c r="N18" s="56"/>
      <c r="O18" s="32"/>
      <c r="P18" s="55"/>
      <c r="Q18" s="56"/>
      <c r="R18" s="57"/>
      <c r="S18" s="58"/>
      <c r="T18" s="14"/>
      <c r="U18" s="14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40" ht="20.25">
      <c r="A19" t="str">
        <f t="shared" si="1"/>
        <v>Véhicules neufsRachat bail</v>
      </c>
      <c r="B19" s="12" t="str">
        <f t="shared" si="0"/>
        <v>Véhicules neufs</v>
      </c>
      <c r="C19" s="46" t="s">
        <v>25</v>
      </c>
      <c r="D19" s="31">
        <f>+INDEX('[6]Budget original'!$A$2:$AO$496,MATCH($A19,'[6]Budget original'!$A$2:$A$496,0),MATCH(D$2,'[6]Budget original'!$A$2:$AO$2,0))</f>
        <v>0</v>
      </c>
      <c r="E19" s="31">
        <f t="shared" ref="E19" si="15">IF(D19=0,0,F19/D19)</f>
        <v>0</v>
      </c>
      <c r="F19" s="31">
        <f>+INDEX('[6]Budget original'!$A$2:$AO$496,MATCH($A19,'[6]Budget original'!$A$2:$A$496,0),MATCH(F$2,'[6]Budget original'!$A$2:$AO$2,0))</f>
        <v>5000</v>
      </c>
      <c r="G19" s="32">
        <f>+INDEX('[6]Budget original'!$A$2:$AO$496,MATCH($A19,'[6]Budget original'!$A$2:$A$496,0),MATCH(G$2,'[6]Budget original'!$A$2:$AO$2,0))</f>
        <v>0</v>
      </c>
      <c r="H19" s="31">
        <f t="shared" ref="H19" si="16">IF(G19=0,0,I19/G19)</f>
        <v>0</v>
      </c>
      <c r="I19" s="31">
        <f>+INDEX('[6]Budget révisé'!$A$2:$AO$496,MATCH($A19,'[6]Budget révisé'!$A$2:$A$496,0),MATCH(I$2,'[6]Budget révisé'!$A$2:$AO$2,0))</f>
        <v>5000</v>
      </c>
      <c r="J19" s="47"/>
      <c r="K19" s="31"/>
      <c r="L19" s="34">
        <f>-SUMIFS([6]BV_Data_An_Cour!$O:$O,[6]BV_Data_An_Cour!$U:$U,$B19,[6]BV_Data_An_Cour!$V:$V,$C19,[6]BV_Data_An_Cour!$W:$W,L$2)</f>
        <v>7992.1900000000023</v>
      </c>
      <c r="M19" s="32"/>
      <c r="N19" s="34">
        <f>L19-I19</f>
        <v>2992.1900000000023</v>
      </c>
      <c r="O19" s="47"/>
      <c r="P19" s="31"/>
      <c r="Q19" s="34">
        <f>-SUMIFS([6]BV_Data_An_Prec!$O:$O,[6]BV_Data_An_Prec!$U:$U,$B19,[6]BV_Data_An_Prec!$V:$V,$C19,[6]BV_Data_An_Prec!$W:$W,Q$2)</f>
        <v>4599.9100000000035</v>
      </c>
      <c r="R19" s="32">
        <f>O19-K19</f>
        <v>0</v>
      </c>
      <c r="S19" s="35">
        <f>L19-Q19</f>
        <v>3392.2799999999988</v>
      </c>
      <c r="T19" s="14"/>
      <c r="U19" s="14" t="s">
        <v>215</v>
      </c>
      <c r="V19" s="87">
        <f>G13+G15+G17</f>
        <v>71.101062624527827</v>
      </c>
      <c r="W19" s="87">
        <f>I13+I15+I17</f>
        <v>93139.118260322968</v>
      </c>
      <c r="X19" s="492">
        <f>W19/V19</f>
        <v>1309.953955993235</v>
      </c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ht="20.25">
      <c r="A20" t="str">
        <f t="shared" si="1"/>
        <v>Véhicules neufs</v>
      </c>
      <c r="B20" s="12" t="str">
        <f t="shared" si="0"/>
        <v>Véhicules neufs</v>
      </c>
      <c r="C20" s="36"/>
      <c r="D20" s="55"/>
      <c r="E20" s="55"/>
      <c r="F20" s="56"/>
      <c r="G20" s="57"/>
      <c r="H20" s="55"/>
      <c r="I20" s="56"/>
      <c r="J20" s="32"/>
      <c r="K20" s="55"/>
      <c r="L20" s="56"/>
      <c r="M20" s="57"/>
      <c r="N20" s="56"/>
      <c r="O20" s="32"/>
      <c r="P20" s="55"/>
      <c r="Q20" s="56"/>
      <c r="R20" s="57"/>
      <c r="S20" s="58"/>
      <c r="T20" s="14"/>
      <c r="U20" s="14">
        <v>2021</v>
      </c>
      <c r="V20" s="87">
        <f>J13+J15+J17</f>
        <v>78</v>
      </c>
      <c r="W20" s="87">
        <f>L13+L15+L17</f>
        <v>135543.56000000011</v>
      </c>
      <c r="X20" s="492">
        <f>W20/V20</f>
        <v>1737.7379487179501</v>
      </c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ht="15.75" customHeight="1">
      <c r="A21" t="str">
        <f t="shared" si="1"/>
        <v>Véhicules neufsRev. Finances</v>
      </c>
      <c r="B21" s="12" t="str">
        <f t="shared" si="0"/>
        <v>Véhicules neufs</v>
      </c>
      <c r="C21" s="30" t="s">
        <v>26</v>
      </c>
      <c r="D21" s="31">
        <f>+INDEX('[6]Budget original'!$A$2:$AO$496,MATCH($A21,'[6]Budget original'!$A$2:$A$496,0),MATCH(D$2,'[6]Budget original'!$A$2:$AO$2,0))</f>
        <v>0</v>
      </c>
      <c r="E21" s="31">
        <f t="shared" ref="E21:E23" si="17">IF(D21=0,0,F21/D21)</f>
        <v>0</v>
      </c>
      <c r="F21" s="31">
        <f>+INDEX('[6]Budget original'!$A$2:$AO$496,MATCH($A21,'[6]Budget original'!$A$2:$A$496,0),MATCH(F$2,'[6]Budget original'!$A$2:$AO$2,0))</f>
        <v>6465.5800763281077</v>
      </c>
      <c r="G21" s="42">
        <f>+INDEX('[6]Budget original'!$A$2:$AO$496,MATCH($A21,'[6]Budget original'!$A$2:$A$496,0),MATCH(G$2,'[6]Budget original'!$A$2:$AO$2,0))</f>
        <v>0</v>
      </c>
      <c r="H21" s="31">
        <f t="shared" ref="H21:H23" si="18">IF(G21=0,0,I21/G21)</f>
        <v>0</v>
      </c>
      <c r="I21" s="31">
        <f>+INDEX('[6]Budget révisé'!$A$2:$AO$496,MATCH($A21,'[6]Budget révisé'!$A$2:$A$496,0),MATCH(I$2,'[6]Budget révisé'!$A$2:$AO$2,0))</f>
        <v>6465.5800763281077</v>
      </c>
      <c r="J21" s="32"/>
      <c r="K21" s="31">
        <f>IF(J13=0,0,L21/(J13+J15))</f>
        <v>0</v>
      </c>
      <c r="L21" s="34">
        <f>-SUMIFS([6]BV_Data_An_Cour!$O:$O,[6]BV_Data_An_Cour!$U:$U,$B21,[6]BV_Data_An_Cour!$V:$V,$C21,[6]BV_Data_An_Cour!$W:$W,L$2)</f>
        <v>0</v>
      </c>
      <c r="M21" s="32"/>
      <c r="N21" s="34">
        <f t="shared" ref="N21:N24" si="19">L21-I21</f>
        <v>-6465.5800763281077</v>
      </c>
      <c r="O21" s="32"/>
      <c r="P21" s="31">
        <f>IF(O13=0,0,Q21/(O13+O15))</f>
        <v>87.40649122807018</v>
      </c>
      <c r="Q21" s="34">
        <f>-SUMIFS([6]BV_Data_An_Prec!$O:$O,[6]BV_Data_An_Prec!$U:$U,$B21,[6]BV_Data_An_Prec!$V:$V,$C21,[6]BV_Data_An_Prec!$W:$W,Q$2)</f>
        <v>4982.17</v>
      </c>
      <c r="R21" s="32">
        <f t="shared" ref="R21:R23" si="20">O21-K21</f>
        <v>0</v>
      </c>
      <c r="S21" s="35">
        <f t="shared" ref="S21:S24" si="21">L21-Q21</f>
        <v>-4982.17</v>
      </c>
      <c r="T21" s="14"/>
      <c r="U21" s="14"/>
      <c r="V21" s="12"/>
      <c r="W21" s="12"/>
      <c r="X21" s="537">
        <f>X20-X19</f>
        <v>427.78399272471506</v>
      </c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ht="18" customHeight="1">
      <c r="A22" t="str">
        <f t="shared" si="1"/>
        <v>Véhicules neufsRev. Protections</v>
      </c>
      <c r="B22" s="12" t="str">
        <f t="shared" si="0"/>
        <v>Véhicules neufs</v>
      </c>
      <c r="C22" s="30" t="s">
        <v>27</v>
      </c>
      <c r="D22" s="31">
        <f>+INDEX('[6]Budget original'!$A$2:$AO$496,MATCH($A22,'[6]Budget original'!$A$2:$A$496,0),MATCH(D$2,'[6]Budget original'!$A$2:$AO$2,0))</f>
        <v>0</v>
      </c>
      <c r="E22" s="31">
        <f t="shared" si="17"/>
        <v>0</v>
      </c>
      <c r="F22" s="31">
        <f>+INDEX('[6]Budget original'!$A$2:$AO$496,MATCH($A22,'[6]Budget original'!$A$2:$A$496,0),MATCH(F$2,'[6]Budget original'!$A$2:$AO$2,0))</f>
        <v>50672.104319129583</v>
      </c>
      <c r="G22" s="42">
        <f>+INDEX('[6]Budget original'!$A$2:$AO$496,MATCH($A22,'[6]Budget original'!$A$2:$A$496,0),MATCH(G$2,'[6]Budget original'!$A$2:$AO$2,0))</f>
        <v>0</v>
      </c>
      <c r="H22" s="31">
        <f t="shared" si="18"/>
        <v>0</v>
      </c>
      <c r="I22" s="31">
        <f>+INDEX('[6]Budget révisé'!$A$2:$AO$496,MATCH($A22,'[6]Budget révisé'!$A$2:$A$496,0),MATCH(I$2,'[6]Budget révisé'!$A$2:$AO$2,0))</f>
        <v>50672.104319129583</v>
      </c>
      <c r="J22" s="32"/>
      <c r="K22" s="31">
        <f>IF(J13=0,0,L22/(J13+J15))</f>
        <v>927.02480519480525</v>
      </c>
      <c r="L22" s="34">
        <f>-SUMIFS([6]BV_Data_An_Cour!$O:$O,[6]BV_Data_An_Cour!$U:$U,$B22,[6]BV_Data_An_Cour!$V:$V,$C22,[6]BV_Data_An_Cour!$W:$W,L$2)</f>
        <v>71380.91</v>
      </c>
      <c r="M22" s="32"/>
      <c r="N22" s="34">
        <f t="shared" si="19"/>
        <v>20708.80568087042</v>
      </c>
      <c r="O22" s="32"/>
      <c r="P22" s="31">
        <f>IF(O13=0,0,Q22/(O13+O15))</f>
        <v>437.84543859649119</v>
      </c>
      <c r="Q22" s="34">
        <f>-SUMIFS([6]BV_Data_An_Prec!$O:$O,[6]BV_Data_An_Prec!$U:$U,$B22,[6]BV_Data_An_Prec!$V:$V,$C22,[6]BV_Data_An_Prec!$W:$W,Q$2)</f>
        <v>24957.19</v>
      </c>
      <c r="R22" s="32">
        <f t="shared" si="20"/>
        <v>-927.02480519480525</v>
      </c>
      <c r="S22" s="35">
        <f t="shared" si="21"/>
        <v>46423.72</v>
      </c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ht="19.5" customHeight="1">
      <c r="A23" t="str">
        <f t="shared" si="1"/>
        <v>Véhicules neufsRev. Autres</v>
      </c>
      <c r="B23" s="12" t="str">
        <f t="shared" si="0"/>
        <v>Véhicules neufs</v>
      </c>
      <c r="C23" s="30" t="s">
        <v>28</v>
      </c>
      <c r="D23" s="31">
        <f>+INDEX('[6]Budget original'!$A$2:$AO$496,MATCH($A23,'[6]Budget original'!$A$2:$A$496,0),MATCH(D$2,'[6]Budget original'!$A$2:$AO$2,0))</f>
        <v>0</v>
      </c>
      <c r="E23" s="31">
        <f t="shared" si="17"/>
        <v>0</v>
      </c>
      <c r="F23" s="31">
        <f>+INDEX('[6]Budget original'!$A$2:$AO$496,MATCH($A23,'[6]Budget original'!$A$2:$A$496,0),MATCH(F$2,'[6]Budget original'!$A$2:$AO$2,0))</f>
        <v>1278.0797825299746</v>
      </c>
      <c r="G23" s="42">
        <f>+INDEX('[6]Budget original'!$A$2:$AO$496,MATCH($A23,'[6]Budget original'!$A$2:$A$496,0),MATCH(G$2,'[6]Budget original'!$A$2:$AO$2,0))</f>
        <v>0</v>
      </c>
      <c r="H23" s="31">
        <f t="shared" si="18"/>
        <v>0</v>
      </c>
      <c r="I23" s="31">
        <f>+INDEX('[6]Budget révisé'!$A$2:$AO$496,MATCH($A23,'[6]Budget révisé'!$A$2:$A$496,0),MATCH(I$2,'[6]Budget révisé'!$A$2:$AO$2,0))</f>
        <v>1278.0797825299746</v>
      </c>
      <c r="J23" s="32"/>
      <c r="K23" s="31">
        <f>IF(J13=0,0,L23/(J13+J15))</f>
        <v>16.993116883116883</v>
      </c>
      <c r="L23" s="34">
        <f>-SUMIFS([6]BV_Data_An_Cour!$O:$O,[6]BV_Data_An_Cour!$U:$U,$B23,[6]BV_Data_An_Cour!$V:$V,$C23,[6]BV_Data_An_Cour!$W:$W,L$2)</f>
        <v>1308.47</v>
      </c>
      <c r="M23" s="52"/>
      <c r="N23" s="34">
        <f t="shared" si="19"/>
        <v>30.390217470025391</v>
      </c>
      <c r="O23" s="32"/>
      <c r="P23" s="31">
        <f>IF(O13=0,0,Q23/(O13+O15))</f>
        <v>23.12736842105263</v>
      </c>
      <c r="Q23" s="34">
        <f>-SUMIFS([6]BV_Data_An_Prec!$O:$O,[6]BV_Data_An_Prec!$U:$U,$B23,[6]BV_Data_An_Prec!$V:$V,$C23,[6]BV_Data_An_Prec!$W:$W,Q$2)</f>
        <v>1318.26</v>
      </c>
      <c r="R23" s="32">
        <f t="shared" si="20"/>
        <v>-16.993116883116883</v>
      </c>
      <c r="S23" s="35">
        <f t="shared" si="21"/>
        <v>-9.7899999999999636</v>
      </c>
      <c r="T23" s="14"/>
      <c r="U23" s="14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1:40" ht="18" customHeight="1">
      <c r="A24" t="str">
        <f t="shared" si="1"/>
        <v>Véhicules neufsTotal F&amp;I</v>
      </c>
      <c r="B24" s="12" t="str">
        <f t="shared" si="0"/>
        <v>Véhicules neufs</v>
      </c>
      <c r="C24" s="36" t="s">
        <v>29</v>
      </c>
      <c r="D24" s="37">
        <f>+D15+D13</f>
        <v>68.72442844469137</v>
      </c>
      <c r="E24" s="37">
        <f>IF(D24&lt;=0,0,F24/D24)</f>
        <v>850</v>
      </c>
      <c r="F24" s="38">
        <f>F21+F22+F23</f>
        <v>58415.764177987665</v>
      </c>
      <c r="G24" s="39">
        <f>+G15+G13</f>
        <v>68.72442844469137</v>
      </c>
      <c r="H24" s="37">
        <f>IF(G24&lt;=0,0,I24/G24)</f>
        <v>850</v>
      </c>
      <c r="I24" s="38">
        <f>I21+I22+I23</f>
        <v>58415.764177987665</v>
      </c>
      <c r="J24" s="39">
        <f>+J15+J13</f>
        <v>77</v>
      </c>
      <c r="K24" s="37">
        <f>IF(J24&lt;=0,0,L24/J24)</f>
        <v>944.01792207792209</v>
      </c>
      <c r="L24" s="38">
        <f>L21+L22+L23</f>
        <v>72689.38</v>
      </c>
      <c r="M24" s="59">
        <f>J24-G24</f>
        <v>8.2755715553086304</v>
      </c>
      <c r="N24" s="38">
        <f t="shared" si="19"/>
        <v>14273.61582201234</v>
      </c>
      <c r="O24" s="39">
        <f>+O15+O13</f>
        <v>57</v>
      </c>
      <c r="P24" s="37">
        <f>IF(O24&lt;=0,0,Q24/O24)</f>
        <v>548.379298245614</v>
      </c>
      <c r="Q24" s="38">
        <f>Q21+Q22+Q23</f>
        <v>31257.62</v>
      </c>
      <c r="R24" s="57"/>
      <c r="S24" s="40">
        <f t="shared" si="21"/>
        <v>41431.760000000009</v>
      </c>
      <c r="T24" s="14"/>
      <c r="U24" s="14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ht="15.75" customHeight="1">
      <c r="A25" t="str">
        <f t="shared" si="1"/>
        <v>Véhicules neufs</v>
      </c>
      <c r="B25" s="12" t="str">
        <f t="shared" si="0"/>
        <v>Véhicules neufs</v>
      </c>
      <c r="C25" s="30"/>
      <c r="D25" s="14"/>
      <c r="E25" s="14"/>
      <c r="F25" s="60"/>
      <c r="G25" s="42"/>
      <c r="H25" s="14"/>
      <c r="I25" s="60"/>
      <c r="J25" s="42"/>
      <c r="K25" s="14"/>
      <c r="L25" s="60"/>
      <c r="M25" s="43"/>
      <c r="N25" s="44">
        <f>IF(N24=0,0,N24/I24)</f>
        <v>0.24434527259665551</v>
      </c>
      <c r="O25" s="42"/>
      <c r="P25" s="14"/>
      <c r="Q25" s="60"/>
      <c r="R25" s="61"/>
      <c r="S25" s="45">
        <f>IF(Q24=0,0,(S24/Q24))</f>
        <v>1.3254931117596289</v>
      </c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ht="15.75" customHeight="1" thickBot="1">
      <c r="A26" t="str">
        <f t="shared" si="1"/>
        <v>Véhicules neufs</v>
      </c>
      <c r="B26" s="12" t="str">
        <f t="shared" si="0"/>
        <v>Véhicules neufs</v>
      </c>
      <c r="C26" s="30"/>
      <c r="D26" s="14"/>
      <c r="E26" s="14"/>
      <c r="F26" s="41"/>
      <c r="G26" s="42"/>
      <c r="H26" s="14"/>
      <c r="I26" s="41"/>
      <c r="J26" s="42"/>
      <c r="K26" s="14"/>
      <c r="L26" s="41"/>
      <c r="M26" s="42"/>
      <c r="N26" s="41"/>
      <c r="O26" s="42"/>
      <c r="P26" s="14"/>
      <c r="Q26" s="41"/>
      <c r="R26" s="42"/>
      <c r="S26" s="62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ht="18" customHeight="1" thickTop="1">
      <c r="A27" t="str">
        <f t="shared" si="1"/>
        <v>Véhicules neufsTotal Dépt. Neufs</v>
      </c>
      <c r="B27" s="12" t="str">
        <f t="shared" si="0"/>
        <v>Véhicules neufs</v>
      </c>
      <c r="C27" s="63" t="s">
        <v>30</v>
      </c>
      <c r="D27" s="64">
        <f>+D13+D15+D17</f>
        <v>71.101062624527827</v>
      </c>
      <c r="E27" s="65">
        <f>IF(D27&lt;=0,0,F27/D27)</f>
        <v>2201.864172762781</v>
      </c>
      <c r="F27" s="66">
        <f>F13+F17+F24+F19+F15</f>
        <v>156554.88243831065</v>
      </c>
      <c r="G27" s="67">
        <f>+G13+G15+G17</f>
        <v>71.101062624527827</v>
      </c>
      <c r="H27" s="68">
        <f>IF(G27&lt;=0,0,I27/G27)</f>
        <v>2201.864172762781</v>
      </c>
      <c r="I27" s="66">
        <f>I13+I17+I24+I19+I15</f>
        <v>156554.88243831065</v>
      </c>
      <c r="J27" s="67">
        <f>+J13+J15+J17</f>
        <v>78</v>
      </c>
      <c r="K27" s="68">
        <f>IF(J27&lt;=0,0,L27/J27)</f>
        <v>2772.1170512820527</v>
      </c>
      <c r="L27" s="66">
        <f>L13+L17+L24+L19+L15</f>
        <v>216225.13000000012</v>
      </c>
      <c r="M27" s="67">
        <f>J27-G27</f>
        <v>6.8989373754721726</v>
      </c>
      <c r="N27" s="66">
        <f>L27-I27</f>
        <v>59670.247561689466</v>
      </c>
      <c r="O27" s="67">
        <f>+O13+O15+O17</f>
        <v>59</v>
      </c>
      <c r="P27" s="68">
        <f>IF(O27&lt;=0,0,Q27/O27)</f>
        <v>1171.3916949152535</v>
      </c>
      <c r="Q27" s="66">
        <f>Q13+Q17+Q24+Q19+Q15</f>
        <v>69112.109999999957</v>
      </c>
      <c r="R27" s="67">
        <f>J27-O27</f>
        <v>19</v>
      </c>
      <c r="S27" s="69">
        <f>L27-Q27</f>
        <v>147113.02000000016</v>
      </c>
      <c r="T27" s="14"/>
      <c r="U27" s="14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1:40" ht="22.5" customHeight="1" thickBot="1">
      <c r="A28" t="str">
        <f t="shared" si="1"/>
        <v>Véhicules neufs</v>
      </c>
      <c r="B28" s="12" t="str">
        <f t="shared" si="0"/>
        <v>Véhicules neufs</v>
      </c>
      <c r="C28" s="70"/>
      <c r="D28" s="71"/>
      <c r="E28" s="71"/>
      <c r="F28" s="72"/>
      <c r="G28" s="73"/>
      <c r="H28" s="71"/>
      <c r="I28" s="72"/>
      <c r="J28" s="73"/>
      <c r="K28" s="71"/>
      <c r="L28" s="72"/>
      <c r="M28" s="74">
        <f>M27/G27</f>
        <v>9.7030017848034764E-2</v>
      </c>
      <c r="N28" s="75">
        <f>N27/I27</f>
        <v>0.38114587442012299</v>
      </c>
      <c r="O28" s="73"/>
      <c r="P28" s="71"/>
      <c r="Q28" s="72"/>
      <c r="R28" s="74">
        <f>R27/O27</f>
        <v>0.32203389830508472</v>
      </c>
      <c r="S28" s="76">
        <f>IF(Q27=0,0,S27/Q27)</f>
        <v>2.1286142182607399</v>
      </c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1:40" ht="15.75" customHeight="1" thickTop="1">
      <c r="A29" t="str">
        <f t="shared" si="1"/>
        <v>Véhicules neufs</v>
      </c>
      <c r="B29" s="12" t="str">
        <f t="shared" si="0"/>
        <v>Véhicules neufs</v>
      </c>
      <c r="C29" s="54"/>
      <c r="D29" s="77"/>
      <c r="E29" s="77"/>
      <c r="F29" s="78"/>
      <c r="G29" s="79"/>
      <c r="H29" s="77"/>
      <c r="I29" s="78"/>
      <c r="J29" s="79"/>
      <c r="K29" s="77"/>
      <c r="L29" s="78"/>
      <c r="M29" s="43"/>
      <c r="N29" s="44"/>
      <c r="O29" s="79"/>
      <c r="P29" s="77"/>
      <c r="Q29" s="78"/>
      <c r="R29" s="43"/>
      <c r="S29" s="45"/>
      <c r="T29" s="14"/>
      <c r="U29" s="14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1:40" ht="15.75" customHeight="1">
      <c r="A30" t="str">
        <f t="shared" si="1"/>
        <v>Véhicules neufsDEPENSES</v>
      </c>
      <c r="B30" s="12" t="str">
        <f t="shared" si="0"/>
        <v>Véhicules neufs</v>
      </c>
      <c r="C30" s="80" t="s">
        <v>31</v>
      </c>
      <c r="D30" s="14"/>
      <c r="E30" s="81"/>
      <c r="F30" s="60"/>
      <c r="G30" s="42"/>
      <c r="H30" s="81"/>
      <c r="I30" s="60"/>
      <c r="J30" s="42"/>
      <c r="K30" s="81"/>
      <c r="L30" s="41"/>
      <c r="M30" s="42"/>
      <c r="N30" s="41"/>
      <c r="O30" s="42"/>
      <c r="P30" s="81"/>
      <c r="Q30" s="41"/>
      <c r="R30" s="42"/>
      <c r="S30" s="62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1:40" ht="15.75" customHeight="1">
      <c r="A31" t="str">
        <f t="shared" si="1"/>
        <v>Véhicules neufsComm. vendeurs</v>
      </c>
      <c r="B31" s="12" t="str">
        <f t="shared" si="0"/>
        <v>Véhicules neufs</v>
      </c>
      <c r="C31" s="30" t="s">
        <v>32</v>
      </c>
      <c r="D31" s="520">
        <f>F31/(F15+F13)</f>
        <v>0.2882649855957134</v>
      </c>
      <c r="E31" s="83">
        <f t="shared" ref="E31:E40" si="22">F31/D$24</f>
        <v>382.6974897402377</v>
      </c>
      <c r="F31" s="31">
        <f>+INDEX('[6]Budget original'!$A$2:$AO$496,MATCH($A31,'[6]Budget original'!$A$2:$A$496,0),MATCH(F$2,'[6]Budget original'!$A$2:$AO$2,0))</f>
        <v>26300.666249615977</v>
      </c>
      <c r="G31" s="152">
        <f>I31/(I15+I13)</f>
        <v>0.2882649855957134</v>
      </c>
      <c r="H31" s="83">
        <f t="shared" ref="H31:H40" si="23">I31/G$24</f>
        <v>382.6974897402377</v>
      </c>
      <c r="I31" s="31">
        <f>+INDEX('[6]Budget révisé'!$A$2:$AO$496,MATCH($A31,'[6]Budget révisé'!$A$2:$A$496,0),MATCH(I$2,'[6]Budget révisé'!$A$2:$AO$2,0))</f>
        <v>26300.666249615977</v>
      </c>
      <c r="J31" s="152">
        <f>L31/(L15+L13)</f>
        <v>0.34237125747790947</v>
      </c>
      <c r="K31" s="83">
        <f t="shared" ref="K31:K40" si="24">IF(L31=0,0,L31/J$24)</f>
        <v>598.30337662337661</v>
      </c>
      <c r="L31" s="31">
        <f>SUMIFS([6]BV_Data_An_Cour!$O:$O,[6]BV_Data_An_Cour!$U:$U,$B31,[6]BV_Data_An_Cour!$V:$V,$C31,[6]BV_Data_An_Cour!$W:$W,L$2)</f>
        <v>46069.36</v>
      </c>
      <c r="M31" s="42"/>
      <c r="N31" s="60">
        <f t="shared" ref="N31:N53" si="25">L31-I31</f>
        <v>19768.693750384024</v>
      </c>
      <c r="O31" s="42"/>
      <c r="P31" s="83">
        <f t="shared" ref="P31:P40" si="26">IF(Q31=0,0,Q31/O$24)</f>
        <v>386.35192982456141</v>
      </c>
      <c r="Q31" s="34">
        <f>SUMIFS([6]BV_Data_An_Prec!$O:$O,[6]BV_Data_An_Prec!$U:$U,$B31,[6]BV_Data_An_Prec!$V:$V,$C31,[6]BV_Data_An_Prec!$W:$W,Q$2)</f>
        <v>22022.06</v>
      </c>
      <c r="R31" s="42"/>
      <c r="S31" s="86">
        <f t="shared" ref="S31:S53" si="27">L31-Q31</f>
        <v>24047.3</v>
      </c>
      <c r="T31" s="14"/>
      <c r="U31" s="14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1:40" ht="15.75" customHeight="1">
      <c r="A32" t="str">
        <f t="shared" si="1"/>
        <v>Véhicules neufsComm. F&amp;I</v>
      </c>
      <c r="B32" s="12" t="str">
        <f t="shared" si="0"/>
        <v>Véhicules neufs</v>
      </c>
      <c r="C32" s="88" t="s">
        <v>33</v>
      </c>
      <c r="D32" s="521">
        <f>F32/F24</f>
        <v>0.3</v>
      </c>
      <c r="E32" s="90">
        <f t="shared" si="22"/>
        <v>254.99999999999997</v>
      </c>
      <c r="F32" s="23">
        <f>+INDEX('[6]Budget original'!$A$2:$AO$496,MATCH($A32,'[6]Budget original'!$A$2:$A$496,0),MATCH(F$2,'[6]Budget original'!$A$2:$AO$2,0))</f>
        <v>17524.729253396297</v>
      </c>
      <c r="G32" s="93">
        <f>I32/I24</f>
        <v>0.3</v>
      </c>
      <c r="H32" s="92">
        <f t="shared" si="23"/>
        <v>254.99999999999997</v>
      </c>
      <c r="I32" s="23">
        <f>+INDEX('[6]Budget révisé'!$A$2:$AO$496,MATCH($A32,'[6]Budget révisé'!$A$2:$A$496,0),MATCH(I$2,'[6]Budget révisé'!$A$2:$AO$2,0))</f>
        <v>17524.729253396297</v>
      </c>
      <c r="J32" s="493">
        <f>L32/L24</f>
        <v>0.28847474005143525</v>
      </c>
      <c r="K32" s="90">
        <f t="shared" si="24"/>
        <v>272.32532467532468</v>
      </c>
      <c r="L32" s="23">
        <f>SUMIFS([6]BV_Data_An_Cour!$O:$O,[6]BV_Data_An_Cour!$U:$U,$B32,[6]BV_Data_An_Cour!$V:$V,$C32,[6]BV_Data_An_Cour!$W:$W,L$2)</f>
        <v>20969.05</v>
      </c>
      <c r="M32" s="24"/>
      <c r="N32" s="94">
        <f t="shared" si="25"/>
        <v>3444.320746603702</v>
      </c>
      <c r="O32" s="24"/>
      <c r="P32" s="90">
        <f t="shared" si="26"/>
        <v>319.19947368421049</v>
      </c>
      <c r="Q32" s="23">
        <f>SUMIFS([6]BV_Data_An_Prec!$O:$O,[6]BV_Data_An_Prec!$U:$U,$B32,[6]BV_Data_An_Prec!$V:$V,$C32,[6]BV_Data_An_Prec!$W:$W,Q$2)</f>
        <v>18194.37</v>
      </c>
      <c r="R32" s="24"/>
      <c r="S32" s="95">
        <f t="shared" si="27"/>
        <v>2774.6800000000003</v>
      </c>
      <c r="T32" s="14"/>
      <c r="U32" s="14"/>
      <c r="V32" s="12">
        <f>H33*J24</f>
        <v>15169</v>
      </c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1:40" ht="15.75" customHeight="1">
      <c r="A33" t="str">
        <f t="shared" si="1"/>
        <v>Véhicules neufsFrais de livraison</v>
      </c>
      <c r="B33" s="12" t="str">
        <f t="shared" si="0"/>
        <v>Véhicules neufs</v>
      </c>
      <c r="C33" s="30" t="s">
        <v>34</v>
      </c>
      <c r="D33" s="82"/>
      <c r="E33" s="83">
        <f t="shared" si="22"/>
        <v>197</v>
      </c>
      <c r="F33" s="31">
        <f>+INDEX('[6]Budget original'!$A$2:$AO$496,MATCH($A33,'[6]Budget original'!$A$2:$A$496,0),MATCH(F$2,'[6]Budget original'!$A$2:$AO$2,0))</f>
        <v>13538.712403604201</v>
      </c>
      <c r="G33" s="84"/>
      <c r="H33" s="83">
        <f t="shared" si="23"/>
        <v>197</v>
      </c>
      <c r="I33" s="31">
        <f>+INDEX('[6]Budget révisé'!$A$2:$AO$496,MATCH($A33,'[6]Budget révisé'!$A$2:$A$496,0),MATCH(I$2,'[6]Budget révisé'!$A$2:$AO$2,0))</f>
        <v>13538.712403604201</v>
      </c>
      <c r="J33" s="42"/>
      <c r="K33" s="83">
        <f t="shared" si="24"/>
        <v>130.65441558441557</v>
      </c>
      <c r="L33" s="31">
        <f>SUMIFS([6]BV_Data_An_Cour!$O:$O,[6]BV_Data_An_Cour!$U:$U,$B33,[6]BV_Data_An_Cour!$V:$V,$C33,[6]BV_Data_An_Cour!$W:$W,L$2)</f>
        <v>10060.39</v>
      </c>
      <c r="M33" s="42"/>
      <c r="N33" s="60">
        <f t="shared" si="25"/>
        <v>-3478.3224036042011</v>
      </c>
      <c r="O33" s="42"/>
      <c r="P33" s="83">
        <f t="shared" si="26"/>
        <v>130.52280701754387</v>
      </c>
      <c r="Q33" s="34">
        <f>SUMIFS([6]BV_Data_An_Prec!$O:$O,[6]BV_Data_An_Prec!$U:$U,$B33,[6]BV_Data_An_Prec!$V:$V,$C33,[6]BV_Data_An_Prec!$W:$W,Q$2)</f>
        <v>7439.8</v>
      </c>
      <c r="R33" s="42"/>
      <c r="S33" s="86">
        <f t="shared" si="27"/>
        <v>2620.5899999999992</v>
      </c>
      <c r="T33" s="14"/>
      <c r="U33" s="14"/>
      <c r="V33" s="12"/>
      <c r="W33" s="12">
        <f>L24*0.3</f>
        <v>21806.814000000002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ht="15.75" customHeight="1">
      <c r="A34" t="str">
        <f t="shared" si="1"/>
        <v>Véhicules neufsService gratuit 1</v>
      </c>
      <c r="B34" s="12" t="str">
        <f t="shared" si="0"/>
        <v>Véhicules neufs</v>
      </c>
      <c r="C34" s="30" t="s">
        <v>35</v>
      </c>
      <c r="D34" s="82"/>
      <c r="E34" s="83">
        <f t="shared" si="22"/>
        <v>6</v>
      </c>
      <c r="F34" s="31">
        <f>+INDEX('[6]Budget original'!$A$2:$AO$496,MATCH($A34,'[6]Budget original'!$A$2:$A$496,0),MATCH(F$2,'[6]Budget original'!$A$2:$AO$2,0))</f>
        <v>412.34657066814822</v>
      </c>
      <c r="G34" s="84"/>
      <c r="H34" s="83">
        <f t="shared" si="23"/>
        <v>6</v>
      </c>
      <c r="I34" s="31">
        <f>+INDEX('[6]Budget révisé'!$A$2:$AO$496,MATCH($A34,'[6]Budget révisé'!$A$2:$A$496,0),MATCH(I$2,'[6]Budget révisé'!$A$2:$AO$2,0))</f>
        <v>412.34657066814822</v>
      </c>
      <c r="J34" s="42"/>
      <c r="K34" s="83">
        <f t="shared" si="24"/>
        <v>7.346233766233766</v>
      </c>
      <c r="L34" s="31">
        <f>SUMIFS([6]BV_Data_An_Cour!$O:$O,[6]BV_Data_An_Cour!$U:$U,$B34,[6]BV_Data_An_Cour!$V:$V,$C34,[6]BV_Data_An_Cour!$W:$W,L$2)</f>
        <v>565.66</v>
      </c>
      <c r="M34" s="42"/>
      <c r="N34" s="60">
        <f t="shared" si="25"/>
        <v>153.31342933185175</v>
      </c>
      <c r="O34" s="42"/>
      <c r="P34" s="83">
        <f t="shared" si="26"/>
        <v>0</v>
      </c>
      <c r="Q34" s="34">
        <f>SUMIFS([6]BV_Data_An_Prec!$O:$O,[6]BV_Data_An_Prec!$U:$U,$B34,[6]BV_Data_An_Prec!$V:$V,$C34,[6]BV_Data_An_Prec!$W:$W,Q$2)</f>
        <v>0</v>
      </c>
      <c r="R34" s="42"/>
      <c r="S34" s="86">
        <f t="shared" si="27"/>
        <v>565.66</v>
      </c>
      <c r="T34" s="14"/>
      <c r="U34" s="14"/>
      <c r="V34" s="87">
        <f>V32-L33</f>
        <v>5108.6100000000006</v>
      </c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ht="15.75" customHeight="1">
      <c r="A35" t="str">
        <f t="shared" si="1"/>
        <v>Véhicules neufsEntretien stock</v>
      </c>
      <c r="B35" s="12" t="str">
        <f t="shared" si="0"/>
        <v>Véhicules neufs</v>
      </c>
      <c r="C35" s="88" t="s">
        <v>36</v>
      </c>
      <c r="D35" s="89"/>
      <c r="E35" s="90">
        <f t="shared" si="22"/>
        <v>34</v>
      </c>
      <c r="F35" s="23">
        <f>+INDEX('[6]Budget original'!$A$2:$AO$496,MATCH($A35,'[6]Budget original'!$A$2:$A$496,0),MATCH(F$2,'[6]Budget original'!$A$2:$AO$2,0))</f>
        <v>2336.6305671195064</v>
      </c>
      <c r="G35" s="91"/>
      <c r="H35" s="92">
        <f t="shared" si="23"/>
        <v>34</v>
      </c>
      <c r="I35" s="23">
        <f>+INDEX('[6]Budget révisé'!$A$2:$AO$496,MATCH($A35,'[6]Budget révisé'!$A$2:$A$496,0),MATCH(I$2,'[6]Budget révisé'!$A$2:$AO$2,0))</f>
        <v>2336.6305671195064</v>
      </c>
      <c r="J35" s="24"/>
      <c r="K35" s="90">
        <f t="shared" si="24"/>
        <v>40.730000000000004</v>
      </c>
      <c r="L35" s="23">
        <f>SUMIFS([6]BV_Data_An_Cour!$O:$O,[6]BV_Data_An_Cour!$U:$U,$B35,[6]BV_Data_An_Cour!$V:$V,$C35,[6]BV_Data_An_Cour!$W:$W,L$2)</f>
        <v>3136.21</v>
      </c>
      <c r="M35" s="24"/>
      <c r="N35" s="94">
        <f t="shared" si="25"/>
        <v>799.57943288049364</v>
      </c>
      <c r="O35" s="24"/>
      <c r="P35" s="90">
        <f t="shared" si="26"/>
        <v>18.596491228070175</v>
      </c>
      <c r="Q35" s="34">
        <f>SUMIFS([6]BV_Data_An_Prec!$O:$O,[6]BV_Data_An_Prec!$U:$U,$B35,[6]BV_Data_An_Prec!$V:$V,$C35,[6]BV_Data_An_Prec!$W:$W,Q$2)</f>
        <v>1060</v>
      </c>
      <c r="R35" s="24"/>
      <c r="S35" s="95">
        <f t="shared" si="27"/>
        <v>2076.21</v>
      </c>
      <c r="T35" s="14"/>
      <c r="U35" s="14"/>
      <c r="V35" s="12"/>
      <c r="W35" s="87">
        <f>L32-W33</f>
        <v>-837.76400000000285</v>
      </c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ht="15.75" customHeight="1">
      <c r="A36" t="str">
        <f t="shared" si="1"/>
        <v>Véhicules neufsPublicité 1</v>
      </c>
      <c r="B36" s="12" t="str">
        <f t="shared" si="0"/>
        <v>Véhicules neufs</v>
      </c>
      <c r="C36" s="30" t="s">
        <v>37</v>
      </c>
      <c r="D36" s="82"/>
      <c r="E36" s="83">
        <f t="shared" si="22"/>
        <v>180.66964285714283</v>
      </c>
      <c r="F36" s="31">
        <f>+INDEX('[6]Budget original'!$A$2:$AO$496,MATCH($A36,'[6]Budget original'!$A$2:$A$496,0),MATCH(F$2,'[6]Budget original'!$A$2:$AO$2,0))</f>
        <v>12416.417942663658</v>
      </c>
      <c r="G36" s="84"/>
      <c r="H36" s="83">
        <f t="shared" si="23"/>
        <v>180.66964285714283</v>
      </c>
      <c r="I36" s="31">
        <f>+INDEX('[6]Budget révisé'!$A$2:$AO$496,MATCH($A36,'[6]Budget révisé'!$A$2:$A$496,0),MATCH(I$2,'[6]Budget révisé'!$A$2:$AO$2,0))</f>
        <v>12416.417942663658</v>
      </c>
      <c r="J36" s="42"/>
      <c r="K36" s="83">
        <f t="shared" si="24"/>
        <v>161.78142857142853</v>
      </c>
      <c r="L36" s="96">
        <f>SUMIFS([6]BV_Data_An_Cour!$O:$O,[6]BV_Data_An_Cour!$U:$U,$B36,[6]BV_Data_An_Cour!$V:$V,$C36,[6]BV_Data_An_Cour!$W:$W,L$2)</f>
        <v>12457.169999999998</v>
      </c>
      <c r="M36" s="14"/>
      <c r="N36" s="60">
        <f t="shared" si="25"/>
        <v>40.752057336339931</v>
      </c>
      <c r="O36" s="42"/>
      <c r="P36" s="83">
        <f t="shared" si="26"/>
        <v>228.07017543859649</v>
      </c>
      <c r="Q36" s="56">
        <f>SUMIFS([6]BV_Data_An_Prec!$O:$O,[6]BV_Data_An_Prec!$U:$U,$B36,[6]BV_Data_An_Prec!$V:$V,$C36,[6]BV_Data_An_Prec!$W:$W,Q$2)</f>
        <v>13000</v>
      </c>
      <c r="R36" s="42"/>
      <c r="S36" s="86">
        <f t="shared" si="27"/>
        <v>-542.83000000000175</v>
      </c>
      <c r="T36" s="14"/>
      <c r="U36" s="14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ht="15.75" customHeight="1">
      <c r="A37" t="str">
        <f t="shared" si="1"/>
        <v>Véhicules neufsIntérêt de gros</v>
      </c>
      <c r="B37" s="12" t="str">
        <f t="shared" si="0"/>
        <v>Véhicules neufs</v>
      </c>
      <c r="C37" s="30" t="s">
        <v>38</v>
      </c>
      <c r="D37" s="82"/>
      <c r="E37" s="83">
        <f t="shared" si="22"/>
        <v>218.7976906991731</v>
      </c>
      <c r="F37" s="31">
        <f>+INDEX('[6]Budget original'!$A$2:$AO$496,MATCH($A37,'[6]Budget original'!$A$2:$A$496,0),MATCH(F$2,'[6]Budget original'!$A$2:$AO$2,0))</f>
        <v>15036.746238319036</v>
      </c>
      <c r="G37" s="84"/>
      <c r="H37" s="83">
        <f t="shared" si="23"/>
        <v>218.7976906991731</v>
      </c>
      <c r="I37" s="31">
        <f>+INDEX('[6]Budget révisé'!$A$2:$AO$496,MATCH($A37,'[6]Budget révisé'!$A$2:$A$496,0),MATCH(I$2,'[6]Budget révisé'!$A$2:$AO$2,0))</f>
        <v>15036.746238319036</v>
      </c>
      <c r="J37" s="42"/>
      <c r="K37" s="83">
        <f t="shared" si="24"/>
        <v>155.30103896103896</v>
      </c>
      <c r="L37" s="97">
        <f>SUMIFS([6]BV_Data_An_Cour!$O:$O,[6]BV_Data_An_Cour!$U:$U,$B37,[6]BV_Data_An_Cour!$V:$V,$C37,[6]BV_Data_An_Cour!$W:$W,L$2)</f>
        <v>11958.18</v>
      </c>
      <c r="M37" s="14"/>
      <c r="N37" s="60">
        <f t="shared" si="25"/>
        <v>-3078.5662383190356</v>
      </c>
      <c r="O37" s="42"/>
      <c r="P37" s="83">
        <f t="shared" si="26"/>
        <v>462.77192982456143</v>
      </c>
      <c r="Q37" s="34">
        <f>SUMIFS([6]BV_Data_An_Prec!$O:$O,[6]BV_Data_An_Prec!$U:$U,$B37,[6]BV_Data_An_Prec!$V:$V,$C37,[6]BV_Data_An_Prec!$W:$W,Q$2)</f>
        <v>26378</v>
      </c>
      <c r="R37" s="42"/>
      <c r="S37" s="86">
        <f t="shared" si="27"/>
        <v>-14419.82</v>
      </c>
      <c r="T37" s="14"/>
      <c r="U37" s="14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ht="15.75" hidden="1" customHeight="1">
      <c r="A38" t="str">
        <f t="shared" si="1"/>
        <v>Véhicules neufs[...]</v>
      </c>
      <c r="B38" s="12" t="str">
        <f t="shared" si="0"/>
        <v>Véhicules neufs</v>
      </c>
      <c r="C38" s="30" t="s">
        <v>21</v>
      </c>
      <c r="D38" s="82"/>
      <c r="E38" s="83">
        <f t="shared" si="22"/>
        <v>0</v>
      </c>
      <c r="F38" s="31">
        <f>+INDEX('[6]Budget original'!$A$2:$AO$496,MATCH($A38,'[6]Budget original'!$A$2:$A$496,0),MATCH(F$2,'[6]Budget original'!$A$2:$AO$2,0))</f>
        <v>0</v>
      </c>
      <c r="G38" s="84"/>
      <c r="H38" s="83">
        <f t="shared" si="23"/>
        <v>0</v>
      </c>
      <c r="I38" s="31">
        <f>+INDEX('[6]Budget révisé'!$A$2:$AO$496,MATCH($A38,'[6]Budget révisé'!$A$2:$A$496,0),MATCH(I$2,'[6]Budget révisé'!$A$2:$AO$2,0))</f>
        <v>0</v>
      </c>
      <c r="J38" s="42"/>
      <c r="K38" s="83">
        <f t="shared" si="24"/>
        <v>0</v>
      </c>
      <c r="L38" s="97">
        <f>SUMIFS([6]BV_Data_An_Cour!$O:$O,[6]BV_Data_An_Cour!$U:$U,$B38,[6]BV_Data_An_Cour!$V:$V,$C38,[6]BV_Data_An_Cour!$W:$W,L$2)</f>
        <v>0</v>
      </c>
      <c r="M38" s="14"/>
      <c r="N38" s="60">
        <f t="shared" si="25"/>
        <v>0</v>
      </c>
      <c r="O38" s="42"/>
      <c r="P38" s="83">
        <f t="shared" si="26"/>
        <v>0</v>
      </c>
      <c r="Q38" s="34">
        <f>SUMIFS([6]BV_Data_An_Prec!$O:$O,[6]BV_Data_An_Prec!$U:$U,$B38,[6]BV_Data_An_Prec!$V:$V,$C38,[6]BV_Data_An_Prec!$W:$W,Q$2)</f>
        <v>0</v>
      </c>
      <c r="R38" s="42"/>
      <c r="S38" s="86">
        <f t="shared" si="27"/>
        <v>0</v>
      </c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ht="15.75" hidden="1" customHeight="1">
      <c r="A39" t="str">
        <f t="shared" si="1"/>
        <v>Véhicules neufs[...]</v>
      </c>
      <c r="B39" s="12" t="str">
        <f t="shared" si="0"/>
        <v>Véhicules neufs</v>
      </c>
      <c r="C39" s="30" t="s">
        <v>21</v>
      </c>
      <c r="D39" s="82"/>
      <c r="E39" s="83">
        <f t="shared" si="22"/>
        <v>0</v>
      </c>
      <c r="F39" s="31">
        <f>+INDEX('[6]Budget original'!$A$2:$AO$496,MATCH($A39,'[6]Budget original'!$A$2:$A$496,0),MATCH(F$2,'[6]Budget original'!$A$2:$AO$2,0))</f>
        <v>0</v>
      </c>
      <c r="G39" s="84"/>
      <c r="H39" s="83">
        <f t="shared" si="23"/>
        <v>0</v>
      </c>
      <c r="I39" s="31">
        <f>+INDEX('[6]Budget révisé'!$A$2:$AO$496,MATCH($A39,'[6]Budget révisé'!$A$2:$A$496,0),MATCH(I$2,'[6]Budget révisé'!$A$2:$AO$2,0))</f>
        <v>0</v>
      </c>
      <c r="J39" s="42"/>
      <c r="K39" s="83">
        <f t="shared" si="24"/>
        <v>0</v>
      </c>
      <c r="L39" s="97">
        <f>SUMIFS([6]BV_Data_An_Cour!$O:$O,[6]BV_Data_An_Cour!$U:$U,$B39,[6]BV_Data_An_Cour!$V:$V,$C39,[6]BV_Data_An_Cour!$W:$W,L$2)</f>
        <v>0</v>
      </c>
      <c r="M39" s="14"/>
      <c r="N39" s="60">
        <f t="shared" si="25"/>
        <v>0</v>
      </c>
      <c r="O39" s="42"/>
      <c r="P39" s="83">
        <f t="shared" si="26"/>
        <v>0</v>
      </c>
      <c r="Q39" s="34">
        <f>SUMIFS([6]BV_Data_An_Prec!$O:$O,[6]BV_Data_An_Prec!$U:$U,$B39,[6]BV_Data_An_Prec!$V:$V,$C39,[6]BV_Data_An_Prec!$W:$W,Q$2)</f>
        <v>0</v>
      </c>
      <c r="R39" s="42"/>
      <c r="S39" s="86">
        <f t="shared" si="27"/>
        <v>0</v>
      </c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ht="15.75" hidden="1" customHeight="1">
      <c r="A40" t="str">
        <f t="shared" si="1"/>
        <v>Véhicules neufs[...]</v>
      </c>
      <c r="B40" s="12" t="str">
        <f t="shared" si="0"/>
        <v>Véhicules neufs</v>
      </c>
      <c r="C40" s="30" t="s">
        <v>21</v>
      </c>
      <c r="D40" s="82"/>
      <c r="E40" s="83">
        <f t="shared" si="22"/>
        <v>0</v>
      </c>
      <c r="F40" s="31">
        <f>+INDEX('[6]Budget original'!$A$2:$AO$496,MATCH($A40,'[6]Budget original'!$A$2:$A$496,0),MATCH(F$2,'[6]Budget original'!$A$2:$AO$2,0))</f>
        <v>0</v>
      </c>
      <c r="G40" s="84"/>
      <c r="H40" s="83">
        <f t="shared" si="23"/>
        <v>0</v>
      </c>
      <c r="I40" s="31">
        <f>+INDEX('[6]Budget révisé'!$A$2:$AO$496,MATCH($A40,'[6]Budget révisé'!$A$2:$A$496,0),MATCH(I$2,'[6]Budget révisé'!$A$2:$AO$2,0))</f>
        <v>0</v>
      </c>
      <c r="J40" s="42"/>
      <c r="K40" s="83">
        <f t="shared" si="24"/>
        <v>0</v>
      </c>
      <c r="L40" s="98">
        <f>SUMIFS([6]BV_Data_An_Cour!$O:$O,[6]BV_Data_An_Cour!$U:$U,$B40,[6]BV_Data_An_Cour!$V:$V,$C40,[6]BV_Data_An_Cour!$W:$W,L$2)</f>
        <v>0</v>
      </c>
      <c r="M40" s="14"/>
      <c r="N40" s="60">
        <f t="shared" si="25"/>
        <v>0</v>
      </c>
      <c r="O40" s="42"/>
      <c r="P40" s="83">
        <f t="shared" si="26"/>
        <v>0</v>
      </c>
      <c r="Q40" s="34">
        <f>SUMIFS([6]BV_Data_An_Prec!$O:$O,[6]BV_Data_An_Prec!$U:$U,$B40,[6]BV_Data_An_Prec!$V:$V,$C40,[6]BV_Data_An_Prec!$W:$W,Q$2)</f>
        <v>0</v>
      </c>
      <c r="R40" s="42"/>
      <c r="S40" s="86">
        <f t="shared" si="27"/>
        <v>0</v>
      </c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0" ht="15.75" customHeight="1">
      <c r="A41" t="str">
        <f t="shared" si="1"/>
        <v>Véhicules neufsTOTAL VARIABLES</v>
      </c>
      <c r="B41" s="12" t="str">
        <f t="shared" si="0"/>
        <v>Véhicules neufs</v>
      </c>
      <c r="C41" s="99" t="s">
        <v>39</v>
      </c>
      <c r="D41" s="100" t="s">
        <v>40</v>
      </c>
      <c r="E41" s="101">
        <f>F41/F$27</f>
        <v>0.55933259864885843</v>
      </c>
      <c r="F41" s="102">
        <f>SUM(F31:F40)</f>
        <v>87566.249225386826</v>
      </c>
      <c r="G41" s="103" t="s">
        <v>40</v>
      </c>
      <c r="H41" s="101">
        <f>I41/I$27</f>
        <v>0.55933259864885843</v>
      </c>
      <c r="I41" s="102">
        <f>SUM(I31:I40)</f>
        <v>87566.249225386826</v>
      </c>
      <c r="J41" s="103" t="s">
        <v>40</v>
      </c>
      <c r="K41" s="101">
        <f>L41/L$27</f>
        <v>0.48660403164054039</v>
      </c>
      <c r="L41" s="102">
        <f>SUM(L31:L40)</f>
        <v>105216.02000000002</v>
      </c>
      <c r="M41" s="104"/>
      <c r="N41" s="102">
        <f t="shared" si="25"/>
        <v>17649.770774613193</v>
      </c>
      <c r="O41" s="103" t="s">
        <v>40</v>
      </c>
      <c r="P41" s="101">
        <f>Q41/Q$27</f>
        <v>1.2746569306015989</v>
      </c>
      <c r="Q41" s="105">
        <f>SUM(Q31:Q40)</f>
        <v>88094.23000000001</v>
      </c>
      <c r="R41" s="106"/>
      <c r="S41" s="107">
        <f t="shared" si="27"/>
        <v>17121.790000000008</v>
      </c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1:40" ht="15.75" customHeight="1">
      <c r="A42" t="str">
        <f t="shared" si="1"/>
        <v>Véhicules neufsSalaires cadres</v>
      </c>
      <c r="B42" s="12" t="str">
        <f t="shared" si="0"/>
        <v>Véhicules neufs</v>
      </c>
      <c r="C42" s="108" t="s">
        <v>42</v>
      </c>
      <c r="D42" s="14"/>
      <c r="E42" s="14"/>
      <c r="F42" s="31">
        <f>+INDEX('[6]Budget original'!$A$2:$AO$496,MATCH($A42,'[6]Budget original'!$A$2:$A$496,0),MATCH(F$2,'[6]Budget original'!$A$2:$AO$2,0))</f>
        <v>25144.300574712641</v>
      </c>
      <c r="G42" s="42"/>
      <c r="H42" s="14"/>
      <c r="I42" s="31">
        <f>+INDEX('[6]Budget révisé'!$A$2:$AO$496,MATCH($A42,'[6]Budget révisé'!$A$2:$A$496,0),MATCH(I$2,'[6]Budget révisé'!$A$2:$AO$2,0))</f>
        <v>25144.300574712641</v>
      </c>
      <c r="J42" s="42"/>
      <c r="K42" s="14"/>
      <c r="L42" s="34">
        <f>SUMIFS([6]BV_Data_An_Cour!$O:$O,[6]BV_Data_An_Cour!$U:$U,$B42,[6]BV_Data_An_Cour!$V:$V,$C42,[6]BV_Data_An_Cour!$W:$W,L$2)</f>
        <v>15070.12</v>
      </c>
      <c r="M42" s="42"/>
      <c r="N42" s="60">
        <f t="shared" si="25"/>
        <v>-10074.18057471264</v>
      </c>
      <c r="O42" s="42"/>
      <c r="P42" s="14"/>
      <c r="Q42" s="34">
        <f>SUMIFS([6]BV_Data_An_Prec!$O:$O,[6]BV_Data_An_Prec!$U:$U,$B42,[6]BV_Data_An_Prec!$V:$V,$C42,[6]BV_Data_An_Prec!$W:$W,Q$2)</f>
        <v>17753.21</v>
      </c>
      <c r="R42" s="42"/>
      <c r="S42" s="86">
        <f t="shared" si="27"/>
        <v>-2683.0899999999983</v>
      </c>
      <c r="T42" s="14"/>
      <c r="U42" s="14" t="s">
        <v>238</v>
      </c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0" ht="15.75" customHeight="1">
      <c r="A43" t="str">
        <f t="shared" si="1"/>
        <v>Véhicules neufsSalaires commis</v>
      </c>
      <c r="B43" s="12" t="str">
        <f t="shared" si="0"/>
        <v>Véhicules neufs</v>
      </c>
      <c r="C43" s="109" t="s">
        <v>43</v>
      </c>
      <c r="D43" s="82"/>
      <c r="E43" s="14"/>
      <c r="F43" s="23">
        <f>+INDEX('[6]Budget original'!$A$2:$AO$496,MATCH($A43,'[6]Budget original'!$A$2:$A$496,0),MATCH(F$2,'[6]Budget original'!$A$2:$AO$2,0))</f>
        <v>10029.360540137932</v>
      </c>
      <c r="G43" s="84"/>
      <c r="H43" s="14"/>
      <c r="I43" s="23">
        <f>+INDEX('[6]Budget révisé'!$A$2:$AO$496,MATCH($A43,'[6]Budget révisé'!$A$2:$A$496,0),MATCH(I$2,'[6]Budget révisé'!$A$2:$AO$2,0))</f>
        <v>10029.360540137932</v>
      </c>
      <c r="J43" s="42"/>
      <c r="K43" s="14"/>
      <c r="L43" s="34">
        <f>SUMIFS([6]BV_Data_An_Cour!$O:$O,[6]BV_Data_An_Cour!$U:$U,$B43,[6]BV_Data_An_Cour!$V:$V,$C43,[6]BV_Data_An_Cour!$W:$W,L$2)</f>
        <v>9222.5499999999993</v>
      </c>
      <c r="M43" s="42"/>
      <c r="N43" s="60">
        <f t="shared" si="25"/>
        <v>-806.81054013793255</v>
      </c>
      <c r="O43" s="42"/>
      <c r="P43" s="14"/>
      <c r="Q43" s="34">
        <f>SUMIFS([6]BV_Data_An_Prec!$O:$O,[6]BV_Data_An_Prec!$U:$U,$B43,[6]BV_Data_An_Prec!$V:$V,$C43,[6]BV_Data_An_Prec!$W:$W,Q$2)</f>
        <v>9094.35</v>
      </c>
      <c r="R43" s="42"/>
      <c r="S43" s="86">
        <f t="shared" si="27"/>
        <v>128.19999999999891</v>
      </c>
      <c r="T43" s="14"/>
      <c r="U43" s="14"/>
      <c r="V43" s="12" t="s">
        <v>239</v>
      </c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1:40" ht="15.75" customHeight="1">
      <c r="A44" t="str">
        <f t="shared" si="1"/>
        <v>Véhicules neufsSalaires autres</v>
      </c>
      <c r="B44" s="12" t="str">
        <f t="shared" si="0"/>
        <v>Véhicules neufs</v>
      </c>
      <c r="C44" s="108" t="s">
        <v>44</v>
      </c>
      <c r="D44" s="110"/>
      <c r="E44" s="111"/>
      <c r="F44" s="31">
        <f>+INDEX('[6]Budget original'!$A$2:$AO$496,MATCH($A44,'[6]Budget original'!$A$2:$A$496,0),MATCH(F$2,'[6]Budget original'!$A$2:$AO$2,0))</f>
        <v>6319.9371168367816</v>
      </c>
      <c r="G44" s="112"/>
      <c r="H44" s="111"/>
      <c r="I44" s="31">
        <f>+INDEX('[6]Budget révisé'!$A$2:$AO$496,MATCH($A44,'[6]Budget révisé'!$A$2:$A$496,0),MATCH(I$2,'[6]Budget révisé'!$A$2:$AO$2,0))</f>
        <v>6319.9371168367816</v>
      </c>
      <c r="J44" s="113"/>
      <c r="K44" s="111"/>
      <c r="L44" s="114">
        <f>SUMIFS([6]BV_Data_An_Cour!$O:$O,[6]BV_Data_An_Cour!$U:$U,$B44,[6]BV_Data_An_Cour!$V:$V,$C44,[6]BV_Data_An_Cour!$W:$W,L$2)</f>
        <v>9197.24</v>
      </c>
      <c r="M44" s="113"/>
      <c r="N44" s="115">
        <f t="shared" si="25"/>
        <v>2877.3028831632182</v>
      </c>
      <c r="O44" s="113"/>
      <c r="P44" s="111"/>
      <c r="Q44" s="114">
        <f>SUMIFS([6]BV_Data_An_Prec!$O:$O,[6]BV_Data_An_Prec!$U:$U,$B44,[6]BV_Data_An_Prec!$V:$V,$C44,[6]BV_Data_An_Prec!$W:$W,Q$2)</f>
        <v>7479.89</v>
      </c>
      <c r="R44" s="113"/>
      <c r="S44" s="116">
        <f t="shared" si="27"/>
        <v>1717.3499999999995</v>
      </c>
      <c r="T44" s="14"/>
      <c r="U44" s="14" t="s">
        <v>255</v>
      </c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1:40" ht="15.75" customHeight="1">
      <c r="A45" t="str">
        <f t="shared" si="1"/>
        <v>Véhicules neufsSalaires spécialistes</v>
      </c>
      <c r="B45" s="12" t="str">
        <f t="shared" si="0"/>
        <v>Véhicules neufs</v>
      </c>
      <c r="C45" s="108" t="s">
        <v>45</v>
      </c>
      <c r="D45" s="82"/>
      <c r="E45" s="14"/>
      <c r="F45" s="31">
        <f>+INDEX('[6]Budget original'!$A$2:$AO$496,MATCH($A45,'[6]Budget original'!$A$2:$A$496,0),MATCH(F$2,'[6]Budget original'!$A$2:$AO$2,0))</f>
        <v>0</v>
      </c>
      <c r="G45" s="84"/>
      <c r="H45" s="14"/>
      <c r="I45" s="31">
        <f>+INDEX('[6]Budget révisé'!$A$2:$AO$496,MATCH($A45,'[6]Budget révisé'!$A$2:$A$496,0),MATCH(I$2,'[6]Budget révisé'!$A$2:$AO$2,0))</f>
        <v>0</v>
      </c>
      <c r="J45" s="42"/>
      <c r="K45" s="14"/>
      <c r="L45" s="34">
        <f>SUMIFS([6]BV_Data_An_Cour!$O:$O,[6]BV_Data_An_Cour!$U:$U,$B45,[6]BV_Data_An_Cour!$V:$V,$C45,[6]BV_Data_An_Cour!$W:$W,L$2)</f>
        <v>0</v>
      </c>
      <c r="M45" s="42"/>
      <c r="N45" s="60">
        <f t="shared" si="25"/>
        <v>0</v>
      </c>
      <c r="O45" s="42"/>
      <c r="P45" s="14"/>
      <c r="Q45" s="34">
        <f>SUMIFS([6]BV_Data_An_Prec!$O:$O,[6]BV_Data_An_Prec!$U:$U,$B45,[6]BV_Data_An_Prec!$V:$V,$C45,[6]BV_Data_An_Prec!$W:$W,Q$2)</f>
        <v>0</v>
      </c>
      <c r="R45" s="42"/>
      <c r="S45" s="86">
        <f t="shared" si="27"/>
        <v>0</v>
      </c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1:40" ht="15.75" hidden="1" customHeight="1">
      <c r="A46" t="str">
        <f t="shared" si="1"/>
        <v>Véhicules neufs[...]</v>
      </c>
      <c r="B46" s="12" t="str">
        <f t="shared" si="0"/>
        <v>Véhicules neufs</v>
      </c>
      <c r="C46" s="108" t="s">
        <v>21</v>
      </c>
      <c r="D46" s="82"/>
      <c r="E46" s="14"/>
      <c r="F46" s="31">
        <f>+INDEX('[6]Budget original'!$A$2:$AO$496,MATCH($A46,'[6]Budget original'!$A$2:$A$496,0),MATCH(F$2,'[6]Budget original'!$A$2:$AO$2,0))</f>
        <v>0</v>
      </c>
      <c r="G46" s="84"/>
      <c r="H46" s="14"/>
      <c r="I46" s="31">
        <f>+INDEX('[6]Budget révisé'!$A$2:$AO$496,MATCH($A46,'[6]Budget révisé'!$A$2:$A$496,0),MATCH(I$2,'[6]Budget révisé'!$A$2:$AO$2,0))</f>
        <v>0</v>
      </c>
      <c r="J46" s="42"/>
      <c r="K46" s="14"/>
      <c r="L46" s="34">
        <f>SUMIFS([6]BV_Data_An_Cour!$O:$O,[6]BV_Data_An_Cour!$U:$U,$B46,[6]BV_Data_An_Cour!$V:$V,$C46,[6]BV_Data_An_Cour!$W:$W,L$2)</f>
        <v>0</v>
      </c>
      <c r="M46" s="42"/>
      <c r="N46" s="60">
        <f t="shared" si="25"/>
        <v>0</v>
      </c>
      <c r="O46" s="42"/>
      <c r="P46" s="14"/>
      <c r="Q46" s="34">
        <f>SUMIFS([6]BV_Data_An_Prec!$O:$O,[6]BV_Data_An_Prec!$U:$U,$B46,[6]BV_Data_An_Prec!$V:$V,$C46,[6]BV_Data_An_Prec!$W:$W,Q$2)</f>
        <v>0</v>
      </c>
      <c r="R46" s="42"/>
      <c r="S46" s="86">
        <f t="shared" si="27"/>
        <v>0</v>
      </c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1:40" ht="15.75" hidden="1" customHeight="1">
      <c r="A47" t="str">
        <f t="shared" si="1"/>
        <v>Véhicules neufs[...]</v>
      </c>
      <c r="B47" s="12" t="str">
        <f t="shared" si="0"/>
        <v>Véhicules neufs</v>
      </c>
      <c r="C47" s="108" t="s">
        <v>21</v>
      </c>
      <c r="D47" s="82"/>
      <c r="E47" s="14"/>
      <c r="F47" s="31">
        <f>+INDEX('[6]Budget original'!$A$2:$AO$496,MATCH($A47,'[6]Budget original'!$A$2:$A$496,0),MATCH(F$2,'[6]Budget original'!$A$2:$AO$2,0))</f>
        <v>0</v>
      </c>
      <c r="G47" s="84"/>
      <c r="H47" s="14"/>
      <c r="I47" s="31">
        <f>+INDEX('[6]Budget révisé'!$A$2:$AO$496,MATCH($A47,'[6]Budget révisé'!$A$2:$A$496,0),MATCH(I$2,'[6]Budget révisé'!$A$2:$AO$2,0))</f>
        <v>0</v>
      </c>
      <c r="J47" s="42"/>
      <c r="K47" s="14"/>
      <c r="L47" s="34">
        <f>SUMIFS([6]BV_Data_An_Cour!$O:$O,[6]BV_Data_An_Cour!$U:$U,$B47,[6]BV_Data_An_Cour!$V:$V,$C47,[6]BV_Data_An_Cour!$W:$W,L$2)</f>
        <v>0</v>
      </c>
      <c r="M47" s="42"/>
      <c r="N47" s="60">
        <f t="shared" si="25"/>
        <v>0</v>
      </c>
      <c r="O47" s="42"/>
      <c r="P47" s="14"/>
      <c r="Q47" s="34">
        <f>SUMIFS([6]BV_Data_An_Prec!$O:$O,[6]BV_Data_An_Prec!$U:$U,$B47,[6]BV_Data_An_Prec!$V:$V,$C47,[6]BV_Data_An_Prec!$W:$W,Q$2)</f>
        <v>0</v>
      </c>
      <c r="R47" s="42"/>
      <c r="S47" s="86">
        <f t="shared" si="27"/>
        <v>0</v>
      </c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1:40" ht="15.75" hidden="1" customHeight="1">
      <c r="A48" t="str">
        <f t="shared" si="1"/>
        <v>Véhicules neufs[...]</v>
      </c>
      <c r="B48" s="12" t="str">
        <f t="shared" si="0"/>
        <v>Véhicules neufs</v>
      </c>
      <c r="C48" s="108" t="s">
        <v>21</v>
      </c>
      <c r="D48" s="82"/>
      <c r="E48" s="14"/>
      <c r="F48" s="31">
        <f>+INDEX('[6]Budget original'!$A$2:$AO$496,MATCH($A48,'[6]Budget original'!$A$2:$A$496,0),MATCH(F$2,'[6]Budget original'!$A$2:$AO$2,0))</f>
        <v>0</v>
      </c>
      <c r="G48" s="84"/>
      <c r="H48" s="14"/>
      <c r="I48" s="31">
        <f>+INDEX('[6]Budget révisé'!$A$2:$AO$496,MATCH($A48,'[6]Budget révisé'!$A$2:$A$496,0),MATCH(I$2,'[6]Budget révisé'!$A$2:$AO$2,0))</f>
        <v>0</v>
      </c>
      <c r="J48" s="42"/>
      <c r="K48" s="14"/>
      <c r="L48" s="34">
        <f>SUMIFS([6]BV_Data_An_Cour!$O:$O,[6]BV_Data_An_Cour!$U:$U,$B48,[6]BV_Data_An_Cour!$V:$V,$C48,[6]BV_Data_An_Cour!$W:$W,L$2)</f>
        <v>0</v>
      </c>
      <c r="M48" s="42"/>
      <c r="N48" s="60">
        <f t="shared" si="25"/>
        <v>0</v>
      </c>
      <c r="O48" s="42"/>
      <c r="P48" s="14"/>
      <c r="Q48" s="34">
        <f>SUMIFS([6]BV_Data_An_Prec!$O:$O,[6]BV_Data_An_Prec!$U:$U,$B48,[6]BV_Data_An_Prec!$V:$V,$C48,[6]BV_Data_An_Prec!$W:$W,Q$2)</f>
        <v>0</v>
      </c>
      <c r="R48" s="42"/>
      <c r="S48" s="86">
        <f t="shared" si="27"/>
        <v>0</v>
      </c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1:40" ht="15.75" customHeight="1">
      <c r="A49" t="str">
        <f t="shared" si="1"/>
        <v>Véhicules neufsSalaires en absences</v>
      </c>
      <c r="B49" s="12" t="str">
        <f t="shared" si="0"/>
        <v>Véhicules neufs</v>
      </c>
      <c r="C49" s="109" t="s">
        <v>46</v>
      </c>
      <c r="D49" s="82"/>
      <c r="E49" s="14"/>
      <c r="F49" s="23">
        <f>+INDEX('[6]Budget original'!$A$2:$AO$496,MATCH($A49,'[6]Budget original'!$A$2:$A$496,0),MATCH(F$2,'[6]Budget original'!$A$2:$AO$2,0))</f>
        <v>10238.279248163955</v>
      </c>
      <c r="G49" s="84"/>
      <c r="H49" s="14"/>
      <c r="I49" s="23">
        <f>+INDEX('[6]Budget révisé'!$A$2:$AO$496,MATCH($A49,'[6]Budget révisé'!$A$2:$A$496,0),MATCH(I$2,'[6]Budget révisé'!$A$2:$AO$2,0))</f>
        <v>10238.279248163955</v>
      </c>
      <c r="J49" s="42"/>
      <c r="K49" s="14"/>
      <c r="L49" s="23">
        <f>SUMIFS([6]BV_Data_An_Cour!$O:$O,[6]BV_Data_An_Cour!$U:$U,$B49,[6]BV_Data_An_Cour!$V:$V,$C49,[6]BV_Data_An_Cour!$W:$W,L$2)</f>
        <v>12808.93</v>
      </c>
      <c r="M49" s="42"/>
      <c r="N49" s="60">
        <f t="shared" si="25"/>
        <v>2570.6507518360449</v>
      </c>
      <c r="O49" s="42"/>
      <c r="P49" s="14"/>
      <c r="Q49" s="23">
        <f>SUMIFS([6]BV_Data_An_Prec!$O:$O,[6]BV_Data_An_Prec!$U:$U,$B49,[6]BV_Data_An_Prec!$V:$V,$C49,[6]BV_Data_An_Prec!$W:$W,Q$2)</f>
        <v>13418.59</v>
      </c>
      <c r="R49" s="42"/>
      <c r="S49" s="86">
        <f t="shared" si="27"/>
        <v>-609.65999999999985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ht="15.75" customHeight="1">
      <c r="A50" t="str">
        <f t="shared" si="1"/>
        <v>Véhicules neufsDéduction à la source</v>
      </c>
      <c r="B50" s="12" t="str">
        <f t="shared" si="0"/>
        <v>Véhicules neufs</v>
      </c>
      <c r="C50" s="108" t="s">
        <v>47</v>
      </c>
      <c r="D50" s="110"/>
      <c r="E50" s="111"/>
      <c r="F50" s="31">
        <f>+INDEX('[6]Budget original'!$A$2:$AO$496,MATCH($A50,'[6]Budget original'!$A$2:$A$496,0),MATCH(F$2,'[6]Budget original'!$A$2:$AO$2,0))</f>
        <v>10238.279248163955</v>
      </c>
      <c r="G50" s="112"/>
      <c r="H50" s="111"/>
      <c r="I50" s="31">
        <f>+INDEX('[6]Budget révisé'!$A$2:$AO$496,MATCH($A50,'[6]Budget révisé'!$A$2:$A$496,0),MATCH(I$2,'[6]Budget révisé'!$A$2:$AO$2,0))</f>
        <v>10238.279248163955</v>
      </c>
      <c r="J50" s="113"/>
      <c r="K50" s="111"/>
      <c r="L50" s="34">
        <f>SUMIFS([6]BV_Data_An_Cour!$O:$O,[6]BV_Data_An_Cour!$U:$U,$B50,[6]BV_Data_An_Cour!$V:$V,$C50,[6]BV_Data_An_Cour!$W:$W,L$2)</f>
        <v>11455.92</v>
      </c>
      <c r="M50" s="113"/>
      <c r="N50" s="115">
        <f t="shared" si="25"/>
        <v>1217.6407518360447</v>
      </c>
      <c r="O50" s="113"/>
      <c r="P50" s="111"/>
      <c r="Q50" s="34">
        <f>SUMIFS([6]BV_Data_An_Prec!$O:$O,[6]BV_Data_An_Prec!$U:$U,$B50,[6]BV_Data_An_Prec!$V:$V,$C50,[6]BV_Data_An_Prec!$W:$W,Q$2)</f>
        <v>11763.43</v>
      </c>
      <c r="R50" s="113"/>
      <c r="S50" s="116">
        <f t="shared" si="27"/>
        <v>-307.51000000000022</v>
      </c>
      <c r="T50" s="14"/>
      <c r="U50" s="14" t="s">
        <v>241</v>
      </c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ht="15.75" customHeight="1">
      <c r="A51" t="str">
        <f t="shared" si="1"/>
        <v>Véhicules neufsBénéfices marginaux</v>
      </c>
      <c r="B51" s="12" t="str">
        <f t="shared" si="0"/>
        <v>Véhicules neufs</v>
      </c>
      <c r="C51" s="108" t="s">
        <v>48</v>
      </c>
      <c r="D51" s="82"/>
      <c r="E51" s="14"/>
      <c r="F51" s="31">
        <f>+INDEX('[6]Budget original'!$A$2:$AO$496,MATCH($A51,'[6]Budget original'!$A$2:$A$496,0),MATCH(F$2,'[6]Budget original'!$A$2:$AO$2,0))</f>
        <v>7337.4334611841678</v>
      </c>
      <c r="G51" s="84"/>
      <c r="H51" s="14"/>
      <c r="I51" s="31">
        <f>+INDEX('[6]Budget révisé'!$A$2:$AO$496,MATCH($A51,'[6]Budget révisé'!$A$2:$A$496,0),MATCH(I$2,'[6]Budget révisé'!$A$2:$AO$2,0))</f>
        <v>7337.4334611841678</v>
      </c>
      <c r="J51" s="42"/>
      <c r="K51" s="14"/>
      <c r="L51" s="34">
        <f>SUMIFS([6]BV_Data_An_Cour!$O:$O,[6]BV_Data_An_Cour!$U:$U,$B51,[6]BV_Data_An_Cour!$V:$V,$C51,[6]BV_Data_An_Cour!$W:$W,L$2)</f>
        <v>8210.07</v>
      </c>
      <c r="M51" s="42"/>
      <c r="N51" s="60">
        <f t="shared" si="25"/>
        <v>872.63653881583195</v>
      </c>
      <c r="O51" s="42"/>
      <c r="P51" s="14"/>
      <c r="Q51" s="34">
        <f>SUMIFS([6]BV_Data_An_Prec!$O:$O,[6]BV_Data_An_Prec!$U:$U,$B51,[6]BV_Data_An_Prec!$V:$V,$C51,[6]BV_Data_An_Prec!$W:$W,Q$2)</f>
        <v>7955.58</v>
      </c>
      <c r="R51" s="42"/>
      <c r="S51" s="86">
        <f t="shared" si="27"/>
        <v>254.48999999999978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ht="15.75" customHeight="1">
      <c r="A52" t="str">
        <f t="shared" si="1"/>
        <v>Véhicules neufsCsst</v>
      </c>
      <c r="B52" s="12" t="str">
        <f t="shared" si="0"/>
        <v>Véhicules neufs</v>
      </c>
      <c r="C52" s="108" t="s">
        <v>49</v>
      </c>
      <c r="D52" s="82"/>
      <c r="E52" s="14"/>
      <c r="F52" s="31">
        <f>+INDEX('[6]Budget original'!$A$2:$AO$496,MATCH($A52,'[6]Budget original'!$A$2:$A$496,0),MATCH(F$2,'[6]Budget original'!$A$2:$AO$2,0))</f>
        <v>1706.3798746939926</v>
      </c>
      <c r="G52" s="84"/>
      <c r="H52" s="14"/>
      <c r="I52" s="31">
        <f>+INDEX('[6]Budget révisé'!$A$2:$AO$496,MATCH($A52,'[6]Budget révisé'!$A$2:$A$496,0),MATCH(I$2,'[6]Budget révisé'!$A$2:$AO$2,0))</f>
        <v>1706.3798746939926</v>
      </c>
      <c r="J52" s="42"/>
      <c r="K52" s="14"/>
      <c r="L52" s="34">
        <f>SUMIFS([6]BV_Data_An_Cour!$O:$O,[6]BV_Data_An_Cour!$U:$U,$B52,[6]BV_Data_An_Cour!$V:$V,$C52,[6]BV_Data_An_Cour!$W:$W,L$2)</f>
        <v>1909.32</v>
      </c>
      <c r="M52" s="42"/>
      <c r="N52" s="60">
        <f t="shared" si="25"/>
        <v>202.9401253060073</v>
      </c>
      <c r="O52" s="42"/>
      <c r="P52" s="14"/>
      <c r="Q52" s="34">
        <f>SUMIFS([6]BV_Data_An_Prec!$O:$O,[6]BV_Data_An_Prec!$U:$U,$B52,[6]BV_Data_An_Prec!$V:$V,$C52,[6]BV_Data_An_Prec!$W:$W,Q$2)</f>
        <v>2766.96</v>
      </c>
      <c r="R52" s="42"/>
      <c r="S52" s="86">
        <f t="shared" si="27"/>
        <v>-857.6400000000001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0" ht="15.75" hidden="1" customHeight="1">
      <c r="A53" t="str">
        <f t="shared" si="1"/>
        <v>Véhicules neufs[...]</v>
      </c>
      <c r="B53" s="12" t="str">
        <f t="shared" si="0"/>
        <v>Véhicules neufs</v>
      </c>
      <c r="C53" s="30" t="s">
        <v>21</v>
      </c>
      <c r="D53" s="89"/>
      <c r="E53" s="117"/>
      <c r="F53" s="31">
        <f>+INDEX('[6]Budget original'!$A$2:$AO$496,MATCH($A53,'[6]Budget original'!$A$2:$A$496,0),MATCH(F$2,'[6]Budget original'!$A$2:$AO$2,0))</f>
        <v>0</v>
      </c>
      <c r="G53" s="91"/>
      <c r="H53" s="117"/>
      <c r="I53" s="31">
        <f>+INDEX('[6]Budget révisé'!$A$2:$AO$496,MATCH($A53,'[6]Budget révisé'!$A$2:$A$496,0),MATCH(I$2,'[6]Budget révisé'!$A$2:$AO$2,0))</f>
        <v>0</v>
      </c>
      <c r="J53" s="24"/>
      <c r="K53" s="117"/>
      <c r="L53" s="34">
        <f>SUMIFS([6]BV_Data_An_Cour!$O:$O,[6]BV_Data_An_Cour!$U:$U,$B53,[6]BV_Data_An_Cour!$V:$V,$C53,[6]BV_Data_An_Cour!$W:$W,L$2)</f>
        <v>0</v>
      </c>
      <c r="M53" s="24"/>
      <c r="N53" s="94">
        <f t="shared" si="25"/>
        <v>0</v>
      </c>
      <c r="O53" s="24"/>
      <c r="P53" s="117"/>
      <c r="Q53" s="34">
        <f>SUMIFS([6]BV_Data_An_Prec!$O:$O,[6]BV_Data_An_Prec!$U:$U,$B53,[6]BV_Data_An_Prec!$V:$V,$C53,[6]BV_Data_An_Prec!$W:$W,Q$2)</f>
        <v>0</v>
      </c>
      <c r="R53" s="24"/>
      <c r="S53" s="95">
        <f t="shared" si="27"/>
        <v>0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ht="15.75" customHeight="1">
      <c r="A54" t="str">
        <f t="shared" si="1"/>
        <v>Véhicules neufsTOTAL PERSONNEL</v>
      </c>
      <c r="B54" s="12" t="str">
        <f t="shared" si="0"/>
        <v>Véhicules neufs</v>
      </c>
      <c r="C54" s="99" t="s">
        <v>50</v>
      </c>
      <c r="D54" s="100" t="s">
        <v>40</v>
      </c>
      <c r="E54" s="101">
        <f>F54/F$27</f>
        <v>0.45360431407737134</v>
      </c>
      <c r="F54" s="102">
        <f>+SUM(F42:F53)</f>
        <v>71013.970063893415</v>
      </c>
      <c r="G54" s="103" t="s">
        <v>40</v>
      </c>
      <c r="H54" s="101">
        <f>I54/I$27</f>
        <v>0.45360431407737134</v>
      </c>
      <c r="I54" s="102">
        <f>+SUM(I42:I53)</f>
        <v>71013.970063893415</v>
      </c>
      <c r="J54" s="103" t="s">
        <v>40</v>
      </c>
      <c r="K54" s="101">
        <f>L54/L$27</f>
        <v>0.31390500262388538</v>
      </c>
      <c r="L54" s="102">
        <f>+SUM(L42:L53)</f>
        <v>67874.149999999994</v>
      </c>
      <c r="M54" s="106"/>
      <c r="N54" s="102">
        <f>+SUM(N42:N53)</f>
        <v>-3139.8200638934254</v>
      </c>
      <c r="O54" s="103" t="s">
        <v>40</v>
      </c>
      <c r="P54" s="101">
        <f>Q54/Q$27</f>
        <v>1.0162041066319643</v>
      </c>
      <c r="Q54" s="102">
        <f>+SUM(Q42:Q53)</f>
        <v>70232.009999999995</v>
      </c>
      <c r="R54" s="106"/>
      <c r="S54" s="107">
        <f>+SUM(S42:S53)</f>
        <v>-2357.8600000000006</v>
      </c>
      <c r="T54" s="83"/>
      <c r="U54" s="1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1:40" ht="15.75" customHeight="1">
      <c r="A55" t="str">
        <f t="shared" si="1"/>
        <v>Véhicules neufsPublicité 2</v>
      </c>
      <c r="B55" s="12" t="str">
        <f t="shared" si="0"/>
        <v>Véhicules neufs</v>
      </c>
      <c r="C55" s="30" t="s">
        <v>51</v>
      </c>
      <c r="D55" s="82"/>
      <c r="E55" s="14"/>
      <c r="F55" s="31">
        <f>+INDEX('[6]Budget original'!$A$2:$AO$496,MATCH($A55,'[6]Budget original'!$A$2:$A$496,0),MATCH(F$2,'[6]Budget original'!$A$2:$AO$2,0))</f>
        <v>0</v>
      </c>
      <c r="G55" s="84"/>
      <c r="H55" s="14"/>
      <c r="I55" s="31">
        <f>+INDEX('[6]Budget révisé'!$A$2:$AO$496,MATCH($A55,'[6]Budget révisé'!$A$2:$A$496,0),MATCH(I$2,'[6]Budget révisé'!$A$2:$AO$2,0))</f>
        <v>0</v>
      </c>
      <c r="J55" s="42"/>
      <c r="K55" s="14"/>
      <c r="L55" s="34">
        <f>SUMIFS([6]BV_Data_An_Cour!$O:$O,[6]BV_Data_An_Cour!$U:$U,$B55,[6]BV_Data_An_Cour!$V:$V,$C55,[6]BV_Data_An_Cour!$W:$W,L$2)</f>
        <v>0</v>
      </c>
      <c r="M55" s="42"/>
      <c r="N55" s="60">
        <f t="shared" ref="N55:N71" si="28">L55-I55</f>
        <v>0</v>
      </c>
      <c r="O55" s="42"/>
      <c r="P55" s="14"/>
      <c r="Q55" s="34">
        <f>SUMIFS([6]BV_Data_An_Prec!$O:$O,[6]BV_Data_An_Prec!$U:$U,$B55,[6]BV_Data_An_Prec!$V:$V,$C55,[6]BV_Data_An_Prec!$W:$W,Q$2)</f>
        <v>0</v>
      </c>
      <c r="R55" s="42"/>
      <c r="S55" s="86">
        <f t="shared" ref="S55:S71" si="29">L55-Q55</f>
        <v>0</v>
      </c>
      <c r="T55" s="83"/>
      <c r="U55" s="14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1:40" ht="15.75" customHeight="1">
      <c r="A56" t="str">
        <f t="shared" si="1"/>
        <v>Véhicules neufsService gratuit 2</v>
      </c>
      <c r="B56" s="12" t="str">
        <f t="shared" si="0"/>
        <v>Véhicules neufs</v>
      </c>
      <c r="C56" s="30" t="s">
        <v>52</v>
      </c>
      <c r="D56" s="82"/>
      <c r="E56" s="14"/>
      <c r="F56" s="31">
        <f>+INDEX('[6]Budget original'!$A$2:$AO$496,MATCH($A56,'[6]Budget original'!$A$2:$A$496,0),MATCH(F$2,'[6]Budget original'!$A$2:$AO$2,0))</f>
        <v>0</v>
      </c>
      <c r="G56" s="84"/>
      <c r="H56" s="14"/>
      <c r="I56" s="31">
        <f>+INDEX('[6]Budget révisé'!$A$2:$AO$496,MATCH($A56,'[6]Budget révisé'!$A$2:$A$496,0),MATCH(I$2,'[6]Budget révisé'!$A$2:$AO$2,0))</f>
        <v>0</v>
      </c>
      <c r="J56" s="42"/>
      <c r="K56" s="14"/>
      <c r="L56" s="34">
        <f>SUMIFS([6]BV_Data_An_Cour!$O:$O,[6]BV_Data_An_Cour!$U:$U,$B56,[6]BV_Data_An_Cour!$V:$V,$C56,[6]BV_Data_An_Cour!$W:$W,L$2)</f>
        <v>0</v>
      </c>
      <c r="M56" s="42"/>
      <c r="N56" s="60">
        <f t="shared" si="28"/>
        <v>0</v>
      </c>
      <c r="O56" s="42"/>
      <c r="P56" s="14"/>
      <c r="Q56" s="34">
        <f>SUMIFS([6]BV_Data_An_Prec!$O:$O,[6]BV_Data_An_Prec!$U:$U,$B56,[6]BV_Data_An_Prec!$V:$V,$C56,[6]BV_Data_An_Prec!$W:$W,Q$2)</f>
        <v>0</v>
      </c>
      <c r="R56" s="42"/>
      <c r="S56" s="86">
        <f t="shared" si="29"/>
        <v>0</v>
      </c>
      <c r="T56" s="83"/>
      <c r="U56" s="1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1:40" ht="15.75" customHeight="1">
      <c r="A57" t="str">
        <f t="shared" si="1"/>
        <v>Véhicules neufsFrais véhicules de cie</v>
      </c>
      <c r="B57" s="12" t="str">
        <f t="shared" si="0"/>
        <v>Véhicules neufs</v>
      </c>
      <c r="C57" s="88" t="s">
        <v>53</v>
      </c>
      <c r="D57" s="89"/>
      <c r="E57" s="117"/>
      <c r="F57" s="23">
        <f>+INDEX('[6]Budget original'!$A$2:$AO$496,MATCH($A57,'[6]Budget original'!$A$2:$A$496,0),MATCH(F$2,'[6]Budget original'!$A$2:$AO$2,0))</f>
        <v>9088.8775000000005</v>
      </c>
      <c r="G57" s="91"/>
      <c r="H57" s="117"/>
      <c r="I57" s="23">
        <f>+INDEX('[6]Budget révisé'!$A$2:$AO$496,MATCH($A57,'[6]Budget révisé'!$A$2:$A$496,0),MATCH(I$2,'[6]Budget révisé'!$A$2:$AO$2,0))</f>
        <v>9088.8775000000005</v>
      </c>
      <c r="J57" s="24"/>
      <c r="K57" s="117"/>
      <c r="L57" s="23">
        <f>SUMIFS([6]BV_Data_An_Cour!$O:$O,[6]BV_Data_An_Cour!$U:$U,$B57,[6]BV_Data_An_Cour!$V:$V,$C57,[6]BV_Data_An_Cour!$W:$W,L$2)</f>
        <v>8672.24</v>
      </c>
      <c r="M57" s="24"/>
      <c r="N57" s="94">
        <f t="shared" si="28"/>
        <v>-416.63750000000073</v>
      </c>
      <c r="O57" s="24"/>
      <c r="P57" s="117"/>
      <c r="Q57" s="23">
        <f>SUMIFS([6]BV_Data_An_Prec!$O:$O,[6]BV_Data_An_Prec!$U:$U,$B57,[6]BV_Data_An_Prec!$V:$V,$C57,[6]BV_Data_An_Prec!$W:$W,Q$2)</f>
        <v>10589.39</v>
      </c>
      <c r="R57" s="24"/>
      <c r="S57" s="95">
        <f t="shared" si="29"/>
        <v>-1917.1499999999996</v>
      </c>
      <c r="T57" s="118"/>
      <c r="U57" s="14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1:40" ht="15.75" customHeight="1">
      <c r="A58" t="str">
        <f t="shared" si="1"/>
        <v>Véhicules neufsInformatique</v>
      </c>
      <c r="B58" s="12" t="str">
        <f t="shared" si="0"/>
        <v>Véhicules neufs</v>
      </c>
      <c r="C58" s="30" t="s">
        <v>54</v>
      </c>
      <c r="D58" s="82"/>
      <c r="E58" s="14"/>
      <c r="F58" s="31">
        <f>+INDEX('[6]Budget original'!$A$2:$AO$496,MATCH($A58,'[6]Budget original'!$A$2:$A$496,0),MATCH(F$2,'[6]Budget original'!$A$2:$AO$2,0))</f>
        <v>6677.3962666666675</v>
      </c>
      <c r="G58" s="84"/>
      <c r="H58" s="14"/>
      <c r="I58" s="31">
        <f>+INDEX('[6]Budget révisé'!$A$2:$AO$496,MATCH($A58,'[6]Budget révisé'!$A$2:$A$496,0),MATCH(I$2,'[6]Budget révisé'!$A$2:$AO$2,0))</f>
        <v>6677.3962666666675</v>
      </c>
      <c r="J58" s="42"/>
      <c r="K58" s="14"/>
      <c r="L58" s="34">
        <f>SUMIFS([6]BV_Data_An_Cour!$O:$O,[6]BV_Data_An_Cour!$U:$U,$B58,[6]BV_Data_An_Cour!$V:$V,$C58,[6]BV_Data_An_Cour!$W:$W,L$2)</f>
        <v>5986.01</v>
      </c>
      <c r="M58" s="42"/>
      <c r="N58" s="60">
        <f t="shared" si="28"/>
        <v>-691.38626666666732</v>
      </c>
      <c r="O58" s="42"/>
      <c r="P58" s="14"/>
      <c r="Q58" s="34">
        <f>SUMIFS([6]BV_Data_An_Prec!$O:$O,[6]BV_Data_An_Prec!$U:$U,$B58,[6]BV_Data_An_Prec!$V:$V,$C58,[6]BV_Data_An_Prec!$W:$W,Q$2)</f>
        <v>6965.57</v>
      </c>
      <c r="R58" s="42"/>
      <c r="S58" s="86">
        <f t="shared" si="29"/>
        <v>-979.55999999999949</v>
      </c>
      <c r="T58" s="83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1:40" ht="15.75" customHeight="1">
      <c r="A59" t="str">
        <f t="shared" si="1"/>
        <v>Véhicules neufsFrais de déplacement</v>
      </c>
      <c r="B59" s="12" t="str">
        <f t="shared" si="0"/>
        <v>Véhicules neufs</v>
      </c>
      <c r="C59" s="30" t="s">
        <v>55</v>
      </c>
      <c r="D59" s="82"/>
      <c r="E59" s="14"/>
      <c r="F59" s="31">
        <f>+INDEX('[6]Budget original'!$A$2:$AO$496,MATCH($A59,'[6]Budget original'!$A$2:$A$496,0),MATCH(F$2,'[6]Budget original'!$A$2:$AO$2,0))</f>
        <v>1596.4967999999999</v>
      </c>
      <c r="G59" s="84"/>
      <c r="H59" s="14"/>
      <c r="I59" s="31">
        <f>+INDEX('[6]Budget révisé'!$A$2:$AO$496,MATCH($A59,'[6]Budget révisé'!$A$2:$A$496,0),MATCH(I$2,'[6]Budget révisé'!$A$2:$AO$2,0))</f>
        <v>1596.4967999999999</v>
      </c>
      <c r="J59" s="42"/>
      <c r="K59" s="14"/>
      <c r="L59" s="34">
        <f>SUMIFS([6]BV_Data_An_Cour!$O:$O,[6]BV_Data_An_Cour!$U:$U,$B59,[6]BV_Data_An_Cour!$V:$V,$C59,[6]BV_Data_An_Cour!$W:$W,L$2)</f>
        <v>217.73</v>
      </c>
      <c r="M59" s="42"/>
      <c r="N59" s="60">
        <f t="shared" si="28"/>
        <v>-1378.7667999999999</v>
      </c>
      <c r="O59" s="42"/>
      <c r="P59" s="14"/>
      <c r="Q59" s="34">
        <f>SUMIFS([6]BV_Data_An_Prec!$O:$O,[6]BV_Data_An_Prec!$U:$U,$B59,[6]BV_Data_An_Prec!$V:$V,$C59,[6]BV_Data_An_Prec!$W:$W,Q$2)</f>
        <v>1944.64</v>
      </c>
      <c r="R59" s="42"/>
      <c r="S59" s="86">
        <f t="shared" si="29"/>
        <v>-1726.91</v>
      </c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1:40" ht="15.75" customHeight="1">
      <c r="A60" t="str">
        <f t="shared" si="1"/>
        <v>Véhicules neufsServices extérieurs</v>
      </c>
      <c r="B60" s="12" t="str">
        <f t="shared" si="0"/>
        <v>Véhicules neufs</v>
      </c>
      <c r="C60" s="88" t="s">
        <v>56</v>
      </c>
      <c r="D60" s="89"/>
      <c r="E60" s="117"/>
      <c r="F60" s="23">
        <f>+INDEX('[6]Budget original'!$A$2:$AO$496,MATCH($A60,'[6]Budget original'!$A$2:$A$496,0),MATCH(F$2,'[6]Budget original'!$A$2:$AO$2,0))</f>
        <v>9409.894666666667</v>
      </c>
      <c r="G60" s="91"/>
      <c r="H60" s="117"/>
      <c r="I60" s="23">
        <f>+INDEX('[6]Budget révisé'!$A$2:$AO$496,MATCH($A60,'[6]Budget révisé'!$A$2:$A$496,0),MATCH(I$2,'[6]Budget révisé'!$A$2:$AO$2,0))</f>
        <v>9409.894666666667</v>
      </c>
      <c r="J60" s="24"/>
      <c r="K60" s="117"/>
      <c r="L60" s="23">
        <f>SUMIFS([6]BV_Data_An_Cour!$O:$O,[6]BV_Data_An_Cour!$U:$U,$B60,[6]BV_Data_An_Cour!$V:$V,$C60,[6]BV_Data_An_Cour!$W:$W,L$2)</f>
        <v>6354.96</v>
      </c>
      <c r="M60" s="24"/>
      <c r="N60" s="94">
        <f t="shared" si="28"/>
        <v>-3054.934666666667</v>
      </c>
      <c r="O60" s="24"/>
      <c r="P60" s="117"/>
      <c r="Q60" s="23">
        <f>SUMIFS([6]BV_Data_An_Prec!$O:$O,[6]BV_Data_An_Prec!$U:$U,$B60,[6]BV_Data_An_Prec!$V:$V,$C60,[6]BV_Data_An_Prec!$W:$W,Q$2)</f>
        <v>4093.74</v>
      </c>
      <c r="R60" s="24"/>
      <c r="S60" s="95">
        <f t="shared" si="29"/>
        <v>2261.2200000000003</v>
      </c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1:40" ht="15.75" customHeight="1">
      <c r="A61" t="str">
        <f t="shared" si="1"/>
        <v>Véhicules neufsFournitures autres</v>
      </c>
      <c r="B61" s="12" t="str">
        <f t="shared" si="0"/>
        <v>Véhicules neufs</v>
      </c>
      <c r="C61" s="30" t="s">
        <v>57</v>
      </c>
      <c r="D61" s="82"/>
      <c r="E61" s="14"/>
      <c r="F61" s="31">
        <f>+INDEX('[6]Budget original'!$A$2:$AO$496,MATCH($A61,'[6]Budget original'!$A$2:$A$496,0),MATCH(F$2,'[6]Budget original'!$A$2:$AO$2,0))</f>
        <v>274.89771377876548</v>
      </c>
      <c r="G61" s="84"/>
      <c r="H61" s="14"/>
      <c r="I61" s="31">
        <f>+INDEX('[6]Budget révisé'!$A$2:$AO$496,MATCH($A61,'[6]Budget révisé'!$A$2:$A$496,0),MATCH(I$2,'[6]Budget révisé'!$A$2:$AO$2,0))</f>
        <v>274.89771377876548</v>
      </c>
      <c r="J61" s="42"/>
      <c r="K61" s="14"/>
      <c r="L61" s="34">
        <f>SUMIFS([6]BV_Data_An_Cour!$O:$O,[6]BV_Data_An_Cour!$U:$U,$B61,[6]BV_Data_An_Cour!$V:$V,$C61,[6]BV_Data_An_Cour!$W:$W,L$2)</f>
        <v>7.44</v>
      </c>
      <c r="M61" s="42"/>
      <c r="N61" s="60">
        <f t="shared" si="28"/>
        <v>-267.45771377876548</v>
      </c>
      <c r="O61" s="42"/>
      <c r="P61" s="14"/>
      <c r="Q61" s="34">
        <f>SUMIFS([6]BV_Data_An_Prec!$O:$O,[6]BV_Data_An_Prec!$U:$U,$B61,[6]BV_Data_An_Prec!$V:$V,$C61,[6]BV_Data_An_Prec!$W:$W,Q$2)</f>
        <v>330</v>
      </c>
      <c r="R61" s="42"/>
      <c r="S61" s="86">
        <f t="shared" si="29"/>
        <v>-322.56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0" ht="15.75" customHeight="1">
      <c r="A62" t="str">
        <f t="shared" si="1"/>
        <v>Véhicules neufsUniformes</v>
      </c>
      <c r="B62" s="12" t="str">
        <f t="shared" si="0"/>
        <v>Véhicules neufs</v>
      </c>
      <c r="C62" s="30" t="s">
        <v>58</v>
      </c>
      <c r="D62" s="82"/>
      <c r="E62" s="14"/>
      <c r="F62" s="31">
        <f>+INDEX('[6]Budget original'!$A$2:$AO$496,MATCH($A62,'[6]Budget original'!$A$2:$A$496,0),MATCH(F$2,'[6]Budget original'!$A$2:$AO$2,0))</f>
        <v>35</v>
      </c>
      <c r="G62" s="84"/>
      <c r="H62" s="14"/>
      <c r="I62" s="31">
        <f>+INDEX('[6]Budget révisé'!$A$2:$AO$496,MATCH($A62,'[6]Budget révisé'!$A$2:$A$496,0),MATCH(I$2,'[6]Budget révisé'!$A$2:$AO$2,0))</f>
        <v>35</v>
      </c>
      <c r="J62" s="42"/>
      <c r="K62" s="14"/>
      <c r="L62" s="34">
        <f>SUMIFS([6]BV_Data_An_Cour!$O:$O,[6]BV_Data_An_Cour!$U:$U,$B62,[6]BV_Data_An_Cour!$V:$V,$C62,[6]BV_Data_An_Cour!$W:$W,L$2)</f>
        <v>0</v>
      </c>
      <c r="M62" s="42"/>
      <c r="N62" s="60">
        <f t="shared" si="28"/>
        <v>-35</v>
      </c>
      <c r="O62" s="42"/>
      <c r="P62" s="14"/>
      <c r="Q62" s="34">
        <f>SUMIFS([6]BV_Data_An_Prec!$O:$O,[6]BV_Data_An_Prec!$U:$U,$B62,[6]BV_Data_An_Prec!$V:$V,$C62,[6]BV_Data_An_Prec!$W:$W,Q$2)</f>
        <v>35</v>
      </c>
      <c r="R62" s="42"/>
      <c r="S62" s="86">
        <f t="shared" si="29"/>
        <v>-35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ht="15.75" customHeight="1">
      <c r="A63" t="str">
        <f t="shared" si="1"/>
        <v>Véhicules neufsPapeterie</v>
      </c>
      <c r="B63" s="12" t="str">
        <f t="shared" si="0"/>
        <v>Véhicules neufs</v>
      </c>
      <c r="C63" s="30" t="s">
        <v>59</v>
      </c>
      <c r="D63" s="82"/>
      <c r="E63" s="14"/>
      <c r="F63" s="31">
        <f>+INDEX('[6]Budget original'!$A$2:$AO$496,MATCH($A63,'[6]Budget original'!$A$2:$A$496,0),MATCH(F$2,'[6]Budget original'!$A$2:$AO$2,0))</f>
        <v>697.6</v>
      </c>
      <c r="G63" s="84"/>
      <c r="H63" s="14"/>
      <c r="I63" s="31">
        <f>+INDEX('[6]Budget révisé'!$A$2:$AO$496,MATCH($A63,'[6]Budget révisé'!$A$2:$A$496,0),MATCH(I$2,'[6]Budget révisé'!$A$2:$AO$2,0))</f>
        <v>697.6</v>
      </c>
      <c r="J63" s="42"/>
      <c r="K63" s="14"/>
      <c r="L63" s="33">
        <f>SUMIFS([6]BV_Data_An_Cour!$O:$O,[6]BV_Data_An_Cour!$U:$U,$B63,[6]BV_Data_An_Cour!$V:$V,$C63,[6]BV_Data_An_Cour!$W:$W,L$2)</f>
        <v>763.56</v>
      </c>
      <c r="M63" s="42"/>
      <c r="N63" s="60">
        <f t="shared" si="28"/>
        <v>65.959999999999923</v>
      </c>
      <c r="O63" s="42"/>
      <c r="P63" s="14"/>
      <c r="Q63" s="33">
        <f>SUMIFS([6]BV_Data_An_Prec!$O:$O,[6]BV_Data_An_Prec!$U:$U,$B63,[6]BV_Data_An_Prec!$V:$V,$C63,[6]BV_Data_An_Prec!$W:$W,Q$2)</f>
        <v>592</v>
      </c>
      <c r="R63" s="42"/>
      <c r="S63" s="86">
        <f t="shared" si="29"/>
        <v>171.55999999999995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ht="15.75" customHeight="1">
      <c r="A64" t="str">
        <f t="shared" si="1"/>
        <v>Véhicules neufsTéléphone</v>
      </c>
      <c r="B64" s="12" t="str">
        <f t="shared" si="0"/>
        <v>Véhicules neufs</v>
      </c>
      <c r="C64" s="30" t="s">
        <v>60</v>
      </c>
      <c r="D64" s="82"/>
      <c r="E64" s="14"/>
      <c r="F64" s="31">
        <f>+INDEX('[6]Budget original'!$A$2:$AO$496,MATCH($A64,'[6]Budget original'!$A$2:$A$496,0),MATCH(F$2,'[6]Budget original'!$A$2:$AO$2,0))</f>
        <v>589.91200000000003</v>
      </c>
      <c r="G64" s="84"/>
      <c r="H64" s="14"/>
      <c r="I64" s="31">
        <f>+INDEX('[6]Budget révisé'!$A$2:$AO$496,MATCH($A64,'[6]Budget révisé'!$A$2:$A$496,0),MATCH(I$2,'[6]Budget révisé'!$A$2:$AO$2,0))</f>
        <v>589.91200000000003</v>
      </c>
      <c r="J64" s="42"/>
      <c r="K64" s="14"/>
      <c r="L64" s="34">
        <f>SUMIFS([6]BV_Data_An_Cour!$O:$O,[6]BV_Data_An_Cour!$U:$U,$B64,[6]BV_Data_An_Cour!$V:$V,$C64,[6]BV_Data_An_Cour!$W:$W,L$2)</f>
        <v>217.9</v>
      </c>
      <c r="M64" s="42"/>
      <c r="N64" s="60">
        <f t="shared" si="28"/>
        <v>-372.01200000000006</v>
      </c>
      <c r="O64" s="42"/>
      <c r="P64" s="14"/>
      <c r="Q64" s="34">
        <f>SUMIFS([6]BV_Data_An_Prec!$O:$O,[6]BV_Data_An_Prec!$U:$U,$B64,[6]BV_Data_An_Prec!$V:$V,$C64,[6]BV_Data_An_Prec!$W:$W,Q$2)</f>
        <v>533.19000000000005</v>
      </c>
      <c r="R64" s="42"/>
      <c r="S64" s="86">
        <f t="shared" si="29"/>
        <v>-315.29000000000008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ht="15.75" customHeight="1">
      <c r="A65" t="str">
        <f t="shared" si="1"/>
        <v>Véhicules neufsFrais postaux</v>
      </c>
      <c r="B65" s="12" t="str">
        <f t="shared" si="0"/>
        <v>Véhicules neufs</v>
      </c>
      <c r="C65" s="30" t="s">
        <v>61</v>
      </c>
      <c r="D65" s="82"/>
      <c r="E65" s="14"/>
      <c r="F65" s="31">
        <f>+INDEX('[6]Budget original'!$A$2:$AO$496,MATCH($A65,'[6]Budget original'!$A$2:$A$496,0),MATCH(F$2,'[6]Budget original'!$A$2:$AO$2,0))</f>
        <v>276.8</v>
      </c>
      <c r="G65" s="84"/>
      <c r="H65" s="14"/>
      <c r="I65" s="31">
        <f>+INDEX('[6]Budget révisé'!$A$2:$AO$496,MATCH($A65,'[6]Budget révisé'!$A$2:$A$496,0),MATCH(I$2,'[6]Budget révisé'!$A$2:$AO$2,0))</f>
        <v>276.8</v>
      </c>
      <c r="J65" s="42"/>
      <c r="K65" s="14"/>
      <c r="L65" s="34">
        <f>SUMIFS([6]BV_Data_An_Cour!$O:$O,[6]BV_Data_An_Cour!$U:$U,$B65,[6]BV_Data_An_Cour!$V:$V,$C65,[6]BV_Data_An_Cour!$W:$W,L$2)</f>
        <v>243.19</v>
      </c>
      <c r="M65" s="42"/>
      <c r="N65" s="60">
        <f t="shared" si="28"/>
        <v>-33.610000000000014</v>
      </c>
      <c r="O65" s="42"/>
      <c r="P65" s="14"/>
      <c r="Q65" s="34">
        <f>SUMIFS([6]BV_Data_An_Prec!$O:$O,[6]BV_Data_An_Prec!$U:$U,$B65,[6]BV_Data_An_Prec!$V:$V,$C65,[6]BV_Data_An_Prec!$W:$W,Q$2)</f>
        <v>82.73</v>
      </c>
      <c r="R65" s="42"/>
      <c r="S65" s="86">
        <f t="shared" si="29"/>
        <v>160.45999999999998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0" ht="15.75" customHeight="1">
      <c r="A66" t="str">
        <f t="shared" si="1"/>
        <v>Véhicules neufsDivers</v>
      </c>
      <c r="B66" s="12" t="str">
        <f t="shared" si="0"/>
        <v>Véhicules neufs</v>
      </c>
      <c r="C66" s="30" t="s">
        <v>62</v>
      </c>
      <c r="D66" s="82"/>
      <c r="E66" s="14"/>
      <c r="F66" s="31">
        <f>+INDEX('[6]Budget original'!$A$2:$AO$496,MATCH($A66,'[6]Budget original'!$A$2:$A$496,0),MATCH(F$2,'[6]Budget original'!$A$2:$AO$2,0))</f>
        <v>1349.1200000000001</v>
      </c>
      <c r="G66" s="84"/>
      <c r="H66" s="14"/>
      <c r="I66" s="31">
        <f>+INDEX('[6]Budget révisé'!$A$2:$AO$496,MATCH($A66,'[6]Budget révisé'!$A$2:$A$496,0),MATCH(I$2,'[6]Budget révisé'!$A$2:$AO$2,0))</f>
        <v>1349.1200000000001</v>
      </c>
      <c r="J66" s="42"/>
      <c r="K66" s="14"/>
      <c r="L66" s="34">
        <f>SUMIFS([6]BV_Data_An_Cour!$O:$O,[6]BV_Data_An_Cour!$U:$U,$B66,[6]BV_Data_An_Cour!$V:$V,$C66,[6]BV_Data_An_Cour!$W:$W,L$2)</f>
        <v>158.66999999999999</v>
      </c>
      <c r="M66" s="42"/>
      <c r="N66" s="60">
        <f t="shared" si="28"/>
        <v>-1190.45</v>
      </c>
      <c r="O66" s="42"/>
      <c r="P66" s="14"/>
      <c r="Q66" s="34">
        <f>SUMIFS([6]BV_Data_An_Prec!$O:$O,[6]BV_Data_An_Prec!$U:$U,$B66,[6]BV_Data_An_Prec!$V:$V,$C66,[6]BV_Data_An_Prec!$W:$W,Q$2)</f>
        <v>1760</v>
      </c>
      <c r="R66" s="42"/>
      <c r="S66" s="86">
        <f t="shared" si="29"/>
        <v>-1601.33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ht="15.75" customHeight="1">
      <c r="A67" t="str">
        <f t="shared" si="1"/>
        <v>Véhicules neufsFormation</v>
      </c>
      <c r="B67" s="12" t="str">
        <f t="shared" si="0"/>
        <v>Véhicules neufs</v>
      </c>
      <c r="C67" s="30" t="s">
        <v>63</v>
      </c>
      <c r="D67" s="82"/>
      <c r="E67" s="14"/>
      <c r="F67" s="31">
        <f>+INDEX('[6]Budget original'!$A$2:$AO$496,MATCH($A67,'[6]Budget original'!$A$2:$A$496,0),MATCH(F$2,'[6]Budget original'!$A$2:$AO$2,0))</f>
        <v>1438.3466666666668</v>
      </c>
      <c r="G67" s="84"/>
      <c r="H67" s="14"/>
      <c r="I67" s="31">
        <f>+INDEX('[6]Budget révisé'!$A$2:$AO$496,MATCH($A67,'[6]Budget révisé'!$A$2:$A$496,0),MATCH(I$2,'[6]Budget révisé'!$A$2:$AO$2,0))</f>
        <v>1438.3466666666668</v>
      </c>
      <c r="J67" s="42"/>
      <c r="K67" s="14"/>
      <c r="L67" s="34">
        <f>SUMIFS([6]BV_Data_An_Cour!$O:$O,[6]BV_Data_An_Cour!$U:$U,$B67,[6]BV_Data_An_Cour!$V:$V,$C67,[6]BV_Data_An_Cour!$W:$W,L$2)</f>
        <v>1143.33</v>
      </c>
      <c r="M67" s="42"/>
      <c r="N67" s="60">
        <f t="shared" si="28"/>
        <v>-295.01666666666688</v>
      </c>
      <c r="O67" s="42"/>
      <c r="P67" s="14"/>
      <c r="Q67" s="34">
        <f>SUMIFS([6]BV_Data_An_Prec!$O:$O,[6]BV_Data_An_Prec!$U:$U,$B67,[6]BV_Data_An_Prec!$V:$V,$C67,[6]BV_Data_An_Prec!$W:$W,Q$2)</f>
        <v>4555.83</v>
      </c>
      <c r="R67" s="42"/>
      <c r="S67" s="86">
        <f t="shared" si="29"/>
        <v>-3412.5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0" ht="15.75" customHeight="1">
      <c r="A68" t="str">
        <f t="shared" si="1"/>
        <v>Véhicules neufsFrais bancaires</v>
      </c>
      <c r="B68" s="12" t="str">
        <f t="shared" si="0"/>
        <v>Véhicules neufs</v>
      </c>
      <c r="C68" s="30" t="s">
        <v>64</v>
      </c>
      <c r="D68" s="82"/>
      <c r="E68" s="14"/>
      <c r="F68" s="31">
        <f>+INDEX('[6]Budget original'!$A$2:$AO$496,MATCH($A68,'[6]Budget original'!$A$2:$A$496,0),MATCH(F$2,'[6]Budget original'!$A$2:$AO$2,0))</f>
        <v>2521.1800718091527</v>
      </c>
      <c r="G68" s="84"/>
      <c r="H68" s="14"/>
      <c r="I68" s="31">
        <f>+INDEX('[6]Budget révisé'!$A$2:$AO$496,MATCH($A68,'[6]Budget révisé'!$A$2:$A$496,0),MATCH(I$2,'[6]Budget révisé'!$A$2:$AO$2,0))</f>
        <v>2521.1800718091527</v>
      </c>
      <c r="J68" s="42"/>
      <c r="K68" s="14"/>
      <c r="L68" s="33">
        <f>AF447*W3</f>
        <v>2827.1025</v>
      </c>
      <c r="M68" s="42"/>
      <c r="N68" s="60">
        <f t="shared" si="28"/>
        <v>305.92242819084731</v>
      </c>
      <c r="O68" s="42"/>
      <c r="P68" s="14"/>
      <c r="Q68" s="34">
        <f>AL447*W3</f>
        <v>3525.2595000000001</v>
      </c>
      <c r="R68" s="42"/>
      <c r="S68" s="86">
        <f t="shared" si="29"/>
        <v>-698.15700000000015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0" ht="15.75" hidden="1" customHeight="1">
      <c r="A69" t="str">
        <f t="shared" si="1"/>
        <v>Véhicules neufs[...]</v>
      </c>
      <c r="B69" s="12" t="str">
        <f t="shared" si="0"/>
        <v>Véhicules neufs</v>
      </c>
      <c r="C69" s="30" t="s">
        <v>21</v>
      </c>
      <c r="D69" s="82"/>
      <c r="E69" s="14"/>
      <c r="F69" s="31">
        <f>+INDEX('[6]Budget original'!$A$2:$AO$496,MATCH($A69,'[6]Budget original'!$A$2:$A$496,0),MATCH(F$2,'[6]Budget original'!$A$2:$AO$2,0))</f>
        <v>0</v>
      </c>
      <c r="G69" s="84"/>
      <c r="H69" s="14"/>
      <c r="I69" s="31">
        <f>+INDEX('[6]Budget révisé'!$A$2:$AO$496,MATCH($A69,'[6]Budget révisé'!$A$2:$A$496,0),MATCH(I$2,'[6]Budget révisé'!$A$2:$AO$2,0))</f>
        <v>0</v>
      </c>
      <c r="J69" s="42"/>
      <c r="K69" s="14"/>
      <c r="L69" s="34"/>
      <c r="M69" s="42"/>
      <c r="N69" s="60">
        <f t="shared" si="28"/>
        <v>0</v>
      </c>
      <c r="O69" s="42"/>
      <c r="P69" s="14"/>
      <c r="Q69" s="34">
        <f>SUMIFS([6]BV_Data_An_Prec!$O:$O,[6]BV_Data_An_Prec!$U:$U,$B69,[6]BV_Data_An_Prec!$V:$V,$C69,[6]BV_Data_An_Prec!$W:$W,Q$2)</f>
        <v>0</v>
      </c>
      <c r="R69" s="42"/>
      <c r="S69" s="86">
        <f t="shared" si="29"/>
        <v>0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 ht="15.75" hidden="1" customHeight="1">
      <c r="A70" t="str">
        <f t="shared" si="1"/>
        <v>Véhicules neufs[...]</v>
      </c>
      <c r="B70" s="12" t="str">
        <f t="shared" si="0"/>
        <v>Véhicules neufs</v>
      </c>
      <c r="C70" s="30" t="s">
        <v>21</v>
      </c>
      <c r="D70" s="82"/>
      <c r="E70" s="14"/>
      <c r="F70" s="31">
        <f>+INDEX('[6]Budget original'!$A$2:$AO$496,MATCH($A70,'[6]Budget original'!$A$2:$A$496,0),MATCH(F$2,'[6]Budget original'!$A$2:$AO$2,0))</f>
        <v>0</v>
      </c>
      <c r="G70" s="84"/>
      <c r="H70" s="14"/>
      <c r="I70" s="31">
        <f>+INDEX('[6]Budget révisé'!$A$2:$AO$496,MATCH($A70,'[6]Budget révisé'!$A$2:$A$496,0),MATCH(I$2,'[6]Budget révisé'!$A$2:$AO$2,0))</f>
        <v>0</v>
      </c>
      <c r="J70" s="42"/>
      <c r="K70" s="14"/>
      <c r="L70" s="34">
        <f>SUMIFS([6]BV_Data_An_Cour!$O:$O,[6]BV_Data_An_Cour!$U:$U,$B70,[6]BV_Data_An_Cour!$V:$V,$C70,[6]BV_Data_An_Cour!$W:$W,L$2)</f>
        <v>0</v>
      </c>
      <c r="M70" s="42"/>
      <c r="N70" s="60">
        <f t="shared" si="28"/>
        <v>0</v>
      </c>
      <c r="O70" s="42"/>
      <c r="P70" s="14"/>
      <c r="Q70" s="34">
        <f>SUMIFS([6]BV_Data_An_Prec!$O:$O,[6]BV_Data_An_Prec!$U:$U,$B70,[6]BV_Data_An_Prec!$V:$V,$C70,[6]BV_Data_An_Prec!$W:$W,Q$2)</f>
        <v>0</v>
      </c>
      <c r="R70" s="42"/>
      <c r="S70" s="86">
        <f t="shared" si="29"/>
        <v>0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ht="15.75" hidden="1" customHeight="1">
      <c r="A71" t="str">
        <f t="shared" si="1"/>
        <v>Véhicules neufs[...]</v>
      </c>
      <c r="B71" s="12" t="str">
        <f t="shared" si="0"/>
        <v>Véhicules neufs</v>
      </c>
      <c r="C71" s="30" t="s">
        <v>21</v>
      </c>
      <c r="D71" s="82"/>
      <c r="E71" s="14"/>
      <c r="F71" s="31">
        <f>+INDEX('[6]Budget original'!$A$2:$AO$496,MATCH($A71,'[6]Budget original'!$A$2:$A$496,0),MATCH(F$2,'[6]Budget original'!$A$2:$AO$2,0))</f>
        <v>0</v>
      </c>
      <c r="G71" s="84"/>
      <c r="H71" s="14"/>
      <c r="I71" s="31">
        <f>+INDEX('[6]Budget révisé'!$A$2:$AO$496,MATCH($A71,'[6]Budget révisé'!$A$2:$A$496,0),MATCH(I$2,'[6]Budget révisé'!$A$2:$AO$2,0))</f>
        <v>0</v>
      </c>
      <c r="J71" s="42"/>
      <c r="K71" s="14"/>
      <c r="L71" s="34">
        <f>SUMIFS([6]BV_Data_An_Cour!$O:$O,[6]BV_Data_An_Cour!$U:$U,$B71,[6]BV_Data_An_Cour!$V:$V,$C71,[6]BV_Data_An_Cour!$W:$W,L$2)*0.32</f>
        <v>0</v>
      </c>
      <c r="M71" s="42"/>
      <c r="N71" s="60">
        <f t="shared" si="28"/>
        <v>0</v>
      </c>
      <c r="O71" s="42"/>
      <c r="P71" s="14"/>
      <c r="Q71" s="34">
        <f>SUMIFS([6]BV_Data_An_Prec!$O:$O,[6]BV_Data_An_Prec!$U:$U,$B71,[6]BV_Data_An_Prec!$V:$V,$C71,[6]BV_Data_An_Prec!$W:$W,Q$2)*0.32</f>
        <v>0</v>
      </c>
      <c r="R71" s="42"/>
      <c r="S71" s="86">
        <f t="shared" si="29"/>
        <v>0</v>
      </c>
      <c r="T71" s="14"/>
      <c r="U71" s="1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1:40" ht="15.75" customHeight="1">
      <c r="A72" t="str">
        <f t="shared" si="1"/>
        <v>Véhicules neufsTOTAL SEMI-FIXES</v>
      </c>
      <c r="B72" s="12" t="str">
        <f t="shared" si="0"/>
        <v>Véhicules neufs</v>
      </c>
      <c r="C72" s="99" t="s">
        <v>65</v>
      </c>
      <c r="D72" s="100" t="s">
        <v>40</v>
      </c>
      <c r="E72" s="101">
        <f>F72/F$27</f>
        <v>0.21689212854136217</v>
      </c>
      <c r="F72" s="102">
        <f>+SUM(F55:F71)</f>
        <v>33955.521685587919</v>
      </c>
      <c r="G72" s="103" t="s">
        <v>40</v>
      </c>
      <c r="H72" s="101">
        <f>I72/I$27</f>
        <v>0.21689212854136217</v>
      </c>
      <c r="I72" s="102">
        <f>+SUM(I55:I71)</f>
        <v>33955.521685587919</v>
      </c>
      <c r="J72" s="103" t="s">
        <v>40</v>
      </c>
      <c r="K72" s="101">
        <f>L72/L$27</f>
        <v>0.12298354266222425</v>
      </c>
      <c r="L72" s="102">
        <f>+SUM(L55:L71)</f>
        <v>26592.1325</v>
      </c>
      <c r="M72" s="106"/>
      <c r="N72" s="102">
        <f>+SUM(N55:N71)</f>
        <v>-7363.3891855879183</v>
      </c>
      <c r="O72" s="103" t="s">
        <v>40</v>
      </c>
      <c r="P72" s="101">
        <f>Q72/Q$27</f>
        <v>0.50652989034772655</v>
      </c>
      <c r="Q72" s="102">
        <f>+SUM(Q55:Q71)</f>
        <v>35007.349499999997</v>
      </c>
      <c r="R72" s="106"/>
      <c r="S72" s="107">
        <f>+SUM(S55:S71)</f>
        <v>-8415.2169999999987</v>
      </c>
      <c r="T72" s="14"/>
      <c r="U72" s="1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1:40" ht="15.75" customHeight="1">
      <c r="A73" t="str">
        <f t="shared" si="1"/>
        <v>Véhicules neufs</v>
      </c>
      <c r="B73" s="12" t="str">
        <f t="shared" si="0"/>
        <v>Véhicules neufs</v>
      </c>
      <c r="C73" s="88"/>
      <c r="D73" s="89"/>
      <c r="E73" s="117"/>
      <c r="F73" s="60"/>
      <c r="G73" s="91"/>
      <c r="H73" s="117"/>
      <c r="I73" s="60"/>
      <c r="J73" s="24"/>
      <c r="K73" s="117"/>
      <c r="L73" s="94"/>
      <c r="M73" s="24"/>
      <c r="N73" s="94"/>
      <c r="O73" s="24"/>
      <c r="P73" s="117"/>
      <c r="Q73" s="94"/>
      <c r="R73" s="24"/>
      <c r="S73" s="95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1:40" ht="15.75" customHeight="1">
      <c r="A74" t="str">
        <f t="shared" si="1"/>
        <v>Véhicules neufsTOTAL DES DÉPENSES</v>
      </c>
      <c r="B74" s="12" t="str">
        <f t="shared" si="0"/>
        <v>Véhicules neufs</v>
      </c>
      <c r="C74" s="99" t="s">
        <v>66</v>
      </c>
      <c r="D74" s="100" t="s">
        <v>40</v>
      </c>
      <c r="E74" s="101">
        <f>F74/F$27</f>
        <v>1.2298290412675918</v>
      </c>
      <c r="F74" s="102">
        <f>F41+F54+F72</f>
        <v>192535.74097486815</v>
      </c>
      <c r="G74" s="103" t="s">
        <v>40</v>
      </c>
      <c r="H74" s="101">
        <f>I74/I$27</f>
        <v>1.2298290412675918</v>
      </c>
      <c r="I74" s="102">
        <f>I41+I54+I72</f>
        <v>192535.74097486815</v>
      </c>
      <c r="J74" s="103" t="s">
        <v>40</v>
      </c>
      <c r="K74" s="101">
        <f>L74/L$27</f>
        <v>0.9234925769266501</v>
      </c>
      <c r="L74" s="102">
        <f>L41+L54+L72</f>
        <v>199682.30250000002</v>
      </c>
      <c r="M74" s="106"/>
      <c r="N74" s="119">
        <f>L74-I74</f>
        <v>7146.5615251318668</v>
      </c>
      <c r="O74" s="103" t="s">
        <v>40</v>
      </c>
      <c r="P74" s="101">
        <f>Q74/Q$27</f>
        <v>2.7973909275812896</v>
      </c>
      <c r="Q74" s="102">
        <f>Q41+Q54+Q72</f>
        <v>193333.5895</v>
      </c>
      <c r="R74" s="106"/>
      <c r="S74" s="120">
        <f>L74-Q74</f>
        <v>6348.7130000000179</v>
      </c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1:40" ht="15.75" customHeight="1">
      <c r="A75" t="str">
        <f t="shared" si="1"/>
        <v>Véhicules neufsProgramme neuf 1</v>
      </c>
      <c r="B75" s="12" t="str">
        <f t="shared" si="0"/>
        <v>Véhicules neufs</v>
      </c>
      <c r="C75" s="30" t="s">
        <v>200</v>
      </c>
      <c r="D75" s="82"/>
      <c r="E75" s="14"/>
      <c r="F75" s="31">
        <f>+INDEX('[6]Budget original'!$A$2:$AO$496,MATCH($A75,'[6]Budget original'!$A$2:$A$496,0),MATCH(F$2,'[6]Budget original'!$A$2:$AO$2,0))</f>
        <v>6947.771060843972</v>
      </c>
      <c r="G75" s="84"/>
      <c r="H75" s="14"/>
      <c r="I75" s="31">
        <f>+INDEX('[6]Budget révisé'!$A$2:$AO$496,MATCH($A75,'[6]Budget révisé'!$A$2:$A$496,0),MATCH(I$2,'[6]Budget révisé'!$A$2:$AO$2,0))</f>
        <v>6947.771060843972</v>
      </c>
      <c r="J75" s="42"/>
      <c r="K75" s="14"/>
      <c r="L75" s="33">
        <f>-SUMIFS([6]BV_Data_An_Cour!$O:$O,[6]BV_Data_An_Cour!$U:$U,$B75,[6]BV_Data_An_Cour!$V:$V,$C75,[6]BV_Data_An_Cour!$W:$W,L$2)-L155</f>
        <v>0</v>
      </c>
      <c r="M75" s="42"/>
      <c r="N75" s="60">
        <f>L75-I75</f>
        <v>-6947.771060843972</v>
      </c>
      <c r="O75" s="42"/>
      <c r="P75" s="14"/>
      <c r="Q75" s="33">
        <f>-SUMIFS([6]BV_Data_An_Prec!$O:$O,[6]BV_Data_An_Prec!$U:$U,$B75,[6]BV_Data_An_Prec!$V:$V,$C75,[6]BV_Data_An_Prec!$W:$W,Q$2)-Q155</f>
        <v>24960</v>
      </c>
      <c r="R75" s="42"/>
      <c r="S75" s="86"/>
      <c r="T75" s="14"/>
      <c r="U75" s="14"/>
      <c r="V75" s="12" t="s">
        <v>242</v>
      </c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1:40" ht="15.75" customHeight="1">
      <c r="A76" t="str">
        <f t="shared" si="1"/>
        <v>Véhicules neufsProgramme neuf 2</v>
      </c>
      <c r="B76" s="12" t="str">
        <f t="shared" si="0"/>
        <v>Véhicules neufs</v>
      </c>
      <c r="C76" s="30" t="s">
        <v>197</v>
      </c>
      <c r="D76" s="82"/>
      <c r="E76" s="14"/>
      <c r="F76" s="31">
        <f>+INDEX('[6]Budget original'!$A$2:$AO$496,MATCH($A76,'[6]Budget original'!$A$2:$A$496,0),MATCH(F$2,'[6]Budget original'!$A$2:$AO$2,0))</f>
        <v>0</v>
      </c>
      <c r="G76" s="84"/>
      <c r="H76" s="14"/>
      <c r="I76" s="31">
        <f>+INDEX('[6]Budget révisé'!$A$2:$AO$496,MATCH($A76,'[6]Budget révisé'!$A$2:$A$496,0),MATCH(I$2,'[6]Budget révisé'!$A$2:$AO$2,0))</f>
        <v>0</v>
      </c>
      <c r="J76" s="42"/>
      <c r="K76" s="14"/>
      <c r="L76" s="33">
        <f>-SUMIFS([6]BV_Data_An_Cour!$O:$O,[6]BV_Data_An_Cour!$U:$U,$B76,[6]BV_Data_An_Cour!$V:$V,$C76,[6]BV_Data_An_Cour!$W:$W,L$2)</f>
        <v>0</v>
      </c>
      <c r="M76" s="42"/>
      <c r="N76" s="60">
        <f>L76-I76</f>
        <v>0</v>
      </c>
      <c r="O76" s="42"/>
      <c r="P76" s="14"/>
      <c r="Q76" s="33">
        <f>-SUMIFS([6]BV_Data_An_Prec!$O:$O,[6]BV_Data_An_Prec!$U:$U,$B76,[6]BV_Data_An_Prec!$V:$V,$C76,[6]BV_Data_An_Prec!$W:$W,Q$2)</f>
        <v>0</v>
      </c>
      <c r="R76" s="42"/>
      <c r="S76" s="86">
        <f>L76-Q76</f>
        <v>0</v>
      </c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1:40" ht="15.75" customHeight="1">
      <c r="A77" t="str">
        <f t="shared" si="1"/>
        <v>Véhicules neufsProgramme neuf 3</v>
      </c>
      <c r="B77" s="12" t="str">
        <f t="shared" si="0"/>
        <v>Véhicules neufs</v>
      </c>
      <c r="C77" s="30" t="s">
        <v>69</v>
      </c>
      <c r="D77" s="82"/>
      <c r="E77" s="14"/>
      <c r="F77" s="31">
        <f>+INDEX('[6]Budget original'!$A$2:$AO$496,MATCH($A77,'[6]Budget original'!$A$2:$A$496,0),MATCH(F$2,'[6]Budget original'!$A$2:$AO$2,0))</f>
        <v>0</v>
      </c>
      <c r="G77" s="84"/>
      <c r="H77" s="14"/>
      <c r="I77" s="31">
        <f>+INDEX('[6]Budget révisé'!$A$2:$AO$496,MATCH($A77,'[6]Budget révisé'!$A$2:$A$496,0),MATCH(I$2,'[6]Budget révisé'!$A$2:$AO$2,0))</f>
        <v>0</v>
      </c>
      <c r="J77" s="42"/>
      <c r="K77" s="14"/>
      <c r="L77" s="33">
        <f>-SUMIFS([6]BV_Data_An_Cour!$O:$O,[6]BV_Data_An_Cour!$U:$U,$B77,[6]BV_Data_An_Cour!$V:$V,$C77,[6]BV_Data_An_Cour!$W:$W,L$2)</f>
        <v>0</v>
      </c>
      <c r="M77" s="42"/>
      <c r="N77" s="60">
        <f t="shared" ref="N77:N82" si="30">L77-I77</f>
        <v>0</v>
      </c>
      <c r="O77" s="42"/>
      <c r="P77" s="14"/>
      <c r="Q77" s="33">
        <f>-SUMIFS([6]BV_Data_An_Prec!$O:$O,[6]BV_Data_An_Prec!$U:$U,$B77,[6]BV_Data_An_Prec!$V:$V,$C77,[6]BV_Data_An_Prec!$W:$W,Q$2)</f>
        <v>0</v>
      </c>
      <c r="R77" s="42"/>
      <c r="S77" s="86">
        <f t="shared" ref="S77:S82" si="31">L77-Q77</f>
        <v>0</v>
      </c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pans="1:40" ht="15.75" customHeight="1">
      <c r="A78" t="str">
        <f t="shared" si="1"/>
        <v>Véhicules neufsHoldbacks</v>
      </c>
      <c r="B78" s="12" t="str">
        <f t="shared" si="0"/>
        <v>Véhicules neufs</v>
      </c>
      <c r="C78" s="30" t="s">
        <v>70</v>
      </c>
      <c r="D78" s="82"/>
      <c r="E78" s="14"/>
      <c r="F78" s="31">
        <f>+INDEX('[6]Budget original'!$A$2:$AO$496,MATCH($A78,'[6]Budget original'!$A$2:$A$496,0),MATCH(F$2,'[6]Budget original'!$A$2:$AO$2,0))</f>
        <v>73926.169357707506</v>
      </c>
      <c r="G78" s="84"/>
      <c r="H78" s="14"/>
      <c r="I78" s="31">
        <f>+INDEX('[6]Budget révisé'!$A$2:$AO$496,MATCH($A78,'[6]Budget révisé'!$A$2:$A$496,0),MATCH(I$2,'[6]Budget révisé'!$A$2:$AO$2,0))</f>
        <v>73926.169357707506</v>
      </c>
      <c r="J78" s="42"/>
      <c r="K78" s="14"/>
      <c r="L78" s="34">
        <f>-SUMIFS([6]BV_Data_An_Cour!$O:$O,[6]BV_Data_An_Cour!$U:$U,$B78,[6]BV_Data_An_Cour!$V:$V,$C78,[6]BV_Data_An_Cour!$W:$W,L$2)</f>
        <v>94670.15</v>
      </c>
      <c r="M78" s="42"/>
      <c r="N78" s="60">
        <f t="shared" si="30"/>
        <v>20743.980642292488</v>
      </c>
      <c r="O78" s="42"/>
      <c r="P78" s="14"/>
      <c r="Q78" s="33">
        <f>-SUMIFS([6]BV_Data_An_Prec!$O:$O,[6]BV_Data_An_Prec!$U:$U,$B78,[6]BV_Data_An_Prec!$V:$V,$C78,[6]BV_Data_An_Prec!$W:$W,Q$2)</f>
        <v>166018.5</v>
      </c>
      <c r="R78" s="42"/>
      <c r="S78" s="86">
        <f t="shared" si="31"/>
        <v>-71348.350000000006</v>
      </c>
      <c r="T78" s="14"/>
      <c r="U78" s="14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1:40" ht="15.75" hidden="1" customHeight="1">
      <c r="A79" t="str">
        <f t="shared" si="1"/>
        <v>Véhicules neufs[...]</v>
      </c>
      <c r="B79" s="12" t="str">
        <f t="shared" si="0"/>
        <v>Véhicules neufs</v>
      </c>
      <c r="C79" s="30" t="s">
        <v>21</v>
      </c>
      <c r="D79" s="82"/>
      <c r="E79" s="14"/>
      <c r="F79" s="31">
        <f>+INDEX('[6]Budget original'!$A$2:$AO$496,MATCH($A79,'[6]Budget original'!$A$2:$A$496,0),MATCH(F$2,'[6]Budget original'!$A$2:$AO$2,0))</f>
        <v>0</v>
      </c>
      <c r="G79" s="84"/>
      <c r="H79" s="14"/>
      <c r="I79" s="31">
        <f>+INDEX('[6]Budget révisé'!$A$2:$AO$496,MATCH($A79,'[6]Budget révisé'!$A$2:$A$496,0),MATCH(I$2,'[6]Budget révisé'!$A$2:$AO$2,0))</f>
        <v>0</v>
      </c>
      <c r="J79" s="42"/>
      <c r="K79" s="14"/>
      <c r="L79" s="34">
        <f>-SUMIFS([6]BV_Data_An_Cour!$O:$O,[6]BV_Data_An_Cour!$U:$U,$B79,[6]BV_Data_An_Cour!$V:$V,$C79,[6]BV_Data_An_Cour!$W:$W,L$2)</f>
        <v>0</v>
      </c>
      <c r="M79" s="42"/>
      <c r="N79" s="60">
        <f t="shared" si="30"/>
        <v>0</v>
      </c>
      <c r="O79" s="42"/>
      <c r="P79" s="14"/>
      <c r="Q79" s="33">
        <f>-SUMIFS([6]BV_Data_An_Prec!$O:$O,[6]BV_Data_An_Prec!$U:$U,$B79,[6]BV_Data_An_Prec!$V:$V,$C79,[6]BV_Data_An_Prec!$W:$W,Q$2)</f>
        <v>0</v>
      </c>
      <c r="R79" s="42"/>
      <c r="S79" s="86">
        <f t="shared" si="31"/>
        <v>0</v>
      </c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1:40" ht="15.75" hidden="1" customHeight="1">
      <c r="A80" t="str">
        <f t="shared" si="1"/>
        <v>Véhicules neufs[...]</v>
      </c>
      <c r="B80" s="12" t="str">
        <f t="shared" si="0"/>
        <v>Véhicules neufs</v>
      </c>
      <c r="C80" s="30" t="s">
        <v>21</v>
      </c>
      <c r="D80" s="82"/>
      <c r="E80" s="14"/>
      <c r="F80" s="31">
        <f>+INDEX('[6]Budget original'!$A$2:$AO$496,MATCH($A80,'[6]Budget original'!$A$2:$A$496,0),MATCH(F$2,'[6]Budget original'!$A$2:$AO$2,0))</f>
        <v>0</v>
      </c>
      <c r="G80" s="84"/>
      <c r="H80" s="14"/>
      <c r="I80" s="31">
        <f>+INDEX('[6]Budget révisé'!$A$2:$AO$496,MATCH($A80,'[6]Budget révisé'!$A$2:$A$496,0),MATCH(I$2,'[6]Budget révisé'!$A$2:$AO$2,0))</f>
        <v>0</v>
      </c>
      <c r="J80" s="42"/>
      <c r="K80" s="14"/>
      <c r="L80" s="34">
        <f>-SUMIFS([6]BV_Data_An_Cour!$O:$O,[6]BV_Data_An_Cour!$U:$U,$B80,[6]BV_Data_An_Cour!$V:$V,$C80,[6]BV_Data_An_Cour!$W:$W,L$2)</f>
        <v>0</v>
      </c>
      <c r="M80" s="42"/>
      <c r="N80" s="60">
        <f t="shared" si="30"/>
        <v>0</v>
      </c>
      <c r="O80" s="42"/>
      <c r="P80" s="14"/>
      <c r="Q80" s="33">
        <f>-SUMIFS([6]BV_Data_An_Prec!$O:$O,[6]BV_Data_An_Prec!$U:$U,$B80,[6]BV_Data_An_Prec!$V:$V,$C80,[6]BV_Data_An_Prec!$W:$W,Q$2)</f>
        <v>0</v>
      </c>
      <c r="R80" s="42"/>
      <c r="S80" s="86">
        <f t="shared" si="31"/>
        <v>0</v>
      </c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1:40" ht="15.75" hidden="1" customHeight="1">
      <c r="A81" t="str">
        <f t="shared" si="1"/>
        <v>Véhicules neufs[...]</v>
      </c>
      <c r="B81" s="12" t="str">
        <f t="shared" si="0"/>
        <v>Véhicules neufs</v>
      </c>
      <c r="C81" s="30" t="s">
        <v>21</v>
      </c>
      <c r="D81" s="82"/>
      <c r="E81" s="14"/>
      <c r="F81" s="31">
        <f>+INDEX('[6]Budget original'!$A$2:$AO$496,MATCH($A81,'[6]Budget original'!$A$2:$A$496,0),MATCH(F$2,'[6]Budget original'!$A$2:$AO$2,0))</f>
        <v>0</v>
      </c>
      <c r="G81" s="84"/>
      <c r="H81" s="14"/>
      <c r="I81" s="31">
        <f>+INDEX('[6]Budget révisé'!$A$2:$AO$496,MATCH($A81,'[6]Budget révisé'!$A$2:$A$496,0),MATCH(I$2,'[6]Budget révisé'!$A$2:$AO$2,0))</f>
        <v>0</v>
      </c>
      <c r="J81" s="42"/>
      <c r="K81" s="14"/>
      <c r="L81" s="34">
        <f>-SUMIFS([6]BV_Data_An_Cour!$O:$O,[6]BV_Data_An_Cour!$U:$U,$B81,[6]BV_Data_An_Cour!$V:$V,$C81,[6]BV_Data_An_Cour!$W:$W,L$2)</f>
        <v>0</v>
      </c>
      <c r="M81" s="42"/>
      <c r="N81" s="60">
        <f t="shared" si="30"/>
        <v>0</v>
      </c>
      <c r="O81" s="42"/>
      <c r="P81" s="14"/>
      <c r="Q81" s="33">
        <f>-SUMIFS([6]BV_Data_An_Prec!$O:$O,[6]BV_Data_An_Prec!$U:$U,$B81,[6]BV_Data_An_Prec!$V:$V,$C81,[6]BV_Data_An_Prec!$W:$W,Q$2)</f>
        <v>0</v>
      </c>
      <c r="R81" s="42"/>
      <c r="S81" s="86">
        <f t="shared" si="31"/>
        <v>0</v>
      </c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1:40" ht="15.75" customHeight="1">
      <c r="A82" t="str">
        <f t="shared" si="1"/>
        <v>Véhicules neufsFrais administration</v>
      </c>
      <c r="B82" s="12" t="str">
        <f t="shared" si="0"/>
        <v>Véhicules neufs</v>
      </c>
      <c r="C82" s="30" t="s">
        <v>71</v>
      </c>
      <c r="D82" s="82"/>
      <c r="E82" s="14"/>
      <c r="F82" s="31">
        <f>+INDEX('[6]Budget original'!$A$2:$AO$496,MATCH($A82,'[6]Budget original'!$A$2:$A$496,0),MATCH(F$2,'[6]Budget original'!$A$2:$AO$2,0))</f>
        <v>21586.342974477557</v>
      </c>
      <c r="G82" s="84"/>
      <c r="H82" s="14"/>
      <c r="I82" s="31">
        <f>+INDEX('[6]Budget révisé'!$A$2:$AO$496,MATCH($A82,'[6]Budget révisé'!$A$2:$A$496,0),MATCH(I$2,'[6]Budget révisé'!$A$2:$AO$2,0))</f>
        <v>21586.342974477557</v>
      </c>
      <c r="J82" s="42"/>
      <c r="K82" s="14"/>
      <c r="L82" s="33">
        <f>-SUMIFS([6]BV_Data_An_Cour!$O:$O,[6]BV_Data_An_Cour!$U:$U,$B82,[6]BV_Data_An_Cour!$V:$V,$C82,[6]BV_Data_An_Cour!$W:$W,L$2)-L158</f>
        <v>20687.989999999998</v>
      </c>
      <c r="M82" s="42"/>
      <c r="N82" s="60">
        <f t="shared" si="30"/>
        <v>-898.35297447755875</v>
      </c>
      <c r="O82" s="42"/>
      <c r="P82" s="14"/>
      <c r="Q82" s="33">
        <f>-SUMIFS([6]BV_Data_An_Prec!$O:$O,[6]BV_Data_An_Prec!$U:$U,$B82,[6]BV_Data_An_Prec!$V:$V,$C82,[6]BV_Data_An_Prec!$W:$W,Q$2)-Q158</f>
        <v>18400</v>
      </c>
      <c r="R82" s="42"/>
      <c r="S82" s="86">
        <f t="shared" si="31"/>
        <v>2287.989999999998</v>
      </c>
      <c r="T82" s="14"/>
      <c r="U82" s="14" t="s">
        <v>252</v>
      </c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1:40" ht="15.75" customHeight="1">
      <c r="A83" t="str">
        <f t="shared" si="1"/>
        <v>Véhicules neufsAUTRES REVENUS</v>
      </c>
      <c r="B83" s="12" t="str">
        <f t="shared" si="0"/>
        <v>Véhicules neufs</v>
      </c>
      <c r="C83" s="99" t="s">
        <v>72</v>
      </c>
      <c r="D83" s="100"/>
      <c r="E83" s="101"/>
      <c r="F83" s="102">
        <f>+SUM(F75:F82)</f>
        <v>102460.28339302904</v>
      </c>
      <c r="G83" s="103"/>
      <c r="H83" s="101"/>
      <c r="I83" s="102">
        <f>+SUM(I75:I82)</f>
        <v>102460.28339302904</v>
      </c>
      <c r="J83" s="103"/>
      <c r="K83" s="101"/>
      <c r="L83" s="102">
        <f>+SUM(L75:L82)</f>
        <v>115358.13999999998</v>
      </c>
      <c r="M83" s="106"/>
      <c r="N83" s="102">
        <f>+SUM(N75:N82)</f>
        <v>12897.856606970958</v>
      </c>
      <c r="O83" s="103"/>
      <c r="P83" s="101"/>
      <c r="Q83" s="102">
        <f>+SUM(Q75:Q82)</f>
        <v>209378.5</v>
      </c>
      <c r="R83" s="106"/>
      <c r="S83" s="107">
        <f>+SUM(S75:S82)</f>
        <v>-69060.360000000015</v>
      </c>
      <c r="T83" s="14"/>
      <c r="U83" s="1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1:40" ht="15.75" customHeight="1">
      <c r="A84" t="str">
        <f t="shared" si="1"/>
        <v>Véhicules neufs</v>
      </c>
      <c r="B84" s="12" t="str">
        <f t="shared" si="0"/>
        <v>Véhicules neufs</v>
      </c>
      <c r="C84" s="121"/>
      <c r="D84" s="122"/>
      <c r="E84" s="123"/>
      <c r="F84" s="124"/>
      <c r="G84" s="125"/>
      <c r="H84" s="123"/>
      <c r="I84" s="124"/>
      <c r="J84" s="126"/>
      <c r="K84" s="127"/>
      <c r="L84" s="124"/>
      <c r="M84" s="126"/>
      <c r="N84" s="128"/>
      <c r="O84" s="126"/>
      <c r="P84" s="127"/>
      <c r="Q84" s="124"/>
      <c r="R84" s="126"/>
      <c r="S84" s="129"/>
      <c r="T84" s="14"/>
      <c r="U84" s="1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1:40" ht="15.75" customHeight="1" thickBot="1">
      <c r="A85" t="str">
        <f t="shared" si="1"/>
        <v>Véhicules neufsPROFIT DÉPARTEMENTAL</v>
      </c>
      <c r="B85" s="12" t="str">
        <f t="shared" si="0"/>
        <v>Véhicules neufs</v>
      </c>
      <c r="C85" s="130" t="s">
        <v>73</v>
      </c>
      <c r="D85" s="131"/>
      <c r="E85" s="132"/>
      <c r="F85" s="133">
        <f>F27-F74+F83</f>
        <v>66479.424856471538</v>
      </c>
      <c r="G85" s="134"/>
      <c r="H85" s="132"/>
      <c r="I85" s="133">
        <f>I27-I74+I83</f>
        <v>66479.424856471538</v>
      </c>
      <c r="J85" s="134"/>
      <c r="K85" s="131"/>
      <c r="L85" s="133">
        <f>L27-L74+L83</f>
        <v>131900.96750000009</v>
      </c>
      <c r="M85" s="134"/>
      <c r="N85" s="133">
        <f>N27-N41-N54-N72+N83</f>
        <v>65421.542643528577</v>
      </c>
      <c r="O85" s="134"/>
      <c r="P85" s="131"/>
      <c r="Q85" s="133">
        <f>Q27-Q74+Q83</f>
        <v>85157.020499999955</v>
      </c>
      <c r="R85" s="134"/>
      <c r="S85" s="135">
        <f>S27-S41-S54-S72+S83</f>
        <v>71703.947000000131</v>
      </c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1:40" ht="15.75" customHeight="1" thickTop="1">
      <c r="B86" s="136"/>
      <c r="C86" s="137"/>
      <c r="D86" s="137"/>
      <c r="E86" s="137"/>
      <c r="F86" s="137"/>
      <c r="G86" s="137"/>
      <c r="H86" s="137"/>
      <c r="I86" s="137"/>
      <c r="J86" s="137"/>
      <c r="K86" s="137"/>
      <c r="L86" s="138"/>
      <c r="M86" s="137"/>
      <c r="N86" s="137"/>
      <c r="O86" s="137"/>
      <c r="P86" s="137"/>
      <c r="Q86" s="137"/>
      <c r="R86" s="137"/>
      <c r="S86" s="137"/>
      <c r="T86" s="137"/>
      <c r="U86" s="137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</row>
    <row r="87" spans="1:40" ht="40.5" customHeight="1">
      <c r="B87" s="136"/>
      <c r="C87" s="137"/>
      <c r="D87" s="137"/>
      <c r="E87" s="137"/>
      <c r="F87" s="137"/>
      <c r="G87" s="137"/>
      <c r="H87" s="137"/>
      <c r="I87" s="138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</row>
    <row r="88" spans="1:40" ht="15.75" hidden="1" customHeight="1"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40" ht="33" customHeight="1">
      <c r="B89" s="1"/>
      <c r="C89" s="6" t="str">
        <f>C1</f>
        <v>Volks</v>
      </c>
      <c r="D89" s="2"/>
      <c r="E89" s="2"/>
      <c r="F89" s="2"/>
      <c r="G89" s="2"/>
      <c r="H89" s="1"/>
      <c r="I89" s="1"/>
      <c r="J89" s="1"/>
      <c r="K89" s="3" t="s">
        <v>74</v>
      </c>
      <c r="L89" s="2"/>
      <c r="M89" s="2"/>
      <c r="N89" s="1"/>
      <c r="O89" s="1"/>
      <c r="P89" s="2"/>
      <c r="Q89" s="1"/>
      <c r="R89" s="2"/>
      <c r="S89" s="5" t="str">
        <f>$S$1</f>
        <v>Réalisé, Août 2021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.75" customHeight="1" thickBot="1"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40" ht="15.75" customHeight="1" thickTop="1">
      <c r="B91" s="12"/>
      <c r="C91" s="13"/>
      <c r="D91" s="528" t="s">
        <v>5</v>
      </c>
      <c r="E91" s="529"/>
      <c r="F91" s="530"/>
      <c r="G91" s="526" t="s">
        <v>75</v>
      </c>
      <c r="H91" s="529"/>
      <c r="I91" s="530"/>
      <c r="J91" s="526" t="s">
        <v>7</v>
      </c>
      <c r="K91" s="529"/>
      <c r="L91" s="530"/>
      <c r="M91" s="526" t="s">
        <v>8</v>
      </c>
      <c r="N91" s="530"/>
      <c r="O91" s="528" t="s">
        <v>9</v>
      </c>
      <c r="P91" s="529"/>
      <c r="Q91" s="530"/>
      <c r="R91" s="526" t="s">
        <v>10</v>
      </c>
      <c r="S91" s="527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1:40" ht="15.75" customHeight="1">
      <c r="B92" s="12"/>
      <c r="C92" s="30"/>
      <c r="D92" s="139" t="s">
        <v>11</v>
      </c>
      <c r="E92" s="81" t="s">
        <v>12</v>
      </c>
      <c r="F92" s="140" t="s">
        <v>13</v>
      </c>
      <c r="G92" s="141" t="s">
        <v>11</v>
      </c>
      <c r="H92" s="81" t="s">
        <v>12</v>
      </c>
      <c r="I92" s="140" t="s">
        <v>13</v>
      </c>
      <c r="J92" s="141" t="s">
        <v>11</v>
      </c>
      <c r="K92" s="81" t="s">
        <v>14</v>
      </c>
      <c r="L92" s="140" t="s">
        <v>13</v>
      </c>
      <c r="M92" s="141" t="s">
        <v>15</v>
      </c>
      <c r="N92" s="140" t="s">
        <v>13</v>
      </c>
      <c r="O92" s="81" t="s">
        <v>11</v>
      </c>
      <c r="P92" s="81" t="s">
        <v>14</v>
      </c>
      <c r="Q92" s="140" t="s">
        <v>13</v>
      </c>
      <c r="R92" s="141" t="s">
        <v>11</v>
      </c>
      <c r="S92" s="142" t="s">
        <v>13</v>
      </c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1:40" ht="24" customHeight="1">
      <c r="A93" t="str">
        <f t="shared" ref="A93:A157" si="32">+B93&amp;C93</f>
        <v>Véhicules usagésVentes nettes</v>
      </c>
      <c r="B93" s="12" t="s">
        <v>74</v>
      </c>
      <c r="C93" s="88" t="s">
        <v>16</v>
      </c>
      <c r="D93" s="26"/>
      <c r="E93" s="26"/>
      <c r="F93" s="23">
        <f>+INDEX('[6]Budget original'!$A$2:$AO$496,MATCH($A93,'[6]Budget original'!$A$2:$A$496,0),MATCH(F$2,'[6]Budget original'!$A$2:$AO$2,0))</f>
        <v>1181462.1086358507</v>
      </c>
      <c r="G93" s="47"/>
      <c r="H93" s="26"/>
      <c r="I93" s="23">
        <f>+INDEX('[6]Budget révisé'!$A$2:$AO$496,MATCH($A93,'[6]Budget révisé'!$A$2:$A$496,0),MATCH(I$2,'[6]Budget révisé'!$A$2:$AO$2,0))</f>
        <v>1181462.1086358507</v>
      </c>
      <c r="J93" s="24"/>
      <c r="K93" s="26"/>
      <c r="L93" s="23">
        <f>-SUMIFS([6]BV_Data_An_Cour!$O:$O,[6]BV_Data_An_Cour!$X:$X,"Oui",[6]BV_Data_An_Cour!$U:$U,$B93)</f>
        <v>1396259.35</v>
      </c>
      <c r="M93" s="143"/>
      <c r="N93" s="144"/>
      <c r="O93" s="24"/>
      <c r="P93" s="26"/>
      <c r="Q93" s="23">
        <f>-SUMIFS([6]BV_Data_An_Prec!$O:$O,[6]BV_Data_An_Prec!$X:$X,"Oui",[6]BV_Data_An_Prec!$U:$U,$B93)</f>
        <v>945493.14</v>
      </c>
      <c r="R93" s="143"/>
      <c r="S93" s="145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pans="1:40" ht="21.75" customHeight="1">
      <c r="A94" t="str">
        <f t="shared" si="32"/>
        <v>Véhicules usagésCertifié</v>
      </c>
      <c r="B94" s="12" t="s">
        <v>74</v>
      </c>
      <c r="C94" s="30" t="s">
        <v>76</v>
      </c>
      <c r="D94" s="31">
        <f>+INDEX('[6]Budget original'!$A$2:$AO$496,MATCH($A94,'[6]Budget original'!$A$2:$A$496,0),MATCH(D$2,'[6]Budget original'!$A$2:$AO$2,0))</f>
        <v>35.458621184045796</v>
      </c>
      <c r="E94" s="31">
        <f>IF(D94=0,0,F94/D94)</f>
        <v>750</v>
      </c>
      <c r="F94" s="31">
        <f>+INDEX('[6]Budget original'!$A$2:$AO$496,MATCH($A94,'[6]Budget original'!$A$2:$A$496,0),MATCH(F$2,'[6]Budget original'!$A$2:$AO$2,0))</f>
        <v>26593.965888034349</v>
      </c>
      <c r="G94" s="32">
        <f>+INDEX('[6]Budget révisé'!$A$2:$AO$496,MATCH($A94,'[6]Budget révisé'!$A$2:$A$496,0),MATCH(G$2,'[6]Budget révisé'!$A$2:$AO$2,0))</f>
        <v>35.458621184045796</v>
      </c>
      <c r="H94" s="31">
        <f>IF(G94=0,0,I94/G94)</f>
        <v>750</v>
      </c>
      <c r="I94" s="31">
        <f>+INDEX('[6]Budget révisé'!$A$2:$AO$496,MATCH($A94,'[6]Budget révisé'!$A$2:$A$496,0),MATCH(I$2,'[6]Budget révisé'!$A$2:$AO$2,0))</f>
        <v>26593.965888034349</v>
      </c>
      <c r="J94" s="32">
        <f>-SUMIFS([6]BV_Data_An_Cour!$O:$O,[6]BV_Data_An_Cour!$U:$U,$B94,[6]BV_Data_An_Cour!$V:$V,$C94,[6]BV_Data_An_Cour!$W:$W,J$2)</f>
        <v>39</v>
      </c>
      <c r="K94" s="31">
        <f t="shared" ref="K94:K95" si="33">IF(J94=0,0,L94/J94)</f>
        <v>1016.9182051282044</v>
      </c>
      <c r="L94" s="34">
        <f>-SUMIFS([6]BV_Data_An_Cour!$O:$O,[6]BV_Data_An_Cour!$U:$U,$B94,[6]BV_Data_An_Cour!$V:$V,$C94,[6]BV_Data_An_Cour!$W:$W,$L2)</f>
        <v>39659.809999999969</v>
      </c>
      <c r="M94" s="32">
        <f>J94-G94</f>
        <v>3.5413788159542037</v>
      </c>
      <c r="N94" s="34">
        <f>L94-I94</f>
        <v>13065.84411196562</v>
      </c>
      <c r="O94" s="32">
        <f>-SUMIFS([6]BV_Data_An_Prec!$O:$O,[6]BV_Data_An_Prec!$U:$U,$B94,[6]BV_Data_An_Prec!$V:$V,$C94,[6]BV_Data_An_Prec!$W:$W,O$2)</f>
        <v>27</v>
      </c>
      <c r="P94" s="31">
        <f t="shared" ref="P94:P95" si="34">IF(O94=0,0,Q94/O94)</f>
        <v>106.04925925925879</v>
      </c>
      <c r="Q94" s="34">
        <f>-SUMIFS([6]BV_Data_An_Prec!$O:$O,[6]BV_Data_An_Prec!$U:$U,$B94,[6]BV_Data_An_Prec!$V:$V,$C94,[6]BV_Data_An_Prec!$W:$W,$L2)</f>
        <v>2863.3299999999872</v>
      </c>
      <c r="R94" s="32">
        <f t="shared" ref="R94:R95" si="35">J94-O94</f>
        <v>12</v>
      </c>
      <c r="S94" s="35">
        <f t="shared" ref="S94:S95" si="36">L94-Q94</f>
        <v>36796.479999999981</v>
      </c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pans="1:40" ht="18.75" customHeight="1">
      <c r="A95" t="str">
        <f t="shared" si="32"/>
        <v>Véhicules usagésNon Certifié</v>
      </c>
      <c r="B95" s="12" t="s">
        <v>74</v>
      </c>
      <c r="C95" s="30" t="s">
        <v>77</v>
      </c>
      <c r="D95" s="31">
        <f>+INDEX('[6]Budget original'!$A$2:$AO$496,MATCH($A95,'[6]Budget original'!$A$2:$A$496,0),MATCH(D$2,'[6]Budget original'!$A$2:$AO$2,0))</f>
        <v>2.0223548203828403</v>
      </c>
      <c r="E95" s="26">
        <f t="shared" ref="E95:E104" si="37">IF(D95=0,0,F95/D95)</f>
        <v>750</v>
      </c>
      <c r="F95" s="31">
        <f>+INDEX('[6]Budget original'!$A$2:$AO$496,MATCH($A95,'[6]Budget original'!$A$2:$A$496,0),MATCH(F$2,'[6]Budget original'!$A$2:$AO$2,0))</f>
        <v>1516.7661152871303</v>
      </c>
      <c r="G95" s="32">
        <f>+INDEX('[6]Budget révisé'!$A$2:$AO$496,MATCH($A95,'[6]Budget révisé'!$A$2:$A$496,0),MATCH(G$2,'[6]Budget révisé'!$A$2:$AO$2,0))</f>
        <v>2.0223548203828403</v>
      </c>
      <c r="H95" s="31">
        <f t="shared" ref="H95:H97" si="38">IF(G95=0,0,I95/G95)</f>
        <v>750</v>
      </c>
      <c r="I95" s="31">
        <f>+INDEX('[6]Budget révisé'!$A$2:$AO$496,MATCH($A95,'[6]Budget révisé'!$A$2:$A$496,0),MATCH(I$2,'[6]Budget révisé'!$A$2:$AO$2,0))</f>
        <v>1516.7661152871303</v>
      </c>
      <c r="J95" s="32">
        <f>-SUMIFS([6]BV_Data_An_Cour!$O:$O,[6]BV_Data_An_Cour!$U:$U,$B95,[6]BV_Data_An_Cour!$V:$V,$C95,[6]BV_Data_An_Cour!$W:$W,J$2)</f>
        <v>0</v>
      </c>
      <c r="K95" s="31">
        <f t="shared" si="33"/>
        <v>0</v>
      </c>
      <c r="L95" s="33">
        <f>-SUMIFS([6]BV_Data_An_Cour!$O:$O,[6]BV_Data_An_Cour!$U:$U,$B95,[6]BV_Data_An_Cour!$V:$V,$C95,[6]BV_Data_An_Cour!$W:$W,$L2)</f>
        <v>-585</v>
      </c>
      <c r="M95" s="32"/>
      <c r="N95" s="34"/>
      <c r="O95" s="32">
        <f>-SUMIFS([6]BV_Data_An_Prec!$O:$O,[6]BV_Data_An_Prec!$U:$U,$B95,[6]BV_Data_An_Prec!$V:$V,$C95,[6]BV_Data_An_Prec!$W:$W,O$2)</f>
        <v>3</v>
      </c>
      <c r="P95" s="31">
        <f t="shared" si="34"/>
        <v>1337.8933333333323</v>
      </c>
      <c r="Q95" s="33">
        <f>-SUMIFS([6]BV_Data_An_Prec!$O:$O,[6]BV_Data_An_Prec!$U:$U,$B95,[6]BV_Data_An_Prec!$V:$V,$C95,[6]BV_Data_An_Prec!$W:$W,$L2)</f>
        <v>4013.6799999999967</v>
      </c>
      <c r="R95" s="32">
        <f t="shared" si="35"/>
        <v>-3</v>
      </c>
      <c r="S95" s="35">
        <f t="shared" si="36"/>
        <v>-4598.6799999999967</v>
      </c>
      <c r="T95" s="14"/>
      <c r="U95" s="14"/>
      <c r="V95" s="146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0" ht="15.75" customHeight="1">
      <c r="A96" t="str">
        <f t="shared" si="32"/>
        <v>Véhicules usagésTotal Usagés</v>
      </c>
      <c r="B96" s="12" t="s">
        <v>74</v>
      </c>
      <c r="C96" s="36" t="s">
        <v>78</v>
      </c>
      <c r="D96" s="37">
        <f>+D95+D94</f>
        <v>37.480976004428634</v>
      </c>
      <c r="E96" s="31">
        <f t="shared" si="37"/>
        <v>750.00000000000011</v>
      </c>
      <c r="F96" s="38">
        <f t="shared" ref="F96" si="39">+F94+F95</f>
        <v>28110.732003321478</v>
      </c>
      <c r="G96" s="39">
        <f>+G95+G94</f>
        <v>37.480976004428634</v>
      </c>
      <c r="H96" s="37">
        <f t="shared" si="38"/>
        <v>750.00000000000011</v>
      </c>
      <c r="I96" s="38">
        <f t="shared" ref="I96:J96" si="40">+I94+I95</f>
        <v>28110.732003321478</v>
      </c>
      <c r="J96" s="39">
        <f t="shared" si="40"/>
        <v>39</v>
      </c>
      <c r="K96" s="37">
        <f>IF(J96&lt;=0,0,L96/J96)</f>
        <v>1001.9182051282044</v>
      </c>
      <c r="L96" s="38">
        <f>+L94+L95</f>
        <v>39074.809999999969</v>
      </c>
      <c r="M96" s="39">
        <f>J96-G96</f>
        <v>1.5190239955713665</v>
      </c>
      <c r="N96" s="38">
        <f>L96-I96</f>
        <v>10964.07799667849</v>
      </c>
      <c r="O96" s="39">
        <f t="shared" ref="O96" si="41">+O94+O95</f>
        <v>30</v>
      </c>
      <c r="P96" s="37">
        <f>IF(O96&lt;=0,0,Q96/O96)</f>
        <v>229.23366666666612</v>
      </c>
      <c r="Q96" s="38">
        <f>+Q94+Q95</f>
        <v>6877.0099999999838</v>
      </c>
      <c r="R96" s="39">
        <f t="shared" ref="R96:S96" si="42">R94+R95</f>
        <v>9</v>
      </c>
      <c r="S96" s="40">
        <f t="shared" si="42"/>
        <v>32197.799999999985</v>
      </c>
      <c r="T96" s="14"/>
      <c r="U96" s="14"/>
      <c r="V96" s="14"/>
      <c r="W96" s="14"/>
      <c r="X96" s="14"/>
      <c r="Y96" s="14"/>
      <c r="Z96" s="14"/>
      <c r="AA96" s="14"/>
      <c r="AB96" s="14"/>
      <c r="AC96" s="83"/>
      <c r="AD96" s="14"/>
      <c r="AE96" s="14"/>
      <c r="AF96" s="83"/>
      <c r="AG96" s="14"/>
      <c r="AH96" s="14"/>
      <c r="AI96" s="14"/>
      <c r="AJ96" s="14"/>
      <c r="AK96" s="14"/>
      <c r="AL96" s="14"/>
      <c r="AM96" s="14"/>
      <c r="AN96" s="14"/>
    </row>
    <row r="97" spans="1:40" ht="15.75" customHeight="1">
      <c r="A97" t="str">
        <f t="shared" si="32"/>
        <v>Véhicules usagés</v>
      </c>
      <c r="B97" s="12" t="s">
        <v>74</v>
      </c>
      <c r="C97" s="30"/>
      <c r="D97" s="14"/>
      <c r="E97" s="31">
        <f t="shared" si="37"/>
        <v>0</v>
      </c>
      <c r="F97" s="41"/>
      <c r="G97" s="42"/>
      <c r="H97" s="14">
        <f t="shared" si="38"/>
        <v>0</v>
      </c>
      <c r="I97" s="41"/>
      <c r="J97" s="42"/>
      <c r="K97" s="14"/>
      <c r="L97" s="41"/>
      <c r="M97" s="43">
        <f>M96/G96</f>
        <v>4.0527866600695871E-2</v>
      </c>
      <c r="N97" s="44">
        <f>N96/I96</f>
        <v>0.39003174998726492</v>
      </c>
      <c r="O97" s="42"/>
      <c r="P97" s="14"/>
      <c r="Q97" s="41"/>
      <c r="R97" s="43">
        <f>R96/O96</f>
        <v>0.3</v>
      </c>
      <c r="S97" s="45">
        <f>IF(Q96=0,0,(S96/Q96))</f>
        <v>4.6819475324305273</v>
      </c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ht="15.75" customHeight="1">
      <c r="A98" t="str">
        <f t="shared" si="32"/>
        <v>Véhicules usagésUS</v>
      </c>
      <c r="B98" s="12" t="s">
        <v>74</v>
      </c>
      <c r="C98" s="30" t="s">
        <v>196</v>
      </c>
      <c r="D98" s="31"/>
      <c r="E98" s="31"/>
      <c r="F98" s="31"/>
      <c r="G98" s="31"/>
      <c r="H98" s="31"/>
      <c r="I98" s="31"/>
      <c r="J98" s="32"/>
      <c r="K98" s="31"/>
      <c r="L98" s="34"/>
      <c r="M98" s="32"/>
      <c r="N98" s="34"/>
      <c r="O98" s="32"/>
      <c r="P98" s="31"/>
      <c r="Q98" s="34"/>
      <c r="R98" s="32"/>
      <c r="S98" s="35"/>
      <c r="T98" s="14"/>
      <c r="U98" s="14"/>
      <c r="V98" s="31">
        <f>I96+I104</f>
        <v>92405.58362885208</v>
      </c>
      <c r="W98" s="31">
        <f>L96+L104-2659.18</f>
        <v>102761.17999999998</v>
      </c>
      <c r="X98" s="31">
        <f>(W98-V98)</f>
        <v>10355.596371147898</v>
      </c>
      <c r="Y98" s="14">
        <f>X98/V98</f>
        <v>0.11206678172978432</v>
      </c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ht="15.75" customHeight="1">
      <c r="A99" t="str">
        <f t="shared" si="32"/>
        <v>Véhicules usagésVentes au Gros</v>
      </c>
      <c r="B99" s="12" t="s">
        <v>74</v>
      </c>
      <c r="C99" s="30" t="s">
        <v>79</v>
      </c>
      <c r="D99" s="31">
        <f>+INDEX('[6]Budget original'!$A$2:$AO$496,MATCH($A99,'[6]Budget original'!$A$2:$A$496,0),MATCH(D$2,'[6]Budget original'!$A$2:$AO$2,0))</f>
        <v>31.760195456384267</v>
      </c>
      <c r="E99" s="31">
        <f t="shared" si="37"/>
        <v>120</v>
      </c>
      <c r="F99" s="31">
        <f>+INDEX('[6]Budget original'!$A$2:$AO$496,MATCH($A99,'[6]Budget original'!$A$2:$A$496,0),MATCH(F$2,'[6]Budget original'!$A$2:$AO$2,0))</f>
        <v>3811.2234547661119</v>
      </c>
      <c r="G99" s="31">
        <f>+INDEX('[6]Budget révisé'!$A$2:$AO$496,MATCH($A99,'[6]Budget révisé'!$A$2:$A$496,0),MATCH(G$2,'[6]Budget révisé'!$A$2:$AO$2,0))</f>
        <v>31.760195456384267</v>
      </c>
      <c r="H99" s="31">
        <f t="shared" ref="H99:H104" si="43">IF(G99=0,0,I99/G99)</f>
        <v>120</v>
      </c>
      <c r="I99" s="31">
        <f>+INDEX('[6]Budget révisé'!$A$2:$AO$496,MATCH($A99,'[6]Budget révisé'!$A$2:$A$496,0),MATCH(I$2,'[6]Budget révisé'!$A$2:$AO$2,0))</f>
        <v>3811.2234547661119</v>
      </c>
      <c r="J99" s="32">
        <f>-SUMIFS([6]BV_Data_An_Cour!$O:$O,[6]BV_Data_An_Cour!$U:$U,$B99,[6]BV_Data_An_Cour!$V:$V,$C99,[6]BV_Data_An_Cour!$W:$W,J$2)</f>
        <v>35</v>
      </c>
      <c r="K99" s="31">
        <f t="shared" ref="K99" si="44">IF(J99=0,0,L99/J99)</f>
        <v>277.83571428571429</v>
      </c>
      <c r="L99" s="34">
        <f>-SUMIFS([6]BV_Data_An_Cour!$O:$O,[6]BV_Data_An_Cour!$U:$U,$B99,[6]BV_Data_An_Cour!$V:$V,$C99,[6]BV_Data_An_Cour!$W:$W,L$2)</f>
        <v>9724.25</v>
      </c>
      <c r="M99" s="32">
        <f t="shared" ref="M99" si="45">J99-G99</f>
        <v>3.2398045436157332</v>
      </c>
      <c r="N99" s="34">
        <f t="shared" ref="N99" si="46">L99-I99</f>
        <v>5913.0265452338881</v>
      </c>
      <c r="O99" s="32">
        <f>-SUMIFS([6]BV_Data_An_Prec!$O:$O,[6]BV_Data_An_Prec!$U:$U,$B99,[6]BV_Data_An_Prec!$V:$V,$C99,[6]BV_Data_An_Prec!$W:$W,O$2)</f>
        <v>34</v>
      </c>
      <c r="P99" s="31">
        <f t="shared" ref="P99" si="47">IF(O99=0,0,Q99/O99)</f>
        <v>71.447352941177087</v>
      </c>
      <c r="Q99" s="34">
        <f>-SUMIFS([6]BV_Data_An_Prec!$O:$O,[6]BV_Data_An_Prec!$U:$U,$B99,[6]BV_Data_An_Prec!$V:$V,$C99,[6]BV_Data_An_Prec!$W:$W,Q$2)</f>
        <v>2429.210000000021</v>
      </c>
      <c r="R99" s="32">
        <f t="shared" ref="R99" si="48">J99-O99</f>
        <v>1</v>
      </c>
      <c r="S99" s="35">
        <f t="shared" ref="S99" si="49">L99-Q99</f>
        <v>7295.039999999979</v>
      </c>
      <c r="T99" s="14"/>
      <c r="U99" s="14"/>
      <c r="V99" s="14"/>
      <c r="W99" s="14"/>
      <c r="X99" s="14"/>
      <c r="Y99" s="14"/>
      <c r="Z99" s="14"/>
      <c r="AA99" s="14"/>
      <c r="AB99" s="14"/>
      <c r="AC99" s="83"/>
      <c r="AD99" s="14"/>
      <c r="AE99" s="14"/>
      <c r="AF99" s="147"/>
      <c r="AG99" s="14"/>
      <c r="AH99" s="14"/>
      <c r="AI99" s="14"/>
      <c r="AJ99" s="14"/>
      <c r="AK99" s="14"/>
      <c r="AL99" s="14"/>
      <c r="AM99" s="14"/>
      <c r="AN99" s="14"/>
    </row>
    <row r="100" spans="1:40" ht="15.75" customHeight="1">
      <c r="A100" t="str">
        <f t="shared" si="32"/>
        <v>Véhicules usagés</v>
      </c>
      <c r="B100" s="12" t="s">
        <v>74</v>
      </c>
      <c r="C100" s="88"/>
      <c r="D100" s="26"/>
      <c r="E100" s="26"/>
      <c r="F100" s="49"/>
      <c r="G100" s="52"/>
      <c r="H100" s="48"/>
      <c r="I100" s="49"/>
      <c r="J100" s="52"/>
      <c r="K100" s="48"/>
      <c r="L100" s="49"/>
      <c r="M100" s="50"/>
      <c r="N100" s="148"/>
      <c r="O100" s="52"/>
      <c r="P100" s="48"/>
      <c r="Q100" s="49"/>
      <c r="R100" s="50"/>
      <c r="S100" s="149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7"/>
      <c r="AG100" s="14"/>
      <c r="AH100" s="14"/>
      <c r="AI100" s="14"/>
      <c r="AJ100" s="14"/>
      <c r="AK100" s="14"/>
      <c r="AL100" s="14"/>
      <c r="AM100" s="14"/>
      <c r="AN100" s="14"/>
    </row>
    <row r="101" spans="1:40" ht="15.75" customHeight="1">
      <c r="A101" t="str">
        <f t="shared" si="32"/>
        <v>Véhicules usagésRev. Finances</v>
      </c>
      <c r="B101" s="12" t="s">
        <v>74</v>
      </c>
      <c r="C101" s="30" t="s">
        <v>26</v>
      </c>
      <c r="D101" s="31">
        <f>+INDEX('[6]Budget original'!$A$2:$AO$496,MATCH($A101,'[6]Budget original'!$A$2:$A$496,0),MATCH(D$2,'[6]Budget original'!$A$2:$AO$2,0))</f>
        <v>0</v>
      </c>
      <c r="E101" s="31">
        <f t="shared" si="37"/>
        <v>0</v>
      </c>
      <c r="F101" s="34">
        <f>+INDEX('[6]Budget original'!$A$2:$AO$496,MATCH($A101,'[6]Budget original'!$A$2:$A$496,0),MATCH(F$2,'[6]Budget original'!$A$2:$AO$2,0))</f>
        <v>30138.211699467469</v>
      </c>
      <c r="G101" s="32">
        <f>+INDEX('[6]Budget révisé'!$A$2:$AO$496,MATCH($A101,'[6]Budget révisé'!$A$2:$A$496,0),MATCH(G$2,'[6]Budget révisé'!$A$2:$AO$2,0))</f>
        <v>0</v>
      </c>
      <c r="H101" s="31">
        <f t="shared" si="43"/>
        <v>0</v>
      </c>
      <c r="I101" s="31">
        <f>+INDEX('[6]Budget révisé'!$A$2:$AO$496,MATCH($A101,'[6]Budget révisé'!$A$2:$A$496,0),MATCH(I$2,'[6]Budget révisé'!$A$2:$AO$2,0))</f>
        <v>30138.211699467469</v>
      </c>
      <c r="J101" s="32"/>
      <c r="K101" s="31">
        <f>IF(J96=0,0,L101/J96)</f>
        <v>594.32692307692309</v>
      </c>
      <c r="L101" s="34">
        <f>-SUMIFS([6]BV_Data_An_Cour!$O:$O,[6]BV_Data_An_Cour!$U:$U,$B101,[6]BV_Data_An_Cour!$V:$V,$C101,[6]BV_Data_An_Cour!$W:$W,$L2)</f>
        <v>23178.75</v>
      </c>
      <c r="M101" s="32"/>
      <c r="N101" s="34">
        <f t="shared" ref="N101:N104" si="50">L101-I101</f>
        <v>-6959.4616994674689</v>
      </c>
      <c r="O101" s="32"/>
      <c r="P101" s="31">
        <f>IF(O96=0,0,Q101/O96)</f>
        <v>715.41633333333334</v>
      </c>
      <c r="Q101" s="34">
        <f>-SUMIFS([6]BV_Data_An_Prec!$O:$O,[6]BV_Data_An_Prec!$U:$U,$B101,[6]BV_Data_An_Prec!$V:$V,$C101,[6]BV_Data_An_Prec!$W:$W,$L2)</f>
        <v>21462.49</v>
      </c>
      <c r="R101" s="32">
        <f t="shared" ref="R101:R103" si="51">O101-K101</f>
        <v>-594.32692307692309</v>
      </c>
      <c r="S101" s="35">
        <f t="shared" ref="S101:S104" si="52">L101-Q101</f>
        <v>1716.2599999999984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spans="1:40" ht="15.75" customHeight="1">
      <c r="A102" t="str">
        <f t="shared" si="32"/>
        <v>Véhicules usagésRev. Protections</v>
      </c>
      <c r="B102" s="12" t="s">
        <v>74</v>
      </c>
      <c r="C102" s="30" t="s">
        <v>27</v>
      </c>
      <c r="D102" s="31">
        <f>+INDEX('[6]Budget original'!$A$2:$AO$496,MATCH($A102,'[6]Budget original'!$A$2:$A$496,0),MATCH(D$2,'[6]Budget original'!$A$2:$AO$2,0))</f>
        <v>0</v>
      </c>
      <c r="E102" s="31">
        <f t="shared" si="37"/>
        <v>0</v>
      </c>
      <c r="F102" s="34">
        <f>+INDEX('[6]Budget original'!$A$2:$AO$496,MATCH($A102,'[6]Budget original'!$A$2:$A$496,0),MATCH(F$2,'[6]Budget original'!$A$2:$AO$2,0))</f>
        <v>34156.63992606313</v>
      </c>
      <c r="G102" s="32">
        <f>+INDEX('[6]Budget révisé'!$A$2:$AO$496,MATCH($A102,'[6]Budget révisé'!$A$2:$A$496,0),MATCH(G$2,'[6]Budget révisé'!$A$2:$AO$2,0))</f>
        <v>0</v>
      </c>
      <c r="H102" s="31">
        <f t="shared" si="43"/>
        <v>0</v>
      </c>
      <c r="I102" s="31">
        <f>+INDEX('[6]Budget révisé'!$A$2:$AO$496,MATCH($A102,'[6]Budget révisé'!$A$2:$A$496,0),MATCH(I$2,'[6]Budget révisé'!$A$2:$AO$2,0))</f>
        <v>34156.63992606313</v>
      </c>
      <c r="J102" s="32"/>
      <c r="K102" s="31">
        <f>IF(J96=0,0,L102/J96)</f>
        <v>1096.9953846153846</v>
      </c>
      <c r="L102" s="34">
        <f>-SUMIFS([6]BV_Data_An_Cour!$O:$O,[6]BV_Data_An_Cour!$U:$U,$B102,[6]BV_Data_An_Cour!$V:$V,$C102,[6]BV_Data_An_Cour!$W:$W,$L2)</f>
        <v>42782.82</v>
      </c>
      <c r="M102" s="32"/>
      <c r="N102" s="34">
        <f t="shared" si="50"/>
        <v>8626.18007393687</v>
      </c>
      <c r="O102" s="32"/>
      <c r="P102" s="31">
        <f>IF(O96=0,0,Q102/O96)</f>
        <v>921.29733333333331</v>
      </c>
      <c r="Q102" s="34">
        <f>-SUMIFS([6]BV_Data_An_Prec!$O:$O,[6]BV_Data_An_Prec!$U:$U,$B102,[6]BV_Data_An_Prec!$V:$V,$C102,[6]BV_Data_An_Prec!$W:$W,$L2)</f>
        <v>27638.92</v>
      </c>
      <c r="R102" s="32">
        <f t="shared" si="51"/>
        <v>-1096.9953846153846</v>
      </c>
      <c r="S102" s="35">
        <f t="shared" si="52"/>
        <v>15143.900000000001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ht="15.75" customHeight="1">
      <c r="A103" t="str">
        <f t="shared" si="32"/>
        <v>Véhicules usagésRev. Autres</v>
      </c>
      <c r="B103" s="12" t="s">
        <v>74</v>
      </c>
      <c r="C103" s="30" t="s">
        <v>28</v>
      </c>
      <c r="D103" s="31">
        <f>+INDEX('[6]Budget original'!$A$2:$AO$496,MATCH($A103,'[6]Budget original'!$A$2:$A$496,0),MATCH(D$2,'[6]Budget original'!$A$2:$AO$2,0))</f>
        <v>0</v>
      </c>
      <c r="E103" s="26">
        <f t="shared" si="37"/>
        <v>0</v>
      </c>
      <c r="F103" s="34">
        <f>+INDEX('[6]Budget original'!$A$2:$AO$496,MATCH($A103,'[6]Budget original'!$A$2:$A$496,0),MATCH(F$2,'[6]Budget original'!$A$2:$AO$2,0))</f>
        <v>0</v>
      </c>
      <c r="G103" s="32">
        <f>+INDEX('[6]Budget révisé'!$A$2:$AO$496,MATCH($A103,'[6]Budget révisé'!$A$2:$A$496,0),MATCH(G$2,'[6]Budget révisé'!$A$2:$AO$2,0))</f>
        <v>0</v>
      </c>
      <c r="H103" s="48">
        <f t="shared" si="43"/>
        <v>0</v>
      </c>
      <c r="I103" s="31">
        <f>+INDEX('[6]Budget révisé'!$A$2:$AO$496,MATCH($A103,'[6]Budget révisé'!$A$2:$A$496,0),MATCH(I$2,'[6]Budget révisé'!$A$2:$AO$2,0))</f>
        <v>0</v>
      </c>
      <c r="J103" s="32"/>
      <c r="K103" s="48">
        <f>IF(J96=0,0,L103/J96)</f>
        <v>9.8456410256410258</v>
      </c>
      <c r="L103" s="34">
        <f>-SUMIFS([6]BV_Data_An_Cour!$O:$O,[6]BV_Data_An_Cour!$U:$U,$B103,[6]BV_Data_An_Cour!$V:$V,$C103,[6]BV_Data_An_Cour!$W:$W,$L$2)</f>
        <v>383.98</v>
      </c>
      <c r="M103" s="52"/>
      <c r="N103" s="34">
        <f t="shared" si="50"/>
        <v>383.98</v>
      </c>
      <c r="O103" s="32"/>
      <c r="P103" s="48">
        <f>IF(O96=0,0,Q103/O96)</f>
        <v>64.292999999999992</v>
      </c>
      <c r="Q103" s="34">
        <f>-SUMIFS([6]BV_Data_An_Prec!$O:$O,[6]BV_Data_An_Prec!$U:$U,$B103,[6]BV_Data_An_Prec!$V:$V,$C103,[6]BV_Data_An_Prec!$W:$W,$L$2)</f>
        <v>1928.79</v>
      </c>
      <c r="R103" s="32">
        <f t="shared" si="51"/>
        <v>-9.8456410256410258</v>
      </c>
      <c r="S103" s="35">
        <f t="shared" si="52"/>
        <v>-1544.81</v>
      </c>
      <c r="T103" s="14"/>
      <c r="U103" s="14" t="s">
        <v>253</v>
      </c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ht="15.75" customHeight="1">
      <c r="A104" t="str">
        <f t="shared" si="32"/>
        <v>Véhicules usagésTotal F&amp;I</v>
      </c>
      <c r="B104" s="12" t="s">
        <v>74</v>
      </c>
      <c r="C104" s="36" t="s">
        <v>29</v>
      </c>
      <c r="D104" s="37">
        <f>D96</f>
        <v>37.480976004428634</v>
      </c>
      <c r="E104" s="31">
        <f t="shared" si="37"/>
        <v>1715.3996101364523</v>
      </c>
      <c r="F104" s="38">
        <f>F101+F102+F103</f>
        <v>64294.851625530602</v>
      </c>
      <c r="G104" s="39">
        <f>G96</f>
        <v>37.480976004428634</v>
      </c>
      <c r="H104" s="37">
        <f t="shared" si="43"/>
        <v>1715.3996101364523</v>
      </c>
      <c r="I104" s="38">
        <f>I101+I102+I103</f>
        <v>64294.851625530602</v>
      </c>
      <c r="J104" s="39">
        <f>J96</f>
        <v>39</v>
      </c>
      <c r="K104" s="37">
        <f>IF(J104&lt;=0,0,L104/J104)</f>
        <v>1701.1679487179488</v>
      </c>
      <c r="L104" s="38">
        <f>L101+L102+L103</f>
        <v>66345.55</v>
      </c>
      <c r="M104" s="32">
        <f>J104-G104</f>
        <v>1.5190239955713665</v>
      </c>
      <c r="N104" s="38">
        <f t="shared" si="50"/>
        <v>2050.6983744694007</v>
      </c>
      <c r="O104" s="39">
        <f>O96</f>
        <v>30</v>
      </c>
      <c r="P104" s="37">
        <f>IF(O104&lt;=0,0,Q104/O104)</f>
        <v>1701.0066666666669</v>
      </c>
      <c r="Q104" s="38">
        <f>Q101+Q102+Q103</f>
        <v>51030.200000000004</v>
      </c>
      <c r="R104" s="57"/>
      <c r="S104" s="40">
        <f t="shared" si="52"/>
        <v>15315.349999999999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0" ht="15.75" customHeight="1">
      <c r="A105" t="str">
        <f t="shared" si="32"/>
        <v>Véhicules usagés</v>
      </c>
      <c r="B105" s="12" t="s">
        <v>74</v>
      </c>
      <c r="C105" s="30"/>
      <c r="D105" s="14"/>
      <c r="E105" s="14"/>
      <c r="F105" s="60"/>
      <c r="G105" s="42"/>
      <c r="H105" s="150"/>
      <c r="I105" s="60"/>
      <c r="J105" s="42"/>
      <c r="K105" s="14"/>
      <c r="L105" s="60"/>
      <c r="M105" s="43"/>
      <c r="N105" s="44">
        <f>N104/I104</f>
        <v>3.189521902022862E-2</v>
      </c>
      <c r="O105" s="42"/>
      <c r="P105" s="14"/>
      <c r="Q105" s="60"/>
      <c r="R105" s="61"/>
      <c r="S105" s="45">
        <f>IF(Q104=0,0,(S104/Q104))</f>
        <v>0.30012326034387476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ht="15.75" customHeight="1" thickBot="1">
      <c r="A106" t="str">
        <f t="shared" si="32"/>
        <v>Véhicules usagés</v>
      </c>
      <c r="B106" s="12" t="s">
        <v>74</v>
      </c>
      <c r="C106" s="30"/>
      <c r="D106" s="14"/>
      <c r="E106" s="14"/>
      <c r="F106" s="60"/>
      <c r="G106" s="42"/>
      <c r="H106" s="150"/>
      <c r="I106" s="60"/>
      <c r="J106" s="42"/>
      <c r="K106" s="14"/>
      <c r="L106" s="60"/>
      <c r="M106" s="43"/>
      <c r="N106" s="44"/>
      <c r="O106" s="42"/>
      <c r="P106" s="14"/>
      <c r="Q106" s="60"/>
      <c r="R106" s="61"/>
      <c r="S106" s="45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ht="23.25" customHeight="1" thickTop="1">
      <c r="A107" t="str">
        <f t="shared" si="32"/>
        <v>Véhicules usagésTotal Dépt. Usagés</v>
      </c>
      <c r="B107" s="12" t="s">
        <v>74</v>
      </c>
      <c r="C107" s="63" t="s">
        <v>80</v>
      </c>
      <c r="D107" s="64">
        <f>D96+D99</f>
        <v>69.241171460812893</v>
      </c>
      <c r="E107" s="68">
        <f>IF(D107&lt;=0,0,F107/D107)</f>
        <v>1389.5895325524955</v>
      </c>
      <c r="F107" s="66">
        <f>F96+F104+F99</f>
        <v>96216.807083618187</v>
      </c>
      <c r="G107" s="67">
        <f>G96+G99</f>
        <v>69.241171460812893</v>
      </c>
      <c r="H107" s="68">
        <f>IF(G107&lt;=0,0,I107/G107)</f>
        <v>1389.5895325524955</v>
      </c>
      <c r="I107" s="66">
        <f>I96+I104+I99</f>
        <v>96216.807083618187</v>
      </c>
      <c r="J107" s="67">
        <f>J96+J99</f>
        <v>74</v>
      </c>
      <c r="K107" s="68">
        <f>IF(J107&lt;=0,0,L107/J107)</f>
        <v>1556.0082432432428</v>
      </c>
      <c r="L107" s="66">
        <f>L96+L104+L99</f>
        <v>115144.60999999997</v>
      </c>
      <c r="M107" s="67">
        <f>J107-G107</f>
        <v>4.7588285391871068</v>
      </c>
      <c r="N107" s="66">
        <f>L107-I107</f>
        <v>18927.802916381785</v>
      </c>
      <c r="O107" s="67">
        <f>O96+O99</f>
        <v>64</v>
      </c>
      <c r="P107" s="68">
        <f>IF(O107&lt;=0,0,Q107/O107)</f>
        <v>942.7565625000002</v>
      </c>
      <c r="Q107" s="66">
        <f>Q96+Q104+Q99</f>
        <v>60336.420000000013</v>
      </c>
      <c r="R107" s="67">
        <f>J107-O107</f>
        <v>10</v>
      </c>
      <c r="S107" s="69">
        <f>L107-Q107</f>
        <v>54808.189999999959</v>
      </c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ht="19.5" customHeight="1" thickBot="1">
      <c r="A108" t="str">
        <f t="shared" si="32"/>
        <v>Véhicules usagés</v>
      </c>
      <c r="B108" s="12" t="s">
        <v>74</v>
      </c>
      <c r="C108" s="70"/>
      <c r="D108" s="71"/>
      <c r="E108" s="71"/>
      <c r="F108" s="72"/>
      <c r="G108" s="73"/>
      <c r="H108" s="71"/>
      <c r="I108" s="72"/>
      <c r="J108" s="73"/>
      <c r="K108" s="71"/>
      <c r="L108" s="72"/>
      <c r="M108" s="74">
        <f>M107/G107</f>
        <v>6.8728307721950807E-2</v>
      </c>
      <c r="N108" s="75">
        <f>N107/I107</f>
        <v>0.19672033909764214</v>
      </c>
      <c r="O108" s="73"/>
      <c r="P108" s="71"/>
      <c r="Q108" s="72"/>
      <c r="R108" s="74">
        <f>O107/R107</f>
        <v>6.4</v>
      </c>
      <c r="S108" s="151">
        <f>IF(Q107=0,0,(S107/Q107))</f>
        <v>0.90837656592817317</v>
      </c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ht="15.75" customHeight="1" thickTop="1">
      <c r="A109" t="str">
        <f t="shared" si="32"/>
        <v>Véhicules usagés</v>
      </c>
      <c r="B109" s="12" t="s">
        <v>74</v>
      </c>
      <c r="C109" s="54"/>
      <c r="D109" s="77"/>
      <c r="E109" s="77"/>
      <c r="F109" s="78"/>
      <c r="G109" s="79"/>
      <c r="H109" s="77"/>
      <c r="I109" s="78"/>
      <c r="J109" s="79"/>
      <c r="K109" s="77"/>
      <c r="L109" s="78"/>
      <c r="M109" s="43"/>
      <c r="N109" s="44"/>
      <c r="O109" s="79"/>
      <c r="P109" s="77"/>
      <c r="Q109" s="78"/>
      <c r="R109" s="43"/>
      <c r="S109" s="45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1:40" ht="15.75" customHeight="1">
      <c r="A110" t="str">
        <f t="shared" si="32"/>
        <v>Véhicules usagésDEPENSES</v>
      </c>
      <c r="B110" s="12" t="s">
        <v>74</v>
      </c>
      <c r="C110" s="80" t="s">
        <v>31</v>
      </c>
      <c r="D110" s="14"/>
      <c r="E110" s="81"/>
      <c r="F110" s="60"/>
      <c r="G110" s="42"/>
      <c r="H110" s="81"/>
      <c r="I110" s="60"/>
      <c r="J110" s="42"/>
      <c r="K110" s="81"/>
      <c r="L110" s="41"/>
      <c r="M110" s="42"/>
      <c r="N110" s="41"/>
      <c r="O110" s="42"/>
      <c r="P110" s="81"/>
      <c r="Q110" s="41"/>
      <c r="R110" s="42"/>
      <c r="S110" s="62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0" ht="15.75" customHeight="1">
      <c r="A111" t="str">
        <f t="shared" si="32"/>
        <v>Véhicules usagésComm. vendeurs</v>
      </c>
      <c r="B111" s="12" t="s">
        <v>74</v>
      </c>
      <c r="C111" s="30" t="s">
        <v>32</v>
      </c>
      <c r="D111" s="82"/>
      <c r="E111" s="83">
        <f t="shared" ref="E111:E119" si="53">F111/D$96</f>
        <v>410.9634140626199</v>
      </c>
      <c r="F111" s="31">
        <f>+INDEX('[6]Budget original'!$A$2:$AO$496,MATCH($A111,'[6]Budget original'!$A$2:$A$496,0),MATCH(F$2,'[6]Budget original'!$A$2:$AO$2,0))</f>
        <v>15403.309861179125</v>
      </c>
      <c r="G111" s="152">
        <f>I111/I96</f>
        <v>0.54795121875015973</v>
      </c>
      <c r="H111" s="83">
        <f t="shared" ref="H111:H119" si="54">I111/G$96</f>
        <v>410.9634140626199</v>
      </c>
      <c r="I111" s="31">
        <f>+INDEX('[6]Budget révisé'!$A$2:$AO$496,MATCH($A111,'[6]Budget révisé'!$A$2:$A$496,0),MATCH(I$2,'[6]Budget révisé'!$A$2:$AO$2,0))</f>
        <v>15403.309861179125</v>
      </c>
      <c r="J111" s="152">
        <f>L111/L96</f>
        <v>0.52614817576848139</v>
      </c>
      <c r="K111" s="83">
        <f t="shared" ref="K111:K119" si="55">IF($J$96=0,0,L111/(J$94+J$95))</f>
        <v>527.1574358974359</v>
      </c>
      <c r="L111" s="34">
        <f>SUMIFS([6]BV_Data_An_Cour!$O:$O,[6]BV_Data_An_Cour!$U:$U,$B111,[6]BV_Data_An_Cour!$V:$V,$C111,[6]BV_Data_An_Cour!$W:$W,$L$2)</f>
        <v>20559.14</v>
      </c>
      <c r="M111" s="42"/>
      <c r="N111" s="60">
        <f t="shared" ref="N111:N152" si="56">L111-I111</f>
        <v>5155.8301388208747</v>
      </c>
      <c r="O111" s="42"/>
      <c r="P111" s="83">
        <f t="shared" ref="P111:P119" si="57">IF($J$96=0,0,Q111/(O$94+O$95))</f>
        <v>279.89433333333335</v>
      </c>
      <c r="Q111" s="34">
        <f>SUMIFS([6]BV_Data_An_Prec!$O:$O,[6]BV_Data_An_Prec!$U:$U,$B111,[6]BV_Data_An_Prec!$V:$V,$C111,[6]BV_Data_An_Prec!$W:$W,$L$2)</f>
        <v>8396.83</v>
      </c>
      <c r="R111" s="42"/>
      <c r="S111" s="86">
        <f t="shared" ref="S111:S152" si="58">L111-Q111</f>
        <v>12162.31</v>
      </c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0" ht="15.75" customHeight="1">
      <c r="A112" t="str">
        <f t="shared" si="32"/>
        <v>Véhicules usagésComm. F&amp;I</v>
      </c>
      <c r="B112" s="12" t="s">
        <v>74</v>
      </c>
      <c r="C112" s="88" t="s">
        <v>33</v>
      </c>
      <c r="D112" s="89"/>
      <c r="E112" s="90">
        <f t="shared" si="53"/>
        <v>514.61988304093563</v>
      </c>
      <c r="F112" s="23">
        <f>+INDEX('[6]Budget original'!$A$2:$AO$496,MATCH($A112,'[6]Budget original'!$A$2:$A$496,0),MATCH(F$2,'[6]Budget original'!$A$2:$AO$2,0))</f>
        <v>19288.455487659179</v>
      </c>
      <c r="G112" s="93">
        <f>I112/I104</f>
        <v>0.3</v>
      </c>
      <c r="H112" s="90">
        <f t="shared" si="54"/>
        <v>514.61988304093563</v>
      </c>
      <c r="I112" s="23">
        <f>+INDEX('[6]Budget révisé'!$A$2:$AO$496,MATCH($A112,'[6]Budget révisé'!$A$2:$A$496,0),MATCH(I$2,'[6]Budget révisé'!$A$2:$AO$2,0))</f>
        <v>19288.455487659179</v>
      </c>
      <c r="J112" s="93">
        <f>L112/L104</f>
        <v>0.29761227392040612</v>
      </c>
      <c r="K112" s="90">
        <f t="shared" si="55"/>
        <v>506.28846153846155</v>
      </c>
      <c r="L112" s="34">
        <f>SUMIFS([6]BV_Data_An_Cour!$O:$O,[6]BV_Data_An_Cour!$U:$U,$B112,[6]BV_Data_An_Cour!$V:$V,$C112,[6]BV_Data_An_Cour!$W:$W,$L$2)</f>
        <v>19745.25</v>
      </c>
      <c r="M112" s="24"/>
      <c r="N112" s="94">
        <f t="shared" si="56"/>
        <v>456.7945123408208</v>
      </c>
      <c r="O112" s="24"/>
      <c r="P112" s="90">
        <f t="shared" si="57"/>
        <v>338.85666666666668</v>
      </c>
      <c r="Q112" s="34">
        <f>SUMIFS([6]BV_Data_An_Prec!$O:$O,[6]BV_Data_An_Prec!$U:$U,$B112,[6]BV_Data_An_Prec!$V:$V,$C112,[6]BV_Data_An_Prec!$W:$W,$L$2)</f>
        <v>10165.700000000001</v>
      </c>
      <c r="R112" s="24"/>
      <c r="S112" s="95">
        <f t="shared" si="58"/>
        <v>9579.5499999999993</v>
      </c>
      <c r="T112" s="14"/>
      <c r="U112" s="14"/>
      <c r="V112" s="14"/>
      <c r="W112" s="14">
        <f>L104*0.3</f>
        <v>19903.665000000001</v>
      </c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0" ht="15.75" customHeight="1">
      <c r="A113" t="str">
        <f t="shared" si="32"/>
        <v>Véhicules usagésFrais de livraison</v>
      </c>
      <c r="B113" s="12" t="s">
        <v>74</v>
      </c>
      <c r="C113" s="30" t="s">
        <v>34</v>
      </c>
      <c r="D113" s="82"/>
      <c r="E113" s="83">
        <f t="shared" si="53"/>
        <v>54</v>
      </c>
      <c r="F113" s="31">
        <f>+INDEX('[6]Budget original'!$A$2:$AO$496,MATCH($A113,'[6]Budget original'!$A$2:$A$496,0),MATCH(F$2,'[6]Budget original'!$A$2:$AO$2,0))</f>
        <v>2023.9727042391462</v>
      </c>
      <c r="G113" s="84"/>
      <c r="H113" s="83">
        <f t="shared" si="54"/>
        <v>54</v>
      </c>
      <c r="I113" s="31">
        <f>+INDEX('[6]Budget révisé'!$A$2:$AO$496,MATCH($A113,'[6]Budget révisé'!$A$2:$A$496,0),MATCH(I$2,'[6]Budget révisé'!$A$2:$AO$2,0))</f>
        <v>2023.9727042391462</v>
      </c>
      <c r="J113" s="42"/>
      <c r="K113" s="83">
        <f t="shared" si="55"/>
        <v>93.205128205128204</v>
      </c>
      <c r="L113" s="114">
        <f>SUMIFS([6]BV_Data_An_Cour!$O:$O,[6]BV_Data_An_Cour!$U:$U,$B113,[6]BV_Data_An_Cour!$V:$V,$C113,[6]BV_Data_An_Cour!$W:$W,$L$2)</f>
        <v>3635</v>
      </c>
      <c r="M113" s="42"/>
      <c r="N113" s="60">
        <f t="shared" si="56"/>
        <v>1611.0272957608538</v>
      </c>
      <c r="O113" s="42"/>
      <c r="P113" s="83">
        <f t="shared" si="57"/>
        <v>111.78500000000001</v>
      </c>
      <c r="Q113" s="114">
        <f>SUMIFS([6]BV_Data_An_Prec!$O:$O,[6]BV_Data_An_Prec!$U:$U,$B113,[6]BV_Data_An_Prec!$V:$V,$C113,[6]BV_Data_An_Prec!$W:$W,$L$2)</f>
        <v>3353.55</v>
      </c>
      <c r="R113" s="42"/>
      <c r="S113" s="86">
        <f t="shared" si="58"/>
        <v>281.44999999999982</v>
      </c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0" ht="15.75" customHeight="1">
      <c r="A114" t="str">
        <f t="shared" si="32"/>
        <v>Véhicules usagésService gratuit 1</v>
      </c>
      <c r="B114" s="12" t="s">
        <v>74</v>
      </c>
      <c r="C114" s="30" t="s">
        <v>35</v>
      </c>
      <c r="D114" s="82"/>
      <c r="E114" s="83">
        <f t="shared" si="53"/>
        <v>105</v>
      </c>
      <c r="F114" s="31">
        <f>+INDEX('[6]Budget original'!$A$2:$AO$496,MATCH($A114,'[6]Budget original'!$A$2:$A$496,0),MATCH(F$2,'[6]Budget original'!$A$2:$AO$2,0))</f>
        <v>3935.5024804650066</v>
      </c>
      <c r="G114" s="84"/>
      <c r="H114" s="83">
        <f t="shared" si="54"/>
        <v>105</v>
      </c>
      <c r="I114" s="31">
        <f>+INDEX('[6]Budget révisé'!$A$2:$AO$496,MATCH($A114,'[6]Budget révisé'!$A$2:$A$496,0),MATCH(I$2,'[6]Budget révisé'!$A$2:$AO$2,0))</f>
        <v>3935.5024804650066</v>
      </c>
      <c r="J114" s="42"/>
      <c r="K114" s="83">
        <f t="shared" si="55"/>
        <v>-20.075641025641026</v>
      </c>
      <c r="L114" s="34">
        <f>SUMIFS([6]BV_Data_An_Cour!$O:$O,[6]BV_Data_An_Cour!$U:$U,$B114,[6]BV_Data_An_Cour!$V:$V,$C114,[6]BV_Data_An_Cour!$W:$W,$L$2)</f>
        <v>-782.95</v>
      </c>
      <c r="M114" s="42"/>
      <c r="N114" s="60">
        <f t="shared" si="56"/>
        <v>-4718.4524804650064</v>
      </c>
      <c r="O114" s="42"/>
      <c r="P114" s="83">
        <f t="shared" si="57"/>
        <v>150.75799999999998</v>
      </c>
      <c r="Q114" s="34">
        <f>SUMIFS([6]BV_Data_An_Prec!$O:$O,[6]BV_Data_An_Prec!$U:$U,$B114,[6]BV_Data_An_Prec!$V:$V,$C114,[6]BV_Data_An_Prec!$W:$W,$L$2)</f>
        <v>4522.74</v>
      </c>
      <c r="R114" s="42"/>
      <c r="S114" s="86">
        <f t="shared" si="58"/>
        <v>-5305.69</v>
      </c>
      <c r="T114" s="14"/>
      <c r="U114" s="14"/>
      <c r="V114" s="14"/>
      <c r="W114" s="31">
        <f>L112-W112</f>
        <v>-158.41500000000087</v>
      </c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0" ht="15.75" customHeight="1">
      <c r="A115" t="str">
        <f t="shared" si="32"/>
        <v>Véhicules usagésEntretien stock</v>
      </c>
      <c r="B115" s="12" t="s">
        <v>74</v>
      </c>
      <c r="C115" s="88" t="s">
        <v>36</v>
      </c>
      <c r="D115" s="89"/>
      <c r="E115" s="90">
        <f t="shared" si="53"/>
        <v>61</v>
      </c>
      <c r="F115" s="23">
        <f>+INDEX('[6]Budget original'!$A$2:$AO$496,MATCH($A115,'[6]Budget original'!$A$2:$A$496,0),MATCH(F$2,'[6]Budget original'!$A$2:$AO$2,0))</f>
        <v>2286.3395362701467</v>
      </c>
      <c r="G115" s="91"/>
      <c r="H115" s="90">
        <f t="shared" si="54"/>
        <v>61</v>
      </c>
      <c r="I115" s="23">
        <f>+INDEX('[6]Budget révisé'!$A$2:$AO$496,MATCH($A115,'[6]Budget révisé'!$A$2:$A$496,0),MATCH(I$2,'[6]Budget révisé'!$A$2:$AO$2,0))</f>
        <v>2286.3395362701467</v>
      </c>
      <c r="J115" s="24"/>
      <c r="K115" s="90">
        <f t="shared" si="55"/>
        <v>65.743589743589737</v>
      </c>
      <c r="L115" s="49">
        <f>SUMIFS([6]BV_Data_An_Cour!$O:$O,[6]BV_Data_An_Cour!$U:$U,$B115,[6]BV_Data_An_Cour!$V:$V,$C115,[6]BV_Data_An_Cour!$W:$W,$L$2)</f>
        <v>2564</v>
      </c>
      <c r="M115" s="24"/>
      <c r="N115" s="94">
        <f t="shared" si="56"/>
        <v>277.66046372985329</v>
      </c>
      <c r="O115" s="24"/>
      <c r="P115" s="90">
        <f t="shared" si="57"/>
        <v>83.058333333333337</v>
      </c>
      <c r="Q115" s="49">
        <f>SUMIFS([6]BV_Data_An_Prec!$O:$O,[6]BV_Data_An_Prec!$U:$U,$B115,[6]BV_Data_An_Prec!$V:$V,$C115,[6]BV_Data_An_Prec!$W:$W,$L$2)</f>
        <v>2491.75</v>
      </c>
      <c r="R115" s="24"/>
      <c r="S115" s="95">
        <f t="shared" si="58"/>
        <v>72.25</v>
      </c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0" ht="19.5" customHeight="1">
      <c r="A116" t="str">
        <f t="shared" si="32"/>
        <v>Véhicules usagésPublicité 1</v>
      </c>
      <c r="B116" s="12" t="s">
        <v>74</v>
      </c>
      <c r="C116" s="30" t="s">
        <v>37</v>
      </c>
      <c r="D116" s="82"/>
      <c r="E116" s="83">
        <f t="shared" si="53"/>
        <v>27.410526315789443</v>
      </c>
      <c r="F116" s="31">
        <f>+INDEX('[6]Budget original'!$A$2:$AO$496,MATCH($A116,'[6]Budget original'!$A$2:$A$496,0),MATCH(F$2,'[6]Budget original'!$A$2:$AO$2,0))</f>
        <v>1027.3732791108637</v>
      </c>
      <c r="G116" s="84"/>
      <c r="H116" s="83">
        <f t="shared" si="54"/>
        <v>27.410526315789443</v>
      </c>
      <c r="I116" s="31">
        <f>+INDEX('[6]Budget révisé'!$A$2:$AO$496,MATCH($A116,'[6]Budget révisé'!$A$2:$A$496,0),MATCH(I$2,'[6]Budget révisé'!$A$2:$AO$2,0))</f>
        <v>1027.3732791108637</v>
      </c>
      <c r="J116" s="42"/>
      <c r="K116" s="83">
        <f t="shared" si="55"/>
        <v>57.193589743589747</v>
      </c>
      <c r="L116" s="34">
        <f>SUMIFS([6]BV_Data_An_Cour!$O:$O,[6]BV_Data_An_Cour!$U:$U,$B116,[6]BV_Data_An_Cour!$V:$V,$C116,[6]BV_Data_An_Cour!$W:$W,$L$2)</f>
        <v>2230.5500000000002</v>
      </c>
      <c r="M116" s="42"/>
      <c r="N116" s="60">
        <f t="shared" si="56"/>
        <v>1203.1767208891365</v>
      </c>
      <c r="O116" s="42"/>
      <c r="P116" s="83">
        <f t="shared" si="57"/>
        <v>216.66666666666666</v>
      </c>
      <c r="Q116" s="34">
        <f>SUMIFS([6]BV_Data_An_Prec!$O:$O,[6]BV_Data_An_Prec!$U:$U,$B116,[6]BV_Data_An_Prec!$V:$V,$C116,[6]BV_Data_An_Prec!$W:$W,$L$2)</f>
        <v>6500</v>
      </c>
      <c r="R116" s="42"/>
      <c r="S116" s="86">
        <f t="shared" si="58"/>
        <v>-4269.45</v>
      </c>
      <c r="T116" s="14"/>
      <c r="U116" s="14"/>
      <c r="V116" s="14"/>
      <c r="W116" s="12" t="s">
        <v>243</v>
      </c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1:40" ht="15.75" customHeight="1">
      <c r="A117" t="str">
        <f t="shared" si="32"/>
        <v>Véhicules usagésIntérêt de gros</v>
      </c>
      <c r="B117" s="12" t="s">
        <v>74</v>
      </c>
      <c r="C117" s="30" t="s">
        <v>38</v>
      </c>
      <c r="D117" s="82"/>
      <c r="E117" s="83">
        <f t="shared" si="53"/>
        <v>34.845495532368076</v>
      </c>
      <c r="F117" s="31">
        <f>+INDEX('[6]Budget original'!$A$2:$AO$496,MATCH($A117,'[6]Budget original'!$A$2:$A$496,0),MATCH(F$2,'[6]Budget original'!$A$2:$AO$2,0))</f>
        <v>1306.0431819111132</v>
      </c>
      <c r="G117" s="84"/>
      <c r="H117" s="83">
        <f t="shared" si="54"/>
        <v>34.845495532368076</v>
      </c>
      <c r="I117" s="31">
        <f>+INDEX('[6]Budget révisé'!$A$2:$AO$496,MATCH($A117,'[6]Budget révisé'!$A$2:$A$496,0),MATCH(I$2,'[6]Budget révisé'!$A$2:$AO$2,0))</f>
        <v>1306.0431819111132</v>
      </c>
      <c r="J117" s="42"/>
      <c r="K117" s="83">
        <f t="shared" si="55"/>
        <v>7.5702564102564107</v>
      </c>
      <c r="L117" s="34">
        <f>SUMIFS([6]BV_Data_An_Cour!$O:$O,[6]BV_Data_An_Cour!$U:$U,$B117,[6]BV_Data_An_Cour!$V:$V,$C117,[6]BV_Data_An_Cour!$W:$W,$L$2)</f>
        <v>295.24</v>
      </c>
      <c r="M117" s="42"/>
      <c r="N117" s="60">
        <f t="shared" si="56"/>
        <v>-1010.8031819111131</v>
      </c>
      <c r="O117" s="42"/>
      <c r="P117" s="83">
        <f t="shared" si="57"/>
        <v>0.28533333333333333</v>
      </c>
      <c r="Q117" s="34">
        <f>SUMIFS([6]BV_Data_An_Prec!$O:$O,[6]BV_Data_An_Prec!$U:$U,$B117,[6]BV_Data_An_Prec!$V:$V,$C117,[6]BV_Data_An_Prec!$W:$W,$L$2)</f>
        <v>8.56</v>
      </c>
      <c r="R117" s="42"/>
      <c r="S117" s="86">
        <f t="shared" si="58"/>
        <v>286.68</v>
      </c>
      <c r="T117" s="14"/>
      <c r="U117" s="14"/>
      <c r="V117" s="14"/>
      <c r="W117" s="31">
        <f>W114+W35</f>
        <v>-996.17900000000373</v>
      </c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0" ht="15.75" hidden="1" customHeight="1">
      <c r="A118" t="str">
        <f t="shared" si="32"/>
        <v>Véhicules usagés[...]</v>
      </c>
      <c r="B118" s="12" t="s">
        <v>74</v>
      </c>
      <c r="C118" s="30" t="s">
        <v>21</v>
      </c>
      <c r="D118" s="82"/>
      <c r="E118" s="83">
        <f t="shared" si="53"/>
        <v>0</v>
      </c>
      <c r="F118" s="31">
        <f>+INDEX('[6]Budget original'!$A$2:$AO$496,MATCH($A118,'[6]Budget original'!$A$2:$A$496,0),MATCH(F$2,'[6]Budget original'!$A$2:$AO$2,0))</f>
        <v>0</v>
      </c>
      <c r="G118" s="84"/>
      <c r="H118" s="83">
        <f t="shared" si="54"/>
        <v>0</v>
      </c>
      <c r="I118" s="31">
        <f>+INDEX('[6]Budget révisé'!$A$2:$AO$496,MATCH($A118,'[6]Budget révisé'!$A$2:$A$496,0),MATCH(I$2,'[6]Budget révisé'!$A$2:$AO$2,0))</f>
        <v>0</v>
      </c>
      <c r="J118" s="42"/>
      <c r="K118" s="83">
        <f t="shared" si="55"/>
        <v>0</v>
      </c>
      <c r="L118" s="34">
        <f>SUMIFS([6]BV_Data_An_Cour!$O:$O,[6]BV_Data_An_Cour!$U:$U,$B118,[6]BV_Data_An_Cour!$V:$V,$C118,[6]BV_Data_An_Cour!$W:$W,$L$2)</f>
        <v>0</v>
      </c>
      <c r="M118" s="42"/>
      <c r="N118" s="60">
        <f t="shared" si="56"/>
        <v>0</v>
      </c>
      <c r="O118" s="42"/>
      <c r="P118" s="83">
        <f t="shared" si="57"/>
        <v>0</v>
      </c>
      <c r="Q118" s="34">
        <f>SUMIFS([6]BV_Data_An_Prec!$O:$O,[6]BV_Data_An_Prec!$U:$U,$B118,[6]BV_Data_An_Prec!$V:$V,$C118,[6]BV_Data_An_Prec!$W:$W,$L$2)</f>
        <v>0</v>
      </c>
      <c r="R118" s="42"/>
      <c r="S118" s="86">
        <f t="shared" si="58"/>
        <v>0</v>
      </c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0" ht="15.75" hidden="1" customHeight="1">
      <c r="A119" t="str">
        <f t="shared" si="32"/>
        <v>Véhicules usagés[...]</v>
      </c>
      <c r="B119" s="12" t="s">
        <v>74</v>
      </c>
      <c r="C119" s="30" t="s">
        <v>21</v>
      </c>
      <c r="D119" s="82"/>
      <c r="E119" s="83">
        <f t="shared" si="53"/>
        <v>0</v>
      </c>
      <c r="F119" s="31">
        <f>+INDEX('[6]Budget original'!$A$2:$AO$496,MATCH($A119,'[6]Budget original'!$A$2:$A$496,0),MATCH(F$2,'[6]Budget original'!$A$2:$AO$2,0))</f>
        <v>0</v>
      </c>
      <c r="G119" s="84"/>
      <c r="H119" s="83">
        <f t="shared" si="54"/>
        <v>0</v>
      </c>
      <c r="I119" s="31">
        <f>+INDEX('[6]Budget révisé'!$A$2:$AO$496,MATCH($A119,'[6]Budget révisé'!$A$2:$A$496,0),MATCH(I$2,'[6]Budget révisé'!$A$2:$AO$2,0))</f>
        <v>0</v>
      </c>
      <c r="J119" s="42"/>
      <c r="K119" s="83">
        <f t="shared" si="55"/>
        <v>0</v>
      </c>
      <c r="L119" s="34">
        <f>SUMIFS([6]BV_Data_An_Cour!$O:$O,[6]BV_Data_An_Cour!$U:$U,$B119,[6]BV_Data_An_Cour!$V:$V,$C119,[6]BV_Data_An_Cour!$W:$W,$L$2)</f>
        <v>0</v>
      </c>
      <c r="M119" s="42"/>
      <c r="N119" s="60">
        <f t="shared" si="56"/>
        <v>0</v>
      </c>
      <c r="O119" s="42"/>
      <c r="P119" s="83">
        <f t="shared" si="57"/>
        <v>0</v>
      </c>
      <c r="Q119" s="34">
        <f>SUMIFS([6]BV_Data_An_Prec!$O:$O,[6]BV_Data_An_Prec!$U:$U,$B119,[6]BV_Data_An_Prec!$V:$V,$C119,[6]BV_Data_An_Prec!$W:$W,$L$2)</f>
        <v>0</v>
      </c>
      <c r="R119" s="42"/>
      <c r="S119" s="86">
        <f t="shared" si="58"/>
        <v>0</v>
      </c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1:40" ht="15.75" hidden="1" customHeight="1">
      <c r="A120" t="str">
        <f t="shared" si="32"/>
        <v>Véhicules usagés[...]</v>
      </c>
      <c r="B120" s="12" t="s">
        <v>74</v>
      </c>
      <c r="C120" s="30" t="s">
        <v>21</v>
      </c>
      <c r="D120" s="82"/>
      <c r="E120" s="83">
        <f>F120/D$96</f>
        <v>0</v>
      </c>
      <c r="F120" s="31">
        <f>+INDEX('[6]Budget original'!$A$2:$AO$496,MATCH($A120,'[6]Budget original'!$A$2:$A$496,0),MATCH(F$2,'[6]Budget original'!$A$2:$AO$2,0))</f>
        <v>0</v>
      </c>
      <c r="G120" s="84"/>
      <c r="H120" s="83">
        <f>I120/G$96</f>
        <v>0</v>
      </c>
      <c r="I120" s="31">
        <f>+INDEX('[6]Budget révisé'!$A$2:$AO$496,MATCH($A120,'[6]Budget révisé'!$A$2:$A$496,0),MATCH(I$2,'[6]Budget révisé'!$A$2:$AO$2,0))</f>
        <v>0</v>
      </c>
      <c r="J120" s="42"/>
      <c r="K120" s="83">
        <f>IF($J$96=0,0,L120/(J$94+J$95))</f>
        <v>0</v>
      </c>
      <c r="L120" s="34">
        <f>SUMIFS([6]BV_Data_An_Cour!$O:$O,[6]BV_Data_An_Cour!$U:$U,$B120,[6]BV_Data_An_Cour!$V:$V,$C120,[6]BV_Data_An_Cour!$W:$W,$L$2)</f>
        <v>0</v>
      </c>
      <c r="M120" s="42"/>
      <c r="N120" s="60">
        <f t="shared" si="56"/>
        <v>0</v>
      </c>
      <c r="O120" s="42"/>
      <c r="P120" s="83">
        <f>IF($J$96=0,0,Q120/(O$94+O$95))</f>
        <v>0</v>
      </c>
      <c r="Q120" s="34">
        <f>SUMIFS([6]BV_Data_An_Prec!$O:$O,[6]BV_Data_An_Prec!$U:$U,$B120,[6]BV_Data_An_Prec!$V:$V,$C120,[6]BV_Data_An_Prec!$W:$W,$L$2)</f>
        <v>0</v>
      </c>
      <c r="R120" s="42"/>
      <c r="S120" s="86">
        <f t="shared" si="58"/>
        <v>0</v>
      </c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0" ht="15.75" customHeight="1">
      <c r="A121" t="str">
        <f t="shared" si="32"/>
        <v>Véhicules usagésTOTAL VARIABLES</v>
      </c>
      <c r="B121" s="12" t="s">
        <v>74</v>
      </c>
      <c r="C121" s="99" t="s">
        <v>39</v>
      </c>
      <c r="D121" s="100" t="s">
        <v>40</v>
      </c>
      <c r="E121" s="101">
        <f>F121/F$107</f>
        <v>0.47051027676995527</v>
      </c>
      <c r="F121" s="102">
        <f>SUM(F111:F120)</f>
        <v>45270.996530834585</v>
      </c>
      <c r="G121" s="103" t="s">
        <v>40</v>
      </c>
      <c r="H121" s="101">
        <f>I121/I$107</f>
        <v>0.47051027676995527</v>
      </c>
      <c r="I121" s="102">
        <f>SUM(I111:I120)</f>
        <v>45270.996530834585</v>
      </c>
      <c r="J121" s="103" t="s">
        <v>40</v>
      </c>
      <c r="K121" s="101">
        <f>L121/L$107</f>
        <v>0.4190055444193177</v>
      </c>
      <c r="L121" s="102">
        <f>SUM(L111:L120)</f>
        <v>48246.23</v>
      </c>
      <c r="M121" s="106"/>
      <c r="N121" s="102">
        <f t="shared" si="56"/>
        <v>2975.2334691654178</v>
      </c>
      <c r="O121" s="103" t="s">
        <v>40</v>
      </c>
      <c r="P121" s="101">
        <f>Q121/Q$107</f>
        <v>0.5873588456192792</v>
      </c>
      <c r="Q121" s="102">
        <f>SUM(Q111:Q120)</f>
        <v>35439.129999999997</v>
      </c>
      <c r="R121" s="106"/>
      <c r="S121" s="107">
        <f t="shared" si="58"/>
        <v>12807.100000000006</v>
      </c>
      <c r="T121" s="14"/>
      <c r="U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0" ht="20.25">
      <c r="A122" t="str">
        <f t="shared" si="32"/>
        <v>Véhicules usagésSalaires cadres</v>
      </c>
      <c r="B122" s="12" t="s">
        <v>74</v>
      </c>
      <c r="C122" s="108" t="s">
        <v>42</v>
      </c>
      <c r="D122" s="14"/>
      <c r="E122" s="14"/>
      <c r="F122" s="31">
        <f>+INDEX('[6]Budget original'!$A$2:$AO$496,MATCH($A122,'[6]Budget original'!$A$2:$A$496,0),MATCH(F$2,'[6]Budget original'!$A$2:$AO$2,0))</f>
        <v>6544.9093869731805</v>
      </c>
      <c r="G122" s="42"/>
      <c r="H122" s="14"/>
      <c r="I122" s="31">
        <f>+INDEX('[6]Budget révisé'!$A$2:$AO$496,MATCH($A122,'[6]Budget révisé'!$A$2:$A$496,0),MATCH(I$2,'[6]Budget révisé'!$A$2:$AO$2,0))</f>
        <v>6544.9093869731805</v>
      </c>
      <c r="J122" s="42"/>
      <c r="K122" s="14"/>
      <c r="L122" s="34">
        <f>SUMIFS([6]BV_Data_An_Cour!$O:$O,[6]BV_Data_An_Cour!$U:$U,$B122,[6]BV_Data_An_Cour!$V:$V,$C122,[6]BV_Data_An_Cour!$W:$W,$L$2)</f>
        <v>7106.05</v>
      </c>
      <c r="M122" s="42"/>
      <c r="N122" s="60">
        <f t="shared" si="56"/>
        <v>561.14061302681966</v>
      </c>
      <c r="O122" s="42"/>
      <c r="P122" s="14"/>
      <c r="Q122" s="34">
        <f>SUMIFS([6]BV_Data_An_Prec!$O:$O,[6]BV_Data_An_Prec!$U:$U,$B122,[6]BV_Data_An_Prec!$V:$V,$C122,[6]BV_Data_An_Prec!$W:$W,$L$2)</f>
        <v>6655.01</v>
      </c>
      <c r="R122" s="42"/>
      <c r="S122" s="86">
        <f t="shared" si="58"/>
        <v>451.03999999999996</v>
      </c>
      <c r="T122" s="14"/>
      <c r="U122" s="14"/>
      <c r="V122" s="14" t="s">
        <v>244</v>
      </c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0" ht="20.25">
      <c r="A123" t="str">
        <f t="shared" si="32"/>
        <v>Véhicules usagésSalaires commis</v>
      </c>
      <c r="B123" s="12" t="s">
        <v>74</v>
      </c>
      <c r="C123" s="109" t="s">
        <v>43</v>
      </c>
      <c r="D123" s="82"/>
      <c r="E123" s="14"/>
      <c r="F123" s="23">
        <f>+INDEX('[6]Budget original'!$A$2:$AO$496,MATCH($A123,'[6]Budget original'!$A$2:$A$496,0),MATCH(F$2,'[6]Budget original'!$A$2:$AO$2,0))</f>
        <v>2228.7467866973179</v>
      </c>
      <c r="G123" s="84"/>
      <c r="H123" s="14"/>
      <c r="I123" s="23">
        <f>+INDEX('[6]Budget révisé'!$A$2:$AO$496,MATCH($A123,'[6]Budget révisé'!$A$2:$A$496,0),MATCH(I$2,'[6]Budget révisé'!$A$2:$AO$2,0))</f>
        <v>2228.7467866973179</v>
      </c>
      <c r="J123" s="42"/>
      <c r="K123" s="14"/>
      <c r="L123" s="23">
        <f>SUMIFS([6]BV_Data_An_Cour!$O:$O,[6]BV_Data_An_Cour!$U:$U,$B123,[6]BV_Data_An_Cour!$V:$V,$C123,[6]BV_Data_An_Cour!$W:$W,$L$2)</f>
        <v>2049.46</v>
      </c>
      <c r="M123" s="42"/>
      <c r="N123" s="60">
        <f t="shared" si="56"/>
        <v>-179.28678669731789</v>
      </c>
      <c r="O123" s="42"/>
      <c r="P123" s="14"/>
      <c r="Q123" s="23">
        <f>SUMIFS([6]BV_Data_An_Prec!$O:$O,[6]BV_Data_An_Prec!$U:$U,$B123,[6]BV_Data_An_Prec!$V:$V,$C123,[6]BV_Data_An_Prec!$W:$W,$L$2)</f>
        <v>2726.4</v>
      </c>
      <c r="R123" s="42"/>
      <c r="S123" s="86">
        <f t="shared" si="58"/>
        <v>-676.94</v>
      </c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0" ht="20.25">
      <c r="A124" t="str">
        <f t="shared" si="32"/>
        <v>Véhicules usagésSalaires autres</v>
      </c>
      <c r="B124" s="12" t="s">
        <v>74</v>
      </c>
      <c r="C124" s="108" t="s">
        <v>44</v>
      </c>
      <c r="D124" s="110"/>
      <c r="E124" s="111"/>
      <c r="F124" s="31">
        <f>+INDEX('[6]Budget original'!$A$2:$AO$496,MATCH($A124,'[6]Budget original'!$A$2:$A$496,0),MATCH(F$2,'[6]Budget original'!$A$2:$AO$2,0))</f>
        <v>7027.5993604413807</v>
      </c>
      <c r="G124" s="112"/>
      <c r="H124" s="111"/>
      <c r="I124" s="31">
        <f>+INDEX('[6]Budget révisé'!$A$2:$AO$496,MATCH($A124,'[6]Budget révisé'!$A$2:$A$496,0),MATCH(I$2,'[6]Budget révisé'!$A$2:$AO$2,0))</f>
        <v>7027.5993604413807</v>
      </c>
      <c r="J124" s="113"/>
      <c r="K124" s="111"/>
      <c r="L124" s="34">
        <f>SUMIFS([6]BV_Data_An_Cour!$O:$O,[6]BV_Data_An_Cour!$U:$U,$B124,[6]BV_Data_An_Cour!$V:$V,$C124,[6]BV_Data_An_Cour!$W:$W,$L$2)</f>
        <v>8217.7999999999993</v>
      </c>
      <c r="M124" s="113"/>
      <c r="N124" s="115">
        <f t="shared" si="56"/>
        <v>1190.2006395586186</v>
      </c>
      <c r="O124" s="113"/>
      <c r="P124" s="111"/>
      <c r="Q124" s="34">
        <f>SUMIFS([6]BV_Data_An_Prec!$O:$O,[6]BV_Data_An_Prec!$U:$U,$B124,[6]BV_Data_An_Prec!$V:$V,$C124,[6]BV_Data_An_Prec!$W:$W,$L$2)</f>
        <v>10874.78</v>
      </c>
      <c r="R124" s="113"/>
      <c r="S124" s="116">
        <f t="shared" si="58"/>
        <v>-2656.9800000000014</v>
      </c>
      <c r="T124" s="14"/>
      <c r="U124" s="14" t="s">
        <v>256</v>
      </c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0" ht="15.75" customHeight="1">
      <c r="A125" t="str">
        <f t="shared" si="32"/>
        <v>Véhicules usagésSalaires spécialistes</v>
      </c>
      <c r="B125" s="12" t="s">
        <v>74</v>
      </c>
      <c r="C125" s="108" t="s">
        <v>45</v>
      </c>
      <c r="D125" s="82"/>
      <c r="E125" s="14"/>
      <c r="F125" s="31">
        <f>+INDEX('[6]Budget original'!$A$2:$AO$496,MATCH($A125,'[6]Budget original'!$A$2:$A$496,0),MATCH(F$2,'[6]Budget original'!$A$2:$AO$2,0))</f>
        <v>0</v>
      </c>
      <c r="G125" s="84"/>
      <c r="H125" s="14"/>
      <c r="I125" s="31">
        <f>+INDEX('[6]Budget révisé'!$A$2:$AO$496,MATCH($A125,'[6]Budget révisé'!$A$2:$A$496,0),MATCH(I$2,'[6]Budget révisé'!$A$2:$AO$2,0))</f>
        <v>0</v>
      </c>
      <c r="J125" s="42"/>
      <c r="K125" s="14"/>
      <c r="L125" s="34">
        <f>SUMIFS([6]BV_Data_An_Cour!$O:$O,[6]BV_Data_An_Cour!$U:$U,$B125,[6]BV_Data_An_Cour!$V:$V,$C125,[6]BV_Data_An_Cour!$W:$W,$L$2)</f>
        <v>0</v>
      </c>
      <c r="M125" s="42"/>
      <c r="N125" s="60">
        <f t="shared" si="56"/>
        <v>0</v>
      </c>
      <c r="O125" s="42"/>
      <c r="P125" s="14"/>
      <c r="Q125" s="34">
        <f>SUMIFS([6]BV_Data_An_Prec!$O:$O,[6]BV_Data_An_Prec!$U:$U,$B125,[6]BV_Data_An_Prec!$V:$V,$C125,[6]BV_Data_An_Prec!$W:$W,$L$2)</f>
        <v>0</v>
      </c>
      <c r="R125" s="42"/>
      <c r="S125" s="86">
        <f t="shared" si="58"/>
        <v>0</v>
      </c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0" ht="15.75" hidden="1" customHeight="1">
      <c r="A126" t="str">
        <f t="shared" si="32"/>
        <v>Véhicules usagés[...]</v>
      </c>
      <c r="B126" s="12" t="s">
        <v>74</v>
      </c>
      <c r="C126" s="108" t="s">
        <v>21</v>
      </c>
      <c r="D126" s="82"/>
      <c r="E126" s="14"/>
      <c r="F126" s="31">
        <f>+INDEX('[6]Budget original'!$A$2:$AO$496,MATCH($A126,'[6]Budget original'!$A$2:$A$496,0),MATCH(F$2,'[6]Budget original'!$A$2:$AO$2,0))</f>
        <v>0</v>
      </c>
      <c r="G126" s="84"/>
      <c r="H126" s="14"/>
      <c r="I126" s="31">
        <f>+INDEX('[6]Budget révisé'!$A$2:$AO$496,MATCH($A126,'[6]Budget révisé'!$A$2:$A$496,0),MATCH(I$2,'[6]Budget révisé'!$A$2:$AO$2,0))</f>
        <v>0</v>
      </c>
      <c r="J126" s="42"/>
      <c r="K126" s="14"/>
      <c r="L126" s="34">
        <f>SUMIFS([6]BV_Data_An_Cour!$O:$O,[6]BV_Data_An_Cour!$U:$U,$B126,[6]BV_Data_An_Cour!$V:$V,$C126,[6]BV_Data_An_Cour!$W:$W,$L$2)</f>
        <v>0</v>
      </c>
      <c r="M126" s="42"/>
      <c r="N126" s="60">
        <f t="shared" si="56"/>
        <v>0</v>
      </c>
      <c r="O126" s="42"/>
      <c r="P126" s="14"/>
      <c r="Q126" s="34">
        <f>SUMIFS([6]BV_Data_An_Prec!$O:$O,[6]BV_Data_An_Prec!$U:$U,$B126,[6]BV_Data_An_Prec!$V:$V,$C126,[6]BV_Data_An_Prec!$W:$W,$L$2)</f>
        <v>0</v>
      </c>
      <c r="R126" s="42"/>
      <c r="S126" s="86">
        <f t="shared" si="58"/>
        <v>0</v>
      </c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1:40" ht="15.75" hidden="1" customHeight="1">
      <c r="A127" t="str">
        <f t="shared" si="32"/>
        <v>Véhicules usagés[...]</v>
      </c>
      <c r="B127" s="12" t="s">
        <v>74</v>
      </c>
      <c r="C127" s="108" t="s">
        <v>21</v>
      </c>
      <c r="D127" s="82"/>
      <c r="E127" s="14"/>
      <c r="F127" s="31">
        <f>+INDEX('[6]Budget original'!$A$2:$AO$496,MATCH($A127,'[6]Budget original'!$A$2:$A$496,0),MATCH(F$2,'[6]Budget original'!$A$2:$AO$2,0))</f>
        <v>0</v>
      </c>
      <c r="G127" s="84"/>
      <c r="H127" s="14"/>
      <c r="I127" s="31">
        <f>+INDEX('[6]Budget révisé'!$A$2:$AO$496,MATCH($A127,'[6]Budget révisé'!$A$2:$A$496,0),MATCH(I$2,'[6]Budget révisé'!$A$2:$AO$2,0))</f>
        <v>0</v>
      </c>
      <c r="J127" s="42"/>
      <c r="K127" s="14"/>
      <c r="L127" s="34">
        <f>SUMIFS([6]BV_Data_An_Cour!$O:$O,[6]BV_Data_An_Cour!$U:$U,$B127,[6]BV_Data_An_Cour!$V:$V,$C127,[6]BV_Data_An_Cour!$W:$W,$L$2)</f>
        <v>0</v>
      </c>
      <c r="M127" s="42"/>
      <c r="N127" s="60">
        <f t="shared" si="56"/>
        <v>0</v>
      </c>
      <c r="O127" s="42"/>
      <c r="P127" s="14"/>
      <c r="Q127" s="34">
        <f>SUMIFS([6]BV_Data_An_Prec!$O:$O,[6]BV_Data_An_Prec!$U:$U,$B127,[6]BV_Data_An_Prec!$V:$V,$C127,[6]BV_Data_An_Prec!$W:$W,$L$2)</f>
        <v>0</v>
      </c>
      <c r="R127" s="42"/>
      <c r="S127" s="86">
        <f t="shared" si="58"/>
        <v>0</v>
      </c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0" ht="15.75" hidden="1" customHeight="1">
      <c r="A128" t="str">
        <f t="shared" si="32"/>
        <v>Véhicules usagés[...]</v>
      </c>
      <c r="B128" s="12" t="s">
        <v>74</v>
      </c>
      <c r="C128" s="108" t="s">
        <v>21</v>
      </c>
      <c r="D128" s="82"/>
      <c r="E128" s="14"/>
      <c r="F128" s="31">
        <f>+INDEX('[6]Budget original'!$A$2:$AO$496,MATCH($A128,'[6]Budget original'!$A$2:$A$496,0),MATCH(F$2,'[6]Budget original'!$A$2:$AO$2,0))</f>
        <v>0</v>
      </c>
      <c r="G128" s="84"/>
      <c r="H128" s="14"/>
      <c r="I128" s="31">
        <f>+INDEX('[6]Budget révisé'!$A$2:$AO$496,MATCH($A128,'[6]Budget révisé'!$A$2:$A$496,0),MATCH(I$2,'[6]Budget révisé'!$A$2:$AO$2,0))</f>
        <v>0</v>
      </c>
      <c r="J128" s="42"/>
      <c r="K128" s="14"/>
      <c r="L128" s="34">
        <f>SUMIFS([6]BV_Data_An_Cour!$O:$O,[6]BV_Data_An_Cour!$U:$U,$B128,[6]BV_Data_An_Cour!$V:$V,$C128,[6]BV_Data_An_Cour!$W:$W,$L$2)</f>
        <v>0</v>
      </c>
      <c r="M128" s="42"/>
      <c r="N128" s="60">
        <f t="shared" si="56"/>
        <v>0</v>
      </c>
      <c r="O128" s="42"/>
      <c r="P128" s="14"/>
      <c r="Q128" s="34">
        <f>SUMIFS([6]BV_Data_An_Prec!$O:$O,[6]BV_Data_An_Prec!$U:$U,$B128,[6]BV_Data_An_Prec!$V:$V,$C128,[6]BV_Data_An_Prec!$W:$W,$L$2)</f>
        <v>0</v>
      </c>
      <c r="R128" s="42"/>
      <c r="S128" s="86">
        <f t="shared" si="58"/>
        <v>0</v>
      </c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0" ht="15.75" customHeight="1">
      <c r="A129" t="str">
        <f t="shared" si="32"/>
        <v>Véhicules usagésSalaires en absences</v>
      </c>
      <c r="B129" s="12" t="s">
        <v>74</v>
      </c>
      <c r="C129" s="109" t="s">
        <v>46</v>
      </c>
      <c r="D129" s="82"/>
      <c r="E129" s="14"/>
      <c r="F129" s="31">
        <f>+INDEX('[6]Budget original'!$A$2:$AO$496,MATCH($A129,'[6]Budget original'!$A$2:$A$496,0),MATCH(F$2,'[6]Budget original'!$A$2:$AO$2,0))</f>
        <v>6059.162505954022</v>
      </c>
      <c r="G129" s="84"/>
      <c r="H129" s="14"/>
      <c r="I129" s="31">
        <f>+INDEX('[6]Budget révisé'!$A$2:$AO$496,MATCH($A129,'[6]Budget révisé'!$A$2:$A$496,0),MATCH(I$2,'[6]Budget révisé'!$A$2:$AO$2,0))</f>
        <v>6059.162505954022</v>
      </c>
      <c r="J129" s="42"/>
      <c r="K129" s="14"/>
      <c r="L129" s="34">
        <f>SUMIFS([6]BV_Data_An_Cour!$O:$O,[6]BV_Data_An_Cour!$U:$U,$B129,[6]BV_Data_An_Cour!$V:$V,$C129,[6]BV_Data_An_Cour!$W:$W,$L$2)</f>
        <v>2338.4499999999998</v>
      </c>
      <c r="M129" s="42"/>
      <c r="N129" s="60">
        <f t="shared" si="56"/>
        <v>-3720.7125059540222</v>
      </c>
      <c r="O129" s="42"/>
      <c r="P129" s="14"/>
      <c r="Q129" s="34">
        <f>SUMIFS([6]BV_Data_An_Prec!$O:$O,[6]BV_Data_An_Prec!$U:$U,$B129,[6]BV_Data_An_Prec!$V:$V,$C129,[6]BV_Data_An_Prec!$W:$W,$L$2)</f>
        <v>4331.66</v>
      </c>
      <c r="R129" s="42"/>
      <c r="S129" s="86">
        <f t="shared" si="58"/>
        <v>-1993.21</v>
      </c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1:40" ht="15.75" customHeight="1">
      <c r="A130" t="str">
        <f t="shared" si="32"/>
        <v>Véhicules usagésDéduction à la source</v>
      </c>
      <c r="B130" s="12" t="s">
        <v>74</v>
      </c>
      <c r="C130" s="108" t="s">
        <v>47</v>
      </c>
      <c r="D130" s="110"/>
      <c r="E130" s="111"/>
      <c r="F130" s="55">
        <f>+INDEX('[6]Budget original'!$A$2:$AO$496,MATCH($A130,'[6]Budget original'!$A$2:$A$496,0),MATCH(F$2,'[6]Budget original'!$A$2:$AO$2,0))</f>
        <v>6059.162505954022</v>
      </c>
      <c r="G130" s="112"/>
      <c r="H130" s="111"/>
      <c r="I130" s="55">
        <f>+INDEX('[6]Budget révisé'!$A$2:$AO$496,MATCH($A130,'[6]Budget révisé'!$A$2:$A$496,0),MATCH(I$2,'[6]Budget révisé'!$A$2:$AO$2,0))</f>
        <v>6059.162505954022</v>
      </c>
      <c r="J130" s="113"/>
      <c r="K130" s="111"/>
      <c r="L130" s="56">
        <f>SUMIFS([6]BV_Data_An_Cour!$O:$O,[6]BV_Data_An_Cour!$U:$U,$B130,[6]BV_Data_An_Cour!$V:$V,$C130,[6]BV_Data_An_Cour!$W:$W,$L$2)</f>
        <v>6577.01</v>
      </c>
      <c r="M130" s="113"/>
      <c r="N130" s="115">
        <f t="shared" si="56"/>
        <v>517.84749404597824</v>
      </c>
      <c r="O130" s="113"/>
      <c r="P130" s="111"/>
      <c r="Q130" s="56">
        <f>SUMIFS([6]BV_Data_An_Prec!$O:$O,[6]BV_Data_An_Prec!$U:$U,$B130,[6]BV_Data_An_Prec!$V:$V,$C130,[6]BV_Data_An_Prec!$W:$W,$L$2)</f>
        <v>3402.97</v>
      </c>
      <c r="R130" s="113"/>
      <c r="S130" s="116">
        <f t="shared" si="58"/>
        <v>3174.0400000000004</v>
      </c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0" ht="15.75" customHeight="1">
      <c r="A131" t="str">
        <f t="shared" si="32"/>
        <v>Véhicules usagésBénéfices marginaux</v>
      </c>
      <c r="B131" s="12" t="s">
        <v>74</v>
      </c>
      <c r="C131" s="108" t="s">
        <v>48</v>
      </c>
      <c r="D131" s="82"/>
      <c r="E131" s="14"/>
      <c r="F131" s="31">
        <f>+INDEX('[6]Budget original'!$A$2:$AO$496,MATCH($A131,'[6]Budget original'!$A$2:$A$496,0),MATCH(F$2,'[6]Budget original'!$A$2:$AO$2,0))</f>
        <v>4342.3997959337157</v>
      </c>
      <c r="G131" s="84"/>
      <c r="H131" s="14"/>
      <c r="I131" s="31">
        <f>+INDEX('[6]Budget révisé'!$A$2:$AO$496,MATCH($A131,'[6]Budget révisé'!$A$2:$A$496,0),MATCH(I$2,'[6]Budget révisé'!$A$2:$AO$2,0))</f>
        <v>4342.3997959337157</v>
      </c>
      <c r="J131" s="42"/>
      <c r="K131" s="14"/>
      <c r="L131" s="34">
        <f>SUMIFS([6]BV_Data_An_Cour!$O:$O,[6]BV_Data_An_Cour!$U:$U,$B131,[6]BV_Data_An_Cour!$V:$V,$C131,[6]BV_Data_An_Cour!$W:$W,$L$2)</f>
        <v>4713.5200000000004</v>
      </c>
      <c r="M131" s="42"/>
      <c r="N131" s="60">
        <f t="shared" si="56"/>
        <v>371.12020406628471</v>
      </c>
      <c r="O131" s="42"/>
      <c r="P131" s="14"/>
      <c r="Q131" s="34">
        <f>SUMIFS([6]BV_Data_An_Prec!$O:$O,[6]BV_Data_An_Prec!$U:$U,$B131,[6]BV_Data_An_Prec!$V:$V,$C131,[6]BV_Data_An_Prec!$W:$W,$L$2)</f>
        <v>3463.82</v>
      </c>
      <c r="R131" s="42"/>
      <c r="S131" s="86">
        <f t="shared" si="58"/>
        <v>1249.7000000000003</v>
      </c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1:40" ht="15.75" customHeight="1">
      <c r="A132" t="str">
        <f t="shared" si="32"/>
        <v>Véhicules usagésCsst</v>
      </c>
      <c r="B132" s="12" t="s">
        <v>74</v>
      </c>
      <c r="C132" s="108" t="s">
        <v>49</v>
      </c>
      <c r="D132" s="82"/>
      <c r="E132" s="14"/>
      <c r="F132" s="31">
        <f>+INDEX('[6]Budget original'!$A$2:$AO$496,MATCH($A132,'[6]Budget original'!$A$2:$A$496,0),MATCH(F$2,'[6]Budget original'!$A$2:$AO$2,0))</f>
        <v>1009.8604176590037</v>
      </c>
      <c r="G132" s="84"/>
      <c r="H132" s="14"/>
      <c r="I132" s="31">
        <f>+INDEX('[6]Budget révisé'!$A$2:$AO$496,MATCH($A132,'[6]Budget révisé'!$A$2:$A$496,0),MATCH(I$2,'[6]Budget révisé'!$A$2:$AO$2,0))</f>
        <v>1009.8604176590037</v>
      </c>
      <c r="J132" s="42"/>
      <c r="K132" s="14"/>
      <c r="L132" s="34">
        <f>SUMIFS([6]BV_Data_An_Cour!$O:$O,[6]BV_Data_An_Cour!$U:$U,$B132,[6]BV_Data_An_Cour!$V:$V,$C132,[6]BV_Data_An_Cour!$W:$W,$L$2)</f>
        <v>1096.17</v>
      </c>
      <c r="M132" s="42"/>
      <c r="N132" s="60">
        <f t="shared" si="56"/>
        <v>86.309582340996371</v>
      </c>
      <c r="O132" s="42"/>
      <c r="P132" s="14"/>
      <c r="Q132" s="34">
        <f>SUMIFS([6]BV_Data_An_Prec!$O:$O,[6]BV_Data_An_Prec!$U:$U,$B132,[6]BV_Data_An_Prec!$V:$V,$C132,[6]BV_Data_An_Prec!$W:$W,$L$2)</f>
        <v>1274.74</v>
      </c>
      <c r="R132" s="42"/>
      <c r="S132" s="86">
        <f t="shared" si="58"/>
        <v>-178.56999999999994</v>
      </c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0" ht="15.75" hidden="1" customHeight="1">
      <c r="A133" t="str">
        <f t="shared" si="32"/>
        <v>Véhicules usagés[...]</v>
      </c>
      <c r="B133" s="12" t="s">
        <v>74</v>
      </c>
      <c r="C133" s="30" t="s">
        <v>21</v>
      </c>
      <c r="D133" s="89"/>
      <c r="E133" s="117"/>
      <c r="F133" s="31">
        <f>+INDEX('[6]Budget original'!$A$2:$AO$496,MATCH($A133,'[6]Budget original'!$A$2:$A$496,0),MATCH(F$2,'[6]Budget original'!$A$2:$AO$2,0))</f>
        <v>0</v>
      </c>
      <c r="G133" s="91"/>
      <c r="H133" s="117"/>
      <c r="I133" s="31">
        <f>+INDEX('[6]Budget révisé'!$A$2:$AO$496,MATCH($A133,'[6]Budget révisé'!$A$2:$A$496,0),MATCH(I$2,'[6]Budget révisé'!$A$2:$AO$2,0))</f>
        <v>0</v>
      </c>
      <c r="J133" s="24"/>
      <c r="K133" s="117"/>
      <c r="L133" s="34">
        <f>SUMIFS([6]BV_Data_An_Cour!$O:$O,[6]BV_Data_An_Cour!$U:$U,$B133,[6]BV_Data_An_Cour!$V:$V,$C133,[6]BV_Data_An_Cour!$W:$W,$L$2)</f>
        <v>0</v>
      </c>
      <c r="M133" s="24"/>
      <c r="N133" s="153">
        <f t="shared" si="56"/>
        <v>0</v>
      </c>
      <c r="O133" s="24"/>
      <c r="P133" s="117"/>
      <c r="Q133" s="34">
        <f>SUMIFS([6]BV_Data_An_Prec!$O:$O,[6]BV_Data_An_Prec!$U:$U,$B133,[6]BV_Data_An_Prec!$V:$V,$C133,[6]BV_Data_An_Prec!$W:$W,$L$2)</f>
        <v>0</v>
      </c>
      <c r="R133" s="24"/>
      <c r="S133" s="95">
        <f t="shared" si="58"/>
        <v>0</v>
      </c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0" ht="15.75" customHeight="1">
      <c r="A134" t="str">
        <f t="shared" si="32"/>
        <v>Véhicules usagésTOTAL PERSONNEL</v>
      </c>
      <c r="B134" s="12" t="s">
        <v>74</v>
      </c>
      <c r="C134" s="99" t="s">
        <v>50</v>
      </c>
      <c r="D134" s="100" t="s">
        <v>40</v>
      </c>
      <c r="E134" s="101">
        <f>F134/F$107</f>
        <v>0.34580071578032529</v>
      </c>
      <c r="F134" s="102">
        <f>+SUM(F122:F133)</f>
        <v>33271.840759612642</v>
      </c>
      <c r="G134" s="103" t="s">
        <v>40</v>
      </c>
      <c r="H134" s="101">
        <f>I134/I$107</f>
        <v>0.34580071578032529</v>
      </c>
      <c r="I134" s="102">
        <f>+SUM(I122:I133)</f>
        <v>33271.840759612642</v>
      </c>
      <c r="J134" s="103" t="s">
        <v>40</v>
      </c>
      <c r="K134" s="101">
        <f>L134/L$107</f>
        <v>0.27876650066381747</v>
      </c>
      <c r="L134" s="102">
        <f>SUM(L122:L133)</f>
        <v>32098.46</v>
      </c>
      <c r="M134" s="154"/>
      <c r="N134" s="119">
        <f t="shared" si="56"/>
        <v>-1173.3807596126426</v>
      </c>
      <c r="O134" s="103" t="s">
        <v>40</v>
      </c>
      <c r="P134" s="101">
        <f>Q134/Q$107</f>
        <v>0.5424481598344747</v>
      </c>
      <c r="Q134" s="102">
        <f>SUM(Q122:Q133)</f>
        <v>32729.380000000005</v>
      </c>
      <c r="R134" s="154"/>
      <c r="S134" s="120">
        <f t="shared" si="58"/>
        <v>-630.92000000000553</v>
      </c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0" ht="15.75" customHeight="1">
      <c r="A135" t="str">
        <f t="shared" si="32"/>
        <v>Véhicules usagésPublicité 2</v>
      </c>
      <c r="B135" s="12" t="s">
        <v>74</v>
      </c>
      <c r="C135" s="30" t="s">
        <v>51</v>
      </c>
      <c r="D135" s="82"/>
      <c r="E135" s="14"/>
      <c r="F135" s="31">
        <f>+INDEX('[6]Budget original'!$A$2:$AO$496,MATCH($A135,'[6]Budget original'!$A$2:$A$496,0),MATCH(F$2,'[6]Budget original'!$A$2:$AO$2,0))</f>
        <v>0</v>
      </c>
      <c r="G135" s="84"/>
      <c r="H135" s="14"/>
      <c r="I135" s="31">
        <f>+INDEX('[6]Budget révisé'!$A$2:$AO$496,MATCH($A135,'[6]Budget révisé'!$A$2:$A$496,0),MATCH(I$2,'[6]Budget révisé'!$A$2:$AO$2,0))</f>
        <v>0</v>
      </c>
      <c r="J135" s="42"/>
      <c r="K135" s="14"/>
      <c r="L135" s="34">
        <f>SUMIFS([6]BV_Data_An_Cour!$O:$O,[6]BV_Data_An_Cour!$U:$U,$B135,[6]BV_Data_An_Cour!$V:$V,$C135,[6]BV_Data_An_Cour!$W:$W,$L$2)</f>
        <v>0</v>
      </c>
      <c r="M135" s="42"/>
      <c r="N135" s="60">
        <f t="shared" si="56"/>
        <v>0</v>
      </c>
      <c r="O135" s="42"/>
      <c r="P135" s="14"/>
      <c r="Q135" s="34">
        <f>SUMIFS([6]BV_Data_An_Prec!$O:$O,[6]BV_Data_An_Prec!$U:$U,$B135,[6]BV_Data_An_Prec!$V:$V,$C135,[6]BV_Data_An_Prec!$W:$W,$L$2)</f>
        <v>0</v>
      </c>
      <c r="R135" s="42"/>
      <c r="S135" s="86">
        <f t="shared" si="58"/>
        <v>0</v>
      </c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0" ht="15.75" customHeight="1">
      <c r="A136" t="str">
        <f t="shared" si="32"/>
        <v>Véhicules usagésService gratuit 2</v>
      </c>
      <c r="B136" s="12" t="s">
        <v>74</v>
      </c>
      <c r="C136" s="30" t="s">
        <v>52</v>
      </c>
      <c r="D136" s="82"/>
      <c r="E136" s="14"/>
      <c r="F136" s="31">
        <f>+INDEX('[6]Budget original'!$A$2:$AO$496,MATCH($A136,'[6]Budget original'!$A$2:$A$496,0),MATCH(F$2,'[6]Budget original'!$A$2:$AO$2,0))</f>
        <v>0</v>
      </c>
      <c r="G136" s="84"/>
      <c r="H136" s="14"/>
      <c r="I136" s="31">
        <f>+INDEX('[6]Budget révisé'!$A$2:$AO$496,MATCH($A136,'[6]Budget révisé'!$A$2:$A$496,0),MATCH(I$2,'[6]Budget révisé'!$A$2:$AO$2,0))</f>
        <v>0</v>
      </c>
      <c r="J136" s="42"/>
      <c r="K136" s="14"/>
      <c r="L136" s="34">
        <f>SUMIFS([6]BV_Data_An_Cour!$O:$O,[6]BV_Data_An_Cour!$U:$U,$B136,[6]BV_Data_An_Cour!$V:$V,$C136,[6]BV_Data_An_Cour!$W:$W,$L$2)</f>
        <v>0</v>
      </c>
      <c r="M136" s="42"/>
      <c r="N136" s="60">
        <f t="shared" si="56"/>
        <v>0</v>
      </c>
      <c r="O136" s="42"/>
      <c r="P136" s="14"/>
      <c r="Q136" s="34">
        <f>SUMIFS([6]BV_Data_An_Prec!$O:$O,[6]BV_Data_An_Prec!$U:$U,$B136,[6]BV_Data_An_Prec!$V:$V,$C136,[6]BV_Data_An_Prec!$W:$W,$L$2)</f>
        <v>0</v>
      </c>
      <c r="R136" s="42"/>
      <c r="S136" s="86">
        <f t="shared" si="58"/>
        <v>0</v>
      </c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0" ht="15.75" customHeight="1">
      <c r="A137" t="str">
        <f t="shared" si="32"/>
        <v>Véhicules usagésFrais véhicules de cie</v>
      </c>
      <c r="B137" s="12" t="s">
        <v>74</v>
      </c>
      <c r="C137" s="88" t="s">
        <v>53</v>
      </c>
      <c r="D137" s="89"/>
      <c r="E137" s="117"/>
      <c r="F137" s="23">
        <f>+INDEX('[6]Budget original'!$A$2:$AO$496,MATCH($A137,'[6]Budget original'!$A$2:$A$496,0),MATCH(F$2,'[6]Budget original'!$A$2:$AO$2,0))</f>
        <v>215.04</v>
      </c>
      <c r="G137" s="91"/>
      <c r="H137" s="117"/>
      <c r="I137" s="23">
        <f>+INDEX('[6]Budget révisé'!$A$2:$AO$496,MATCH($A137,'[6]Budget révisé'!$A$2:$A$496,0),MATCH(I$2,'[6]Budget révisé'!$A$2:$AO$2,0))</f>
        <v>215.04</v>
      </c>
      <c r="J137" s="24"/>
      <c r="K137" s="117"/>
      <c r="L137" s="23">
        <f>SUMIFS([6]BV_Data_An_Cour!$O:$O,[6]BV_Data_An_Cour!$U:$U,$B137,[6]BV_Data_An_Cour!$V:$V,$C137,[6]BV_Data_An_Cour!$W:$W,$L$2)</f>
        <v>-429.29</v>
      </c>
      <c r="M137" s="24"/>
      <c r="N137" s="94">
        <f t="shared" si="56"/>
        <v>-644.33000000000004</v>
      </c>
      <c r="O137" s="24"/>
      <c r="P137" s="117"/>
      <c r="Q137" s="23">
        <f>SUMIFS([6]BV_Data_An_Prec!$O:$O,[6]BV_Data_An_Prec!$U:$U,$B137,[6]BV_Data_An_Prec!$V:$V,$C137,[6]BV_Data_An_Prec!$W:$W,$L$2)</f>
        <v>617.91</v>
      </c>
      <c r="R137" s="24"/>
      <c r="S137" s="95">
        <f t="shared" si="58"/>
        <v>-1047.2</v>
      </c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0" ht="15.75" customHeight="1">
      <c r="A138" t="str">
        <f t="shared" si="32"/>
        <v>Véhicules usagésInformatique</v>
      </c>
      <c r="B138" s="12" t="s">
        <v>74</v>
      </c>
      <c r="C138" s="30" t="s">
        <v>54</v>
      </c>
      <c r="D138" s="82"/>
      <c r="E138" s="14"/>
      <c r="F138" s="31">
        <f>+INDEX('[6]Budget original'!$A$2:$AO$496,MATCH($A138,'[6]Budget original'!$A$2:$A$496,0),MATCH(F$2,'[6]Budget original'!$A$2:$AO$2,0))</f>
        <v>2662.7736</v>
      </c>
      <c r="G138" s="84"/>
      <c r="H138" s="14"/>
      <c r="I138" s="31">
        <f>+INDEX('[6]Budget révisé'!$A$2:$AO$496,MATCH($A138,'[6]Budget révisé'!$A$2:$A$496,0),MATCH(I$2,'[6]Budget révisé'!$A$2:$AO$2,0))</f>
        <v>2662.7736</v>
      </c>
      <c r="J138" s="42"/>
      <c r="K138" s="14"/>
      <c r="L138" s="34">
        <f>SUMIFS([6]BV_Data_An_Cour!$O:$O,[6]BV_Data_An_Cour!$U:$U,$B138,[6]BV_Data_An_Cour!$V:$V,$C138,[6]BV_Data_An_Cour!$W:$W,$L$2)</f>
        <v>2159.73</v>
      </c>
      <c r="M138" s="42"/>
      <c r="N138" s="60">
        <f t="shared" si="56"/>
        <v>-503.04359999999997</v>
      </c>
      <c r="O138" s="42"/>
      <c r="P138" s="14"/>
      <c r="Q138" s="34">
        <f>SUMIFS([6]BV_Data_An_Prec!$O:$O,[6]BV_Data_An_Prec!$U:$U,$B138,[6]BV_Data_An_Prec!$V:$V,$C138,[6]BV_Data_An_Prec!$W:$W,$L$2)</f>
        <v>2799.09</v>
      </c>
      <c r="R138" s="42"/>
      <c r="S138" s="86">
        <f t="shared" si="58"/>
        <v>-639.36000000000013</v>
      </c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0" ht="15.75" customHeight="1">
      <c r="A139" t="str">
        <f t="shared" si="32"/>
        <v>Véhicules usagésFrais de déplacement</v>
      </c>
      <c r="B139" s="12" t="s">
        <v>74</v>
      </c>
      <c r="C139" s="30" t="s">
        <v>55</v>
      </c>
      <c r="D139" s="82"/>
      <c r="E139" s="14"/>
      <c r="F139" s="31">
        <f>+INDEX('[6]Budget original'!$A$2:$AO$496,MATCH($A139,'[6]Budget original'!$A$2:$A$496,0),MATCH(F$2,'[6]Budget original'!$A$2:$AO$2,0))</f>
        <v>598.68629999999996</v>
      </c>
      <c r="G139" s="84"/>
      <c r="H139" s="14"/>
      <c r="I139" s="31">
        <f>+INDEX('[6]Budget révisé'!$A$2:$AO$496,MATCH($A139,'[6]Budget révisé'!$A$2:$A$496,0),MATCH(I$2,'[6]Budget révisé'!$A$2:$AO$2,0))</f>
        <v>598.68629999999996</v>
      </c>
      <c r="J139" s="42"/>
      <c r="K139" s="14"/>
      <c r="L139" s="34">
        <f>SUMIFS([6]BV_Data_An_Cour!$O:$O,[6]BV_Data_An_Cour!$U:$U,$B139,[6]BV_Data_An_Cour!$V:$V,$C139,[6]BV_Data_An_Cour!$W:$W,$L$2)</f>
        <v>81.650000000000006</v>
      </c>
      <c r="M139" s="42"/>
      <c r="N139" s="60">
        <f t="shared" si="56"/>
        <v>-517.03629999999998</v>
      </c>
      <c r="O139" s="42"/>
      <c r="P139" s="14"/>
      <c r="Q139" s="34">
        <f>SUMIFS([6]BV_Data_An_Prec!$O:$O,[6]BV_Data_An_Prec!$U:$U,$B139,[6]BV_Data_An_Prec!$V:$V,$C139,[6]BV_Data_An_Prec!$W:$W,$L$2)</f>
        <v>729.24</v>
      </c>
      <c r="R139" s="42"/>
      <c r="S139" s="86">
        <f t="shared" si="58"/>
        <v>-647.59</v>
      </c>
      <c r="T139" s="155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1:40" ht="15.75" customHeight="1">
      <c r="A140" t="str">
        <f t="shared" si="32"/>
        <v>Véhicules usagésServices extérieurs</v>
      </c>
      <c r="B140" s="12" t="s">
        <v>74</v>
      </c>
      <c r="C140" s="88" t="s">
        <v>56</v>
      </c>
      <c r="D140" s="89"/>
      <c r="E140" s="117"/>
      <c r="F140" s="23">
        <f>+INDEX('[6]Budget original'!$A$2:$AO$496,MATCH($A140,'[6]Budget original'!$A$2:$A$496,0),MATCH(F$2,'[6]Budget original'!$A$2:$AO$2,0))</f>
        <v>2766.5604999999996</v>
      </c>
      <c r="G140" s="91"/>
      <c r="H140" s="117"/>
      <c r="I140" s="23">
        <f>+INDEX('[6]Budget révisé'!$A$2:$AO$496,MATCH($A140,'[6]Budget révisé'!$A$2:$A$496,0),MATCH(I$2,'[6]Budget révisé'!$A$2:$AO$2,0))</f>
        <v>2766.5604999999996</v>
      </c>
      <c r="J140" s="24"/>
      <c r="K140" s="117"/>
      <c r="L140" s="23">
        <f>SUMIFS([6]BV_Data_An_Cour!$O:$O,[6]BV_Data_An_Cour!$U:$U,$B140,[6]BV_Data_An_Cour!$V:$V,$C140,[6]BV_Data_An_Cour!$W:$W,$L$2)</f>
        <v>907.8</v>
      </c>
      <c r="M140" s="24"/>
      <c r="N140" s="94">
        <f t="shared" si="56"/>
        <v>-1858.7604999999996</v>
      </c>
      <c r="O140" s="24"/>
      <c r="P140" s="117"/>
      <c r="Q140" s="23">
        <f>SUMIFS([6]BV_Data_An_Prec!$O:$O,[6]BV_Data_An_Prec!$U:$U,$B140,[6]BV_Data_An_Prec!$V:$V,$C140,[6]BV_Data_An_Prec!$W:$W,$L$2)</f>
        <v>1701.28</v>
      </c>
      <c r="R140" s="24"/>
      <c r="S140" s="95">
        <f t="shared" si="58"/>
        <v>-793.48</v>
      </c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0" ht="15.75" customHeight="1">
      <c r="A141" t="str">
        <f t="shared" si="32"/>
        <v>Véhicules usagésFournitures autres</v>
      </c>
      <c r="B141" s="12" t="s">
        <v>74</v>
      </c>
      <c r="C141" s="30" t="s">
        <v>57</v>
      </c>
      <c r="D141" s="82"/>
      <c r="E141" s="14"/>
      <c r="F141" s="31">
        <f>+INDEX('[6]Budget original'!$A$2:$AO$496,MATCH($A141,'[6]Budget original'!$A$2:$A$496,0),MATCH(F$2,'[6]Budget original'!$A$2:$AO$2,0))</f>
        <v>149.92390401771453</v>
      </c>
      <c r="G141" s="84"/>
      <c r="H141" s="14"/>
      <c r="I141" s="31">
        <f>+INDEX('[6]Budget révisé'!$A$2:$AO$496,MATCH($A141,'[6]Budget révisé'!$A$2:$A$496,0),MATCH(I$2,'[6]Budget révisé'!$A$2:$AO$2,0))</f>
        <v>149.92390401771453</v>
      </c>
      <c r="J141" s="42"/>
      <c r="K141" s="14"/>
      <c r="L141" s="34">
        <f>SUMIFS([6]BV_Data_An_Cour!$O:$O,[6]BV_Data_An_Cour!$U:$U,$B141,[6]BV_Data_An_Cour!$V:$V,$C141,[6]BV_Data_An_Cour!$W:$W,$L$2)</f>
        <v>2.79</v>
      </c>
      <c r="M141" s="42"/>
      <c r="N141" s="60">
        <f t="shared" si="56"/>
        <v>-147.13390401771454</v>
      </c>
      <c r="O141" s="42"/>
      <c r="P141" s="14"/>
      <c r="Q141" s="34">
        <f>SUMIFS([6]BV_Data_An_Prec!$O:$O,[6]BV_Data_An_Prec!$U:$U,$B141,[6]BV_Data_An_Prec!$V:$V,$C141,[6]BV_Data_An_Prec!$W:$W,$L$2)</f>
        <v>114</v>
      </c>
      <c r="R141" s="42"/>
      <c r="S141" s="86">
        <f t="shared" si="58"/>
        <v>-111.21</v>
      </c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1:40" ht="15.75" customHeight="1">
      <c r="A142" t="str">
        <f t="shared" si="32"/>
        <v>Véhicules usagésUniformes</v>
      </c>
      <c r="B142" s="12" t="s">
        <v>74</v>
      </c>
      <c r="C142" s="30" t="s">
        <v>58</v>
      </c>
      <c r="D142" s="82"/>
      <c r="E142" s="14"/>
      <c r="F142" s="31">
        <f>+INDEX('[6]Budget original'!$A$2:$AO$496,MATCH($A142,'[6]Budget original'!$A$2:$A$496,0),MATCH(F$2,'[6]Budget original'!$A$2:$AO$2,0))</f>
        <v>10</v>
      </c>
      <c r="G142" s="84"/>
      <c r="H142" s="14"/>
      <c r="I142" s="31">
        <f>+INDEX('[6]Budget révisé'!$A$2:$AO$496,MATCH($A142,'[6]Budget révisé'!$A$2:$A$496,0),MATCH(I$2,'[6]Budget révisé'!$A$2:$AO$2,0))</f>
        <v>10</v>
      </c>
      <c r="J142" s="42"/>
      <c r="K142" s="14"/>
      <c r="L142" s="34">
        <f>SUMIFS([6]BV_Data_An_Cour!$O:$O,[6]BV_Data_An_Cour!$U:$U,$B142,[6]BV_Data_An_Cour!$V:$V,$C142,[6]BV_Data_An_Cour!$W:$W,$L$2)</f>
        <v>0</v>
      </c>
      <c r="M142" s="42"/>
      <c r="N142" s="60">
        <f t="shared" si="56"/>
        <v>-10</v>
      </c>
      <c r="O142" s="42"/>
      <c r="P142" s="14"/>
      <c r="Q142" s="34">
        <f>SUMIFS([6]BV_Data_An_Prec!$O:$O,[6]BV_Data_An_Prec!$U:$U,$B142,[6]BV_Data_An_Prec!$V:$V,$C142,[6]BV_Data_An_Prec!$W:$W,$L$2)</f>
        <v>10</v>
      </c>
      <c r="R142" s="42"/>
      <c r="S142" s="86">
        <f t="shared" si="58"/>
        <v>-10</v>
      </c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0" ht="15.75" customHeight="1">
      <c r="A143" t="str">
        <f t="shared" si="32"/>
        <v>Véhicules usagésPapeterie</v>
      </c>
      <c r="B143" s="12" t="s">
        <v>74</v>
      </c>
      <c r="C143" s="30" t="s">
        <v>59</v>
      </c>
      <c r="D143" s="82"/>
      <c r="E143" s="14"/>
      <c r="F143" s="31">
        <f>+INDEX('[6]Budget original'!$A$2:$AO$496,MATCH($A143,'[6]Budget original'!$A$2:$A$496,0),MATCH(F$2,'[6]Budget original'!$A$2:$AO$2,0))</f>
        <v>261.59999999999997</v>
      </c>
      <c r="G143" s="84"/>
      <c r="H143" s="14"/>
      <c r="I143" s="31">
        <f>+INDEX('[6]Budget révisé'!$A$2:$AO$496,MATCH($A143,'[6]Budget révisé'!$A$2:$A$496,0),MATCH(I$2,'[6]Budget révisé'!$A$2:$AO$2,0))</f>
        <v>261.59999999999997</v>
      </c>
      <c r="J143" s="42"/>
      <c r="K143" s="14"/>
      <c r="L143" s="33">
        <f>SUMIFS([6]BV_Data_An_Cour!$O:$O,[6]BV_Data_An_Cour!$U:$U,$B143,[6]BV_Data_An_Cour!$V:$V,$C143,[6]BV_Data_An_Cour!$W:$W,$L$2)</f>
        <v>286.33</v>
      </c>
      <c r="M143" s="42"/>
      <c r="N143" s="60">
        <f t="shared" si="56"/>
        <v>24.730000000000018</v>
      </c>
      <c r="O143" s="42"/>
      <c r="P143" s="14"/>
      <c r="Q143" s="33">
        <f>SUMIFS([6]BV_Data_An_Prec!$O:$O,[6]BV_Data_An_Prec!$U:$U,$B143,[6]BV_Data_An_Prec!$V:$V,$C143,[6]BV_Data_An_Prec!$W:$W,$L$2)</f>
        <v>222</v>
      </c>
      <c r="R143" s="42"/>
      <c r="S143" s="86">
        <f t="shared" si="58"/>
        <v>64.329999999999984</v>
      </c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0" ht="15.75" customHeight="1">
      <c r="A144" t="str">
        <f t="shared" si="32"/>
        <v>Véhicules usagésTéléphone</v>
      </c>
      <c r="B144" s="12" t="s">
        <v>74</v>
      </c>
      <c r="C144" s="30" t="s">
        <v>60</v>
      </c>
      <c r="D144" s="82"/>
      <c r="E144" s="14"/>
      <c r="F144" s="31">
        <f>+INDEX('[6]Budget original'!$A$2:$AO$496,MATCH($A144,'[6]Budget original'!$A$2:$A$496,0),MATCH(F$2,'[6]Budget original'!$A$2:$AO$2,0))</f>
        <v>268.09199999999998</v>
      </c>
      <c r="G144" s="84"/>
      <c r="H144" s="14"/>
      <c r="I144" s="31">
        <f>+INDEX('[6]Budget révisé'!$A$2:$AO$496,MATCH($A144,'[6]Budget révisé'!$A$2:$A$496,0),MATCH(I$2,'[6]Budget révisé'!$A$2:$AO$2,0))</f>
        <v>268.09199999999998</v>
      </c>
      <c r="J144" s="42"/>
      <c r="K144" s="14"/>
      <c r="L144" s="34">
        <f>SUMIFS([6]BV_Data_An_Cour!$O:$O,[6]BV_Data_An_Cour!$U:$U,$B144,[6]BV_Data_An_Cour!$V:$V,$C144,[6]BV_Data_An_Cour!$W:$W,$L$2)</f>
        <v>33.78</v>
      </c>
      <c r="M144" s="42"/>
      <c r="N144" s="60">
        <f t="shared" si="56"/>
        <v>-234.31199999999998</v>
      </c>
      <c r="O144" s="42"/>
      <c r="P144" s="14"/>
      <c r="Q144" s="34">
        <f>SUMIFS([6]BV_Data_An_Prec!$O:$O,[6]BV_Data_An_Prec!$U:$U,$B144,[6]BV_Data_An_Prec!$V:$V,$C144,[6]BV_Data_An_Prec!$W:$W,$L$2)</f>
        <v>121.71</v>
      </c>
      <c r="R144" s="42"/>
      <c r="S144" s="86">
        <f t="shared" si="58"/>
        <v>-87.929999999999993</v>
      </c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0" ht="15.75" customHeight="1">
      <c r="A145" t="str">
        <f t="shared" si="32"/>
        <v>Véhicules usagésFrais postaux</v>
      </c>
      <c r="B145" s="12" t="s">
        <v>74</v>
      </c>
      <c r="C145" s="30" t="s">
        <v>61</v>
      </c>
      <c r="D145" s="82"/>
      <c r="E145" s="14"/>
      <c r="F145" s="31">
        <f>+INDEX('[6]Budget original'!$A$2:$AO$496,MATCH($A145,'[6]Budget original'!$A$2:$A$496,0),MATCH(F$2,'[6]Budget original'!$A$2:$AO$2,0))</f>
        <v>103.8</v>
      </c>
      <c r="G145" s="84"/>
      <c r="H145" s="14"/>
      <c r="I145" s="31">
        <f>+INDEX('[6]Budget révisé'!$A$2:$AO$496,MATCH($A145,'[6]Budget révisé'!$A$2:$A$496,0),MATCH(I$2,'[6]Budget révisé'!$A$2:$AO$2,0))</f>
        <v>103.8</v>
      </c>
      <c r="J145" s="42"/>
      <c r="K145" s="14"/>
      <c r="L145" s="34">
        <f>SUMIFS([6]BV_Data_An_Cour!$O:$O,[6]BV_Data_An_Cour!$U:$U,$B145,[6]BV_Data_An_Cour!$V:$V,$C145,[6]BV_Data_An_Cour!$W:$W,$L$2)</f>
        <v>91.19</v>
      </c>
      <c r="M145" s="42"/>
      <c r="N145" s="60">
        <f t="shared" si="56"/>
        <v>-12.61</v>
      </c>
      <c r="O145" s="42"/>
      <c r="P145" s="14"/>
      <c r="Q145" s="34">
        <f>SUMIFS([6]BV_Data_An_Prec!$O:$O,[6]BV_Data_An_Prec!$U:$U,$B145,[6]BV_Data_An_Prec!$V:$V,$C145,[6]BV_Data_An_Prec!$W:$W,$L$2)</f>
        <v>31.04</v>
      </c>
      <c r="R145" s="42"/>
      <c r="S145" s="86">
        <f t="shared" si="58"/>
        <v>60.15</v>
      </c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0" ht="15.75" customHeight="1">
      <c r="A146" t="str">
        <f t="shared" si="32"/>
        <v>Véhicules usagésDivers</v>
      </c>
      <c r="B146" s="12" t="s">
        <v>74</v>
      </c>
      <c r="C146" s="30" t="s">
        <v>62</v>
      </c>
      <c r="D146" s="82"/>
      <c r="E146" s="14"/>
      <c r="F146" s="31">
        <f>+INDEX('[6]Budget original'!$A$2:$AO$496,MATCH($A146,'[6]Budget original'!$A$2:$A$496,0),MATCH(F$2,'[6]Budget original'!$A$2:$AO$2,0))</f>
        <v>430.91999999999996</v>
      </c>
      <c r="G146" s="84"/>
      <c r="H146" s="14"/>
      <c r="I146" s="31">
        <f>+INDEX('[6]Budget révisé'!$A$2:$AO$496,MATCH($A146,'[6]Budget révisé'!$A$2:$A$496,0),MATCH(I$2,'[6]Budget révisé'!$A$2:$AO$2,0))</f>
        <v>430.91999999999996</v>
      </c>
      <c r="J146" s="42"/>
      <c r="K146" s="14"/>
      <c r="L146" s="34">
        <f>SUMIFS([6]BV_Data_An_Cour!$O:$O,[6]BV_Data_An_Cour!$U:$U,$B146,[6]BV_Data_An_Cour!$V:$V,$C146,[6]BV_Data_An_Cour!$W:$W,$L$2)</f>
        <v>59.5</v>
      </c>
      <c r="M146" s="42"/>
      <c r="N146" s="60">
        <f t="shared" si="56"/>
        <v>-371.41999999999996</v>
      </c>
      <c r="O146" s="42"/>
      <c r="P146" s="14"/>
      <c r="Q146" s="34">
        <f>SUMIFS([6]BV_Data_An_Prec!$O:$O,[6]BV_Data_An_Prec!$U:$U,$B146,[6]BV_Data_An_Prec!$V:$V,$C146,[6]BV_Data_An_Prec!$W:$W,$L$2)</f>
        <v>713.7</v>
      </c>
      <c r="R146" s="42"/>
      <c r="S146" s="86">
        <f t="shared" si="58"/>
        <v>-654.20000000000005</v>
      </c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0" ht="15.75" customHeight="1">
      <c r="A147" t="str">
        <f t="shared" si="32"/>
        <v>Véhicules usagésFormation</v>
      </c>
      <c r="B147" s="12" t="s">
        <v>74</v>
      </c>
      <c r="C147" s="30" t="s">
        <v>63</v>
      </c>
      <c r="D147" s="82"/>
      <c r="E147" s="14"/>
      <c r="F147" s="31">
        <f>+INDEX('[6]Budget original'!$A$2:$AO$496,MATCH($A147,'[6]Budget original'!$A$2:$A$496,0),MATCH(F$2,'[6]Budget original'!$A$2:$AO$2,0))</f>
        <v>70.63</v>
      </c>
      <c r="G147" s="84"/>
      <c r="H147" s="14"/>
      <c r="I147" s="31">
        <f>+INDEX('[6]Budget révisé'!$A$2:$AO$496,MATCH($A147,'[6]Budget révisé'!$A$2:$A$496,0),MATCH(I$2,'[6]Budget révisé'!$A$2:$AO$2,0))</f>
        <v>70.63</v>
      </c>
      <c r="J147" s="42"/>
      <c r="K147" s="14"/>
      <c r="L147" s="34">
        <f>SUMIFS([6]BV_Data_An_Cour!$O:$O,[6]BV_Data_An_Cour!$U:$U,$B147,[6]BV_Data_An_Cour!$V:$V,$C147,[6]BV_Data_An_Cour!$W:$W,$L$2)</f>
        <v>490.62</v>
      </c>
      <c r="M147" s="42"/>
      <c r="N147" s="60">
        <f t="shared" si="56"/>
        <v>419.99</v>
      </c>
      <c r="O147" s="42"/>
      <c r="P147" s="14"/>
      <c r="Q147" s="34">
        <f>SUMIFS([6]BV_Data_An_Prec!$O:$O,[6]BV_Data_An_Prec!$U:$U,$B147,[6]BV_Data_An_Prec!$V:$V,$C147,[6]BV_Data_An_Prec!$W:$W,$L$2)</f>
        <v>60</v>
      </c>
      <c r="R147" s="42"/>
      <c r="S147" s="86">
        <f t="shared" si="58"/>
        <v>430.62</v>
      </c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0" ht="15.75" customHeight="1">
      <c r="A148" t="str">
        <f t="shared" si="32"/>
        <v>Véhicules usagésFrais bancaires</v>
      </c>
      <c r="B148" s="12" t="s">
        <v>74</v>
      </c>
      <c r="C148" s="30" t="s">
        <v>64</v>
      </c>
      <c r="D148" s="82"/>
      <c r="E148" s="14"/>
      <c r="F148" s="31">
        <f>+INDEX('[6]Budget original'!$A$2:$AO$496,MATCH($A148,'[6]Budget original'!$A$2:$A$496,0),MATCH(F$2,'[6]Budget original'!$A$2:$AO$2,0))</f>
        <v>945.44252692843224</v>
      </c>
      <c r="G148" s="84"/>
      <c r="H148" s="14"/>
      <c r="I148" s="31">
        <f>+INDEX('[6]Budget révisé'!$A$2:$AO$496,MATCH($A148,'[6]Budget révisé'!$A$2:$A$496,0),MATCH(I$2,'[6]Budget révisé'!$A$2:$AO$2,0))</f>
        <v>945.44252692843224</v>
      </c>
      <c r="J148" s="42"/>
      <c r="K148" s="14"/>
      <c r="L148" s="34">
        <f>AF447*W4</f>
        <v>628.245</v>
      </c>
      <c r="M148" s="42"/>
      <c r="N148" s="60">
        <f t="shared" si="56"/>
        <v>-317.19752692843224</v>
      </c>
      <c r="O148" s="42"/>
      <c r="P148" s="14"/>
      <c r="Q148" s="34">
        <f>AL447*W4</f>
        <v>783.39100000000008</v>
      </c>
      <c r="R148" s="42"/>
      <c r="S148" s="86">
        <f t="shared" si="58"/>
        <v>-155.14600000000007</v>
      </c>
      <c r="T148" s="83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0" ht="15.75" hidden="1" customHeight="1">
      <c r="A149" t="str">
        <f t="shared" si="32"/>
        <v>Véhicules usagés[...]</v>
      </c>
      <c r="B149" s="12" t="s">
        <v>74</v>
      </c>
      <c r="C149" s="30" t="s">
        <v>21</v>
      </c>
      <c r="D149" s="82"/>
      <c r="E149" s="14"/>
      <c r="F149" s="31">
        <f>+INDEX('[6]Budget original'!$A$2:$AO$496,MATCH($A149,'[6]Budget original'!$A$2:$A$496,0),MATCH(F$2,'[6]Budget original'!$A$2:$AO$2,0))</f>
        <v>0</v>
      </c>
      <c r="G149" s="84"/>
      <c r="H149" s="14"/>
      <c r="I149" s="31">
        <f>+INDEX('[6]Budget révisé'!$A$2:$AO$496,MATCH($A149,'[6]Budget révisé'!$A$2:$A$496,0),MATCH(I$2,'[6]Budget révisé'!$A$2:$AO$2,0))</f>
        <v>0</v>
      </c>
      <c r="J149" s="42"/>
      <c r="K149" s="14"/>
      <c r="L149" s="34">
        <f>SUMIFS([6]BV_Data_An_Cour!$O:$O,[6]BV_Data_An_Cour!$U:$U,$B149,[6]BV_Data_An_Cour!$V:$V,$C149,[6]BV_Data_An_Cour!$W:$W,$L$2)</f>
        <v>0</v>
      </c>
      <c r="M149" s="42"/>
      <c r="N149" s="60">
        <f t="shared" si="56"/>
        <v>0</v>
      </c>
      <c r="O149" s="42"/>
      <c r="P149" s="14"/>
      <c r="Q149" s="34">
        <f>SUMIFS([6]BV_Data_An_Prec!$O:$O,[6]BV_Data_An_Prec!$U:$U,$B149,[6]BV_Data_An_Prec!$V:$V,$C149,[6]BV_Data_An_Prec!$W:$W,$L$2)</f>
        <v>0</v>
      </c>
      <c r="R149" s="42"/>
      <c r="S149" s="86">
        <f t="shared" si="58"/>
        <v>0</v>
      </c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1:40" ht="15.75" hidden="1" customHeight="1">
      <c r="A150" t="str">
        <f t="shared" si="32"/>
        <v>Véhicules usagés[...]</v>
      </c>
      <c r="B150" s="12" t="s">
        <v>74</v>
      </c>
      <c r="C150" s="30" t="s">
        <v>21</v>
      </c>
      <c r="D150" s="82"/>
      <c r="E150" s="14"/>
      <c r="F150" s="31">
        <f>+INDEX('[6]Budget original'!$A$2:$AO$496,MATCH($A150,'[6]Budget original'!$A$2:$A$496,0),MATCH(F$2,'[6]Budget original'!$A$2:$AO$2,0))</f>
        <v>0</v>
      </c>
      <c r="G150" s="84"/>
      <c r="H150" s="14"/>
      <c r="I150" s="31">
        <f>+INDEX('[6]Budget révisé'!$A$2:$AO$496,MATCH($A150,'[6]Budget révisé'!$A$2:$A$496,0),MATCH(I$2,'[6]Budget révisé'!$A$2:$AO$2,0))</f>
        <v>0</v>
      </c>
      <c r="J150" s="42"/>
      <c r="K150" s="14"/>
      <c r="L150" s="34">
        <f>SUMIFS([6]BV_Data_An_Cour!$O:$O,[6]BV_Data_An_Cour!$U:$U,$B150,[6]BV_Data_An_Cour!$V:$V,$C150,[6]BV_Data_An_Cour!$W:$W,$L$2)</f>
        <v>0</v>
      </c>
      <c r="M150" s="42"/>
      <c r="N150" s="60">
        <f t="shared" si="56"/>
        <v>0</v>
      </c>
      <c r="O150" s="42"/>
      <c r="P150" s="14"/>
      <c r="Q150" s="34">
        <f>SUMIFS([6]BV_Data_An_Prec!$O:$O,[6]BV_Data_An_Prec!$U:$U,$B150,[6]BV_Data_An_Prec!$V:$V,$C150,[6]BV_Data_An_Prec!$W:$W,$L$2)</f>
        <v>0</v>
      </c>
      <c r="R150" s="42"/>
      <c r="S150" s="86">
        <f t="shared" si="58"/>
        <v>0</v>
      </c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0" ht="15.75" hidden="1" customHeight="1">
      <c r="A151" t="str">
        <f t="shared" si="32"/>
        <v>Véhicules usagés[...]</v>
      </c>
      <c r="B151" s="12" t="s">
        <v>74</v>
      </c>
      <c r="C151" s="30" t="s">
        <v>21</v>
      </c>
      <c r="D151" s="82"/>
      <c r="E151" s="14"/>
      <c r="F151" s="31">
        <f>+INDEX('[6]Budget original'!$A$2:$AO$496,MATCH($A151,'[6]Budget original'!$A$2:$A$496,0),MATCH(F$2,'[6]Budget original'!$A$2:$AO$2,0))</f>
        <v>0</v>
      </c>
      <c r="G151" s="84"/>
      <c r="H151" s="14"/>
      <c r="I151" s="31">
        <f>+INDEX('[6]Budget révisé'!$A$2:$AO$496,MATCH($A151,'[6]Budget révisé'!$A$2:$A$496,0),MATCH(I$2,'[6]Budget révisé'!$A$2:$AO$2,0))</f>
        <v>0</v>
      </c>
      <c r="J151" s="42"/>
      <c r="K151" s="14"/>
      <c r="L151" s="34">
        <f>SUMIFS([6]BV_Data_An_Cour!$O:$O,[6]BV_Data_An_Cour!$U:$U,$B151,[6]BV_Data_An_Cour!$V:$V,$C151,[6]BV_Data_An_Cour!$W:$W,$L$2)</f>
        <v>0</v>
      </c>
      <c r="M151" s="42"/>
      <c r="N151" s="60">
        <f t="shared" si="56"/>
        <v>0</v>
      </c>
      <c r="O151" s="42"/>
      <c r="P151" s="14"/>
      <c r="Q151" s="34">
        <f>SUMIFS([6]BV_Data_An_Prec!$O:$O,[6]BV_Data_An_Prec!$U:$U,$B151,[6]BV_Data_An_Prec!$V:$V,$C151,[6]BV_Data_An_Prec!$W:$W,$L$2)</f>
        <v>0</v>
      </c>
      <c r="R151" s="42"/>
      <c r="S151" s="86">
        <f t="shared" si="58"/>
        <v>0</v>
      </c>
      <c r="T151" s="83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0" ht="15.75" customHeight="1">
      <c r="A152" t="str">
        <f t="shared" si="32"/>
        <v>Véhicules usagésTOTAL SEMI-FIXES</v>
      </c>
      <c r="B152" s="12" t="s">
        <v>74</v>
      </c>
      <c r="C152" s="99" t="s">
        <v>65</v>
      </c>
      <c r="D152" s="100" t="s">
        <v>40</v>
      </c>
      <c r="E152" s="101">
        <f>F152/F$107</f>
        <v>8.8170342459748252E-2</v>
      </c>
      <c r="F152" s="102">
        <f>+SUM(F135:F151)</f>
        <v>8483.4688309461471</v>
      </c>
      <c r="G152" s="103" t="s">
        <v>40</v>
      </c>
      <c r="H152" s="101">
        <f>I152/I$107</f>
        <v>8.8170342459748252E-2</v>
      </c>
      <c r="I152" s="102">
        <f>+SUM(I135:I151)</f>
        <v>8483.4688309461471</v>
      </c>
      <c r="J152" s="103" t="s">
        <v>40</v>
      </c>
      <c r="K152" s="101">
        <f>L152/L$107</f>
        <v>3.7451557654327033E-2</v>
      </c>
      <c r="L152" s="102">
        <f>+SUM(L135:L151)</f>
        <v>4312.3450000000003</v>
      </c>
      <c r="M152" s="106"/>
      <c r="N152" s="102">
        <f t="shared" si="56"/>
        <v>-4171.1238309461469</v>
      </c>
      <c r="O152" s="103" t="s">
        <v>40</v>
      </c>
      <c r="P152" s="101">
        <f>Q152/Q$107</f>
        <v>0.13098823231474452</v>
      </c>
      <c r="Q152" s="102">
        <f>+SUM(Q135:Q151)</f>
        <v>7903.360999999999</v>
      </c>
      <c r="R152" s="106"/>
      <c r="S152" s="107">
        <f t="shared" si="58"/>
        <v>-3591.0159999999987</v>
      </c>
      <c r="T152" s="118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0" ht="15.75" customHeight="1">
      <c r="A153" t="str">
        <f t="shared" si="32"/>
        <v>Véhicules usagés</v>
      </c>
      <c r="B153" s="12" t="s">
        <v>74</v>
      </c>
      <c r="C153" s="88"/>
      <c r="D153" s="89"/>
      <c r="E153" s="117"/>
      <c r="F153" s="60"/>
      <c r="G153" s="91"/>
      <c r="H153" s="117"/>
      <c r="I153" s="60"/>
      <c r="J153" s="24"/>
      <c r="K153" s="117"/>
      <c r="L153" s="94"/>
      <c r="M153" s="24"/>
      <c r="N153" s="94"/>
      <c r="O153" s="24"/>
      <c r="P153" s="117"/>
      <c r="Q153" s="94"/>
      <c r="R153" s="24"/>
      <c r="S153" s="95"/>
      <c r="T153" s="118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0" ht="15.75" customHeight="1">
      <c r="A154" t="str">
        <f t="shared" si="32"/>
        <v>Véhicules usagésTOTAL DES DÉPENSES</v>
      </c>
      <c r="B154" s="12" t="s">
        <v>74</v>
      </c>
      <c r="C154" s="99" t="s">
        <v>66</v>
      </c>
      <c r="D154" s="100" t="s">
        <v>40</v>
      </c>
      <c r="E154" s="101">
        <f>F154/F$107</f>
        <v>0.90448133501002892</v>
      </c>
      <c r="F154" s="102">
        <f>F121+F134+F152</f>
        <v>87026.306121393383</v>
      </c>
      <c r="G154" s="103" t="s">
        <v>40</v>
      </c>
      <c r="H154" s="101">
        <f>I154/I$107</f>
        <v>0.90448133501002892</v>
      </c>
      <c r="I154" s="102">
        <f>I121+I134+I152</f>
        <v>87026.306121393383</v>
      </c>
      <c r="J154" s="103" t="s">
        <v>40</v>
      </c>
      <c r="K154" s="101">
        <f>L154/L$107</f>
        <v>0.73522360273746223</v>
      </c>
      <c r="L154" s="102">
        <f>L121+L134+L152</f>
        <v>84657.035000000003</v>
      </c>
      <c r="M154" s="106"/>
      <c r="N154" s="119">
        <f>L154-I154</f>
        <v>-2369.2711213933799</v>
      </c>
      <c r="O154" s="103" t="s">
        <v>40</v>
      </c>
      <c r="P154" s="101">
        <f>Q154/Q$107</f>
        <v>1.2607952377684986</v>
      </c>
      <c r="Q154" s="102">
        <f>Q121+Q134+Q152</f>
        <v>76071.871000000014</v>
      </c>
      <c r="R154" s="106"/>
      <c r="S154" s="120">
        <f>L154-Q154</f>
        <v>8585.1639999999898</v>
      </c>
      <c r="T154" s="118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0" ht="15.75" customHeight="1">
      <c r="A155" t="str">
        <f t="shared" si="32"/>
        <v>Véhicules usagésProgramme used 1</v>
      </c>
      <c r="B155" s="494" t="s">
        <v>74</v>
      </c>
      <c r="C155" s="30" t="s">
        <v>216</v>
      </c>
      <c r="D155" s="156"/>
      <c r="E155" s="157"/>
      <c r="F155" s="31">
        <f>+INDEX('[6]Budget original'!$A$2:$AO$496,MATCH($A155,'[6]Budget original'!$A$2:$A$496,0),MATCH(F$2,'[6]Budget original'!$A$2:$AO$2,0))</f>
        <v>0</v>
      </c>
      <c r="G155" s="158"/>
      <c r="H155" s="157"/>
      <c r="I155" s="31">
        <f>+INDEX('[6]Budget révisé'!$A$2:$AO$496,MATCH($A155,'[6]Budget révisé'!$A$2:$A$496,0),MATCH(I$2,'[6]Budget révisé'!$A$2:$AO$2,0))</f>
        <v>0</v>
      </c>
      <c r="J155" s="158"/>
      <c r="K155" s="157"/>
      <c r="L155" s="33">
        <v>0</v>
      </c>
      <c r="M155" s="42"/>
      <c r="N155" s="60">
        <f t="shared" ref="N155:N161" si="59">L155-I155</f>
        <v>0</v>
      </c>
      <c r="O155" s="158"/>
      <c r="P155" s="157"/>
      <c r="Q155" s="34">
        <f>-SUMIFS([6]BV_Data_An_Prec!$O:$O,[6]BV_Data_An_Prec!$U:$U,$B155,[6]BV_Data_An_Prec!$V:$V,$C155,[6]BV_Data_An_Prec!$W:$W,$L$2)</f>
        <v>0</v>
      </c>
      <c r="R155" s="42"/>
      <c r="S155" s="86">
        <f t="shared" ref="S155:S161" si="60">L155-Q155</f>
        <v>0</v>
      </c>
      <c r="T155" s="118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0" ht="15.75" customHeight="1">
      <c r="A156" t="str">
        <f t="shared" si="32"/>
        <v>Véhicules usagésProgramme used 2</v>
      </c>
      <c r="B156" s="12" t="s">
        <v>74</v>
      </c>
      <c r="C156" s="30" t="s">
        <v>82</v>
      </c>
      <c r="D156" s="156"/>
      <c r="E156" s="157"/>
      <c r="F156" s="31">
        <f>+INDEX('[6]Budget original'!$A$2:$AO$496,MATCH($A156,'[6]Budget original'!$A$2:$A$496,0),MATCH(F$2,'[6]Budget original'!$A$2:$AO$2,0))</f>
        <v>0</v>
      </c>
      <c r="G156" s="158"/>
      <c r="H156" s="157"/>
      <c r="I156" s="31">
        <f>+INDEX('[6]Budget révisé'!$A$2:$AO$496,MATCH($A156,'[6]Budget révisé'!$A$2:$A$496,0),MATCH(I$2,'[6]Budget révisé'!$A$2:$AO$2,0))</f>
        <v>0</v>
      </c>
      <c r="J156" s="158"/>
      <c r="K156" s="157"/>
      <c r="L156" s="34">
        <f>-SUMIFS([6]BV_Data_An_Cour!$O:$O,[6]BV_Data_An_Cour!$U:$U,$B156,[6]BV_Data_An_Cour!$V:$V,$C156,[6]BV_Data_An_Cour!$W:$W,$L$2)</f>
        <v>0</v>
      </c>
      <c r="M156" s="42"/>
      <c r="N156" s="60">
        <f t="shared" si="59"/>
        <v>0</v>
      </c>
      <c r="O156" s="158"/>
      <c r="P156" s="157"/>
      <c r="Q156" s="34">
        <f>-SUMIFS([6]BV_Data_An_Prec!$O:$O,[6]BV_Data_An_Prec!$U:$U,$B156,[6]BV_Data_An_Prec!$V:$V,$C156,[6]BV_Data_An_Prec!$W:$W,$L$2)</f>
        <v>0</v>
      </c>
      <c r="R156" s="42"/>
      <c r="S156" s="86">
        <f t="shared" si="60"/>
        <v>0</v>
      </c>
      <c r="T156" s="118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0" ht="15.75" customHeight="1">
      <c r="A157" t="str">
        <f t="shared" si="32"/>
        <v>Véhicules usagésProgramme used 3</v>
      </c>
      <c r="B157" s="12" t="s">
        <v>74</v>
      </c>
      <c r="C157" s="30" t="s">
        <v>83</v>
      </c>
      <c r="D157" s="82"/>
      <c r="E157" s="14"/>
      <c r="F157" s="31">
        <f>+INDEX('[6]Budget original'!$A$2:$AO$496,MATCH($A157,'[6]Budget original'!$A$2:$A$496,0),MATCH(F$2,'[6]Budget original'!$A$2:$AO$2,0))</f>
        <v>0</v>
      </c>
      <c r="G157" s="84"/>
      <c r="H157" s="14"/>
      <c r="I157" s="31">
        <f>+INDEX('[6]Budget révisé'!$A$2:$AO$496,MATCH($A157,'[6]Budget révisé'!$A$2:$A$496,0),MATCH(I$2,'[6]Budget révisé'!$A$2:$AO$2,0))</f>
        <v>0</v>
      </c>
      <c r="J157" s="42"/>
      <c r="K157" s="14"/>
      <c r="L157" s="34">
        <f>-SUMIFS([6]BV_Data_An_Cour!$O:$O,[6]BV_Data_An_Cour!$U:$U,$B157,[6]BV_Data_An_Cour!$V:$V,$C157,[6]BV_Data_An_Cour!$W:$W,$L$2)</f>
        <v>0</v>
      </c>
      <c r="M157" s="42"/>
      <c r="N157" s="60">
        <f t="shared" si="59"/>
        <v>0</v>
      </c>
      <c r="O157" s="42"/>
      <c r="P157" s="14"/>
      <c r="Q157" s="34">
        <f>-SUMIFS([6]BV_Data_An_Prec!$O:$O,[6]BV_Data_An_Prec!$U:$U,$B157,[6]BV_Data_An_Prec!$V:$V,$C157,[6]BV_Data_An_Prec!$W:$W,$L$2)</f>
        <v>0</v>
      </c>
      <c r="R157" s="42"/>
      <c r="S157" s="86">
        <f t="shared" si="60"/>
        <v>0</v>
      </c>
      <c r="T157" s="118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0" ht="15.75" customHeight="1">
      <c r="A158" t="str">
        <f t="shared" ref="A158:A161" si="61">+B158&amp;C158</f>
        <v>Véhicules usagésFrais administration</v>
      </c>
      <c r="B158" s="12" t="s">
        <v>74</v>
      </c>
      <c r="C158" s="30" t="s">
        <v>71</v>
      </c>
      <c r="D158" s="82"/>
      <c r="E158" s="14"/>
      <c r="F158" s="31">
        <f>+INDEX('[6]Budget original'!$A$2:$AO$496,MATCH($A158,'[6]Budget original'!$A$2:$A$496,0),MATCH(F$2,'[6]Budget original'!$A$2:$AO$2,0))</f>
        <v>11772.774562991033</v>
      </c>
      <c r="G158" s="84"/>
      <c r="H158" s="14"/>
      <c r="I158" s="31">
        <f>+INDEX('[6]Budget révisé'!$A$2:$AO$496,MATCH($A158,'[6]Budget révisé'!$A$2:$A$496,0),MATCH(I$2,'[6]Budget révisé'!$A$2:$AO$2,0))</f>
        <v>11772.774562991033</v>
      </c>
      <c r="J158" s="42"/>
      <c r="K158" s="14"/>
      <c r="L158" s="33">
        <f>349*J96</f>
        <v>13611</v>
      </c>
      <c r="M158" s="42"/>
      <c r="N158" s="60">
        <f t="shared" si="59"/>
        <v>1838.2254370089668</v>
      </c>
      <c r="O158" s="42"/>
      <c r="P158" s="14"/>
      <c r="Q158" s="34">
        <f>349*O96</f>
        <v>10470</v>
      </c>
      <c r="R158" s="42"/>
      <c r="S158" s="86">
        <f t="shared" si="60"/>
        <v>3141</v>
      </c>
      <c r="T158" s="118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0" ht="15.75" hidden="1" customHeight="1">
      <c r="A159" t="str">
        <f t="shared" si="61"/>
        <v>Véhicules usagés[...]</v>
      </c>
      <c r="B159" s="12" t="s">
        <v>74</v>
      </c>
      <c r="C159" s="30" t="s">
        <v>21</v>
      </c>
      <c r="D159" s="82"/>
      <c r="E159" s="14"/>
      <c r="F159" s="31">
        <f>+INDEX('[6]Budget original'!$A$2:$AO$496,MATCH($A159,'[6]Budget original'!$A$2:$A$496,0),MATCH(F$2,'[6]Budget original'!$A$2:$AO$2,0))</f>
        <v>0</v>
      </c>
      <c r="G159" s="84"/>
      <c r="H159" s="14"/>
      <c r="I159" s="31">
        <f>+INDEX('[6]Budget révisé'!$A$2:$AO$496,MATCH($A159,'[6]Budget révisé'!$A$2:$A$496,0),MATCH(I$2,'[6]Budget révisé'!$A$2:$AO$2,0))</f>
        <v>0</v>
      </c>
      <c r="J159" s="42"/>
      <c r="K159" s="14"/>
      <c r="L159" s="33">
        <f>-SUMIFS([6]BV_Data_An_Cour!$O:$O,[6]BV_Data_An_Cour!$U:$U,$B159,[6]BV_Data_An_Cour!$V:$V,$C159,[6]BV_Data_An_Cour!$W:$W,$L$2)</f>
        <v>0</v>
      </c>
      <c r="M159" s="42"/>
      <c r="N159" s="60">
        <f t="shared" si="59"/>
        <v>0</v>
      </c>
      <c r="O159" s="42"/>
      <c r="P159" s="14"/>
      <c r="Q159" s="34">
        <f>-SUMIFS([6]BV_Data_An_Prec!$O:$O,[6]BV_Data_An_Prec!$U:$U,$B159,[6]BV_Data_An_Prec!$V:$V,$C159,[6]BV_Data_An_Prec!$W:$W,$L$2)</f>
        <v>0</v>
      </c>
      <c r="R159" s="42"/>
      <c r="S159" s="86">
        <f t="shared" si="60"/>
        <v>0</v>
      </c>
      <c r="T159" s="118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1:40" ht="15.75" hidden="1" customHeight="1">
      <c r="A160" t="str">
        <f t="shared" si="61"/>
        <v>Véhicules usagés[...]</v>
      </c>
      <c r="B160" s="12" t="s">
        <v>74</v>
      </c>
      <c r="C160" s="30" t="s">
        <v>21</v>
      </c>
      <c r="D160" s="82"/>
      <c r="E160" s="14"/>
      <c r="F160" s="31">
        <f>+INDEX('[6]Budget original'!$A$2:$AO$496,MATCH($A160,'[6]Budget original'!$A$2:$A$496,0),MATCH(F$2,'[6]Budget original'!$A$2:$AO$2,0))</f>
        <v>0</v>
      </c>
      <c r="G160" s="84"/>
      <c r="H160" s="14"/>
      <c r="I160" s="31">
        <f>+INDEX('[6]Budget révisé'!$A$2:$AO$496,MATCH($A160,'[6]Budget révisé'!$A$2:$A$496,0),MATCH(I$2,'[6]Budget révisé'!$A$2:$AO$2,0))</f>
        <v>0</v>
      </c>
      <c r="J160" s="42"/>
      <c r="K160" s="14"/>
      <c r="L160" s="33">
        <f>-SUMIFS([6]BV_Data_An_Cour!$O:$O,[6]BV_Data_An_Cour!$U:$U,$B160,[6]BV_Data_An_Cour!$V:$V,$C160,[6]BV_Data_An_Cour!$W:$W,$L$2)</f>
        <v>0</v>
      </c>
      <c r="M160" s="42"/>
      <c r="N160" s="60">
        <f t="shared" si="59"/>
        <v>0</v>
      </c>
      <c r="O160" s="42"/>
      <c r="P160" s="14"/>
      <c r="Q160" s="34">
        <f>-SUMIFS([6]BV_Data_An_Prec!$O:$O,[6]BV_Data_An_Prec!$U:$U,$B160,[6]BV_Data_An_Prec!$V:$V,$C160,[6]BV_Data_An_Prec!$W:$W,$L$2)</f>
        <v>0</v>
      </c>
      <c r="R160" s="42"/>
      <c r="S160" s="86">
        <f t="shared" si="60"/>
        <v>0</v>
      </c>
      <c r="T160" s="118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0" ht="15.75" hidden="1" customHeight="1">
      <c r="A161" t="str">
        <f t="shared" si="61"/>
        <v>Véhicules usagés[...]</v>
      </c>
      <c r="B161" s="12" t="s">
        <v>74</v>
      </c>
      <c r="C161" s="88" t="s">
        <v>21</v>
      </c>
      <c r="D161" s="89"/>
      <c r="E161" s="117"/>
      <c r="F161" s="31">
        <f>+INDEX('[6]Budget original'!$A$2:$AO$496,MATCH($A161,'[6]Budget original'!$A$2:$A$496,0),MATCH(F$2,'[6]Budget original'!$A$2:$AO$2,0))</f>
        <v>0</v>
      </c>
      <c r="G161" s="84"/>
      <c r="H161" s="14"/>
      <c r="I161" s="31">
        <f>+INDEX('[6]Budget révisé'!$A$2:$AO$496,MATCH($A161,'[6]Budget révisé'!$A$2:$A$496,0),MATCH(I$2,'[6]Budget révisé'!$A$2:$AO$2,0))</f>
        <v>0</v>
      </c>
      <c r="J161" s="42"/>
      <c r="K161" s="14"/>
      <c r="L161" s="33">
        <f>-SUMIFS([6]BV_Data_An_Cour!$O:$O,[6]BV_Data_An_Cour!$U:$U,$B161,[6]BV_Data_An_Cour!$V:$V,$C161,[6]BV_Data_An_Cour!$W:$W,$L$2)</f>
        <v>0</v>
      </c>
      <c r="M161" s="42"/>
      <c r="N161" s="60">
        <f t="shared" si="59"/>
        <v>0</v>
      </c>
      <c r="O161" s="42"/>
      <c r="P161" s="14"/>
      <c r="Q161" s="34">
        <f>-SUMIFS([6]BV_Data_An_Prec!$O:$O,[6]BV_Data_An_Prec!$U:$U,$B161,[6]BV_Data_An_Prec!$V:$V,$C161,[6]BV_Data_An_Prec!$W:$W,$L$2)</f>
        <v>0</v>
      </c>
      <c r="R161" s="42"/>
      <c r="S161" s="86">
        <f t="shared" si="60"/>
        <v>0</v>
      </c>
      <c r="T161" s="118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0" ht="15.75" customHeight="1">
      <c r="B162" s="12"/>
      <c r="C162" s="99" t="s">
        <v>72</v>
      </c>
      <c r="D162" s="100"/>
      <c r="E162" s="101"/>
      <c r="F162" s="102">
        <f>+SUM(F155:F161)</f>
        <v>11772.774562991033</v>
      </c>
      <c r="G162" s="103"/>
      <c r="H162" s="101"/>
      <c r="I162" s="102">
        <f>+SUM(I155:I161)</f>
        <v>11772.774562991033</v>
      </c>
      <c r="J162" s="103"/>
      <c r="K162" s="101"/>
      <c r="L162" s="102">
        <f>+SUM(L155:L161)</f>
        <v>13611</v>
      </c>
      <c r="M162" s="106"/>
      <c r="N162" s="102">
        <f>SUM(N157:N157)</f>
        <v>0</v>
      </c>
      <c r="O162" s="103"/>
      <c r="P162" s="101"/>
      <c r="Q162" s="102">
        <f>+SUM(Q155:Q161)</f>
        <v>10470</v>
      </c>
      <c r="R162" s="106"/>
      <c r="S162" s="107">
        <f>+SUM(S155:S161)</f>
        <v>3141</v>
      </c>
      <c r="T162" s="118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0" ht="15.75" customHeight="1">
      <c r="B163" s="12"/>
      <c r="C163" s="30"/>
      <c r="D163" s="82"/>
      <c r="E163" s="14"/>
      <c r="F163" s="60"/>
      <c r="G163" s="84"/>
      <c r="H163" s="14"/>
      <c r="I163" s="60"/>
      <c r="J163" s="42"/>
      <c r="K163" s="14"/>
      <c r="L163" s="60"/>
      <c r="M163" s="42"/>
      <c r="N163" s="60"/>
      <c r="O163" s="42"/>
      <c r="P163" s="14"/>
      <c r="Q163" s="60"/>
      <c r="R163" s="42"/>
      <c r="S163" s="86"/>
      <c r="T163" s="157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0" ht="15.75" customHeight="1" thickBot="1">
      <c r="B164" s="12"/>
      <c r="C164" s="130" t="s">
        <v>73</v>
      </c>
      <c r="D164" s="159"/>
      <c r="E164" s="131"/>
      <c r="F164" s="133">
        <f>F107-F154+F162</f>
        <v>20963.275525215839</v>
      </c>
      <c r="G164" s="160"/>
      <c r="H164" s="131"/>
      <c r="I164" s="133">
        <f>I107-I154+I162</f>
        <v>20963.275525215839</v>
      </c>
      <c r="J164" s="161"/>
      <c r="K164" s="132"/>
      <c r="L164" s="133">
        <f>L107-L154+L162</f>
        <v>44098.574999999968</v>
      </c>
      <c r="M164" s="161"/>
      <c r="N164" s="133">
        <f>L164-I164</f>
        <v>23135.299474784129</v>
      </c>
      <c r="O164" s="161"/>
      <c r="P164" s="132"/>
      <c r="Q164" s="133">
        <f>Q107-Q154+Q162</f>
        <v>-5265.4510000000009</v>
      </c>
      <c r="R164" s="161"/>
      <c r="S164" s="135">
        <f>L164-Q164</f>
        <v>49364.025999999969</v>
      </c>
      <c r="T164" s="83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0" ht="15.75" customHeight="1" thickTop="1"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62"/>
      <c r="M165" s="11"/>
      <c r="N165" s="11"/>
      <c r="O165" s="11"/>
      <c r="P165" s="11"/>
      <c r="Q165" s="11"/>
      <c r="R165" s="11"/>
      <c r="S165" s="11"/>
      <c r="T165" s="162"/>
      <c r="U165" s="11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0" ht="15.75" customHeight="1"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62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spans="1:40" ht="33.75" customHeight="1">
      <c r="B167" s="12"/>
      <c r="C167" s="6" t="str">
        <f>C1</f>
        <v>Volks</v>
      </c>
      <c r="D167" s="2"/>
      <c r="E167" s="2"/>
      <c r="F167" s="2"/>
      <c r="G167" s="2"/>
      <c r="H167" s="1"/>
      <c r="I167" s="1"/>
      <c r="J167" s="1"/>
      <c r="K167" s="3" t="s">
        <v>84</v>
      </c>
      <c r="L167" s="2"/>
      <c r="M167" s="2"/>
      <c r="N167" s="1"/>
      <c r="O167" s="1"/>
      <c r="P167" s="2"/>
      <c r="Q167" s="1"/>
      <c r="R167" s="2"/>
      <c r="S167" s="5" t="str">
        <f>$S$1</f>
        <v>Réalisé, Août 2021</v>
      </c>
      <c r="T167" s="2"/>
      <c r="U167" s="6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spans="1:40" ht="15.75" customHeight="1" thickBot="1"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1:40" ht="15.75" customHeight="1" thickTop="1">
      <c r="B169" s="12"/>
      <c r="C169" s="13"/>
      <c r="D169" s="528" t="s">
        <v>5</v>
      </c>
      <c r="E169" s="529"/>
      <c r="F169" s="530"/>
      <c r="G169" s="526" t="s">
        <v>75</v>
      </c>
      <c r="H169" s="529"/>
      <c r="I169" s="530"/>
      <c r="J169" s="526" t="s">
        <v>7</v>
      </c>
      <c r="K169" s="529"/>
      <c r="L169" s="530"/>
      <c r="M169" s="526" t="s">
        <v>8</v>
      </c>
      <c r="N169" s="530"/>
      <c r="O169" s="528" t="s">
        <v>9</v>
      </c>
      <c r="P169" s="529"/>
      <c r="Q169" s="530"/>
      <c r="R169" s="526" t="s">
        <v>10</v>
      </c>
      <c r="S169" s="527"/>
      <c r="T169" s="156"/>
      <c r="U169" s="14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spans="1:40" ht="15.75" customHeight="1">
      <c r="A170" t="str">
        <f t="shared" ref="A170:A227" si="62">+B170&amp;C170</f>
        <v>Service</v>
      </c>
      <c r="B170" s="12" t="s">
        <v>84</v>
      </c>
      <c r="C170" s="30"/>
      <c r="D170" s="81" t="s">
        <v>41</v>
      </c>
      <c r="E170" s="81" t="s">
        <v>85</v>
      </c>
      <c r="F170" s="140" t="s">
        <v>13</v>
      </c>
      <c r="G170" s="141" t="s">
        <v>41</v>
      </c>
      <c r="H170" s="81" t="s">
        <v>85</v>
      </c>
      <c r="I170" s="140" t="s">
        <v>13</v>
      </c>
      <c r="J170" s="141" t="s">
        <v>41</v>
      </c>
      <c r="K170" s="81" t="s">
        <v>85</v>
      </c>
      <c r="L170" s="140" t="s">
        <v>13</v>
      </c>
      <c r="M170" s="141" t="s">
        <v>41</v>
      </c>
      <c r="N170" s="140" t="s">
        <v>13</v>
      </c>
      <c r="O170" s="81" t="s">
        <v>41</v>
      </c>
      <c r="P170" s="81" t="s">
        <v>85</v>
      </c>
      <c r="Q170" s="140" t="s">
        <v>13</v>
      </c>
      <c r="R170" s="141" t="s">
        <v>86</v>
      </c>
      <c r="S170" s="142" t="s">
        <v>13</v>
      </c>
      <c r="T170" s="81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0" ht="15.75" customHeight="1">
      <c r="A171" t="str">
        <f t="shared" si="62"/>
        <v>ServiceM/O Client</v>
      </c>
      <c r="B171" s="12" t="s">
        <v>84</v>
      </c>
      <c r="C171" s="30" t="s">
        <v>87</v>
      </c>
      <c r="D171" s="14">
        <f>+INDEX('[6]Budget original'!$A$2:$AO$496,MATCH($A171,'[6]Budget original'!$A$2:$A$496,0),MATCH(D$2,'[6]Budget original'!$A$2:$AO$2,0))</f>
        <v>408.25355341348234</v>
      </c>
      <c r="E171" s="83">
        <f>+INDEX('[6]Budget original'!$A$2:$AO$496,MATCH($A171,'[6]Budget original'!$A$2:$A$496,0),MATCH(E$2,'[6]Budget original'!$A$2:$AO$2,0))</f>
        <v>100201.13397407754</v>
      </c>
      <c r="F171" s="83">
        <f>+INDEX('[6]Budget original'!$A$2:$AO$496,MATCH($A171,'[6]Budget original'!$A$2:$A$496,0),MATCH(F$2,'[6]Budget original'!$A$2:$AO$2,0))</f>
        <v>75201.545573368028</v>
      </c>
      <c r="G171" s="163">
        <f>+INDEX('[6]Budget révisé'!$A$2:$AO$496,MATCH($A171,'[6]Budget révisé'!$A$2:$A$496,0),MATCH(G$2,'[6]Budget révisé'!$A$2:$AO$2,0))</f>
        <v>408.25355341348234</v>
      </c>
      <c r="H171" s="83">
        <f>+INDEX('[6]Budget révisé'!$A$2:$AO$496,MATCH($A171,'[6]Budget révisé'!$A$2:$A$496,0),MATCH(H$2,'[6]Budget révisé'!$A$2:$AO$2,0))</f>
        <v>100201.13397407754</v>
      </c>
      <c r="I171" s="83">
        <f>+INDEX('[6]Budget révisé'!$A$2:$AO$496,MATCH($A171,'[6]Budget révisé'!$A$2:$A$496,0),MATCH(I$2,'[6]Budget révisé'!$A$2:$AO$2,0))</f>
        <v>75201.545573368028</v>
      </c>
      <c r="J171" s="61">
        <f>-SUMIFS([6]BV_Data_An_Cour!$O:$O,[6]BV_Data_An_Cour!$U:$U,$B171,[6]BV_Data_An_Cour!$V:$V,$C171,[6]BV_Data_An_Cour!$W:$W,J$2)</f>
        <v>317</v>
      </c>
      <c r="K171" s="31">
        <f>-SUMIFS([6]BV_Data_An_Cour!$O:$O,[6]BV_Data_An_Cour!$X:$X,"Oui",[6]BV_Data_An_Cour!$U:$U,$B171,[6]BV_Data_An_Cour!$V:$V,$C171)</f>
        <v>69695.72</v>
      </c>
      <c r="L171" s="34">
        <f>-SUMIFS([6]BV_Data_An_Cour!$O:$O,[6]BV_Data_An_Cour!$U:$U,$B171,[6]BV_Data_An_Cour!$V:$V,$C171,[6]BV_Data_An_Cour!$W:$W,$L$2)</f>
        <v>52306.820000000007</v>
      </c>
      <c r="M171" s="164">
        <f>(K171-H171)/H171</f>
        <v>-0.30444180384195474</v>
      </c>
      <c r="N171" s="60">
        <f>L171-I171</f>
        <v>-22894.725573368021</v>
      </c>
      <c r="O171" s="61">
        <f>-SUMIFS([6]BV_Data_An_Prec!$O:$O,[6]BV_Data_An_Prec!$U:$U,$B171,[6]BV_Data_An_Prec!$V:$V,$C171,[6]BV_Data_An_Prec!$W:$W,O$2)</f>
        <v>353</v>
      </c>
      <c r="P171" s="31">
        <f>-SUMIFS([6]BV_Data_An_Prec!$O:$O,[6]BV_Data_An_Prec!$X:$X,"Oui",[6]BV_Data_An_Prec!$U:$U,$B171,[6]BV_Data_An_Prec!$V:$V,$C171)</f>
        <v>92829.13</v>
      </c>
      <c r="Q171" s="34">
        <f>-SUMIFS([6]BV_Data_An_Prec!$O:$O,[6]BV_Data_An_Prec!$U:$U,$B171,[6]BV_Data_An_Prec!$V:$V,$C171,[6]BV_Data_An_Prec!$W:$W,$L$2)</f>
        <v>68732.38</v>
      </c>
      <c r="R171" s="164">
        <f>IF(O171=0,0,J171/O171)</f>
        <v>0.89801699716713879</v>
      </c>
      <c r="S171" s="86">
        <f>L171-Q171</f>
        <v>-16425.559999999998</v>
      </c>
      <c r="T171" s="83"/>
      <c r="U171" s="14">
        <f>K171*I172</f>
        <v>52307.0513873089</v>
      </c>
      <c r="V171" s="31">
        <f>U171-L171</f>
        <v>0.23138730889331782</v>
      </c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0" ht="15.75" customHeight="1">
      <c r="A172" t="str">
        <f t="shared" si="62"/>
        <v>Service% profit / ventes</v>
      </c>
      <c r="B172" s="12" t="s">
        <v>84</v>
      </c>
      <c r="C172" s="30" t="s">
        <v>88</v>
      </c>
      <c r="D172" s="14"/>
      <c r="E172" s="150"/>
      <c r="F172" s="165">
        <f>F171/E171</f>
        <v>0.75050593332429738</v>
      </c>
      <c r="G172" s="42"/>
      <c r="H172" s="150"/>
      <c r="I172" s="165">
        <f>I171/H171</f>
        <v>0.75050593332429738</v>
      </c>
      <c r="J172" s="61"/>
      <c r="K172" s="14"/>
      <c r="L172" s="165">
        <f>IF(L171=0,0,L171/K171)</f>
        <v>0.7505026133599022</v>
      </c>
      <c r="M172" s="164"/>
      <c r="N172" s="60"/>
      <c r="O172" s="61"/>
      <c r="P172" s="14"/>
      <c r="Q172" s="165">
        <f>IF(Q171=0,0,Q171/P171)</f>
        <v>0.74041822863146511</v>
      </c>
      <c r="R172" s="61"/>
      <c r="S172" s="86"/>
      <c r="T172" s="83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0" ht="15.75" customHeight="1">
      <c r="A173" t="str">
        <f t="shared" si="62"/>
        <v>Service</v>
      </c>
      <c r="B173" s="12" t="s">
        <v>84</v>
      </c>
      <c r="C173" s="88"/>
      <c r="D173" s="117"/>
      <c r="E173" s="166">
        <f t="shared" ref="E173" si="63">IFERROR(E171/D171,0)</f>
        <v>245.43848580441642</v>
      </c>
      <c r="F173" s="167"/>
      <c r="G173" s="24"/>
      <c r="H173" s="166">
        <f t="shared" ref="H173" si="64">IFERROR(H171/G171,0)</f>
        <v>245.43848580441642</v>
      </c>
      <c r="I173" s="167"/>
      <c r="J173" s="168"/>
      <c r="K173" s="169">
        <f t="shared" ref="K173" si="65">IFERROR(K171/J171,0)</f>
        <v>219.86031545741326</v>
      </c>
      <c r="L173" s="167"/>
      <c r="M173" s="170"/>
      <c r="N173" s="94"/>
      <c r="O173" s="168"/>
      <c r="P173" s="169">
        <f t="shared" ref="P173" si="66">IFERROR(P171/O171,0)</f>
        <v>262.97203966005668</v>
      </c>
      <c r="Q173" s="167"/>
      <c r="R173" s="168"/>
      <c r="S173" s="95"/>
      <c r="T173" s="83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0" ht="18" customHeight="1">
      <c r="A174" t="str">
        <f t="shared" si="62"/>
        <v>ServiceM/O Garantie</v>
      </c>
      <c r="B174" s="12" t="s">
        <v>84</v>
      </c>
      <c r="C174" s="15" t="s">
        <v>89</v>
      </c>
      <c r="D174" s="171">
        <f>+INDEX('[6]Budget original'!$A$2:$AO$496,MATCH($A174,'[6]Budget original'!$A$2:$A$496,0),MATCH(D$2,'[6]Budget original'!$A$2:$AO$2,0))</f>
        <v>450.56955189715893</v>
      </c>
      <c r="E174" s="83">
        <f>+INDEX('[6]Budget original'!$A$2:$AO$496,MATCH($A174,'[6]Budget original'!$A$2:$A$496,0),MATCH(E$2,'[6]Budget original'!$A$2:$AO$2,0))</f>
        <v>79630.960315656353</v>
      </c>
      <c r="F174" s="83">
        <f>+INDEX('[6]Budget original'!$A$2:$AO$496,MATCH($A174,'[6]Budget original'!$A$2:$A$496,0),MATCH(F$2,'[6]Budget original'!$A$2:$AO$2,0))</f>
        <v>55595.496227062911</v>
      </c>
      <c r="G174" s="172">
        <f>+INDEX('[6]Budget révisé'!$A$2:$AO$496,MATCH($A174,'[6]Budget révisé'!$A$2:$A$496,0),MATCH(G$2,'[6]Budget révisé'!$A$2:$AO$2,0))</f>
        <v>450.56955189715893</v>
      </c>
      <c r="H174" s="83">
        <f>+INDEX('[6]Budget révisé'!$A$2:$AO$496,MATCH($A174,'[6]Budget révisé'!$A$2:$A$496,0),MATCH(H$2,'[6]Budget révisé'!$A$2:$AO$2,0))</f>
        <v>79630.960315656353</v>
      </c>
      <c r="I174" s="83">
        <f>+INDEX('[6]Budget révisé'!$A$2:$AO$496,MATCH($A174,'[6]Budget révisé'!$A$2:$A$496,0),MATCH(I$2,'[6]Budget révisé'!$A$2:$AO$2,0))</f>
        <v>55595.496227062911</v>
      </c>
      <c r="J174" s="172">
        <f>-SUMIFS([6]BV_Data_An_Cour!$O:$O,[6]BV_Data_An_Cour!$U:$U,$B174,[6]BV_Data_An_Cour!$V:$V,$C174,[6]BV_Data_An_Cour!$W:$W,J$2)</f>
        <v>440</v>
      </c>
      <c r="K174" s="173">
        <f>-SUMIFS([6]BV_Data_An_Cour!$O:$O,[6]BV_Data_An_Cour!$X:$X,"Oui",[6]BV_Data_An_Cour!$U:$U,$B174,[6]BV_Data_An_Cour!$V:$V,$C174)</f>
        <v>55182.25</v>
      </c>
      <c r="L174" s="34">
        <f>-SUMIFS([6]BV_Data_An_Cour!$O:$O,[6]BV_Data_An_Cour!$U:$U,$B174,[6]BV_Data_An_Cour!$V:$V,$C174,[6]BV_Data_An_Cour!$W:$W,$L$2)</f>
        <v>38526</v>
      </c>
      <c r="M174" s="164">
        <f>(K174-H174)/H174</f>
        <v>-0.3070251849122741</v>
      </c>
      <c r="N174" s="115">
        <f>L174-I174</f>
        <v>-17069.496227062911</v>
      </c>
      <c r="O174" s="172">
        <f>-SUMIFS([6]BV_Data_An_Prec!$O:$O,[6]BV_Data_An_Prec!$U:$U,$B174,[6]BV_Data_An_Prec!$V:$V,$C174,[6]BV_Data_An_Prec!$W:$W,O$2)</f>
        <v>407</v>
      </c>
      <c r="P174" s="173">
        <f>-SUMIFS([6]BV_Data_An_Prec!$O:$O,[6]BV_Data_An_Prec!$X:$X,"Oui",[6]BV_Data_An_Prec!$U:$U,$B174,[6]BV_Data_An_Prec!$V:$V,$C174)</f>
        <v>96081.42</v>
      </c>
      <c r="Q174" s="34">
        <f>-SUMIFS([6]BV_Data_An_Prec!$O:$O,[6]BV_Data_An_Prec!$U:$U,$B174,[6]BV_Data_An_Prec!$V:$V,$C174,[6]BV_Data_An_Prec!$W:$W,$L$2)</f>
        <v>64356.429999999993</v>
      </c>
      <c r="R174" s="164">
        <f>IF(O174=0,0,J174/O174)</f>
        <v>1.0810810810810811</v>
      </c>
      <c r="S174" s="86">
        <f>L174-Q174</f>
        <v>-25830.429999999993</v>
      </c>
      <c r="T174" s="83"/>
      <c r="U174" s="14">
        <f>K174*I175</f>
        <v>38526.278717659283</v>
      </c>
      <c r="V174" s="31">
        <f>U174-L174</f>
        <v>0.27871765928284731</v>
      </c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0" ht="15.75" customHeight="1">
      <c r="A175" t="str">
        <f t="shared" si="62"/>
        <v>Service% profit / ventes</v>
      </c>
      <c r="B175" s="12" t="s">
        <v>84</v>
      </c>
      <c r="C175" s="30" t="s">
        <v>88</v>
      </c>
      <c r="D175" s="14"/>
      <c r="E175" s="14"/>
      <c r="F175" s="165">
        <f>F174/E174</f>
        <v>0.69816433214773377</v>
      </c>
      <c r="G175" s="42"/>
      <c r="H175" s="14"/>
      <c r="I175" s="165">
        <f>I174/H174</f>
        <v>0.69816433214773377</v>
      </c>
      <c r="J175" s="42"/>
      <c r="K175" s="14"/>
      <c r="L175" s="165">
        <f>IF(L174=0,0,L174/K174)</f>
        <v>0.69815928129063243</v>
      </c>
      <c r="M175" s="43"/>
      <c r="N175" s="44"/>
      <c r="O175" s="42"/>
      <c r="P175" s="14"/>
      <c r="Q175" s="165">
        <f>IF(Q174=0,0,Q174/P174)</f>
        <v>0.66981139537696255</v>
      </c>
      <c r="R175" s="43"/>
      <c r="S175" s="45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0" ht="15.75" customHeight="1">
      <c r="A176" t="str">
        <f t="shared" si="62"/>
        <v>Service</v>
      </c>
      <c r="B176" s="12" t="s">
        <v>84</v>
      </c>
      <c r="C176" s="88"/>
      <c r="D176" s="117"/>
      <c r="E176" s="117"/>
      <c r="F176" s="167"/>
      <c r="G176" s="24"/>
      <c r="H176" s="117"/>
      <c r="I176" s="167"/>
      <c r="J176" s="24"/>
      <c r="K176" s="174"/>
      <c r="L176" s="167"/>
      <c r="M176" s="175"/>
      <c r="N176" s="176"/>
      <c r="O176" s="24"/>
      <c r="P176" s="174"/>
      <c r="Q176" s="167"/>
      <c r="R176" s="175"/>
      <c r="S176" s="177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0" ht="15.75" customHeight="1">
      <c r="A177" t="str">
        <f t="shared" si="62"/>
        <v>ServiceM/O Interne</v>
      </c>
      <c r="B177" s="12" t="s">
        <v>84</v>
      </c>
      <c r="C177" s="30" t="s">
        <v>90</v>
      </c>
      <c r="D177" s="14">
        <f>+INDEX('[6]Budget original'!$A$2:$AO$496,MATCH($A177,'[6]Budget original'!$A$2:$A$496,0),MATCH(D$2,'[6]Budget original'!$A$2:$AO$2,0))</f>
        <v>252.06007127051322</v>
      </c>
      <c r="E177" s="83">
        <f>+INDEX('[6]Budget original'!$A$2:$AO$496,MATCH($A177,'[6]Budget original'!$A$2:$A$496,0),MATCH(E$2,'[6]Budget original'!$A$2:$AO$2,0))</f>
        <v>59441.354139786585</v>
      </c>
      <c r="F177" s="83">
        <f>+INDEX('[6]Budget original'!$A$2:$AO$496,MATCH($A177,'[6]Budget original'!$A$2:$A$496,0),MATCH(F$2,'[6]Budget original'!$A$2:$AO$2,0))</f>
        <v>43583.980989771517</v>
      </c>
      <c r="G177" s="42">
        <f>+INDEX('[6]Budget révisé'!$A$2:$AO$496,MATCH($A177,'[6]Budget révisé'!$A$2:$A$496,0),MATCH(G$2,'[6]Budget révisé'!$A$2:$AO$2,0))</f>
        <v>252.06007127051322</v>
      </c>
      <c r="H177" s="83">
        <f>+INDEX('[6]Budget révisé'!$A$2:$AO$496,MATCH($A177,'[6]Budget révisé'!$A$2:$A$496,0),MATCH(H$2,'[6]Budget révisé'!$A$2:$AO$2,0))</f>
        <v>59441.354139786585</v>
      </c>
      <c r="I177" s="83">
        <f>+INDEX('[6]Budget révisé'!$A$2:$AO$496,MATCH($A177,'[6]Budget révisé'!$A$2:$A$496,0),MATCH(I$2,'[6]Budget révisé'!$A$2:$AO$2,0))</f>
        <v>43583.980989771517</v>
      </c>
      <c r="J177" s="61">
        <f>-SUMIFS([6]BV_Data_An_Cour!$O:$O,[6]BV_Data_An_Cour!$U:$U,$B177,[6]BV_Data_An_Cour!$V:$V,$C177,[6]BV_Data_An_Cour!$W:$W,J$2)</f>
        <v>241</v>
      </c>
      <c r="K177" s="173">
        <f>-SUMIFS([6]BV_Data_An_Cour!$O:$O,[6]BV_Data_An_Cour!$X:$X,"Oui",[6]BV_Data_An_Cour!$U:$U,$B177,[6]BV_Data_An_Cour!$V:$V,$C177)</f>
        <v>56092.82</v>
      </c>
      <c r="L177" s="34">
        <f>-SUMIFS([6]BV_Data_An_Cour!$O:$O,[6]BV_Data_An_Cour!$U:$U,$B177,[6]BV_Data_An_Cour!$V:$V,$C177,[6]BV_Data_An_Cour!$W:$W,$L$2)</f>
        <v>41594.86</v>
      </c>
      <c r="M177" s="164">
        <f>(K177-H177)/H177</f>
        <v>-5.633340942926586E-2</v>
      </c>
      <c r="N177" s="60">
        <f t="shared" ref="N177:N178" si="67">L177-I177</f>
        <v>-1989.1209897715162</v>
      </c>
      <c r="O177" s="61">
        <f>-SUMIFS([6]BV_Data_An_Prec!$O:$O,[6]BV_Data_An_Prec!$U:$U,$B177,[6]BV_Data_An_Prec!$V:$V,$C177,[6]BV_Data_An_Prec!$W:$W,O$2)</f>
        <v>217</v>
      </c>
      <c r="P177" s="173">
        <f>-SUMIFS([6]BV_Data_An_Prec!$O:$O,[6]BV_Data_An_Prec!$X:$X,"Oui",[6]BV_Data_An_Prec!$U:$U,$B177,[6]BV_Data_An_Prec!$V:$V,$C177)</f>
        <v>45657.38</v>
      </c>
      <c r="Q177" s="34">
        <f>-SUMIFS([6]BV_Data_An_Prec!$O:$O,[6]BV_Data_An_Prec!$U:$U,$B177,[6]BV_Data_An_Prec!$V:$V,$C177,[6]BV_Data_An_Prec!$W:$W,$L$2)</f>
        <v>31772.25</v>
      </c>
      <c r="R177" s="164">
        <f>IF(O177=0,0,J177/O177)</f>
        <v>1.1105990783410138</v>
      </c>
      <c r="S177" s="86">
        <f>L177-Q177</f>
        <v>9822.61</v>
      </c>
      <c r="T177" s="83"/>
      <c r="U177" s="14">
        <f>K177*I178</f>
        <v>41128.746744117379</v>
      </c>
      <c r="V177" s="31">
        <f>U177-L177</f>
        <v>-466.11325588262116</v>
      </c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0" ht="15.75" customHeight="1">
      <c r="A178" t="str">
        <f t="shared" si="62"/>
        <v>Service% profit / ventes</v>
      </c>
      <c r="B178" s="12" t="s">
        <v>84</v>
      </c>
      <c r="C178" s="30" t="s">
        <v>88</v>
      </c>
      <c r="D178" s="14"/>
      <c r="E178" s="150"/>
      <c r="F178" s="165">
        <f>F177/E177</f>
        <v>0.73322658308349231</v>
      </c>
      <c r="G178" s="42"/>
      <c r="H178" s="150"/>
      <c r="I178" s="165">
        <f>I177/H177</f>
        <v>0.73322658308349231</v>
      </c>
      <c r="J178" s="61"/>
      <c r="K178" s="150"/>
      <c r="L178" s="165">
        <f>IF(L177=0,0,L177/K177)</f>
        <v>0.74153626079059676</v>
      </c>
      <c r="M178" s="164"/>
      <c r="N178" s="60">
        <f t="shared" si="67"/>
        <v>8.3096777071044459E-3</v>
      </c>
      <c r="O178" s="61"/>
      <c r="P178" s="150"/>
      <c r="Q178" s="165">
        <f>IF(Q177=0,0,Q177/P177)</f>
        <v>0.69588421411828716</v>
      </c>
      <c r="R178" s="61">
        <f>O178-K178</f>
        <v>0</v>
      </c>
      <c r="S178" s="86"/>
      <c r="T178" s="83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0" ht="15.75" customHeight="1">
      <c r="A179" t="str">
        <f t="shared" si="62"/>
        <v>Service</v>
      </c>
      <c r="B179" s="12" t="s">
        <v>84</v>
      </c>
      <c r="C179" s="30"/>
      <c r="D179" s="14"/>
      <c r="E179" s="178"/>
      <c r="F179" s="179"/>
      <c r="G179" s="42"/>
      <c r="H179" s="178"/>
      <c r="I179" s="167"/>
      <c r="J179" s="61"/>
      <c r="K179" s="180"/>
      <c r="L179" s="165"/>
      <c r="M179" s="164"/>
      <c r="N179" s="60"/>
      <c r="O179" s="61"/>
      <c r="P179" s="180"/>
      <c r="Q179" s="165"/>
      <c r="R179" s="181"/>
      <c r="S179" s="86"/>
      <c r="T179" s="83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1:40" ht="15.75" customHeight="1">
      <c r="A180" t="str">
        <f t="shared" si="62"/>
        <v>ServiceM/O Esthétique</v>
      </c>
      <c r="B180" s="12" t="s">
        <v>84</v>
      </c>
      <c r="C180" s="15" t="s">
        <v>91</v>
      </c>
      <c r="D180" s="111">
        <f>+INDEX('[6]Budget original'!$A$2:$AO$496,MATCH($A180,'[6]Budget original'!$A$2:$A$496,0),MATCH(D$2,'[6]Budget original'!$A$2:$AO$2,0))</f>
        <v>0</v>
      </c>
      <c r="E180" s="83">
        <f>+INDEX('[6]Budget original'!$A$2:$AO$496,MATCH($A180,'[6]Budget original'!$A$2:$A$496,0),MATCH(E$2,'[6]Budget original'!$A$2:$AO$2,0))</f>
        <v>240.85478239011712</v>
      </c>
      <c r="F180" s="83">
        <f>+INDEX('[6]Budget original'!$A$2:$AO$496,MATCH($A180,'[6]Budget original'!$A$2:$A$496,0),MATCH(F$2,'[6]Budget original'!$A$2:$AO$2,0))</f>
        <v>178.23253896868667</v>
      </c>
      <c r="G180" s="113">
        <f>+INDEX('[6]Budget révisé'!$A$2:$AO$496,MATCH($A180,'[6]Budget révisé'!$A$2:$A$496,0),MATCH(G$2,'[6]Budget révisé'!$A$2:$AO$2,0))</f>
        <v>0</v>
      </c>
      <c r="H180" s="83">
        <f>+INDEX('[6]Budget révisé'!$A$2:$AO$496,MATCH($A180,'[6]Budget révisé'!$A$2:$A$496,0),MATCH(H$2,'[6]Budget révisé'!$A$2:$AO$2,0))</f>
        <v>240.85478239011712</v>
      </c>
      <c r="I180" s="83">
        <f>+INDEX('[6]Budget révisé'!$A$2:$AO$496,MATCH($A180,'[6]Budget révisé'!$A$2:$A$496,0),MATCH(I$2,'[6]Budget révisé'!$A$2:$AO$2,0))</f>
        <v>178.23253896868667</v>
      </c>
      <c r="J180" s="172">
        <f>-SUMIFS([6]BV_Data_An_Cour!$O:$O,[6]BV_Data_An_Cour!$U:$U,$B180,[6]BV_Data_An_Cour!$V:$V,$C180,[6]BV_Data_An_Cour!$W:$W,J$2)</f>
        <v>0</v>
      </c>
      <c r="K180" s="173">
        <f>-SUMIFS([6]BV_Data_An_Cour!$O:$O,[6]BV_Data_An_Cour!$X:$X,"Oui",[6]BV_Data_An_Cour!$U:$U,$B180,[6]BV_Data_An_Cour!$V:$V,$C180)</f>
        <v>429.8</v>
      </c>
      <c r="L180" s="114">
        <f>-SUMIFS([6]BV_Data_An_Cour!$O:$O,[6]BV_Data_An_Cour!$U:$U,$B180,[6]BV_Data_An_Cour!$V:$V,$C180,[6]BV_Data_An_Cour!$W:$W,$L$2)</f>
        <v>408.59000000000003</v>
      </c>
      <c r="M180" s="182">
        <f>IF(H180=0,0,(K180-H180)/H180)</f>
        <v>0.7844777493512447</v>
      </c>
      <c r="N180" s="115">
        <f>L180-I180</f>
        <v>230.35746103131336</v>
      </c>
      <c r="O180" s="172">
        <f>-SUMIFS([6]BV_Data_An_Prec!$O:$O,[6]BV_Data_An_Prec!$U:$U,$B180,[6]BV_Data_An_Prec!$V:$V,$C180,[6]BV_Data_An_Prec!$W:$W,O$2)</f>
        <v>0</v>
      </c>
      <c r="P180" s="173">
        <f>-SUMIFS([6]BV_Data_An_Prec!$O:$O,[6]BV_Data_An_Prec!$X:$X,"Oui",[6]BV_Data_An_Prec!$U:$U,$B180,[6]BV_Data_An_Prec!$V:$V,$C180)</f>
        <v>53.86</v>
      </c>
      <c r="Q180" s="114">
        <f>-SUMIFS([6]BV_Data_An_Prec!$O:$O,[6]BV_Data_An_Prec!$U:$U,$B180,[6]BV_Data_An_Prec!$V:$V,$C180,[6]BV_Data_An_Prec!$W:$W,$L$2)</f>
        <v>44.11</v>
      </c>
      <c r="R180" s="164">
        <f>IF(O180=0,0,J180/O180)</f>
        <v>0</v>
      </c>
      <c r="S180" s="116">
        <f>L180-Q180</f>
        <v>364.48</v>
      </c>
      <c r="T180" s="83"/>
      <c r="U180" s="14">
        <f>K180*I181</f>
        <v>318.05200000000002</v>
      </c>
      <c r="V180" s="31">
        <f>U180-L180</f>
        <v>-90.538000000000011</v>
      </c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0" ht="15.75" customHeight="1">
      <c r="A181" t="str">
        <f t="shared" si="62"/>
        <v>Service% profit / ventes</v>
      </c>
      <c r="B181" s="12" t="s">
        <v>84</v>
      </c>
      <c r="C181" s="30" t="s">
        <v>88</v>
      </c>
      <c r="D181" s="77"/>
      <c r="E181" s="183"/>
      <c r="F181" s="165">
        <f>IFERROR(F180/E180,0)</f>
        <v>0.74</v>
      </c>
      <c r="G181" s="79"/>
      <c r="H181" s="183"/>
      <c r="I181" s="165">
        <f>IFERROR(I180/H180,0)</f>
        <v>0.74</v>
      </c>
      <c r="J181" s="184"/>
      <c r="K181" s="183">
        <f>IF(J181&lt;=0,0,L181/J181)</f>
        <v>0</v>
      </c>
      <c r="L181" s="165">
        <f>IF(L180=0,0,L180/K180)</f>
        <v>0.9506514657980456</v>
      </c>
      <c r="M181" s="61">
        <f>J181-G181</f>
        <v>0</v>
      </c>
      <c r="N181" s="185"/>
      <c r="O181" s="184"/>
      <c r="P181" s="183">
        <f>IF(O181&lt;=0,0,Q181/O181)</f>
        <v>0</v>
      </c>
      <c r="Q181" s="165">
        <f>IF(Q180=0,0,Q180/P180)</f>
        <v>0.81897512068325284</v>
      </c>
      <c r="R181" s="42"/>
      <c r="S181" s="186"/>
      <c r="T181" s="118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0" ht="15.75" customHeight="1">
      <c r="A182" t="str">
        <f t="shared" si="62"/>
        <v>Service</v>
      </c>
      <c r="B182" s="12" t="s">
        <v>84</v>
      </c>
      <c r="C182" s="88"/>
      <c r="D182" s="187"/>
      <c r="E182" s="188"/>
      <c r="F182" s="167"/>
      <c r="G182" s="189"/>
      <c r="H182" s="188"/>
      <c r="I182" s="167"/>
      <c r="J182" s="190"/>
      <c r="K182" s="26"/>
      <c r="L182" s="167"/>
      <c r="M182" s="168"/>
      <c r="N182" s="191"/>
      <c r="O182" s="190"/>
      <c r="P182" s="26"/>
      <c r="Q182" s="167"/>
      <c r="R182" s="24"/>
      <c r="S182" s="192"/>
      <c r="T182" s="118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0" ht="26.25" customHeight="1" thickBot="1">
      <c r="A183" t="str">
        <f t="shared" si="62"/>
        <v>ServiceAjustement M/O</v>
      </c>
      <c r="B183" s="12" t="s">
        <v>84</v>
      </c>
      <c r="C183" s="30" t="s">
        <v>92</v>
      </c>
      <c r="D183" s="14"/>
      <c r="E183" s="14"/>
      <c r="F183" s="60">
        <f>+INDEX('[6]Budget original'!$A$2:$AO$496,MATCH($A183,'[6]Budget original'!$A$2:$A$496,0),MATCH(F$2,'[6]Budget original'!$A$2:$AO$2,0))</f>
        <v>-4222.0781123780662</v>
      </c>
      <c r="G183" s="42"/>
      <c r="H183" s="83"/>
      <c r="I183" s="83">
        <f>+INDEX('[6]Budget révisé'!$A$2:$AO$496,MATCH($A183,'[6]Budget révisé'!$A$2:$A$496,0),MATCH(I$2,'[6]Budget révisé'!$A$2:$AO$2,0))</f>
        <v>-4222.0781123780662</v>
      </c>
      <c r="J183" s="61"/>
      <c r="K183" s="83"/>
      <c r="L183" s="83">
        <f>-SUMIFS([6]BV_Data_An_Cour!$O:$O,[6]BV_Data_An_Cour!$U:$U,$B183,[6]BV_Data_An_Cour!$V:$V,$C183,[6]BV_Data_An_Cour!$W:$W,$L$2)</f>
        <v>-3700.69</v>
      </c>
      <c r="M183" s="184"/>
      <c r="N183" s="60">
        <f t="shared" ref="N183:N184" si="68">L183-I183</f>
        <v>521.38811237806613</v>
      </c>
      <c r="O183" s="61"/>
      <c r="P183" s="83"/>
      <c r="Q183" s="34">
        <f>-SUMIFS([6]BV_Data_An_Prec!$O:$O,[6]BV_Data_An_Prec!$U:$U,$B183,[6]BV_Data_An_Prec!$V:$V,$C183,[6]BV_Data_An_Prec!$W:$W,$L$2)</f>
        <v>-3764.12</v>
      </c>
      <c r="R183" s="193"/>
      <c r="S183" s="86">
        <f t="shared" ref="S183:S184" si="69">L183-Q183</f>
        <v>63.429999999999836</v>
      </c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0" ht="15.75" customHeight="1" thickTop="1">
      <c r="A184" t="str">
        <f t="shared" si="62"/>
        <v>ServiceSous-total M/O</v>
      </c>
      <c r="B184" s="12" t="s">
        <v>84</v>
      </c>
      <c r="C184" s="194" t="s">
        <v>93</v>
      </c>
      <c r="D184" s="195"/>
      <c r="E184" s="195">
        <f t="shared" ref="E184:F184" si="70">E171+E174+E177+E180+E183</f>
        <v>239514.30321191062</v>
      </c>
      <c r="F184" s="196">
        <f t="shared" si="70"/>
        <v>170337.17721679306</v>
      </c>
      <c r="G184" s="197"/>
      <c r="H184" s="195">
        <f t="shared" ref="H184:L184" si="71">H171+H174+H177+H180+H183</f>
        <v>239514.30321191062</v>
      </c>
      <c r="I184" s="196">
        <f t="shared" si="71"/>
        <v>170337.17721679306</v>
      </c>
      <c r="J184" s="197">
        <f t="shared" si="71"/>
        <v>998</v>
      </c>
      <c r="K184" s="195">
        <f t="shared" si="71"/>
        <v>181400.59</v>
      </c>
      <c r="L184" s="196">
        <f t="shared" si="71"/>
        <v>129135.57999999999</v>
      </c>
      <c r="M184" s="198">
        <f>(K184-H184)/H184</f>
        <v>-0.24263149395505801</v>
      </c>
      <c r="N184" s="196">
        <f t="shared" si="68"/>
        <v>-41201.597216793074</v>
      </c>
      <c r="O184" s="197">
        <f t="shared" ref="O184:Q184" si="72">O171+O174+O177+O180+O183</f>
        <v>977</v>
      </c>
      <c r="P184" s="195">
        <f t="shared" si="72"/>
        <v>234621.78999999998</v>
      </c>
      <c r="Q184" s="196">
        <f t="shared" si="72"/>
        <v>161141.04999999999</v>
      </c>
      <c r="R184" s="43">
        <f>IF(O184=0,0,J184/O184)</f>
        <v>1.0214943705220061</v>
      </c>
      <c r="S184" s="199">
        <f t="shared" si="69"/>
        <v>-32005.47</v>
      </c>
      <c r="T184" s="118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0" ht="15.75" customHeight="1">
      <c r="A185" t="str">
        <f t="shared" si="62"/>
        <v>Service% protit / ventes</v>
      </c>
      <c r="B185" s="12" t="s">
        <v>84</v>
      </c>
      <c r="C185" s="200" t="s">
        <v>94</v>
      </c>
      <c r="D185" s="201"/>
      <c r="E185" s="201"/>
      <c r="F185" s="202">
        <f>F184/E184</f>
        <v>0.71117747429925715</v>
      </c>
      <c r="G185" s="203"/>
      <c r="H185" s="515">
        <f>IF(G184=0,0,H184/G184)</f>
        <v>0</v>
      </c>
      <c r="I185" s="44">
        <f>I184/H184</f>
        <v>0.71117747429925715</v>
      </c>
      <c r="J185" s="203"/>
      <c r="K185" s="515">
        <f>IF(J184=0,0,K184/J184)</f>
        <v>181.76411823647294</v>
      </c>
      <c r="L185" s="44">
        <f>IF(L184=0,0,L184/K184)</f>
        <v>0.71188070556992122</v>
      </c>
      <c r="M185" s="203"/>
      <c r="N185" s="202">
        <f>N184/I184</f>
        <v>-0.24188258775918664</v>
      </c>
      <c r="O185" s="203"/>
      <c r="P185" s="515">
        <f>IF(O184=0,0,P184/O184)</f>
        <v>240.14512794268165</v>
      </c>
      <c r="Q185" s="44">
        <f>IF(Q184=0,0,Q184/P184)</f>
        <v>0.68681195382577209</v>
      </c>
      <c r="R185" s="203"/>
      <c r="S185" s="45">
        <f>IF(R184=0,0,S184/R184)</f>
        <v>-31332.008206412829</v>
      </c>
      <c r="T185" s="118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0" ht="15.75" customHeight="1">
      <c r="A186" t="str">
        <f t="shared" si="62"/>
        <v>Service</v>
      </c>
      <c r="B186" s="12" t="s">
        <v>84</v>
      </c>
      <c r="C186" s="36"/>
      <c r="D186" s="204"/>
      <c r="E186" s="205"/>
      <c r="F186" s="206"/>
      <c r="G186" s="207"/>
      <c r="H186" s="205"/>
      <c r="I186" s="206"/>
      <c r="J186" s="207"/>
      <c r="K186" s="205"/>
      <c r="L186" s="206"/>
      <c r="M186" s="207"/>
      <c r="N186" s="206"/>
      <c r="O186" s="207"/>
      <c r="P186" s="205"/>
      <c r="Q186" s="206"/>
      <c r="R186" s="207"/>
      <c r="S186" s="208"/>
      <c r="T186" s="118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1:40" ht="19.5" customHeight="1">
      <c r="A187" t="str">
        <f t="shared" si="62"/>
        <v>ServiceSous-traitement</v>
      </c>
      <c r="B187" s="12" t="s">
        <v>84</v>
      </c>
      <c r="C187" s="30" t="s">
        <v>95</v>
      </c>
      <c r="D187" s="83"/>
      <c r="E187" s="83">
        <f>+INDEX('[6]Budget original'!$A$2:$AO$496,MATCH($A187,'[6]Budget original'!$A$2:$A$496,0),MATCH(E$2,'[6]Budget original'!$A$2:$AO$2,0))</f>
        <v>24378.890593754368</v>
      </c>
      <c r="F187" s="83">
        <f>+INDEX('[6]Budget original'!$A$2:$AO$496,MATCH($A187,'[6]Budget original'!$A$2:$A$496,0),MATCH(F$2,'[6]Budget original'!$A$2:$AO$2,0))</f>
        <v>5850.9337425010481</v>
      </c>
      <c r="G187" s="61"/>
      <c r="H187" s="83">
        <f>+INDEX('[6]Budget révisé'!$A$2:$AO$496,MATCH($A187,'[6]Budget révisé'!$A$2:$A$496,0),MATCH(H$2,'[6]Budget révisé'!$A$2:$AO$2,0))</f>
        <v>24378.890593754368</v>
      </c>
      <c r="I187" s="83">
        <f>+INDEX('[6]Budget révisé'!$A$2:$AO$496,MATCH($A187,'[6]Budget révisé'!$A$2:$A$496,0),MATCH(I$2,'[6]Budget révisé'!$A$2:$AO$2,0))</f>
        <v>5850.9337425010481</v>
      </c>
      <c r="J187" s="61"/>
      <c r="K187" s="31">
        <f>-SUMIFS([6]BV_Data_An_Cour!$O:$O,[6]BV_Data_An_Cour!$X:$X,"Oui",[6]BV_Data_An_Cour!$U:$U,$B187,[6]BV_Data_An_Cour!$V:$V,$C187)</f>
        <v>16776.080000000002</v>
      </c>
      <c r="L187" s="34">
        <f>-SUMIFS([6]BV_Data_An_Cour!$O:$O,[6]BV_Data_An_Cour!$U:$U,$B187,[6]BV_Data_An_Cour!$V:$V,$C187,[6]BV_Data_An_Cour!$W:$W,$L$2)</f>
        <v>3688.59</v>
      </c>
      <c r="M187" s="85">
        <f>IF(H187=0,0,(K187-H187)/H187)</f>
        <v>-0.31186040088723854</v>
      </c>
      <c r="N187" s="60">
        <f>L187-I187</f>
        <v>-2162.3437425010479</v>
      </c>
      <c r="O187" s="61"/>
      <c r="P187" s="31">
        <f>-SUMIFS([6]BV_Data_An_Prec!$O:$O,[6]BV_Data_An_Prec!$X:$X,"Oui",[6]BV_Data_An_Prec!$U:$U,$B187,[6]BV_Data_An_Prec!$V:$V,$C187)</f>
        <v>28809.769999999997</v>
      </c>
      <c r="Q187" s="34">
        <f>-SUMIFS([6]BV_Data_An_Prec!$O:$O,[6]BV_Data_An_Prec!$U:$U,$B187,[6]BV_Data_An_Prec!$V:$V,$C187,[6]BV_Data_An_Prec!$W:$W,$L$2)</f>
        <v>7112.3099999999977</v>
      </c>
      <c r="R187" s="164">
        <f>IF(O187=0,0,J187/O187)</f>
        <v>0</v>
      </c>
      <c r="S187" s="86">
        <f>L187-Q187</f>
        <v>-3423.7199999999975</v>
      </c>
      <c r="T187" s="118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0" ht="21" customHeight="1">
      <c r="A188" t="str">
        <f t="shared" si="62"/>
        <v>Service% profit / ventes</v>
      </c>
      <c r="B188" s="12" t="s">
        <v>84</v>
      </c>
      <c r="C188" s="30" t="s">
        <v>88</v>
      </c>
      <c r="D188" s="14"/>
      <c r="E188" s="150"/>
      <c r="F188" s="165">
        <f>IFERROR(F187/E187,0)</f>
        <v>0.24</v>
      </c>
      <c r="G188" s="42"/>
      <c r="H188" s="150"/>
      <c r="I188" s="165">
        <f>IFERROR(I187/H187,0)</f>
        <v>0.24</v>
      </c>
      <c r="J188" s="184"/>
      <c r="K188" s="183"/>
      <c r="L188" s="165">
        <f>IF(L187=0,0,L187/K187)</f>
        <v>0.21987198439683167</v>
      </c>
      <c r="M188" s="184"/>
      <c r="N188" s="185"/>
      <c r="O188" s="184"/>
      <c r="P188" s="183"/>
      <c r="Q188" s="165">
        <f>IF(Q187=0,0,Q187/P187)</f>
        <v>0.24687146061908855</v>
      </c>
      <c r="R188" s="184"/>
      <c r="S188" s="186"/>
      <c r="T188" s="118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0" ht="15.75" customHeight="1">
      <c r="A189" t="str">
        <f t="shared" si="62"/>
        <v>Service</v>
      </c>
      <c r="B189" s="12" t="s">
        <v>84</v>
      </c>
      <c r="C189" s="30"/>
      <c r="D189" s="14"/>
      <c r="E189" s="150"/>
      <c r="F189" s="165"/>
      <c r="G189" s="42"/>
      <c r="H189" s="150"/>
      <c r="I189" s="165"/>
      <c r="J189" s="184"/>
      <c r="K189" s="183"/>
      <c r="L189" s="165"/>
      <c r="M189" s="184"/>
      <c r="N189" s="185"/>
      <c r="O189" s="184"/>
      <c r="P189" s="183"/>
      <c r="Q189" s="165"/>
      <c r="R189" s="184"/>
      <c r="S189" s="186"/>
      <c r="T189" s="118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1:40" ht="15.75" customHeight="1">
      <c r="A190" t="str">
        <f t="shared" si="62"/>
        <v>ServiceM.O. Recond. MCPA</v>
      </c>
      <c r="B190" s="12" t="s">
        <v>84</v>
      </c>
      <c r="C190" s="30" t="s">
        <v>96</v>
      </c>
      <c r="D190" s="14"/>
      <c r="E190" s="83">
        <f>+INDEX('[6]Budget original'!$A$2:$AO$496,MATCH($A190,'[6]Budget original'!$A$2:$A$496,0),MATCH(E$2,'[6]Budget original'!$A$2:$AO$2,0))</f>
        <v>0</v>
      </c>
      <c r="F190" s="83">
        <f>+INDEX('[6]Budget original'!$A$2:$AO$496,MATCH($A190,'[6]Budget original'!$A$2:$A$496,0),MATCH(F$2,'[6]Budget original'!$A$2:$AO$2,0))</f>
        <v>0</v>
      </c>
      <c r="G190" s="42"/>
      <c r="H190" s="83">
        <f>+INDEX('[6]Budget révisé'!$A$2:$AO$496,MATCH($A190,'[6]Budget révisé'!$A$2:$A$496,0),MATCH(H$2,'[6]Budget révisé'!$A$2:$AO$2,0))</f>
        <v>0</v>
      </c>
      <c r="I190" s="83">
        <f>+INDEX('[6]Budget révisé'!$A$2:$AO$496,MATCH($A190,'[6]Budget révisé'!$A$2:$A$496,0),MATCH(I$2,'[6]Budget révisé'!$A$2:$AO$2,0))</f>
        <v>0</v>
      </c>
      <c r="J190" s="184"/>
      <c r="K190" s="31">
        <f>-SUMIFS([6]BV_Data_An_Cour!$O:$O,[6]BV_Data_An_Cour!$X:$X,"Oui",[6]BV_Data_An_Cour!$U:$U,$B190,[6]BV_Data_An_Cour!$V:$V,$C190)</f>
        <v>0</v>
      </c>
      <c r="L190" s="165"/>
      <c r="M190" s="184"/>
      <c r="N190" s="185"/>
      <c r="O190" s="184"/>
      <c r="P190" s="31">
        <f>-SUMIFS([6]BV_Data_An_Prec!$O:$O,[6]BV_Data_An_Prec!$X:$X,"Oui",[6]BV_Data_An_Prec!$U:$U,$B190,[6]BV_Data_An_Prec!$V:$V,$C190)</f>
        <v>0</v>
      </c>
      <c r="Q190" s="165"/>
      <c r="R190" s="184"/>
      <c r="S190" s="186"/>
      <c r="T190" s="118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0" ht="15.75" customHeight="1">
      <c r="A191" t="str">
        <f t="shared" si="62"/>
        <v>Service% profit / ventes</v>
      </c>
      <c r="B191" s="12" t="s">
        <v>84</v>
      </c>
      <c r="C191" s="30" t="s">
        <v>88</v>
      </c>
      <c r="D191" s="14"/>
      <c r="E191" s="150"/>
      <c r="F191" s="165">
        <f>IF(F190=0,0,F190/E190)</f>
        <v>0</v>
      </c>
      <c r="G191" s="42"/>
      <c r="H191" s="150"/>
      <c r="I191" s="165">
        <f>IF(I190=0,0,I190/H190)</f>
        <v>0</v>
      </c>
      <c r="J191" s="184"/>
      <c r="K191" s="183"/>
      <c r="L191" s="165">
        <f>IF(L190=0,0,L190/K190)</f>
        <v>0</v>
      </c>
      <c r="M191" s="184"/>
      <c r="N191" s="185"/>
      <c r="O191" s="184"/>
      <c r="P191" s="183"/>
      <c r="Q191" s="165">
        <f>IF(Q190=0,0,Q190/P190)</f>
        <v>0</v>
      </c>
      <c r="R191" s="184"/>
      <c r="S191" s="186"/>
      <c r="T191" s="118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0" ht="15.75" customHeight="1" thickBot="1">
      <c r="A192" t="str">
        <f t="shared" si="62"/>
        <v>Service</v>
      </c>
      <c r="B192" s="12" t="s">
        <v>84</v>
      </c>
      <c r="C192" s="209"/>
      <c r="D192" s="210"/>
      <c r="E192" s="211"/>
      <c r="F192" s="212"/>
      <c r="G192" s="213"/>
      <c r="H192" s="211"/>
      <c r="I192" s="212"/>
      <c r="J192" s="213"/>
      <c r="K192" s="211"/>
      <c r="L192" s="212"/>
      <c r="M192" s="213"/>
      <c r="N192" s="212"/>
      <c r="O192" s="213"/>
      <c r="P192" s="211"/>
      <c r="Q192" s="212"/>
      <c r="R192" s="213"/>
      <c r="S192" s="214"/>
      <c r="T192" s="118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0" ht="24.75" customHeight="1" thickTop="1">
      <c r="A193" t="str">
        <f t="shared" si="62"/>
        <v>ServiceTotal Mécanique</v>
      </c>
      <c r="B193" s="12" t="s">
        <v>84</v>
      </c>
      <c r="C193" s="63" t="s">
        <v>97</v>
      </c>
      <c r="D193" s="64"/>
      <c r="E193" s="64">
        <f t="shared" ref="E193:F193" si="73">E184+E187+E190</f>
        <v>263893.19380566501</v>
      </c>
      <c r="F193" s="66">
        <f t="shared" si="73"/>
        <v>176188.11095929411</v>
      </c>
      <c r="G193" s="67"/>
      <c r="H193" s="64">
        <f t="shared" ref="H193:I193" si="74">H184+H187+H190</f>
        <v>263893.19380566501</v>
      </c>
      <c r="I193" s="66">
        <f t="shared" si="74"/>
        <v>176188.11095929411</v>
      </c>
      <c r="J193" s="67"/>
      <c r="K193" s="64">
        <f>K184+K187+K190</f>
        <v>198176.66999999998</v>
      </c>
      <c r="L193" s="66">
        <f t="shared" ref="L193" si="75">L184+L187+L190</f>
        <v>132824.16999999998</v>
      </c>
      <c r="M193" s="215">
        <f>L194-I194</f>
        <v>2.5817941300871894E-3</v>
      </c>
      <c r="N193" s="66">
        <f>L193-I193</f>
        <v>-43363.940959294123</v>
      </c>
      <c r="O193" s="67"/>
      <c r="P193" s="64">
        <f>P184+P187+P190</f>
        <v>263431.56</v>
      </c>
      <c r="Q193" s="66">
        <f t="shared" ref="Q193" si="76">Q184+Q187+Q190</f>
        <v>168253.36</v>
      </c>
      <c r="R193" s="215">
        <f>L194-Q194</f>
        <v>3.1532544995391709E-2</v>
      </c>
      <c r="S193" s="69">
        <f>L193-Q193</f>
        <v>-35429.19</v>
      </c>
      <c r="T193" s="118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0" ht="24" customHeight="1" thickBot="1">
      <c r="A194" t="str">
        <f t="shared" si="62"/>
        <v>Service</v>
      </c>
      <c r="B194" s="12" t="s">
        <v>84</v>
      </c>
      <c r="C194" s="70"/>
      <c r="D194" s="71"/>
      <c r="E194" s="71"/>
      <c r="F194" s="75">
        <f>F193/E193</f>
        <v>0.66764931834142616</v>
      </c>
      <c r="G194" s="73"/>
      <c r="H194" s="71"/>
      <c r="I194" s="75">
        <f>I193/H193</f>
        <v>0.66764931834142616</v>
      </c>
      <c r="J194" s="73"/>
      <c r="K194" s="71"/>
      <c r="L194" s="75">
        <f>L193/K193</f>
        <v>0.67023111247151335</v>
      </c>
      <c r="M194" s="74"/>
      <c r="N194" s="75">
        <f>N193/I193</f>
        <v>-0.24612296892900326</v>
      </c>
      <c r="O194" s="73"/>
      <c r="P194" s="71"/>
      <c r="Q194" s="75">
        <f>Q193/P193</f>
        <v>0.63869856747612164</v>
      </c>
      <c r="R194" s="74"/>
      <c r="S194" s="76">
        <f>L193/S193</f>
        <v>-3.7490038581181215</v>
      </c>
      <c r="T194" s="77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0" ht="15.75" customHeight="1" thickTop="1">
      <c r="A195" t="str">
        <f t="shared" si="62"/>
        <v>Service</v>
      </c>
      <c r="B195" s="12" t="s">
        <v>84</v>
      </c>
      <c r="C195" s="54"/>
      <c r="D195" s="77"/>
      <c r="E195" s="77"/>
      <c r="F195" s="44"/>
      <c r="G195" s="79"/>
      <c r="H195" s="77"/>
      <c r="I195" s="44"/>
      <c r="J195" s="79"/>
      <c r="K195" s="77"/>
      <c r="L195" s="44"/>
      <c r="M195" s="43"/>
      <c r="N195" s="44"/>
      <c r="O195" s="79"/>
      <c r="P195" s="77"/>
      <c r="Q195" s="44"/>
      <c r="R195" s="43"/>
      <c r="S195" s="45"/>
      <c r="T195" s="77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0" ht="15.75" customHeight="1">
      <c r="A196" t="str">
        <f t="shared" si="62"/>
        <v>ServiceDEPENSES</v>
      </c>
      <c r="B196" s="12" t="s">
        <v>84</v>
      </c>
      <c r="C196" s="80" t="s">
        <v>31</v>
      </c>
      <c r="D196" s="14"/>
      <c r="E196" s="14"/>
      <c r="F196" s="60"/>
      <c r="G196" s="42"/>
      <c r="H196" s="14"/>
      <c r="I196" s="60"/>
      <c r="J196" s="42"/>
      <c r="K196" s="14"/>
      <c r="L196" s="41"/>
      <c r="M196" s="42"/>
      <c r="N196" s="41"/>
      <c r="O196" s="42"/>
      <c r="P196" s="14"/>
      <c r="Q196" s="41"/>
      <c r="R196" s="42"/>
      <c r="S196" s="62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1:40" ht="15.75" customHeight="1">
      <c r="A197" t="str">
        <f t="shared" si="62"/>
        <v>ServiceSalaires cadres</v>
      </c>
      <c r="B197" s="12" t="s">
        <v>84</v>
      </c>
      <c r="C197" s="108" t="s">
        <v>42</v>
      </c>
      <c r="D197" s="14"/>
      <c r="E197" s="14"/>
      <c r="F197" s="31">
        <f>+INDEX('[6]Budget original'!$A$2:$AO$496,MATCH($A197,'[6]Budget original'!$A$2:$A$496,0),MATCH(F$2,'[6]Budget original'!$A$2:$AO$2,0))</f>
        <v>12520.167657931033</v>
      </c>
      <c r="G197" s="42"/>
      <c r="H197" s="14"/>
      <c r="I197" s="31">
        <f>+INDEX('[6]Budget révisé'!$A$2:$AO$496,MATCH($A197,'[6]Budget révisé'!$A$2:$A$496,0),MATCH(I$2,'[6]Budget révisé'!$A$2:$AO$2,0))</f>
        <v>12520.167657931033</v>
      </c>
      <c r="J197" s="42"/>
      <c r="K197" s="14"/>
      <c r="L197" s="34">
        <f>SUMIFS([6]BV_Data_An_Cour!$O:$O,[6]BV_Data_An_Cour!$U:$U,$B197,[6]BV_Data_An_Cour!$V:$V,$C197,[6]BV_Data_An_Cour!$W:$W,$L$2)</f>
        <v>13007.25</v>
      </c>
      <c r="M197" s="42"/>
      <c r="N197" s="60">
        <f t="shared" ref="N197:N228" si="77">L197-I197</f>
        <v>487.08234206896668</v>
      </c>
      <c r="O197" s="42"/>
      <c r="P197" s="14"/>
      <c r="Q197" s="34">
        <f>SUMIFS([6]BV_Data_An_Prec!$O:$O,[6]BV_Data_An_Prec!$U:$U,$B197,[6]BV_Data_An_Prec!$V:$V,$C197,[6]BV_Data_An_Prec!$W:$W,$L$2)</f>
        <v>11256.22</v>
      </c>
      <c r="R197" s="42"/>
      <c r="S197" s="35">
        <f>L197-Q197</f>
        <v>1751.0300000000007</v>
      </c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0" ht="15.75" customHeight="1">
      <c r="A198" t="str">
        <f t="shared" si="62"/>
        <v>ServiceSalaires commis</v>
      </c>
      <c r="B198" s="12" t="s">
        <v>84</v>
      </c>
      <c r="C198" s="109" t="s">
        <v>43</v>
      </c>
      <c r="D198" s="82"/>
      <c r="E198" s="14"/>
      <c r="F198" s="23">
        <f>+INDEX('[6]Budget original'!$A$2:$AO$496,MATCH($A198,'[6]Budget original'!$A$2:$A$496,0),MATCH(F$2,'[6]Budget original'!$A$2:$AO$2,0))</f>
        <v>9162.5139436321842</v>
      </c>
      <c r="G198" s="84"/>
      <c r="H198" s="14"/>
      <c r="I198" s="23">
        <f>+INDEX('[6]Budget révisé'!$A$2:$AO$496,MATCH($A198,'[6]Budget révisé'!$A$2:$A$496,0),MATCH(I$2,'[6]Budget révisé'!$A$2:$AO$2,0))</f>
        <v>9162.5139436321842</v>
      </c>
      <c r="J198" s="42"/>
      <c r="K198" s="14"/>
      <c r="L198" s="34">
        <f>SUMIFS([6]BV_Data_An_Cour!$O:$O,[6]BV_Data_An_Cour!$U:$U,$B198,[6]BV_Data_An_Cour!$V:$V,$C198,[6]BV_Data_An_Cour!$W:$W,$L$2)</f>
        <v>7721.81</v>
      </c>
      <c r="M198" s="42"/>
      <c r="N198" s="60">
        <f t="shared" si="77"/>
        <v>-1440.7039436321838</v>
      </c>
      <c r="O198" s="42"/>
      <c r="P198" s="14"/>
      <c r="Q198" s="34">
        <f>SUMIFS([6]BV_Data_An_Prec!$O:$O,[6]BV_Data_An_Prec!$U:$U,$B198,[6]BV_Data_An_Prec!$V:$V,$C198,[6]BV_Data_An_Prec!$W:$W,$L$2)</f>
        <v>8547.75</v>
      </c>
      <c r="R198" s="42"/>
      <c r="S198" s="86">
        <f t="shared" ref="S198:S228" si="78">L198-Q198</f>
        <v>-825.9399999999996</v>
      </c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0" ht="29.25" customHeight="1">
      <c r="A199" t="str">
        <f t="shared" si="62"/>
        <v>ServiceSalaires autres</v>
      </c>
      <c r="B199" s="12" t="s">
        <v>84</v>
      </c>
      <c r="C199" s="108" t="s">
        <v>44</v>
      </c>
      <c r="D199" s="110"/>
      <c r="E199" s="111"/>
      <c r="F199" s="31">
        <f>+INDEX('[6]Budget original'!$A$2:$AO$496,MATCH($A199,'[6]Budget original'!$A$2:$A$496,0),MATCH(F$2,'[6]Budget original'!$A$2:$AO$2,0))</f>
        <v>12376.948915567818</v>
      </c>
      <c r="G199" s="112"/>
      <c r="H199" s="111"/>
      <c r="I199" s="31">
        <f>+INDEX('[6]Budget révisé'!$A$2:$AO$496,MATCH($A199,'[6]Budget révisé'!$A$2:$A$496,0),MATCH(I$2,'[6]Budget révisé'!$A$2:$AO$2,0))</f>
        <v>12376.948915567818</v>
      </c>
      <c r="J199" s="113"/>
      <c r="K199" s="111"/>
      <c r="L199" s="114">
        <f>SUMIFS([6]BV_Data_An_Cour!$O:$O,[6]BV_Data_An_Cour!$U:$U,$B199,[6]BV_Data_An_Cour!$V:$V,$C199,[6]BV_Data_An_Cour!$W:$W,$L$2)</f>
        <v>8600.18</v>
      </c>
      <c r="M199" s="113"/>
      <c r="N199" s="115">
        <f t="shared" si="77"/>
        <v>-3776.7689155678181</v>
      </c>
      <c r="O199" s="113"/>
      <c r="P199" s="111"/>
      <c r="Q199" s="114">
        <f>SUMIFS([6]BV_Data_An_Prec!$O:$O,[6]BV_Data_An_Prec!$U:$U,$B199,[6]BV_Data_An_Prec!$V:$V,$C199,[6]BV_Data_An_Prec!$W:$W,$L$2)</f>
        <v>9284.57</v>
      </c>
      <c r="R199" s="113"/>
      <c r="S199" s="116">
        <f t="shared" si="78"/>
        <v>-684.38999999999942</v>
      </c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1:40" ht="21.75" customHeight="1">
      <c r="A200" t="str">
        <f t="shared" si="62"/>
        <v>ServiceSalaires spécialistes</v>
      </c>
      <c r="B200" s="12" t="s">
        <v>84</v>
      </c>
      <c r="C200" s="108" t="s">
        <v>45</v>
      </c>
      <c r="D200" s="82"/>
      <c r="E200" s="14"/>
      <c r="F200" s="31">
        <f>+INDEX('[6]Budget original'!$A$2:$AO$496,MATCH($A200,'[6]Budget original'!$A$2:$A$496,0),MATCH(F$2,'[6]Budget original'!$A$2:$AO$2,0))</f>
        <v>31130.499641379309</v>
      </c>
      <c r="G200" s="84"/>
      <c r="H200" s="14"/>
      <c r="I200" s="31">
        <f>+INDEX('[6]Budget révisé'!$A$2:$AO$496,MATCH($A200,'[6]Budget révisé'!$A$2:$A$496,0),MATCH(I$2,'[6]Budget révisé'!$A$2:$AO$2,0))</f>
        <v>31130.499641379309</v>
      </c>
      <c r="J200" s="42"/>
      <c r="K200" s="14"/>
      <c r="L200" s="34">
        <f>SUMIFS([6]BV_Data_An_Cour!$O:$O,[6]BV_Data_An_Cour!$U:$U,$B200,[6]BV_Data_An_Cour!$V:$V,$C200,[6]BV_Data_An_Cour!$W:$W,$L$2)</f>
        <v>18401.900000000001</v>
      </c>
      <c r="M200" s="42"/>
      <c r="N200" s="60">
        <f t="shared" si="77"/>
        <v>-12728.599641379307</v>
      </c>
      <c r="O200" s="42"/>
      <c r="P200" s="14"/>
      <c r="Q200" s="34">
        <f>SUMIFS([6]BV_Data_An_Prec!$O:$O,[6]BV_Data_An_Prec!$U:$U,$B200,[6]BV_Data_An_Prec!$V:$V,$C200,[6]BV_Data_An_Prec!$W:$W,$L$2)</f>
        <v>21260.85</v>
      </c>
      <c r="R200" s="42"/>
      <c r="S200" s="86">
        <f t="shared" si="78"/>
        <v>-2858.9499999999971</v>
      </c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0" ht="15.75" hidden="1" customHeight="1">
      <c r="A201" t="str">
        <f t="shared" si="62"/>
        <v>Service[...]</v>
      </c>
      <c r="B201" s="12" t="s">
        <v>84</v>
      </c>
      <c r="C201" s="30" t="s">
        <v>21</v>
      </c>
      <c r="D201" s="82"/>
      <c r="E201" s="14"/>
      <c r="F201" s="31">
        <f>+INDEX('[6]Budget original'!$A$2:$AO$496,MATCH($A201,'[6]Budget original'!$A$2:$A$496,0),MATCH(F$2,'[6]Budget original'!$A$2:$AO$2,0))</f>
        <v>0</v>
      </c>
      <c r="G201" s="84"/>
      <c r="H201" s="14"/>
      <c r="I201" s="31">
        <f>+INDEX('[6]Budget révisé'!$A$2:$AO$496,MATCH($A201,'[6]Budget révisé'!$A$2:$A$496,0),MATCH(I$2,'[6]Budget révisé'!$A$2:$AO$2,0))</f>
        <v>0</v>
      </c>
      <c r="J201" s="42"/>
      <c r="K201" s="14"/>
      <c r="L201" s="34">
        <f>SUMIFS([6]BV_Data_An_Cour!$O:$O,[6]BV_Data_An_Cour!$U:$U,$B201,[6]BV_Data_An_Cour!$V:$V,$C201,[6]BV_Data_An_Cour!$W:$W,$L$2)</f>
        <v>0</v>
      </c>
      <c r="M201" s="42"/>
      <c r="N201" s="60">
        <f t="shared" si="77"/>
        <v>0</v>
      </c>
      <c r="O201" s="42"/>
      <c r="P201" s="14"/>
      <c r="Q201" s="34">
        <f>SUMIFS([6]BV_Data_An_Prec!$O:$O,[6]BV_Data_An_Prec!$U:$U,$B201,[6]BV_Data_An_Prec!$V:$V,$C201,[6]BV_Data_An_Prec!$W:$W,$L$2)</f>
        <v>0</v>
      </c>
      <c r="R201" s="42"/>
      <c r="S201" s="86">
        <f t="shared" si="78"/>
        <v>0</v>
      </c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0" ht="15.75" hidden="1" customHeight="1">
      <c r="A202" t="str">
        <f t="shared" si="62"/>
        <v>Service[...]</v>
      </c>
      <c r="B202" s="12" t="s">
        <v>84</v>
      </c>
      <c r="C202" s="30" t="s">
        <v>21</v>
      </c>
      <c r="D202" s="82"/>
      <c r="E202" s="14"/>
      <c r="F202" s="31">
        <f>+INDEX('[6]Budget original'!$A$2:$AO$496,MATCH($A202,'[6]Budget original'!$A$2:$A$496,0),MATCH(F$2,'[6]Budget original'!$A$2:$AO$2,0))</f>
        <v>0</v>
      </c>
      <c r="G202" s="84"/>
      <c r="H202" s="14"/>
      <c r="I202" s="31">
        <f>+INDEX('[6]Budget révisé'!$A$2:$AO$496,MATCH($A202,'[6]Budget révisé'!$A$2:$A$496,0),MATCH(I$2,'[6]Budget révisé'!$A$2:$AO$2,0))</f>
        <v>0</v>
      </c>
      <c r="J202" s="42"/>
      <c r="K202" s="14"/>
      <c r="L202" s="34">
        <f>SUMIFS([6]BV_Data_An_Cour!$O:$O,[6]BV_Data_An_Cour!$U:$U,$B202,[6]BV_Data_An_Cour!$V:$V,$C202,[6]BV_Data_An_Cour!$W:$W,$L$2)</f>
        <v>0</v>
      </c>
      <c r="M202" s="42"/>
      <c r="N202" s="60">
        <f t="shared" si="77"/>
        <v>0</v>
      </c>
      <c r="O202" s="42"/>
      <c r="P202" s="14"/>
      <c r="Q202" s="34">
        <f>SUMIFS([6]BV_Data_An_Prec!$O:$O,[6]BV_Data_An_Prec!$U:$U,$B202,[6]BV_Data_An_Prec!$V:$V,$C202,[6]BV_Data_An_Prec!$W:$W,$L$2)</f>
        <v>0</v>
      </c>
      <c r="R202" s="42"/>
      <c r="S202" s="86">
        <f t="shared" si="78"/>
        <v>0</v>
      </c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0" ht="15.75" hidden="1" customHeight="1">
      <c r="A203" t="str">
        <f t="shared" si="62"/>
        <v>Service[...]</v>
      </c>
      <c r="B203" s="12" t="s">
        <v>84</v>
      </c>
      <c r="C203" s="30" t="s">
        <v>21</v>
      </c>
      <c r="D203" s="82"/>
      <c r="E203" s="14"/>
      <c r="F203" s="31">
        <f>+INDEX('[6]Budget original'!$A$2:$AO$496,MATCH($A203,'[6]Budget original'!$A$2:$A$496,0),MATCH(F$2,'[6]Budget original'!$A$2:$AO$2,0))</f>
        <v>0</v>
      </c>
      <c r="G203" s="84"/>
      <c r="H203" s="14"/>
      <c r="I203" s="31">
        <f>+INDEX('[6]Budget révisé'!$A$2:$AO$496,MATCH($A203,'[6]Budget révisé'!$A$2:$A$496,0),MATCH(I$2,'[6]Budget révisé'!$A$2:$AO$2,0))</f>
        <v>0</v>
      </c>
      <c r="J203" s="42"/>
      <c r="K203" s="14"/>
      <c r="L203" s="34">
        <f>SUMIFS([6]BV_Data_An_Cour!$O:$O,[6]BV_Data_An_Cour!$U:$U,$B203,[6]BV_Data_An_Cour!$V:$V,$C203,[6]BV_Data_An_Cour!$W:$W,$L$2)</f>
        <v>0</v>
      </c>
      <c r="M203" s="42"/>
      <c r="N203" s="60">
        <f t="shared" si="77"/>
        <v>0</v>
      </c>
      <c r="O203" s="42"/>
      <c r="P203" s="14"/>
      <c r="Q203" s="34">
        <f>SUMIFS([6]BV_Data_An_Prec!$O:$O,[6]BV_Data_An_Prec!$U:$U,$B203,[6]BV_Data_An_Prec!$V:$V,$C203,[6]BV_Data_An_Prec!$W:$W,$L$2)</f>
        <v>0</v>
      </c>
      <c r="R203" s="42"/>
      <c r="S203" s="86">
        <f t="shared" si="78"/>
        <v>0</v>
      </c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0" ht="21.75" customHeight="1">
      <c r="A204" t="str">
        <f t="shared" si="62"/>
        <v>ServiceSalaires en absences</v>
      </c>
      <c r="B204" s="12" t="s">
        <v>84</v>
      </c>
      <c r="C204" s="109" t="s">
        <v>46</v>
      </c>
      <c r="D204" s="82"/>
      <c r="E204" s="14"/>
      <c r="F204" s="31">
        <f>+INDEX('[6]Budget original'!$A$2:$AO$496,MATCH($A204,'[6]Budget original'!$A$2:$A$496,0),MATCH(F$2,'[6]Budget original'!$A$2:$AO$2,0))</f>
        <v>16922.636419021241</v>
      </c>
      <c r="G204" s="84"/>
      <c r="H204" s="14"/>
      <c r="I204" s="31">
        <f>+INDEX('[6]Budget révisé'!$A$2:$AO$496,MATCH($A204,'[6]Budget révisé'!$A$2:$A$496,0),MATCH(I$2,'[6]Budget révisé'!$A$2:$AO$2,0))</f>
        <v>16922.636419021241</v>
      </c>
      <c r="J204" s="42"/>
      <c r="K204" s="14"/>
      <c r="L204" s="34">
        <f>SUMIFS([6]BV_Data_An_Cour!$O:$O,[6]BV_Data_An_Cour!$U:$U,$B204,[6]BV_Data_An_Cour!$V:$V,$C204,[6]BV_Data_An_Cour!$W:$W,$L$2)</f>
        <v>11298.85</v>
      </c>
      <c r="M204" s="42"/>
      <c r="N204" s="60">
        <f t="shared" si="77"/>
        <v>-5623.7864190212404</v>
      </c>
      <c r="O204" s="42"/>
      <c r="P204" s="14"/>
      <c r="Q204" s="34">
        <f>SUMIFS([6]BV_Data_An_Prec!$O:$O,[6]BV_Data_An_Prec!$U:$U,$B204,[6]BV_Data_An_Prec!$V:$V,$C204,[6]BV_Data_An_Prec!$W:$W,$L$2)</f>
        <v>16788.849999999999</v>
      </c>
      <c r="R204" s="42"/>
      <c r="S204" s="86">
        <f t="shared" si="78"/>
        <v>-5489.9999999999982</v>
      </c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0" ht="15.75" customHeight="1">
      <c r="A205" t="str">
        <f t="shared" si="62"/>
        <v>ServiceDéduction à la source</v>
      </c>
      <c r="B205" s="12" t="s">
        <v>84</v>
      </c>
      <c r="C205" s="108" t="s">
        <v>47</v>
      </c>
      <c r="D205" s="110"/>
      <c r="E205" s="111"/>
      <c r="F205" s="56">
        <f>+INDEX('[6]Budget original'!$A$2:$AO$496,MATCH($A205,'[6]Budget original'!$A$2:$A$496,0),MATCH(F$2,'[6]Budget original'!$A$2:$AO$2,0))</f>
        <v>16922.636419021241</v>
      </c>
      <c r="G205" s="112"/>
      <c r="H205" s="111"/>
      <c r="I205" s="56">
        <f>+INDEX('[6]Budget révisé'!$A$2:$AO$496,MATCH($A205,'[6]Budget révisé'!$A$2:$A$496,0),MATCH(I$2,'[6]Budget révisé'!$A$2:$AO$2,0))</f>
        <v>16922.636419021241</v>
      </c>
      <c r="J205" s="113"/>
      <c r="K205" s="111"/>
      <c r="L205" s="114">
        <f>SUMIFS([6]BV_Data_An_Cour!$O:$O,[6]BV_Data_An_Cour!$U:$U,$B205,[6]BV_Data_An_Cour!$V:$V,$C205,[6]BV_Data_An_Cour!$W:$W,$L$2)</f>
        <v>12820.31</v>
      </c>
      <c r="M205" s="113"/>
      <c r="N205" s="115">
        <f t="shared" si="77"/>
        <v>-4102.3264190212412</v>
      </c>
      <c r="O205" s="113"/>
      <c r="P205" s="111"/>
      <c r="Q205" s="114">
        <f>SUMIFS([6]BV_Data_An_Prec!$O:$O,[6]BV_Data_An_Prec!$U:$U,$B205,[6]BV_Data_An_Prec!$V:$V,$C205,[6]BV_Data_An_Prec!$W:$W,$L$2)</f>
        <v>13802.37</v>
      </c>
      <c r="R205" s="113"/>
      <c r="S205" s="116">
        <f t="shared" si="78"/>
        <v>-982.06000000000131</v>
      </c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0" ht="15.75" customHeight="1">
      <c r="A206" t="str">
        <f t="shared" si="62"/>
        <v>ServiceBénéfices marginaux</v>
      </c>
      <c r="B206" s="12" t="s">
        <v>84</v>
      </c>
      <c r="C206" s="108" t="s">
        <v>48</v>
      </c>
      <c r="D206" s="82"/>
      <c r="E206" s="14"/>
      <c r="F206" s="31">
        <f>+INDEX('[6]Budget original'!$A$2:$AO$496,MATCH($A206,'[6]Budget original'!$A$2:$A$496,0),MATCH(F$2,'[6]Budget original'!$A$2:$AO$2,0))</f>
        <v>12127.889433631888</v>
      </c>
      <c r="G206" s="84"/>
      <c r="H206" s="14"/>
      <c r="I206" s="31">
        <f>+INDEX('[6]Budget révisé'!$A$2:$AO$496,MATCH($A206,'[6]Budget révisé'!$A$2:$A$496,0),MATCH(I$2,'[6]Budget révisé'!$A$2:$AO$2,0))</f>
        <v>12127.889433631888</v>
      </c>
      <c r="J206" s="42"/>
      <c r="K206" s="14"/>
      <c r="L206" s="34">
        <f>SUMIFS([6]BV_Data_An_Cour!$O:$O,[6]BV_Data_An_Cour!$U:$U,$B206,[6]BV_Data_An_Cour!$V:$V,$C206,[6]BV_Data_An_Cour!$W:$W,$L$2)</f>
        <v>9187.89</v>
      </c>
      <c r="M206" s="42"/>
      <c r="N206" s="60">
        <f t="shared" si="77"/>
        <v>-2939.9994336318887</v>
      </c>
      <c r="O206" s="42"/>
      <c r="P206" s="14"/>
      <c r="Q206" s="34">
        <f>SUMIFS([6]BV_Data_An_Prec!$O:$O,[6]BV_Data_An_Prec!$U:$U,$B206,[6]BV_Data_An_Prec!$V:$V,$C206,[6]BV_Data_An_Prec!$W:$W,$L$2)</f>
        <v>9233</v>
      </c>
      <c r="R206" s="42"/>
      <c r="S206" s="86">
        <f t="shared" si="78"/>
        <v>-45.110000000000582</v>
      </c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0" ht="15.75" customHeight="1">
      <c r="A207" t="str">
        <f t="shared" si="62"/>
        <v>ServiceCsst</v>
      </c>
      <c r="B207" s="12" t="s">
        <v>84</v>
      </c>
      <c r="C207" s="108" t="s">
        <v>49</v>
      </c>
      <c r="D207" s="82"/>
      <c r="E207" s="14"/>
      <c r="F207" s="31">
        <f>+INDEX('[6]Budget original'!$A$2:$AO$496,MATCH($A207,'[6]Budget original'!$A$2:$A$496,0),MATCH(F$2,'[6]Budget original'!$A$2:$AO$2,0))</f>
        <v>2820.4394031702068</v>
      </c>
      <c r="G207" s="84"/>
      <c r="H207" s="14"/>
      <c r="I207" s="31">
        <f>+INDEX('[6]Budget révisé'!$A$2:$AO$496,MATCH($A207,'[6]Budget révisé'!$A$2:$A$496,0),MATCH(I$2,'[6]Budget révisé'!$A$2:$AO$2,0))</f>
        <v>2820.4394031702068</v>
      </c>
      <c r="J207" s="42"/>
      <c r="K207" s="14"/>
      <c r="L207" s="34">
        <f>SUMIFS([6]BV_Data_An_Cour!$O:$O,[6]BV_Data_An_Cour!$U:$U,$B207,[6]BV_Data_An_Cour!$V:$V,$C207,[6]BV_Data_An_Cour!$W:$W,$L$2)</f>
        <v>2136.7199999999998</v>
      </c>
      <c r="M207" s="42"/>
      <c r="N207" s="60">
        <f t="shared" si="77"/>
        <v>-683.71940317020699</v>
      </c>
      <c r="O207" s="42"/>
      <c r="P207" s="14"/>
      <c r="Q207" s="34">
        <f>SUMIFS([6]BV_Data_An_Prec!$O:$O,[6]BV_Data_An_Prec!$U:$U,$B207,[6]BV_Data_An_Prec!$V:$V,$C207,[6]BV_Data_An_Prec!$W:$W,$L$2)</f>
        <v>3266</v>
      </c>
      <c r="R207" s="42"/>
      <c r="S207" s="86">
        <f t="shared" si="78"/>
        <v>-1129.2800000000002</v>
      </c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0" ht="15.75" hidden="1" customHeight="1">
      <c r="A208" t="str">
        <f t="shared" si="62"/>
        <v>Service[...]</v>
      </c>
      <c r="B208" s="12" t="s">
        <v>84</v>
      </c>
      <c r="C208" s="30" t="s">
        <v>21</v>
      </c>
      <c r="D208" s="89"/>
      <c r="E208" s="117"/>
      <c r="F208" s="31">
        <f>+INDEX('[6]Budget original'!$A$2:$AO$496,MATCH($A208,'[6]Budget original'!$A$2:$A$496,0),MATCH(F$2,'[6]Budget original'!$A$2:$AO$2,0))</f>
        <v>0</v>
      </c>
      <c r="G208" s="91"/>
      <c r="H208" s="117"/>
      <c r="I208" s="31">
        <f>+INDEX('[6]Budget révisé'!$A$2:$AO$496,MATCH($A208,'[6]Budget révisé'!$A$2:$A$496,0),MATCH(I$2,'[6]Budget révisé'!$A$2:$AO$2,0))</f>
        <v>0</v>
      </c>
      <c r="J208" s="24"/>
      <c r="K208" s="117"/>
      <c r="L208" s="34">
        <f>SUMIFS([6]BV_Data_An_Cour!$O:$O,[6]BV_Data_An_Cour!$U:$U,$B208,[6]BV_Data_An_Cour!$V:$V,$C208,[6]BV_Data_An_Cour!$W:$W,$L$2)</f>
        <v>0</v>
      </c>
      <c r="M208" s="24"/>
      <c r="N208" s="94">
        <f t="shared" si="77"/>
        <v>0</v>
      </c>
      <c r="O208" s="24"/>
      <c r="P208" s="117"/>
      <c r="Q208" s="34">
        <f>SUMIFS([6]BV_Data_An_Prec!$O:$O,[6]BV_Data_An_Prec!$U:$U,$B208,[6]BV_Data_An_Prec!$V:$V,$C208,[6]BV_Data_An_Prec!$W:$W,$L$2)</f>
        <v>0</v>
      </c>
      <c r="R208" s="24"/>
      <c r="S208" s="95">
        <f t="shared" si="78"/>
        <v>0</v>
      </c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0" ht="15.75" customHeight="1">
      <c r="A209" t="str">
        <f t="shared" si="62"/>
        <v>ServiceTOTAL PERSONNEL</v>
      </c>
      <c r="B209" s="12" t="s">
        <v>84</v>
      </c>
      <c r="C209" s="99" t="s">
        <v>50</v>
      </c>
      <c r="D209" s="100" t="s">
        <v>98</v>
      </c>
      <c r="E209" s="101">
        <f>F209/F$193</f>
        <v>0.64694337894166609</v>
      </c>
      <c r="F209" s="102">
        <f>+SUM(F197:F208)</f>
        <v>113983.73183335492</v>
      </c>
      <c r="G209" s="103" t="s">
        <v>98</v>
      </c>
      <c r="H209" s="101">
        <f>I209/I$193</f>
        <v>0.64694337894166609</v>
      </c>
      <c r="I209" s="102">
        <f>+SUM(I197:I208)</f>
        <v>113983.73183335492</v>
      </c>
      <c r="J209" s="103" t="s">
        <v>98</v>
      </c>
      <c r="K209" s="101">
        <f>L209/L$193</f>
        <v>0.62620312251904164</v>
      </c>
      <c r="L209" s="102">
        <f>+SUM(L197:L208)</f>
        <v>83174.91</v>
      </c>
      <c r="M209" s="154"/>
      <c r="N209" s="119">
        <f t="shared" si="77"/>
        <v>-30808.821833354916</v>
      </c>
      <c r="O209" s="103" t="s">
        <v>98</v>
      </c>
      <c r="P209" s="101">
        <f>Q209/Q$193</f>
        <v>0.55535063311662836</v>
      </c>
      <c r="Q209" s="102">
        <f>+SUM(Q197:Q208)</f>
        <v>93439.609999999986</v>
      </c>
      <c r="R209" s="154"/>
      <c r="S209" s="120">
        <f t="shared" si="78"/>
        <v>-10264.699999999983</v>
      </c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1:40" ht="15.75" customHeight="1">
      <c r="A210" t="str">
        <f t="shared" si="62"/>
        <v>ServicePublicité 2</v>
      </c>
      <c r="B210" s="12" t="s">
        <v>84</v>
      </c>
      <c r="C210" s="30" t="s">
        <v>51</v>
      </c>
      <c r="D210" s="82"/>
      <c r="E210" s="14"/>
      <c r="F210" s="31">
        <f>+INDEX('[6]Budget original'!$A$2:$AO$496,MATCH($A210,'[6]Budget original'!$A$2:$A$496,0),MATCH(F$2,'[6]Budget original'!$A$2:$AO$2,0))</f>
        <v>7073.1916666666666</v>
      </c>
      <c r="G210" s="84"/>
      <c r="H210" s="14"/>
      <c r="I210" s="31">
        <f>+INDEX('[6]Budget révisé'!$A$2:$AO$496,MATCH($A210,'[6]Budget révisé'!$A$2:$A$496,0),MATCH(I$2,'[6]Budget révisé'!$A$2:$AO$2,0))</f>
        <v>7073.1916666666666</v>
      </c>
      <c r="J210" s="42"/>
      <c r="K210" s="14"/>
      <c r="L210" s="34">
        <f>SUMIFS([6]BV_Data_An_Cour!$O:$O,[6]BV_Data_An_Cour!$U:$U,$B210,[6]BV_Data_An_Cour!$V:$V,$C210,[6]BV_Data_An_Cour!$W:$W,$L$2)</f>
        <v>7603.6</v>
      </c>
      <c r="M210" s="42"/>
      <c r="N210" s="60">
        <f t="shared" si="77"/>
        <v>530.40833333333376</v>
      </c>
      <c r="O210" s="42"/>
      <c r="P210" s="14"/>
      <c r="Q210" s="34">
        <f>SUMIFS([6]BV_Data_An_Prec!$O:$O,[6]BV_Data_An_Prec!$U:$U,$B210,[6]BV_Data_An_Prec!$V:$V,$C210,[6]BV_Data_An_Prec!$W:$W,$L$2)</f>
        <v>11599.42</v>
      </c>
      <c r="R210" s="42"/>
      <c r="S210" s="86">
        <f t="shared" si="78"/>
        <v>-3995.8199999999997</v>
      </c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0" ht="15.75" customHeight="1">
      <c r="A211" t="str">
        <f t="shared" si="62"/>
        <v>ServiceService gratuit 2</v>
      </c>
      <c r="B211" s="12" t="s">
        <v>84</v>
      </c>
      <c r="C211" s="30" t="s">
        <v>52</v>
      </c>
      <c r="D211" s="82"/>
      <c r="E211" s="14"/>
      <c r="F211" s="31">
        <f>+INDEX('[6]Budget original'!$A$2:$AO$496,MATCH($A211,'[6]Budget original'!$A$2:$A$496,0),MATCH(F$2,'[6]Budget original'!$A$2:$AO$2,0))</f>
        <v>2322.9627189227144</v>
      </c>
      <c r="G211" s="84"/>
      <c r="H211" s="14"/>
      <c r="I211" s="31">
        <f>+INDEX('[6]Budget révisé'!$A$2:$AO$496,MATCH($A211,'[6]Budget révisé'!$A$2:$A$496,0),MATCH(I$2,'[6]Budget révisé'!$A$2:$AO$2,0))</f>
        <v>2322.9627189227144</v>
      </c>
      <c r="J211" s="42"/>
      <c r="K211" s="14"/>
      <c r="L211" s="516">
        <f>SUMIFS([6]BV_Data_An_Cour!$O:$O,[6]BV_Data_An_Cour!$U:$U,$B211,[6]BV_Data_An_Cour!$V:$V,$C211,[6]BV_Data_An_Cour!$W:$W,$L$2)</f>
        <v>2885.6</v>
      </c>
      <c r="M211" s="42"/>
      <c r="N211" s="60">
        <f t="shared" si="77"/>
        <v>562.63728107728548</v>
      </c>
      <c r="O211" s="42"/>
      <c r="P211" s="14"/>
      <c r="Q211" s="34">
        <f>SUMIFS([6]BV_Data_An_Prec!$O:$O,[6]BV_Data_An_Prec!$U:$U,$B211,[6]BV_Data_An_Prec!$V:$V,$C211,[6]BV_Data_An_Prec!$W:$W,$L$2)</f>
        <v>3040.63</v>
      </c>
      <c r="R211" s="42"/>
      <c r="S211" s="86">
        <f t="shared" si="78"/>
        <v>-155.0300000000002</v>
      </c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0" ht="15.75" customHeight="1">
      <c r="A212" t="str">
        <f t="shared" si="62"/>
        <v>ServiceFrais véhicules de cie</v>
      </c>
      <c r="B212" s="12" t="s">
        <v>84</v>
      </c>
      <c r="C212" s="88" t="s">
        <v>53</v>
      </c>
      <c r="D212" s="89"/>
      <c r="E212" s="117"/>
      <c r="F212" s="23">
        <f>+INDEX('[6]Budget original'!$A$2:$AO$496,MATCH($A212,'[6]Budget original'!$A$2:$A$496,0),MATCH(F$2,'[6]Budget original'!$A$2:$AO$2,0))</f>
        <v>16764.080000000002</v>
      </c>
      <c r="G212" s="91"/>
      <c r="H212" s="117"/>
      <c r="I212" s="23">
        <f>+INDEX('[6]Budget révisé'!$A$2:$AO$496,MATCH($A212,'[6]Budget révisé'!$A$2:$A$496,0),MATCH(I$2,'[6]Budget révisé'!$A$2:$AO$2,0))</f>
        <v>16764.080000000002</v>
      </c>
      <c r="J212" s="24"/>
      <c r="K212" s="117"/>
      <c r="L212" s="34">
        <f>SUMIFS([6]BV_Data_An_Cour!$O:$O,[6]BV_Data_An_Cour!$U:$U,$B212,[6]BV_Data_An_Cour!$V:$V,$C212,[6]BV_Data_An_Cour!$W:$W,$L$2)</f>
        <v>18243.87</v>
      </c>
      <c r="M212" s="24"/>
      <c r="N212" s="94">
        <f t="shared" si="77"/>
        <v>1479.7899999999972</v>
      </c>
      <c r="O212" s="24"/>
      <c r="P212" s="117"/>
      <c r="Q212" s="34">
        <f>SUMIFS([6]BV_Data_An_Prec!$O:$O,[6]BV_Data_An_Prec!$U:$U,$B212,[6]BV_Data_An_Prec!$V:$V,$C212,[6]BV_Data_An_Prec!$W:$W,$L$2)</f>
        <v>13011.86</v>
      </c>
      <c r="R212" s="24"/>
      <c r="S212" s="95">
        <f t="shared" si="78"/>
        <v>5232.0099999999984</v>
      </c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0" ht="15.75" customHeight="1">
      <c r="A213" t="str">
        <f t="shared" si="62"/>
        <v>ServiceInformatique</v>
      </c>
      <c r="B213" s="12" t="s">
        <v>84</v>
      </c>
      <c r="C213" s="30" t="s">
        <v>54</v>
      </c>
      <c r="D213" s="82"/>
      <c r="E213" s="14"/>
      <c r="F213" s="31">
        <f>+INDEX('[6]Budget original'!$A$2:$AO$496,MATCH($A213,'[6]Budget original'!$A$2:$A$496,0),MATCH(F$2,'[6]Budget original'!$A$2:$AO$2,0))</f>
        <v>4425.5472</v>
      </c>
      <c r="G213" s="84"/>
      <c r="H213" s="14"/>
      <c r="I213" s="31">
        <f>+INDEX('[6]Budget révisé'!$A$2:$AO$496,MATCH($A213,'[6]Budget révisé'!$A$2:$A$496,0),MATCH(I$2,'[6]Budget révisé'!$A$2:$AO$2,0))</f>
        <v>4425.5472</v>
      </c>
      <c r="J213" s="42"/>
      <c r="K213" s="14"/>
      <c r="L213" s="114">
        <f>SUMIFS([6]BV_Data_An_Cour!$O:$O,[6]BV_Data_An_Cour!$U:$U,$B213,[6]BV_Data_An_Cour!$V:$V,$C213,[6]BV_Data_An_Cour!$W:$W,$L$2)</f>
        <v>3704.81</v>
      </c>
      <c r="M213" s="42"/>
      <c r="N213" s="60">
        <f t="shared" si="77"/>
        <v>-720.73720000000003</v>
      </c>
      <c r="O213" s="42"/>
      <c r="P213" s="14"/>
      <c r="Q213" s="114">
        <f>SUMIFS([6]BV_Data_An_Prec!$O:$O,[6]BV_Data_An_Prec!$U:$U,$B213,[6]BV_Data_An_Prec!$V:$V,$C213,[6]BV_Data_An_Prec!$W:$W,$L$2)</f>
        <v>4346.58</v>
      </c>
      <c r="R213" s="42"/>
      <c r="S213" s="86">
        <f t="shared" si="78"/>
        <v>-641.77</v>
      </c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0" ht="15.75" customHeight="1">
      <c r="A214" t="str">
        <f t="shared" si="62"/>
        <v>ServiceFrais de déplacement</v>
      </c>
      <c r="B214" s="12" t="s">
        <v>84</v>
      </c>
      <c r="C214" s="30" t="s">
        <v>55</v>
      </c>
      <c r="D214" s="82"/>
      <c r="E214" s="14"/>
      <c r="F214" s="31">
        <f>+INDEX('[6]Budget original'!$A$2:$AO$496,MATCH($A214,'[6]Budget original'!$A$2:$A$496,0),MATCH(F$2,'[6]Budget original'!$A$2:$AO$2,0))</f>
        <v>1197.3725999999999</v>
      </c>
      <c r="G214" s="84"/>
      <c r="H214" s="14"/>
      <c r="I214" s="31">
        <f>+INDEX('[6]Budget révisé'!$A$2:$AO$496,MATCH($A214,'[6]Budget révisé'!$A$2:$A$496,0),MATCH(I$2,'[6]Budget révisé'!$A$2:$AO$2,0))</f>
        <v>1197.3725999999999</v>
      </c>
      <c r="J214" s="42"/>
      <c r="K214" s="14"/>
      <c r="L214" s="34">
        <f>SUMIFS([6]BV_Data_An_Cour!$O:$O,[6]BV_Data_An_Cour!$U:$U,$B214,[6]BV_Data_An_Cour!$V:$V,$C214,[6]BV_Data_An_Cour!$W:$W,$L$2)</f>
        <v>163.29</v>
      </c>
      <c r="M214" s="42"/>
      <c r="N214" s="60">
        <f t="shared" si="77"/>
        <v>-1034.0826</v>
      </c>
      <c r="O214" s="42"/>
      <c r="P214" s="14"/>
      <c r="Q214" s="34">
        <f>SUMIFS([6]BV_Data_An_Prec!$O:$O,[6]BV_Data_An_Prec!$U:$U,$B214,[6]BV_Data_An_Prec!$V:$V,$C214,[6]BV_Data_An_Prec!$W:$W,$L$2)</f>
        <v>1458.48</v>
      </c>
      <c r="R214" s="42"/>
      <c r="S214" s="86">
        <f t="shared" si="78"/>
        <v>-1295.19</v>
      </c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0" ht="15.75" customHeight="1">
      <c r="A215" t="str">
        <f t="shared" si="62"/>
        <v>ServiceServices extérieurs</v>
      </c>
      <c r="B215" s="12" t="s">
        <v>84</v>
      </c>
      <c r="C215" s="88" t="s">
        <v>56</v>
      </c>
      <c r="D215" s="89"/>
      <c r="E215" s="117"/>
      <c r="F215" s="23">
        <f>+INDEX('[6]Budget original'!$A$2:$AO$496,MATCH($A215,'[6]Budget original'!$A$2:$A$496,0),MATCH(F$2,'[6]Budget original'!$A$2:$AO$2,0))</f>
        <v>3513.5209999999993</v>
      </c>
      <c r="G215" s="91"/>
      <c r="H215" s="117"/>
      <c r="I215" s="23">
        <f>+INDEX('[6]Budget révisé'!$A$2:$AO$496,MATCH($A215,'[6]Budget révisé'!$A$2:$A$496,0),MATCH(I$2,'[6]Budget révisé'!$A$2:$AO$2,0))</f>
        <v>3513.5209999999993</v>
      </c>
      <c r="J215" s="24"/>
      <c r="K215" s="117"/>
      <c r="L215" s="34">
        <f>SUMIFS([6]BV_Data_An_Cour!$O:$O,[6]BV_Data_An_Cour!$U:$U,$B215,[6]BV_Data_An_Cour!$V:$V,$C215,[6]BV_Data_An_Cour!$W:$W,$L$2)</f>
        <v>2094.7600000000002</v>
      </c>
      <c r="M215" s="24"/>
      <c r="N215" s="94">
        <f t="shared" si="77"/>
        <v>-1418.7609999999991</v>
      </c>
      <c r="O215" s="24"/>
      <c r="P215" s="117"/>
      <c r="Q215" s="34">
        <f>SUMIFS([6]BV_Data_An_Prec!$O:$O,[6]BV_Data_An_Prec!$U:$U,$B215,[6]BV_Data_An_Prec!$V:$V,$C215,[6]BV_Data_An_Prec!$W:$W,$L$2)</f>
        <v>11153.81</v>
      </c>
      <c r="R215" s="24"/>
      <c r="S215" s="95">
        <f t="shared" si="78"/>
        <v>-9059.0499999999993</v>
      </c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0" ht="15.75" customHeight="1">
      <c r="A216" t="str">
        <f t="shared" si="62"/>
        <v>ServiceFournitures d'atelier</v>
      </c>
      <c r="B216" s="12" t="s">
        <v>84</v>
      </c>
      <c r="C216" s="30" t="s">
        <v>99</v>
      </c>
      <c r="D216" s="82"/>
      <c r="E216" s="14"/>
      <c r="F216" s="31"/>
      <c r="G216" s="84"/>
      <c r="H216" s="14"/>
      <c r="I216" s="31"/>
      <c r="J216" s="42"/>
      <c r="K216" s="14"/>
      <c r="L216" s="114">
        <f>SUMIFS([6]BV_Data_An_Cour!$O:$O,[6]BV_Data_An_Cour!$U:$U,$B216,[6]BV_Data_An_Cour!$V:$V,$C216,[6]BV_Data_An_Cour!$W:$W,$L$2)</f>
        <v>0</v>
      </c>
      <c r="M216" s="42"/>
      <c r="N216" s="60">
        <f t="shared" si="77"/>
        <v>0</v>
      </c>
      <c r="O216" s="42"/>
      <c r="P216" s="14"/>
      <c r="Q216" s="114">
        <f>SUMIFS([6]BV_Data_An_Prec!$O:$O,[6]BV_Data_An_Prec!$U:$U,$B216,[6]BV_Data_An_Prec!$V:$V,$C216,[6]BV_Data_An_Prec!$W:$W,$L$2)</f>
        <v>0</v>
      </c>
      <c r="R216" s="42"/>
      <c r="S216" s="86">
        <f t="shared" si="78"/>
        <v>0</v>
      </c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1:40" ht="15.75" customHeight="1">
      <c r="A217" t="str">
        <f t="shared" si="62"/>
        <v>ServiceFournitures autres</v>
      </c>
      <c r="B217" s="12" t="s">
        <v>84</v>
      </c>
      <c r="C217" s="30" t="s">
        <v>57</v>
      </c>
      <c r="D217" s="82"/>
      <c r="E217" s="14"/>
      <c r="F217" s="31">
        <f>+INDEX('[6]Budget original'!$A$2:$AO$496,MATCH($A217,'[6]Budget original'!$A$2:$A$496,0),MATCH(F$2,'[6]Budget original'!$A$2:$AO$2,0))</f>
        <v>546</v>
      </c>
      <c r="G217" s="84"/>
      <c r="H217" s="14"/>
      <c r="I217" s="31">
        <f>+INDEX('[6]Budget révisé'!$A$2:$AO$496,MATCH($A217,'[6]Budget révisé'!$A$2:$A$496,0),MATCH(I$2,'[6]Budget révisé'!$A$2:$AO$2,0))</f>
        <v>546</v>
      </c>
      <c r="J217" s="42"/>
      <c r="K217" s="14"/>
      <c r="L217" s="34">
        <f>SUMIFS([6]BV_Data_An_Cour!$O:$O,[6]BV_Data_An_Cour!$U:$U,$B217,[6]BV_Data_An_Cour!$V:$V,$C217,[6]BV_Data_An_Cour!$W:$W,$L$2)</f>
        <v>2104.2199999999998</v>
      </c>
      <c r="M217" s="42"/>
      <c r="N217" s="60">
        <f t="shared" si="77"/>
        <v>1558.2199999999998</v>
      </c>
      <c r="O217" s="42"/>
      <c r="P217" s="14"/>
      <c r="Q217" s="34">
        <f>SUMIFS([6]BV_Data_An_Prec!$O:$O,[6]BV_Data_An_Prec!$U:$U,$B217,[6]BV_Data_An_Prec!$V:$V,$C217,[6]BV_Data_An_Prec!$W:$W,$L$2)</f>
        <v>440</v>
      </c>
      <c r="R217" s="42"/>
      <c r="S217" s="86">
        <f t="shared" si="78"/>
        <v>1664.2199999999998</v>
      </c>
      <c r="T217" s="14"/>
      <c r="U217" s="14" t="s">
        <v>257</v>
      </c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1:40" ht="15.75" customHeight="1">
      <c r="A218" t="str">
        <f t="shared" si="62"/>
        <v>ServiceUniformes</v>
      </c>
      <c r="B218" s="12" t="s">
        <v>84</v>
      </c>
      <c r="C218" s="30" t="s">
        <v>58</v>
      </c>
      <c r="D218" s="82"/>
      <c r="E218" s="14"/>
      <c r="F218" s="31">
        <f>+INDEX('[6]Budget original'!$A$2:$AO$496,MATCH($A218,'[6]Budget original'!$A$2:$A$496,0),MATCH(F$2,'[6]Budget original'!$A$2:$AO$2,0))</f>
        <v>1300</v>
      </c>
      <c r="G218" s="84"/>
      <c r="H218" s="14"/>
      <c r="I218" s="31">
        <f>+INDEX('[6]Budget révisé'!$A$2:$AO$496,MATCH($A218,'[6]Budget révisé'!$A$2:$A$496,0),MATCH(I$2,'[6]Budget révisé'!$A$2:$AO$2,0))</f>
        <v>1300</v>
      </c>
      <c r="J218" s="42"/>
      <c r="K218" s="14"/>
      <c r="L218" s="34">
        <f>SUMIFS([6]BV_Data_An_Cour!$O:$O,[6]BV_Data_An_Cour!$U:$U,$B218,[6]BV_Data_An_Cour!$V:$V,$C218,[6]BV_Data_An_Cour!$W:$W,$L$2)</f>
        <v>428.44</v>
      </c>
      <c r="M218" s="42"/>
      <c r="N218" s="60">
        <f t="shared" si="77"/>
        <v>-871.56</v>
      </c>
      <c r="O218" s="42"/>
      <c r="P218" s="14"/>
      <c r="Q218" s="34">
        <f>SUMIFS([6]BV_Data_An_Prec!$O:$O,[6]BV_Data_An_Prec!$U:$U,$B218,[6]BV_Data_An_Prec!$V:$V,$C218,[6]BV_Data_An_Prec!$W:$W,$L$2)</f>
        <v>1300</v>
      </c>
      <c r="R218" s="42"/>
      <c r="S218" s="86">
        <f t="shared" si="78"/>
        <v>-871.56</v>
      </c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1:40" ht="15.75" customHeight="1">
      <c r="A219" t="str">
        <f t="shared" si="62"/>
        <v>ServicePapeterie</v>
      </c>
      <c r="B219" s="12" t="s">
        <v>84</v>
      </c>
      <c r="C219" s="30" t="s">
        <v>59</v>
      </c>
      <c r="D219" s="82"/>
      <c r="E219" s="14"/>
      <c r="F219" s="31">
        <f>+INDEX('[6]Budget original'!$A$2:$AO$496,MATCH($A219,'[6]Budget original'!$A$2:$A$496,0),MATCH(F$2,'[6]Budget original'!$A$2:$AO$2,0))</f>
        <v>523.19999999999993</v>
      </c>
      <c r="G219" s="84"/>
      <c r="H219" s="14"/>
      <c r="I219" s="31">
        <f>+INDEX('[6]Budget révisé'!$A$2:$AO$496,MATCH($A219,'[6]Budget révisé'!$A$2:$A$496,0),MATCH(I$2,'[6]Budget révisé'!$A$2:$AO$2,0))</f>
        <v>523.19999999999993</v>
      </c>
      <c r="J219" s="42"/>
      <c r="K219" s="14"/>
      <c r="L219" s="33">
        <f>SUMIFS([6]BV_Data_An_Cour!$O:$O,[6]BV_Data_An_Cour!$U:$U,$B219,[6]BV_Data_An_Cour!$V:$V,$C219,[6]BV_Data_An_Cour!$W:$W,$L$2)</f>
        <v>1897.67</v>
      </c>
      <c r="M219" s="42"/>
      <c r="N219" s="60">
        <f t="shared" si="77"/>
        <v>1374.4700000000003</v>
      </c>
      <c r="O219" s="42"/>
      <c r="P219" s="14"/>
      <c r="Q219" s="33">
        <f>SUMIFS([6]BV_Data_An_Prec!$O:$O,[6]BV_Data_An_Prec!$U:$U,$B219,[6]BV_Data_An_Prec!$V:$V,$C219,[6]BV_Data_An_Prec!$W:$W,$L$2)</f>
        <v>444</v>
      </c>
      <c r="R219" s="42"/>
      <c r="S219" s="86">
        <f t="shared" si="78"/>
        <v>1453.67</v>
      </c>
      <c r="T219" s="14"/>
      <c r="U219" s="14" t="s">
        <v>258</v>
      </c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1:40" ht="15.75" customHeight="1">
      <c r="A220" t="str">
        <f t="shared" si="62"/>
        <v>ServiceTéléphone</v>
      </c>
      <c r="B220" s="12" t="s">
        <v>84</v>
      </c>
      <c r="C220" s="30" t="s">
        <v>60</v>
      </c>
      <c r="D220" s="82"/>
      <c r="E220" s="14"/>
      <c r="F220" s="31">
        <f>+INDEX('[6]Budget original'!$A$2:$AO$496,MATCH($A220,'[6]Budget original'!$A$2:$A$496,0),MATCH(F$2,'[6]Budget original'!$A$2:$AO$2,0))</f>
        <v>461.18399999999997</v>
      </c>
      <c r="G220" s="84"/>
      <c r="H220" s="14"/>
      <c r="I220" s="31">
        <f>+INDEX('[6]Budget révisé'!$A$2:$AO$496,MATCH($A220,'[6]Budget révisé'!$A$2:$A$496,0),MATCH(I$2,'[6]Budget révisé'!$A$2:$AO$2,0))</f>
        <v>461.18399999999997</v>
      </c>
      <c r="J220" s="42"/>
      <c r="K220" s="14"/>
      <c r="L220" s="34">
        <f>SUMIFS([6]BV_Data_An_Cour!$O:$O,[6]BV_Data_An_Cour!$U:$U,$B220,[6]BV_Data_An_Cour!$V:$V,$C220,[6]BV_Data_An_Cour!$W:$W,$L$2)</f>
        <v>245.79</v>
      </c>
      <c r="M220" s="42"/>
      <c r="N220" s="60">
        <f t="shared" si="77"/>
        <v>-215.39399999999998</v>
      </c>
      <c r="O220" s="42"/>
      <c r="P220" s="14"/>
      <c r="Q220" s="34">
        <f>SUMIFS([6]BV_Data_An_Prec!$O:$O,[6]BV_Data_An_Prec!$U:$U,$B220,[6]BV_Data_An_Prec!$V:$V,$C220,[6]BV_Data_An_Prec!$W:$W,$L$2)</f>
        <v>554.45000000000005</v>
      </c>
      <c r="R220" s="42"/>
      <c r="S220" s="86">
        <f t="shared" si="78"/>
        <v>-308.66000000000008</v>
      </c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1:40" ht="15.75" customHeight="1">
      <c r="A221" t="str">
        <f t="shared" si="62"/>
        <v>ServiceFrais postaux</v>
      </c>
      <c r="B221" s="12" t="s">
        <v>84</v>
      </c>
      <c r="C221" s="30" t="s">
        <v>61</v>
      </c>
      <c r="D221" s="82"/>
      <c r="E221" s="14"/>
      <c r="F221" s="31">
        <f>+INDEX('[6]Budget original'!$A$2:$AO$496,MATCH($A221,'[6]Budget original'!$A$2:$A$496,0),MATCH(F$2,'[6]Budget original'!$A$2:$AO$2,0))</f>
        <v>207.6</v>
      </c>
      <c r="G221" s="84"/>
      <c r="H221" s="14"/>
      <c r="I221" s="31">
        <f>+INDEX('[6]Budget révisé'!$A$2:$AO$496,MATCH($A221,'[6]Budget révisé'!$A$2:$A$496,0),MATCH(I$2,'[6]Budget révisé'!$A$2:$AO$2,0))</f>
        <v>207.6</v>
      </c>
      <c r="J221" s="42"/>
      <c r="K221" s="14"/>
      <c r="L221" s="34">
        <f>SUMIFS([6]BV_Data_An_Cour!$O:$O,[6]BV_Data_An_Cour!$U:$U,$B221,[6]BV_Data_An_Cour!$V:$V,$C221,[6]BV_Data_An_Cour!$W:$W,$L$2)</f>
        <v>308.22000000000003</v>
      </c>
      <c r="M221" s="42"/>
      <c r="N221" s="60">
        <f t="shared" si="77"/>
        <v>100.62000000000003</v>
      </c>
      <c r="O221" s="42"/>
      <c r="P221" s="14"/>
      <c r="Q221" s="34">
        <f>SUMIFS([6]BV_Data_An_Prec!$O:$O,[6]BV_Data_An_Prec!$U:$U,$B221,[6]BV_Data_An_Prec!$V:$V,$C221,[6]BV_Data_An_Prec!$W:$W,$L$2)</f>
        <v>62.03</v>
      </c>
      <c r="R221" s="42"/>
      <c r="S221" s="86">
        <f t="shared" si="78"/>
        <v>246.19000000000003</v>
      </c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1:40" ht="15.75" customHeight="1">
      <c r="A222" t="str">
        <f t="shared" si="62"/>
        <v>ServiceDivers</v>
      </c>
      <c r="B222" s="12" t="s">
        <v>84</v>
      </c>
      <c r="C222" s="30" t="s">
        <v>62</v>
      </c>
      <c r="D222" s="82"/>
      <c r="E222" s="14"/>
      <c r="F222" s="31">
        <f>+INDEX('[6]Budget original'!$A$2:$AO$496,MATCH($A222,'[6]Budget original'!$A$2:$A$496,0),MATCH(F$2,'[6]Budget original'!$A$2:$AO$2,0))</f>
        <v>961.83999999999992</v>
      </c>
      <c r="G222" s="84"/>
      <c r="H222" s="14"/>
      <c r="I222" s="31">
        <f>+INDEX('[6]Budget révisé'!$A$2:$AO$496,MATCH($A222,'[6]Budget révisé'!$A$2:$A$496,0),MATCH(I$2,'[6]Budget révisé'!$A$2:$AO$2,0))</f>
        <v>961.83999999999992</v>
      </c>
      <c r="J222" s="42"/>
      <c r="K222" s="14"/>
      <c r="L222" s="34">
        <f>SUMIFS([6]BV_Data_An_Cour!$O:$O,[6]BV_Data_An_Cour!$U:$U,$B222,[6]BV_Data_An_Cour!$V:$V,$C222,[6]BV_Data_An_Cour!$W:$W,$L$2)</f>
        <v>119</v>
      </c>
      <c r="M222" s="42"/>
      <c r="N222" s="60">
        <f t="shared" si="77"/>
        <v>-842.83999999999992</v>
      </c>
      <c r="O222" s="42"/>
      <c r="P222" s="14"/>
      <c r="Q222" s="34">
        <f>SUMIFS([6]BV_Data_An_Prec!$O:$O,[6]BV_Data_An_Prec!$U:$U,$B222,[6]BV_Data_An_Prec!$V:$V,$C222,[6]BV_Data_An_Prec!$W:$W,$L$2)</f>
        <v>1320</v>
      </c>
      <c r="R222" s="42"/>
      <c r="S222" s="86">
        <f t="shared" si="78"/>
        <v>-1201</v>
      </c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1:40" ht="15.75" customHeight="1">
      <c r="A223" t="str">
        <f t="shared" si="62"/>
        <v>ServiceFormation</v>
      </c>
      <c r="B223" s="12" t="s">
        <v>84</v>
      </c>
      <c r="C223" s="30" t="s">
        <v>63</v>
      </c>
      <c r="D223" s="82"/>
      <c r="E223" s="14"/>
      <c r="F223" s="31">
        <f>+INDEX('[6]Budget original'!$A$2:$AO$496,MATCH($A223,'[6]Budget original'!$A$2:$A$496,0),MATCH(F$2,'[6]Budget original'!$A$2:$AO$2,0))</f>
        <v>1391.26</v>
      </c>
      <c r="G223" s="84"/>
      <c r="H223" s="14"/>
      <c r="I223" s="31">
        <f>+INDEX('[6]Budget révisé'!$A$2:$AO$496,MATCH($A223,'[6]Budget révisé'!$A$2:$A$496,0),MATCH(I$2,'[6]Budget révisé'!$A$2:$AO$2,0))</f>
        <v>1391.26</v>
      </c>
      <c r="J223" s="42"/>
      <c r="K223" s="14"/>
      <c r="L223" s="34">
        <f>SUMIFS([6]BV_Data_An_Cour!$O:$O,[6]BV_Data_An_Cour!$U:$U,$B223,[6]BV_Data_An_Cour!$V:$V,$C223,[6]BV_Data_An_Cour!$W:$W,$L$2)</f>
        <v>264.12</v>
      </c>
      <c r="M223" s="42"/>
      <c r="N223" s="60">
        <f t="shared" si="77"/>
        <v>-1127.1399999999999</v>
      </c>
      <c r="O223" s="42"/>
      <c r="P223" s="14"/>
      <c r="Q223" s="34">
        <f>SUMIFS([6]BV_Data_An_Prec!$O:$O,[6]BV_Data_An_Prec!$U:$U,$B223,[6]BV_Data_An_Prec!$V:$V,$C223,[6]BV_Data_An_Prec!$W:$W,$L$2)</f>
        <v>2786.67</v>
      </c>
      <c r="R223" s="42"/>
      <c r="S223" s="86">
        <f t="shared" si="78"/>
        <v>-2522.5500000000002</v>
      </c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1:40" ht="15.75" customHeight="1">
      <c r="A224" t="str">
        <f t="shared" si="62"/>
        <v>ServiceFrais bancaires</v>
      </c>
      <c r="B224" s="12" t="s">
        <v>84</v>
      </c>
      <c r="C224" s="30" t="s">
        <v>64</v>
      </c>
      <c r="D224" s="82"/>
      <c r="E224" s="14"/>
      <c r="F224" s="31">
        <f>+INDEX('[6]Budget original'!$A$2:$AO$496,MATCH($A224,'[6]Budget original'!$A$2:$A$496,0),MATCH(F$2,'[6]Budget original'!$A$2:$AO$2,0))</f>
        <v>1890.8850538568645</v>
      </c>
      <c r="G224" s="84"/>
      <c r="H224" s="14"/>
      <c r="I224" s="31">
        <f>+INDEX('[6]Budget révisé'!$A$2:$AO$496,MATCH($A224,'[6]Budget révisé'!$A$2:$A$496,0),MATCH(I$2,'[6]Budget révisé'!$A$2:$AO$2,0))</f>
        <v>1890.8850538568645</v>
      </c>
      <c r="J224" s="42"/>
      <c r="K224" s="14"/>
      <c r="L224" s="34">
        <f>AF447*W5</f>
        <v>1413.55125</v>
      </c>
      <c r="M224" s="42"/>
      <c r="N224" s="60">
        <f t="shared" si="77"/>
        <v>-477.33380385686451</v>
      </c>
      <c r="O224" s="42"/>
      <c r="P224" s="14"/>
      <c r="Q224" s="34">
        <f>AL447*W5</f>
        <v>1762.6297500000001</v>
      </c>
      <c r="R224" s="42"/>
      <c r="S224" s="86">
        <f t="shared" si="78"/>
        <v>-349.07850000000008</v>
      </c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1:40" ht="15.75" hidden="1" customHeight="1">
      <c r="A225" t="str">
        <f t="shared" si="62"/>
        <v>Service[...]</v>
      </c>
      <c r="B225" s="12" t="s">
        <v>84</v>
      </c>
      <c r="C225" s="30" t="s">
        <v>21</v>
      </c>
      <c r="D225" s="82"/>
      <c r="E225" s="14"/>
      <c r="F225" s="31">
        <f>+INDEX('[6]Budget original'!$A$2:$AO$496,MATCH($A225,'[6]Budget original'!$A$2:$A$496,0),MATCH(F$2,'[6]Budget original'!$A$2:$AO$2,0))</f>
        <v>0</v>
      </c>
      <c r="G225" s="84"/>
      <c r="H225" s="14"/>
      <c r="I225" s="31">
        <f>+INDEX('[6]Budget révisé'!$A$2:$AO$496,MATCH($A225,'[6]Budget révisé'!$A$2:$A$496,0),MATCH(I$2,'[6]Budget révisé'!$A$2:$AO$2,0))</f>
        <v>0</v>
      </c>
      <c r="J225" s="42"/>
      <c r="K225" s="14"/>
      <c r="L225" s="34">
        <f>SUMIFS([6]BV_Data_An_Cour!$O:$O,[6]BV_Data_An_Cour!$U:$U,$B225,[6]BV_Data_An_Cour!$V:$V,$C225,[6]BV_Data_An_Cour!$W:$W,$L$2)</f>
        <v>0</v>
      </c>
      <c r="M225" s="42"/>
      <c r="N225" s="60">
        <f t="shared" si="77"/>
        <v>0</v>
      </c>
      <c r="O225" s="42"/>
      <c r="P225" s="14"/>
      <c r="Q225" s="34">
        <f>SUMIFS([6]BV_Data_An_Prec!$O:$O,[6]BV_Data_An_Prec!$U:$U,$B225,[6]BV_Data_An_Prec!$V:$V,$C225,[6]BV_Data_An_Prec!$W:$W,$L$2)</f>
        <v>0</v>
      </c>
      <c r="R225" s="42"/>
      <c r="S225" s="86">
        <f t="shared" si="78"/>
        <v>0</v>
      </c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1:40" ht="15.75" hidden="1" customHeight="1">
      <c r="A226" t="str">
        <f t="shared" si="62"/>
        <v>Service[...]</v>
      </c>
      <c r="B226" s="12" t="s">
        <v>84</v>
      </c>
      <c r="C226" s="30" t="s">
        <v>21</v>
      </c>
      <c r="D226" s="82"/>
      <c r="E226" s="14"/>
      <c r="F226" s="31">
        <f>+INDEX('[6]Budget original'!$A$2:$AO$496,MATCH($A226,'[6]Budget original'!$A$2:$A$496,0),MATCH(F$2,'[6]Budget original'!$A$2:$AO$2,0))</f>
        <v>0</v>
      </c>
      <c r="G226" s="84"/>
      <c r="H226" s="14"/>
      <c r="I226" s="31">
        <f>+INDEX('[6]Budget révisé'!$A$2:$AO$496,MATCH($A226,'[6]Budget révisé'!$A$2:$A$496,0),MATCH(I$2,'[6]Budget révisé'!$A$2:$AO$2,0))</f>
        <v>0</v>
      </c>
      <c r="J226" s="42"/>
      <c r="K226" s="14"/>
      <c r="L226" s="34">
        <f>SUMIFS([6]BV_Data_An_Cour!$O:$O,[6]BV_Data_An_Cour!$U:$U,$B226,[6]BV_Data_An_Cour!$V:$V,$C226,[6]BV_Data_An_Cour!$W:$W,$L$2)</f>
        <v>0</v>
      </c>
      <c r="M226" s="42"/>
      <c r="N226" s="60">
        <f t="shared" si="77"/>
        <v>0</v>
      </c>
      <c r="O226" s="42"/>
      <c r="P226" s="14"/>
      <c r="Q226" s="34">
        <f>SUMIFS([6]BV_Data_An_Prec!$O:$O,[6]BV_Data_An_Prec!$U:$U,$B226,[6]BV_Data_An_Prec!$V:$V,$C226,[6]BV_Data_An_Prec!$W:$W,$L$2)</f>
        <v>0</v>
      </c>
      <c r="R226" s="42"/>
      <c r="S226" s="86">
        <f t="shared" si="78"/>
        <v>0</v>
      </c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1:40" ht="15.75" hidden="1" customHeight="1">
      <c r="A227" t="str">
        <f t="shared" si="62"/>
        <v>Service[...]</v>
      </c>
      <c r="B227" s="12" t="s">
        <v>84</v>
      </c>
      <c r="C227" s="30" t="s">
        <v>21</v>
      </c>
      <c r="D227" s="82"/>
      <c r="E227" s="14"/>
      <c r="F227" s="31">
        <f>+INDEX('[6]Budget original'!$A$2:$AO$496,MATCH($A227,'[6]Budget original'!$A$2:$A$496,0),MATCH(F$2,'[6]Budget original'!$A$2:$AO$2,0))</f>
        <v>0</v>
      </c>
      <c r="G227" s="84"/>
      <c r="H227" s="14"/>
      <c r="I227" s="31">
        <f>+INDEX('[6]Budget révisé'!$A$2:$AO$496,MATCH($A227,'[6]Budget révisé'!$A$2:$A$496,0),MATCH(I$2,'[6]Budget révisé'!$A$2:$AO$2,0))</f>
        <v>0</v>
      </c>
      <c r="J227" s="42"/>
      <c r="K227" s="14"/>
      <c r="L227" s="34">
        <f>SUMIFS([6]BV_Data_An_Cour!$O:$O,[6]BV_Data_An_Cour!$U:$U,$B227,[6]BV_Data_An_Cour!$V:$V,$C227,[6]BV_Data_An_Cour!$W:$W,$L$2)</f>
        <v>0</v>
      </c>
      <c r="M227" s="42"/>
      <c r="N227" s="60">
        <f t="shared" si="77"/>
        <v>0</v>
      </c>
      <c r="O227" s="42"/>
      <c r="P227" s="14"/>
      <c r="Q227" s="34">
        <f>SUMIFS([6]BV_Data_An_Prec!$O:$O,[6]BV_Data_An_Prec!$U:$U,$B227,[6]BV_Data_An_Prec!$V:$V,$C227,[6]BV_Data_An_Prec!$W:$W,$L$2)</f>
        <v>0</v>
      </c>
      <c r="R227" s="42"/>
      <c r="S227" s="86">
        <f t="shared" si="78"/>
        <v>0</v>
      </c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1:40" ht="15.75" customHeight="1">
      <c r="B228" s="12"/>
      <c r="C228" s="99" t="s">
        <v>65</v>
      </c>
      <c r="D228" s="100" t="s">
        <v>98</v>
      </c>
      <c r="E228" s="101">
        <f>F228/F$193</f>
        <v>0.24166581960393155</v>
      </c>
      <c r="F228" s="102">
        <f>+SUM(F210:F227)</f>
        <v>42578.644239446243</v>
      </c>
      <c r="G228" s="103" t="s">
        <v>98</v>
      </c>
      <c r="H228" s="101">
        <f>I228/I$193</f>
        <v>0.24166581960393155</v>
      </c>
      <c r="I228" s="102">
        <f>+SUM(I210:I227)</f>
        <v>42578.644239446243</v>
      </c>
      <c r="J228" s="103" t="s">
        <v>98</v>
      </c>
      <c r="K228" s="101">
        <f>L228/L$193</f>
        <v>0.31226953083915382</v>
      </c>
      <c r="L228" s="102">
        <f>+SUM(L210:L227)</f>
        <v>41476.941250000003</v>
      </c>
      <c r="M228" s="106"/>
      <c r="N228" s="102">
        <f t="shared" si="77"/>
        <v>-1101.7029894462394</v>
      </c>
      <c r="O228" s="103" t="s">
        <v>98</v>
      </c>
      <c r="P228" s="101">
        <f>Q228/Q$193</f>
        <v>0.31666862254637884</v>
      </c>
      <c r="Q228" s="102">
        <f>+SUM(Q210:Q227)</f>
        <v>53280.559749999993</v>
      </c>
      <c r="R228" s="106"/>
      <c r="S228" s="107">
        <f t="shared" si="78"/>
        <v>-11803.61849999999</v>
      </c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1:40" ht="15.75" customHeight="1">
      <c r="B229" s="12"/>
      <c r="C229" s="88"/>
      <c r="D229" s="89"/>
      <c r="E229" s="117"/>
      <c r="F229" s="60"/>
      <c r="G229" s="91"/>
      <c r="H229" s="117"/>
      <c r="I229" s="60"/>
      <c r="J229" s="24"/>
      <c r="K229" s="117"/>
      <c r="L229" s="94"/>
      <c r="M229" s="24"/>
      <c r="N229" s="94"/>
      <c r="O229" s="24"/>
      <c r="P229" s="117"/>
      <c r="Q229" s="94"/>
      <c r="R229" s="24"/>
      <c r="S229" s="95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1:40" ht="15.75" customHeight="1">
      <c r="B230" s="12"/>
      <c r="C230" s="99" t="s">
        <v>66</v>
      </c>
      <c r="D230" s="100" t="s">
        <v>40</v>
      </c>
      <c r="E230" s="101">
        <f>F230/F$193</f>
        <v>0.88860919854559761</v>
      </c>
      <c r="F230" s="102">
        <f>F209+F228</f>
        <v>156562.37607280115</v>
      </c>
      <c r="G230" s="103" t="s">
        <v>40</v>
      </c>
      <c r="H230" s="101">
        <f>I230/I$193</f>
        <v>0.88860919854559761</v>
      </c>
      <c r="I230" s="102">
        <f>I209+I228</f>
        <v>156562.37607280115</v>
      </c>
      <c r="J230" s="103" t="s">
        <v>40</v>
      </c>
      <c r="K230" s="101">
        <f>L230/L$193</f>
        <v>0.93847265335819541</v>
      </c>
      <c r="L230" s="102">
        <f>L209+L228</f>
        <v>124651.85125000001</v>
      </c>
      <c r="M230" s="106"/>
      <c r="N230" s="119">
        <f t="shared" ref="N230:N232" si="79">L230-I230</f>
        <v>-31910.524822801148</v>
      </c>
      <c r="O230" s="103" t="s">
        <v>40</v>
      </c>
      <c r="P230" s="101">
        <f>Q230/Q$193</f>
        <v>0.8720192556630072</v>
      </c>
      <c r="Q230" s="102">
        <f>Q209+Q228</f>
        <v>146720.16974999997</v>
      </c>
      <c r="R230" s="106"/>
      <c r="S230" s="120">
        <f>L230-Q230</f>
        <v>-22068.318499999965</v>
      </c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1:40" ht="15.75" customHeight="1">
      <c r="B231" s="12"/>
      <c r="C231" s="30"/>
      <c r="D231" s="82"/>
      <c r="E231" s="14"/>
      <c r="F231" s="60"/>
      <c r="G231" s="84"/>
      <c r="H231" s="14"/>
      <c r="I231" s="60"/>
      <c r="J231" s="42"/>
      <c r="K231" s="14"/>
      <c r="L231" s="60"/>
      <c r="M231" s="42"/>
      <c r="N231" s="60">
        <f t="shared" si="79"/>
        <v>0</v>
      </c>
      <c r="O231" s="42"/>
      <c r="P231" s="14"/>
      <c r="Q231" s="60"/>
      <c r="R231" s="42"/>
      <c r="S231" s="86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1:40" ht="15.75" customHeight="1" thickBot="1">
      <c r="B232" s="12"/>
      <c r="C232" s="130" t="s">
        <v>73</v>
      </c>
      <c r="D232" s="159"/>
      <c r="E232" s="131"/>
      <c r="F232" s="133">
        <f>F193-F230</f>
        <v>19625.734886492952</v>
      </c>
      <c r="G232" s="160"/>
      <c r="H232" s="131"/>
      <c r="I232" s="133">
        <f>I193-I230</f>
        <v>19625.734886492952</v>
      </c>
      <c r="J232" s="161"/>
      <c r="K232" s="132"/>
      <c r="L232" s="133">
        <f>L193-L230</f>
        <v>8172.3187499999767</v>
      </c>
      <c r="M232" s="161"/>
      <c r="N232" s="133">
        <f t="shared" si="79"/>
        <v>-11453.416136492975</v>
      </c>
      <c r="O232" s="161"/>
      <c r="P232" s="132"/>
      <c r="Q232" s="133">
        <f>Q193-Q230</f>
        <v>21533.190250000014</v>
      </c>
      <c r="R232" s="161"/>
      <c r="S232" s="135">
        <f>L232-Q232</f>
        <v>-13360.871500000037</v>
      </c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1:40" ht="15.75" customHeight="1" thickTop="1"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83"/>
      <c r="M233" s="83"/>
      <c r="N233" s="14"/>
      <c r="O233" s="83"/>
      <c r="P233" s="14"/>
      <c r="Q233" s="83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1:40" ht="15.75" customHeight="1"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62"/>
      <c r="M234" s="162"/>
      <c r="N234" s="11"/>
      <c r="O234" s="162"/>
      <c r="P234" s="11"/>
      <c r="Q234" s="162"/>
      <c r="R234" s="11"/>
      <c r="S234" s="11"/>
      <c r="T234" s="11"/>
      <c r="U234" s="11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1:40" ht="33" customHeight="1">
      <c r="B235" s="12"/>
      <c r="C235" s="6" t="str">
        <f>C1</f>
        <v>Volks</v>
      </c>
      <c r="D235" s="2"/>
      <c r="E235" s="2"/>
      <c r="F235" s="2"/>
      <c r="G235" s="2"/>
      <c r="H235" s="1"/>
      <c r="I235" s="1"/>
      <c r="J235" s="1"/>
      <c r="K235" s="3" t="s">
        <v>100</v>
      </c>
      <c r="L235" s="2"/>
      <c r="M235" s="2"/>
      <c r="N235" s="1"/>
      <c r="O235" s="1"/>
      <c r="P235" s="2"/>
      <c r="Q235" s="1"/>
      <c r="R235" s="2"/>
      <c r="S235" s="5" t="str">
        <f>$S$1</f>
        <v>Réalisé, Août 2021</v>
      </c>
      <c r="T235" s="2"/>
      <c r="U235" s="6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spans="1:40" ht="24" customHeight="1" thickBot="1"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1:40" ht="15.75" customHeight="1" thickTop="1">
      <c r="B237" s="12"/>
      <c r="C237" s="13"/>
      <c r="D237" s="528" t="s">
        <v>5</v>
      </c>
      <c r="E237" s="529"/>
      <c r="F237" s="530"/>
      <c r="G237" s="526" t="s">
        <v>75</v>
      </c>
      <c r="H237" s="529"/>
      <c r="I237" s="530"/>
      <c r="J237" s="526" t="s">
        <v>7</v>
      </c>
      <c r="K237" s="529"/>
      <c r="L237" s="530"/>
      <c r="M237" s="526" t="s">
        <v>8</v>
      </c>
      <c r="N237" s="530"/>
      <c r="O237" s="528" t="s">
        <v>9</v>
      </c>
      <c r="P237" s="529"/>
      <c r="Q237" s="530"/>
      <c r="R237" s="526" t="s">
        <v>10</v>
      </c>
      <c r="S237" s="527"/>
      <c r="T237" s="156"/>
      <c r="U237" s="14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spans="1:40" ht="15.75" customHeight="1">
      <c r="A238" t="str">
        <f t="shared" ref="A238:A283" si="80">+B238&amp;C238</f>
        <v>Carrosserie</v>
      </c>
      <c r="B238" s="12" t="s">
        <v>100</v>
      </c>
      <c r="C238" s="30"/>
      <c r="D238" s="81" t="s">
        <v>41</v>
      </c>
      <c r="E238" s="81" t="s">
        <v>85</v>
      </c>
      <c r="F238" s="140" t="s">
        <v>13</v>
      </c>
      <c r="G238" s="141" t="s">
        <v>41</v>
      </c>
      <c r="H238" s="81" t="s">
        <v>85</v>
      </c>
      <c r="I238" s="140" t="s">
        <v>13</v>
      </c>
      <c r="J238" s="141" t="s">
        <v>41</v>
      </c>
      <c r="K238" s="81" t="s">
        <v>85</v>
      </c>
      <c r="L238" s="140" t="s">
        <v>13</v>
      </c>
      <c r="M238" s="141" t="s">
        <v>41</v>
      </c>
      <c r="N238" s="140" t="s">
        <v>13</v>
      </c>
      <c r="O238" s="81" t="s">
        <v>41</v>
      </c>
      <c r="P238" s="81" t="s">
        <v>85</v>
      </c>
      <c r="Q238" s="140" t="s">
        <v>13</v>
      </c>
      <c r="R238" s="141" t="s">
        <v>86</v>
      </c>
      <c r="S238" s="142" t="s">
        <v>13</v>
      </c>
      <c r="T238" s="81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1:40" ht="15.75" customHeight="1">
      <c r="A239" t="str">
        <f t="shared" si="80"/>
        <v>Carrosserie</v>
      </c>
      <c r="B239" s="12" t="s">
        <v>100</v>
      </c>
      <c r="C239" s="30"/>
      <c r="D239" s="81"/>
      <c r="E239" s="81"/>
      <c r="F239" s="140"/>
      <c r="G239" s="141"/>
      <c r="H239" s="81"/>
      <c r="I239" s="140"/>
      <c r="J239" s="141"/>
      <c r="K239" s="31"/>
      <c r="L239" s="34"/>
      <c r="M239" s="141"/>
      <c r="N239" s="140"/>
      <c r="O239" s="81"/>
      <c r="P239" s="81"/>
      <c r="Q239" s="140"/>
      <c r="R239" s="141"/>
      <c r="S239" s="142"/>
      <c r="T239" s="81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1:40" ht="15.75" customHeight="1">
      <c r="A240" t="str">
        <f t="shared" si="80"/>
        <v>CarrosserieM/O Sous-traitement</v>
      </c>
      <c r="B240" s="12" t="s">
        <v>100</v>
      </c>
      <c r="C240" s="30" t="s">
        <v>101</v>
      </c>
      <c r="D240" s="81">
        <f>+INDEX('[6]Budget original'!$A$2:$AO$496,MATCH($A240,'[6]Budget original'!$A$2:$A$496,0),MATCH(D$2,'[6]Budget original'!$A$2:$AO$2,0))</f>
        <v>0</v>
      </c>
      <c r="E240" s="83">
        <f>+INDEX('[6]Budget original'!$A$2:$AO$496,MATCH($A240,'[6]Budget original'!$A$2:$A$496,0),MATCH(E$2,'[6]Budget original'!$A$2:$AO$2,0))</f>
        <v>82096.522762792156</v>
      </c>
      <c r="F240" s="83">
        <f>+INDEX('[6]Budget original'!$A$2:$AO$496,MATCH($A240,'[6]Budget original'!$A$2:$A$496,0),MATCH(F$2,'[6]Budget original'!$A$2:$AO$2,0))</f>
        <v>18704.694240279401</v>
      </c>
      <c r="G240" s="163">
        <f>+INDEX('[6]Budget révisé'!$A$2:$AO$496,MATCH($A240,'[6]Budget révisé'!$A$2:$A$496,0),MATCH(G$2,'[6]Budget révisé'!$A$2:$AO$2,0))</f>
        <v>0</v>
      </c>
      <c r="H240" s="83">
        <f>+INDEX('[6]Budget révisé'!$A$2:$AO$496,MATCH($A240,'[6]Budget révisé'!$A$2:$A$496,0),MATCH(H$2,'[6]Budget révisé'!$A$2:$AO$2,0))</f>
        <v>82096.522762792156</v>
      </c>
      <c r="I240" s="83">
        <f>+INDEX('[6]Budget révisé'!$A$2:$AO$496,MATCH($A240,'[6]Budget révisé'!$A$2:$A$496,0),MATCH(I$2,'[6]Budget révisé'!$A$2:$AO$2,0))</f>
        <v>18704.694240279401</v>
      </c>
      <c r="J240" s="61">
        <f>-SUMIFS([6]BV_Data_An_Cour!$O:$O,[6]BV_Data_An_Cour!$U:$U,$B240,[6]BV_Data_An_Cour!$V:$V,$C240,[6]BV_Data_An_Cour!$W:$W,J$2)</f>
        <v>60</v>
      </c>
      <c r="K240" s="31">
        <f>-SUMIFS([6]BV_Data_An_Cour!$O:$O,[6]BV_Data_An_Cour!$X:$X,"Oui",[6]BV_Data_An_Cour!$U:$U,$B240,[6]BV_Data_An_Cour!$V:$V,$C240)</f>
        <v>87261.87</v>
      </c>
      <c r="L240" s="34">
        <f>-SUMIFS([6]BV_Data_An_Cour!$O:$O,[6]BV_Data_An_Cour!$U:$U,$B240,[6]BV_Data_An_Cour!$V:$V,$C240,[6]BV_Data_An_Cour!$W:$W,$L$2)</f>
        <v>21965.590000000004</v>
      </c>
      <c r="M240" s="164">
        <f>IFERROR((K240-H240)/H240,0)</f>
        <v>6.2917978294068283E-2</v>
      </c>
      <c r="N240" s="60">
        <f>L240-I240</f>
        <v>3260.8957597206027</v>
      </c>
      <c r="O240" s="61">
        <f>-SUMIFS([6]BV_Data_An_Prec!$O:$O,[6]BV_Data_An_Prec!$U:$U,$B240,[6]BV_Data_An_Prec!$V:$V,$C240,[6]BV_Data_An_Prec!$W:$W,O$2)</f>
        <v>75</v>
      </c>
      <c r="P240" s="31">
        <f>-SUMIFS([6]BV_Data_An_Prec!$O:$O,[6]BV_Data_An_Prec!$X:$X,"Oui",[6]BV_Data_An_Prec!$U:$U,$B240,[6]BV_Data_An_Prec!$V:$V,$C240)</f>
        <v>92364.17</v>
      </c>
      <c r="Q240" s="34">
        <f>-SUMIFS([6]BV_Data_An_Prec!$O:$O,[6]BV_Data_An_Prec!$U:$U,$B240,[6]BV_Data_An_Prec!$V:$V,$C240,[6]BV_Data_An_Prec!$W:$W,$L$2)</f>
        <v>19830.940000000006</v>
      </c>
      <c r="R240" s="164">
        <f>IF(O240=0,0,J240/O240)</f>
        <v>0.8</v>
      </c>
      <c r="S240" s="86">
        <f>L240-Q240</f>
        <v>2134.6499999999978</v>
      </c>
      <c r="T240" s="81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1:40" ht="15.75" customHeight="1">
      <c r="A241" t="str">
        <f t="shared" si="80"/>
        <v>Carrosserie% profit / ventes</v>
      </c>
      <c r="B241" s="12" t="s">
        <v>100</v>
      </c>
      <c r="C241" s="30" t="s">
        <v>88</v>
      </c>
      <c r="D241" s="81"/>
      <c r="E241" s="150"/>
      <c r="F241" s="165">
        <f>IFERROR(F240/E240,0)</f>
        <v>0.22783783783783781</v>
      </c>
      <c r="G241" s="42"/>
      <c r="H241" s="150"/>
      <c r="I241" s="165">
        <f>IFERROR(I240/H240,0)</f>
        <v>0.22783783783783781</v>
      </c>
      <c r="J241" s="61"/>
      <c r="K241" s="14"/>
      <c r="L241" s="165">
        <f>IFERROR(L240/K240,0)</f>
        <v>0.25172036767032385</v>
      </c>
      <c r="M241" s="164"/>
      <c r="N241" s="60">
        <f>IFERROR(N240/M240,0)</f>
        <v>51827.726321397553</v>
      </c>
      <c r="O241" s="61"/>
      <c r="P241" s="14"/>
      <c r="Q241" s="165">
        <f>IFERROR(Q240/P240,0)</f>
        <v>0.21470381859112692</v>
      </c>
      <c r="R241" s="61"/>
      <c r="S241" s="86">
        <f>IFERROR(S240/R240,0)</f>
        <v>2668.3124999999973</v>
      </c>
      <c r="T241" s="81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1:40" ht="15.75" customHeight="1">
      <c r="A242" t="str">
        <f t="shared" si="80"/>
        <v>Carrosserie</v>
      </c>
      <c r="B242" s="12" t="s">
        <v>100</v>
      </c>
      <c r="C242" s="30"/>
      <c r="D242" s="81"/>
      <c r="E242" s="216"/>
      <c r="F242" s="217"/>
      <c r="G242" s="141"/>
      <c r="H242" s="216"/>
      <c r="I242" s="217"/>
      <c r="J242" s="141"/>
      <c r="K242" s="81"/>
      <c r="L242" s="140"/>
      <c r="M242" s="141"/>
      <c r="N242" s="140"/>
      <c r="O242" s="141"/>
      <c r="P242" s="81"/>
      <c r="Q242" s="140"/>
      <c r="R242" s="218"/>
      <c r="S242" s="142"/>
      <c r="T242" s="81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1:40" ht="15.75" customHeight="1">
      <c r="A243" t="str">
        <f t="shared" si="80"/>
        <v>CarrosserieM/O Carrosserie</v>
      </c>
      <c r="B243" s="12" t="s">
        <v>100</v>
      </c>
      <c r="C243" s="15" t="s">
        <v>102</v>
      </c>
      <c r="D243" s="111">
        <f>+INDEX('[6]Budget original'!$A$2:$AO$496,MATCH($A243,'[6]Budget original'!$A$2:$A$496,0),MATCH(D$2,'[6]Budget original'!$A$2:$AO$2,0))</f>
        <v>0</v>
      </c>
      <c r="E243" s="83">
        <f>+INDEX('[6]Budget original'!$A$2:$AO$496,MATCH($A243,'[6]Budget original'!$A$2:$A$496,0),MATCH(E$2,'[6]Budget original'!$A$2:$AO$2,0))</f>
        <v>0</v>
      </c>
      <c r="F243" s="83">
        <f>+INDEX('[6]Budget original'!$A$2:$AO$496,MATCH($A243,'[6]Budget original'!$A$2:$A$496,0),MATCH(F$2,'[6]Budget original'!$A$2:$AO$2,0))</f>
        <v>0</v>
      </c>
      <c r="G243" s="219">
        <f>+INDEX('[6]Budget révisé'!$A$2:$AO$496,MATCH($A243,'[6]Budget révisé'!$A$2:$A$496,0),MATCH(G$2,'[6]Budget révisé'!$A$2:$AO$2,0))</f>
        <v>0</v>
      </c>
      <c r="H243" s="83">
        <f>+INDEX('[6]Budget révisé'!$A$2:$AO$496,MATCH($A243,'[6]Budget révisé'!$A$2:$A$496,0),MATCH(H$2,'[6]Budget révisé'!$A$2:$AO$2,0))</f>
        <v>0</v>
      </c>
      <c r="I243" s="83">
        <f>+INDEX('[6]Budget révisé'!$A$2:$AO$496,MATCH($A243,'[6]Budget révisé'!$A$2:$A$496,0),MATCH(I$2,'[6]Budget révisé'!$A$2:$AO$2,0))</f>
        <v>0</v>
      </c>
      <c r="J243" s="172">
        <f>SUMIFS([6]BV_Data_An_Cour!$C$1:$C$636,[6]BV_Data_An_Cour!$V$1:$V$636,$C243,[6]BV_Data_An_Cour!$U$1:$U$636,$K$235)</f>
        <v>0</v>
      </c>
      <c r="K243" s="173">
        <f>-SUMIFS([6]BV_Data_An_Cour!$O:$O,[6]BV_Data_An_Cour!$X:$X,"Oui",[6]BV_Data_An_Cour!$U:$U,$B243,[6]BV_Data_An_Cour!$V:$V,$C243)</f>
        <v>0</v>
      </c>
      <c r="L243" s="114">
        <f>-SUMIFS([6]BV_Data_An_Cour!$O:$O,[6]BV_Data_An_Cour!$U:$U,$B243,[6]BV_Data_An_Cour!$V:$V,$C243,[6]BV_Data_An_Cour!$W:$W,$L$2)</f>
        <v>0</v>
      </c>
      <c r="M243" s="182" t="e">
        <f>(K243-H243)/H243</f>
        <v>#DIV/0!</v>
      </c>
      <c r="N243" s="115">
        <f>L243-I243</f>
        <v>0</v>
      </c>
      <c r="O243" s="172">
        <f>SUMIFS([6]BV_Data_An_Prec!$C$1:$C$637,[6]BV_Data_An_Prec!$V$1:$V$637,$C243,[6]BV_Data_An_Prec!$U$1:$U$637,$K$235)</f>
        <v>0</v>
      </c>
      <c r="P243" s="173">
        <f>-SUMIFS([6]BV_Data_An_Prec!$O:$O,[6]BV_Data_An_Prec!$X:$X,"Oui",[6]BV_Data_An_Prec!$U:$U,$B243,[6]BV_Data_An_Prec!$V:$V,$C243)</f>
        <v>0</v>
      </c>
      <c r="Q243" s="114">
        <f>-SUMIFS([6]BV_Data_An_Prec!$O:$O,[6]BV_Data_An_Prec!$U:$U,$B243,[6]BV_Data_An_Prec!$V:$V,$C243,[6]BV_Data_An_Prec!$W:$W,$L$2)</f>
        <v>0</v>
      </c>
      <c r="R243" s="164">
        <f>IF(O243=0,0,J243/O243)</f>
        <v>0</v>
      </c>
      <c r="S243" s="116">
        <f>L243-Q243</f>
        <v>0</v>
      </c>
      <c r="T243" s="155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1:40" ht="15.75" customHeight="1">
      <c r="A244" t="str">
        <f t="shared" si="80"/>
        <v>Carrosserie% profit / ventes</v>
      </c>
      <c r="B244" s="12" t="s">
        <v>100</v>
      </c>
      <c r="C244" s="30" t="s">
        <v>88</v>
      </c>
      <c r="D244" s="14"/>
      <c r="E244" s="150"/>
      <c r="F244" s="165" t="e">
        <f>F243/E243</f>
        <v>#DIV/0!</v>
      </c>
      <c r="G244" s="42"/>
      <c r="H244" s="150"/>
      <c r="I244" s="165" t="e">
        <f>I243/H243</f>
        <v>#DIV/0!</v>
      </c>
      <c r="J244" s="61"/>
      <c r="K244" s="14"/>
      <c r="L244" s="165">
        <f>IFERROR(L243/K243,0)</f>
        <v>0</v>
      </c>
      <c r="M244" s="164"/>
      <c r="N244" s="60" t="e">
        <f>N243/I243</f>
        <v>#DIV/0!</v>
      </c>
      <c r="O244" s="61"/>
      <c r="P244" s="14"/>
      <c r="Q244" s="165">
        <f>IFERROR(Q243/P243,0)</f>
        <v>0</v>
      </c>
      <c r="R244" s="61"/>
      <c r="S244" s="86">
        <f>IF(Q243=0,0,S243/Q243)</f>
        <v>0</v>
      </c>
      <c r="T244" s="155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1:40" ht="15.75" customHeight="1">
      <c r="A245" t="str">
        <f t="shared" si="80"/>
        <v>Carrosserie</v>
      </c>
      <c r="B245" s="12" t="s">
        <v>100</v>
      </c>
      <c r="C245" s="88"/>
      <c r="D245" s="117"/>
      <c r="E245" s="166"/>
      <c r="F245" s="167"/>
      <c r="G245" s="24"/>
      <c r="H245" s="178"/>
      <c r="I245" s="167"/>
      <c r="J245" s="168"/>
      <c r="K245" s="220"/>
      <c r="L245" s="167"/>
      <c r="M245" s="170"/>
      <c r="N245" s="94"/>
      <c r="O245" s="168"/>
      <c r="P245" s="220"/>
      <c r="Q245" s="167"/>
      <c r="R245" s="168"/>
      <c r="S245" s="95"/>
      <c r="T245" s="155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1:40" ht="15.75" customHeight="1">
      <c r="A246" t="str">
        <f t="shared" si="80"/>
        <v>CarrosserieM/O Esthétique Carr.</v>
      </c>
      <c r="B246" s="12" t="s">
        <v>100</v>
      </c>
      <c r="C246" s="15" t="s">
        <v>103</v>
      </c>
      <c r="D246" s="171">
        <v>0</v>
      </c>
      <c r="E246" s="83">
        <v>0</v>
      </c>
      <c r="F246" s="83">
        <v>0</v>
      </c>
      <c r="G246" s="172">
        <v>0</v>
      </c>
      <c r="H246" s="83">
        <v>0</v>
      </c>
      <c r="I246" s="83">
        <v>0</v>
      </c>
      <c r="J246" s="172">
        <f>SUMIFS([6]BV_Data_An_Cour!$C$1:$C$636,[6]BV_Data_An_Cour!$V$1:$V$636,$C246,[6]BV_Data_An_Cour!$U$1:$U$636,$K$235)</f>
        <v>0</v>
      </c>
      <c r="K246" s="31">
        <f>-SUMIFS([6]BV_Data_An_Cour!$O:$O,[6]BV_Data_An_Cour!$X:$X,"Oui",[6]BV_Data_An_Cour!$U:$U,$B246,[6]BV_Data_An_Cour!$V:$V,$C246)</f>
        <v>0</v>
      </c>
      <c r="L246" s="34">
        <f>-SUMIFS([6]BV_Data_An_Cour!$O:$O,[6]BV_Data_An_Cour!$U:$U,$B246,[6]BV_Data_An_Cour!$V:$V,$C246,[6]BV_Data_An_Cour!$W:$W,$L$2)</f>
        <v>0</v>
      </c>
      <c r="M246" s="164" t="e">
        <f>(K246-H246)/H246</f>
        <v>#DIV/0!</v>
      </c>
      <c r="N246" s="115">
        <f>L246-I246</f>
        <v>0</v>
      </c>
      <c r="O246" s="172">
        <f>SUMIFS([6]BV_Data_An_Prec!$C$1:$C$637,[6]BV_Data_An_Prec!$V$1:$V$637,$C246,[6]BV_Data_An_Prec!$U$1:$U$637,$K$235)</f>
        <v>0</v>
      </c>
      <c r="P246" s="31">
        <f>-SUMIFS([6]BV_Data_An_Prec!$O:$O,[6]BV_Data_An_Prec!$X:$X,"Oui",[6]BV_Data_An_Prec!$U:$U,$B246,[6]BV_Data_An_Prec!$V:$V,$C246)</f>
        <v>0</v>
      </c>
      <c r="Q246" s="34">
        <f>-SUMIFS([6]BV_Data_An_Prec!$O:$O,[6]BV_Data_An_Prec!$U:$U,$B246,[6]BV_Data_An_Prec!$V:$V,$C246,[6]BV_Data_An_Prec!$W:$W,$L$2)</f>
        <v>0</v>
      </c>
      <c r="R246" s="164">
        <f>IF(O246=0,0,J246/O246)</f>
        <v>0</v>
      </c>
      <c r="S246" s="86">
        <f>L246-Q246</f>
        <v>0</v>
      </c>
      <c r="T246" s="155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1:40" ht="15.75" customHeight="1">
      <c r="A247" t="str">
        <f t="shared" si="80"/>
        <v>Carrosserie% profit / ventes</v>
      </c>
      <c r="B247" s="12" t="s">
        <v>100</v>
      </c>
      <c r="C247" s="30" t="s">
        <v>88</v>
      </c>
      <c r="D247" s="14"/>
      <c r="E247" s="14"/>
      <c r="F247" s="165" t="e">
        <f>F246/E246</f>
        <v>#DIV/0!</v>
      </c>
      <c r="G247" s="42"/>
      <c r="H247" s="14"/>
      <c r="I247" s="165" t="e">
        <f>I246/H246</f>
        <v>#DIV/0!</v>
      </c>
      <c r="J247" s="42"/>
      <c r="K247" s="14"/>
      <c r="L247" s="165">
        <f>IFERROR(L246/K246,0)</f>
        <v>0</v>
      </c>
      <c r="M247" s="43"/>
      <c r="N247" s="44" t="e">
        <f>N246/I246</f>
        <v>#DIV/0!</v>
      </c>
      <c r="O247" s="42"/>
      <c r="P247" s="14"/>
      <c r="Q247" s="165">
        <f>IFERROR(Q246/P246,0)</f>
        <v>0</v>
      </c>
      <c r="R247" s="43"/>
      <c r="S247" s="45">
        <f>IF(Q246=0,0,S246/Q246)</f>
        <v>0</v>
      </c>
      <c r="T247" s="155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1:40" ht="15.75" customHeight="1" thickBot="1">
      <c r="A248" t="str">
        <f t="shared" si="80"/>
        <v>Carrosserie</v>
      </c>
      <c r="B248" s="12" t="s">
        <v>100</v>
      </c>
      <c r="C248" s="30"/>
      <c r="D248" s="14"/>
      <c r="E248" s="14"/>
      <c r="F248" s="165"/>
      <c r="G248" s="42"/>
      <c r="H248" s="14"/>
      <c r="I248" s="165"/>
      <c r="J248" s="42"/>
      <c r="K248" s="14"/>
      <c r="L248" s="165"/>
      <c r="M248" s="43"/>
      <c r="N248" s="44"/>
      <c r="O248" s="42"/>
      <c r="P248" s="14"/>
      <c r="Q248" s="165"/>
      <c r="R248" s="43"/>
      <c r="S248" s="45"/>
      <c r="T248" s="155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1:40" ht="15.75" customHeight="1" thickTop="1">
      <c r="A249" t="str">
        <f t="shared" si="80"/>
        <v>CarrosserieTotal Mécanique</v>
      </c>
      <c r="B249" s="12" t="s">
        <v>100</v>
      </c>
      <c r="C249" s="63" t="s">
        <v>97</v>
      </c>
      <c r="D249" s="64"/>
      <c r="E249" s="64">
        <f t="shared" ref="E249:F249" si="81">E243+E246+E240</f>
        <v>82096.522762792156</v>
      </c>
      <c r="F249" s="66">
        <f t="shared" si="81"/>
        <v>18704.694240279401</v>
      </c>
      <c r="G249" s="67"/>
      <c r="H249" s="64">
        <f t="shared" ref="H249:I249" si="82">H243+H246+H240</f>
        <v>82096.522762792156</v>
      </c>
      <c r="I249" s="66">
        <f t="shared" si="82"/>
        <v>18704.694240279401</v>
      </c>
      <c r="J249" s="67"/>
      <c r="K249" s="64">
        <f t="shared" ref="K249:L249" si="83">K243+K246+K240</f>
        <v>87261.87</v>
      </c>
      <c r="L249" s="66">
        <f t="shared" si="83"/>
        <v>21965.590000000004</v>
      </c>
      <c r="M249" s="215">
        <f>L250-I250</f>
        <v>2.3882529832486038E-2</v>
      </c>
      <c r="N249" s="66">
        <f>L249-I249</f>
        <v>3260.8957597206027</v>
      </c>
      <c r="O249" s="67"/>
      <c r="P249" s="64">
        <f t="shared" ref="P249:Q249" si="84">P243+P246+P240</f>
        <v>92364.17</v>
      </c>
      <c r="Q249" s="66">
        <f t="shared" si="84"/>
        <v>19830.940000000006</v>
      </c>
      <c r="R249" s="215">
        <f>L250-Q250</f>
        <v>3.7016549079196936E-2</v>
      </c>
      <c r="S249" s="69">
        <f>L249-Q249</f>
        <v>2134.6499999999978</v>
      </c>
      <c r="T249" s="155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1:40" ht="23.25" customHeight="1" thickBot="1">
      <c r="A250" t="str">
        <f t="shared" si="80"/>
        <v>Carrosserie</v>
      </c>
      <c r="B250" s="12" t="s">
        <v>100</v>
      </c>
      <c r="C250" s="70"/>
      <c r="D250" s="71"/>
      <c r="E250" s="71"/>
      <c r="F250" s="75">
        <f>F249/E249</f>
        <v>0.22783783783783781</v>
      </c>
      <c r="G250" s="73"/>
      <c r="H250" s="71"/>
      <c r="I250" s="75">
        <f>I249/H249</f>
        <v>0.22783783783783781</v>
      </c>
      <c r="J250" s="73"/>
      <c r="K250" s="71"/>
      <c r="L250" s="75">
        <f>IF(K249=0,0,L249/K249)</f>
        <v>0.25172036767032385</v>
      </c>
      <c r="M250" s="74"/>
      <c r="N250" s="75">
        <f>N249/I249</f>
        <v>0.1743356890966154</v>
      </c>
      <c r="O250" s="73"/>
      <c r="P250" s="71"/>
      <c r="Q250" s="75">
        <f>IF(P249=0,0,Q249/P249)</f>
        <v>0.21470381859112692</v>
      </c>
      <c r="R250" s="74"/>
      <c r="S250" s="76">
        <f>IF(R249=0,0,S249/R249)</f>
        <v>57667.45018377895</v>
      </c>
      <c r="T250" s="155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1:40" ht="15.75" customHeight="1" thickTop="1">
      <c r="A251" t="str">
        <f t="shared" si="80"/>
        <v>Carrosserie</v>
      </c>
      <c r="B251" s="12" t="s">
        <v>100</v>
      </c>
      <c r="C251" s="30"/>
      <c r="D251" s="14"/>
      <c r="E251" s="14"/>
      <c r="F251" s="60"/>
      <c r="G251" s="42"/>
      <c r="H251" s="14"/>
      <c r="I251" s="60"/>
      <c r="J251" s="42"/>
      <c r="K251" s="14"/>
      <c r="L251" s="41"/>
      <c r="M251" s="42"/>
      <c r="N251" s="41"/>
      <c r="O251" s="42"/>
      <c r="P251" s="14"/>
      <c r="Q251" s="41"/>
      <c r="R251" s="42"/>
      <c r="S251" s="62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1:40" ht="15.75" customHeight="1">
      <c r="A252" t="str">
        <f t="shared" si="80"/>
        <v>CarrosserieDEPENSES</v>
      </c>
      <c r="B252" s="12" t="s">
        <v>100</v>
      </c>
      <c r="C252" s="80" t="s">
        <v>31</v>
      </c>
      <c r="D252" s="14"/>
      <c r="E252" s="14"/>
      <c r="F252" s="60"/>
      <c r="G252" s="42"/>
      <c r="H252" s="14"/>
      <c r="I252" s="60"/>
      <c r="J252" s="42"/>
      <c r="K252" s="14"/>
      <c r="L252" s="41"/>
      <c r="M252" s="42"/>
      <c r="N252" s="41"/>
      <c r="O252" s="42"/>
      <c r="P252" s="14"/>
      <c r="Q252" s="41"/>
      <c r="R252" s="42"/>
      <c r="S252" s="62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1:40" ht="15.75" customHeight="1">
      <c r="A253" t="str">
        <f t="shared" si="80"/>
        <v>CarrosserieSalaires cadres</v>
      </c>
      <c r="B253" s="12" t="s">
        <v>100</v>
      </c>
      <c r="C253" s="108" t="s">
        <v>42</v>
      </c>
      <c r="D253" s="14"/>
      <c r="E253" s="14"/>
      <c r="F253" s="31">
        <f>+INDEX('[6]Budget original'!$A$2:$AO$496,MATCH($A253,'[6]Budget original'!$A$2:$A$496,0),MATCH(F$2,'[6]Budget original'!$A$2:$AO$2,0))</f>
        <v>296.76398467432955</v>
      </c>
      <c r="G253" s="42"/>
      <c r="H253" s="14"/>
      <c r="I253" s="31">
        <f>+INDEX('[6]Budget révisé'!$A$2:$AO$496,MATCH($A253,'[6]Budget révisé'!$A$2:$A$496,0),MATCH(I$2,'[6]Budget révisé'!$A$2:$AO$2,0))</f>
        <v>296.76398467432955</v>
      </c>
      <c r="J253" s="42"/>
      <c r="K253" s="14"/>
      <c r="L253" s="34">
        <f>SUMIFS([6]BV_Data_An_Cour!$O:$O,[6]BV_Data_An_Cour!$U:$U,$B253,[6]BV_Data_An_Cour!$V:$V,$C253,[6]BV_Data_An_Cour!$W:$W,$L$2)</f>
        <v>1209.1199999999999</v>
      </c>
      <c r="M253" s="42"/>
      <c r="N253" s="60">
        <f t="shared" ref="N253:N283" si="85">L253-I253</f>
        <v>912.35601532567034</v>
      </c>
      <c r="O253" s="42"/>
      <c r="P253" s="14"/>
      <c r="Q253" s="34">
        <f>SUMIFS([6]BV_Data_An_Prec!$O:$O,[6]BV_Data_An_Prec!$U:$U,$B253,[6]BV_Data_An_Prec!$V:$V,$C253,[6]BV_Data_An_Prec!$W:$W,$L$2)</f>
        <v>426.97</v>
      </c>
      <c r="R253" s="42"/>
      <c r="S253" s="35">
        <f>L253-Q253</f>
        <v>782.14999999999986</v>
      </c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1:40" ht="15.75" customHeight="1">
      <c r="A254" t="str">
        <f t="shared" si="80"/>
        <v>CarrosserieSalaires commis</v>
      </c>
      <c r="B254" s="12" t="s">
        <v>100</v>
      </c>
      <c r="C254" s="109" t="s">
        <v>43</v>
      </c>
      <c r="D254" s="82"/>
      <c r="E254" s="14"/>
      <c r="F254" s="23">
        <f>+INDEX('[6]Budget original'!$A$2:$AO$496,MATCH($A254,'[6]Budget original'!$A$2:$A$496,0),MATCH(F$2,'[6]Budget original'!$A$2:$AO$2,0))</f>
        <v>557.18669667432948</v>
      </c>
      <c r="G254" s="84"/>
      <c r="H254" s="14"/>
      <c r="I254" s="23">
        <f>+INDEX('[6]Budget révisé'!$A$2:$AO$496,MATCH($A254,'[6]Budget révisé'!$A$2:$A$496,0),MATCH(I$2,'[6]Budget révisé'!$A$2:$AO$2,0))</f>
        <v>557.18669667432948</v>
      </c>
      <c r="J254" s="42"/>
      <c r="K254" s="14"/>
      <c r="L254" s="34">
        <f>SUMIFS([6]BV_Data_An_Cour!$O:$O,[6]BV_Data_An_Cour!$U:$U,$B254,[6]BV_Data_An_Cour!$V:$V,$C254,[6]BV_Data_An_Cour!$W:$W,$L$2)</f>
        <v>512.35</v>
      </c>
      <c r="M254" s="42"/>
      <c r="N254" s="60">
        <f t="shared" si="85"/>
        <v>-44.83669667432946</v>
      </c>
      <c r="O254" s="42"/>
      <c r="P254" s="14"/>
      <c r="Q254" s="34">
        <f>SUMIFS([6]BV_Data_An_Prec!$O:$O,[6]BV_Data_An_Prec!$U:$U,$B254,[6]BV_Data_An_Prec!$V:$V,$C254,[6]BV_Data_An_Prec!$W:$W,$L$2)</f>
        <v>975.26</v>
      </c>
      <c r="R254" s="42"/>
      <c r="S254" s="86">
        <f>L254-Q254</f>
        <v>-462.90999999999997</v>
      </c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1:40" ht="15.75" customHeight="1">
      <c r="A255" t="str">
        <f t="shared" si="80"/>
        <v>CarrosserieSalaires autres</v>
      </c>
      <c r="B255" s="12" t="s">
        <v>100</v>
      </c>
      <c r="C255" s="108" t="s">
        <v>44</v>
      </c>
      <c r="D255" s="110"/>
      <c r="E255" s="111"/>
      <c r="F255" s="31">
        <f>+INDEX('[6]Budget original'!$A$2:$AO$496,MATCH($A255,'[6]Budget original'!$A$2:$A$496,0),MATCH(F$2,'[6]Budget original'!$A$2:$AO$2,0))</f>
        <v>3454.5361019340994</v>
      </c>
      <c r="G255" s="112"/>
      <c r="H255" s="111"/>
      <c r="I255" s="31">
        <f>+INDEX('[6]Budget révisé'!$A$2:$AO$496,MATCH($A255,'[6]Budget révisé'!$A$2:$A$496,0),MATCH(I$2,'[6]Budget révisé'!$A$2:$AO$2,0))</f>
        <v>3454.5361019340994</v>
      </c>
      <c r="J255" s="113"/>
      <c r="K255" s="111"/>
      <c r="L255" s="114">
        <f>SUMIFS([6]BV_Data_An_Cour!$O:$O,[6]BV_Data_An_Cour!$U:$U,$B255,[6]BV_Data_An_Cour!$V:$V,$C255,[6]BV_Data_An_Cour!$W:$W,$L$2)</f>
        <v>3739.26</v>
      </c>
      <c r="M255" s="113"/>
      <c r="N255" s="115">
        <f t="shared" si="85"/>
        <v>284.72389806590081</v>
      </c>
      <c r="O255" s="113"/>
      <c r="P255" s="111"/>
      <c r="Q255" s="114">
        <f>SUMIFS([6]BV_Data_An_Prec!$O:$O,[6]BV_Data_An_Prec!$U:$U,$B255,[6]BV_Data_An_Prec!$V:$V,$C255,[6]BV_Data_An_Prec!$W:$W,$L$2)</f>
        <v>4163.7</v>
      </c>
      <c r="R255" s="113"/>
      <c r="S255" s="116">
        <f t="shared" ref="S255:S284" si="86">L255-Q255</f>
        <v>-424.4399999999996</v>
      </c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1:40" ht="15.75" customHeight="1">
      <c r="A256" t="str">
        <f t="shared" si="80"/>
        <v>CarrosserieSalaires spécialistes</v>
      </c>
      <c r="B256" s="12" t="s">
        <v>100</v>
      </c>
      <c r="C256" s="108" t="s">
        <v>45</v>
      </c>
      <c r="D256" s="82"/>
      <c r="E256" s="14"/>
      <c r="F256" s="31">
        <f>+INDEX('[6]Budget original'!$A$2:$AO$496,MATCH($A256,'[6]Budget original'!$A$2:$A$496,0),MATCH(F$2,'[6]Budget original'!$A$2:$AO$2,0))</f>
        <v>3579.3189425287355</v>
      </c>
      <c r="G256" s="84"/>
      <c r="H256" s="14"/>
      <c r="I256" s="31">
        <f>+INDEX('[6]Budget révisé'!$A$2:$AO$496,MATCH($A256,'[6]Budget révisé'!$A$2:$A$496,0),MATCH(I$2,'[6]Budget révisé'!$A$2:$AO$2,0))</f>
        <v>3579.3189425287355</v>
      </c>
      <c r="J256" s="42"/>
      <c r="K256" s="14"/>
      <c r="L256" s="34">
        <f>SUMIFS([6]BV_Data_An_Cour!$O:$O,[6]BV_Data_An_Cour!$U:$U,$B256,[6]BV_Data_An_Cour!$V:$V,$C256,[6]BV_Data_An_Cour!$W:$W,$L$2)</f>
        <v>1384.63</v>
      </c>
      <c r="M256" s="42"/>
      <c r="N256" s="60">
        <f t="shared" si="85"/>
        <v>-2194.6889425287354</v>
      </c>
      <c r="O256" s="42"/>
      <c r="P256" s="14"/>
      <c r="Q256" s="34">
        <f>SUMIFS([6]BV_Data_An_Prec!$O:$O,[6]BV_Data_An_Prec!$U:$U,$B256,[6]BV_Data_An_Prec!$V:$V,$C256,[6]BV_Data_An_Prec!$W:$W,$L$2)</f>
        <v>2998.68</v>
      </c>
      <c r="R256" s="42"/>
      <c r="S256" s="86">
        <f t="shared" si="86"/>
        <v>-1614.0499999999997</v>
      </c>
      <c r="T256" s="14"/>
      <c r="U256" s="517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1:40" ht="15.75" hidden="1" customHeight="1">
      <c r="A257" t="str">
        <f t="shared" si="80"/>
        <v>Carrosserie[...]</v>
      </c>
      <c r="B257" s="12" t="s">
        <v>100</v>
      </c>
      <c r="C257" s="30" t="s">
        <v>21</v>
      </c>
      <c r="D257" s="82"/>
      <c r="E257" s="14"/>
      <c r="F257" s="31">
        <f>+INDEX('[6]Budget original'!$A$2:$AO$496,MATCH($A257,'[6]Budget original'!$A$2:$A$496,0),MATCH(F$2,'[6]Budget original'!$A$2:$AO$2,0))</f>
        <v>0</v>
      </c>
      <c r="G257" s="84"/>
      <c r="H257" s="14"/>
      <c r="I257" s="31">
        <f>+INDEX('[6]Budget révisé'!$A$2:$AO$496,MATCH($A257,'[6]Budget révisé'!$A$2:$A$496,0),MATCH(I$2,'[6]Budget révisé'!$A$2:$AO$2,0))</f>
        <v>0</v>
      </c>
      <c r="J257" s="42"/>
      <c r="K257" s="14"/>
      <c r="L257" s="34">
        <f>SUMIFS([6]BV_Data_An_Cour!$O:$O,[6]BV_Data_An_Cour!$U:$U,$B257,[6]BV_Data_An_Cour!$V:$V,$C257,[6]BV_Data_An_Cour!$W:$W,$L$2)</f>
        <v>0</v>
      </c>
      <c r="M257" s="42"/>
      <c r="N257" s="60">
        <f t="shared" si="85"/>
        <v>0</v>
      </c>
      <c r="O257" s="42"/>
      <c r="P257" s="14"/>
      <c r="Q257" s="34">
        <f>SUMIFS([6]BV_Data_An_Prec!$O:$O,[6]BV_Data_An_Prec!$U:$U,$B257,[6]BV_Data_An_Prec!$V:$V,$C257,[6]BV_Data_An_Prec!$W:$W,$L$2)</f>
        <v>0</v>
      </c>
      <c r="R257" s="42"/>
      <c r="S257" s="86">
        <f t="shared" si="86"/>
        <v>0</v>
      </c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1:40" ht="15.75" hidden="1" customHeight="1">
      <c r="A258" t="str">
        <f t="shared" si="80"/>
        <v>Carrosserie[...]</v>
      </c>
      <c r="B258" s="12" t="s">
        <v>100</v>
      </c>
      <c r="C258" s="30" t="s">
        <v>21</v>
      </c>
      <c r="D258" s="82"/>
      <c r="E258" s="14"/>
      <c r="F258" s="31">
        <f>+INDEX('[6]Budget original'!$A$2:$AO$496,MATCH($A258,'[6]Budget original'!$A$2:$A$496,0),MATCH(F$2,'[6]Budget original'!$A$2:$AO$2,0))</f>
        <v>0</v>
      </c>
      <c r="G258" s="84"/>
      <c r="H258" s="14"/>
      <c r="I258" s="31">
        <f>+INDEX('[6]Budget révisé'!$A$2:$AO$496,MATCH($A258,'[6]Budget révisé'!$A$2:$A$496,0),MATCH(I$2,'[6]Budget révisé'!$A$2:$AO$2,0))</f>
        <v>0</v>
      </c>
      <c r="J258" s="42"/>
      <c r="K258" s="14"/>
      <c r="L258" s="34">
        <f>SUMIFS([6]BV_Data_An_Cour!$O:$O,[6]BV_Data_An_Cour!$U:$U,$B258,[6]BV_Data_An_Cour!$V:$V,$C258,[6]BV_Data_An_Cour!$W:$W,$L$2)</f>
        <v>0</v>
      </c>
      <c r="M258" s="42"/>
      <c r="N258" s="60">
        <f t="shared" si="85"/>
        <v>0</v>
      </c>
      <c r="O258" s="42"/>
      <c r="P258" s="14"/>
      <c r="Q258" s="34">
        <f>SUMIFS([6]BV_Data_An_Prec!$O:$O,[6]BV_Data_An_Prec!$U:$U,$B258,[6]BV_Data_An_Prec!$V:$V,$C258,[6]BV_Data_An_Prec!$W:$W,$L$2)</f>
        <v>0</v>
      </c>
      <c r="R258" s="42"/>
      <c r="S258" s="86">
        <f t="shared" si="86"/>
        <v>0</v>
      </c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1:40" ht="15.75" hidden="1" customHeight="1">
      <c r="A259" t="str">
        <f t="shared" si="80"/>
        <v>Carrosserie[...]</v>
      </c>
      <c r="B259" s="12" t="s">
        <v>100</v>
      </c>
      <c r="C259" s="30" t="s">
        <v>21</v>
      </c>
      <c r="D259" s="82"/>
      <c r="E259" s="14"/>
      <c r="F259" s="31">
        <f>+INDEX('[6]Budget original'!$A$2:$AO$496,MATCH($A259,'[6]Budget original'!$A$2:$A$496,0),MATCH(F$2,'[6]Budget original'!$A$2:$AO$2,0))</f>
        <v>0</v>
      </c>
      <c r="G259" s="84"/>
      <c r="H259" s="14"/>
      <c r="I259" s="31">
        <f>+INDEX('[6]Budget révisé'!$A$2:$AO$496,MATCH($A259,'[6]Budget révisé'!$A$2:$A$496,0),MATCH(I$2,'[6]Budget révisé'!$A$2:$AO$2,0))</f>
        <v>0</v>
      </c>
      <c r="J259" s="42"/>
      <c r="K259" s="14"/>
      <c r="L259" s="34">
        <f>SUMIFS([6]BV_Data_An_Cour!$O:$O,[6]BV_Data_An_Cour!$U:$U,$B259,[6]BV_Data_An_Cour!$V:$V,$C259,[6]BV_Data_An_Cour!$W:$W,$L$2)</f>
        <v>0</v>
      </c>
      <c r="M259" s="42"/>
      <c r="N259" s="60">
        <f t="shared" si="85"/>
        <v>0</v>
      </c>
      <c r="O259" s="42"/>
      <c r="P259" s="14"/>
      <c r="Q259" s="34">
        <f>SUMIFS([6]BV_Data_An_Prec!$O:$O,[6]BV_Data_An_Prec!$U:$U,$B259,[6]BV_Data_An_Prec!$V:$V,$C259,[6]BV_Data_An_Prec!$W:$W,$L$2)</f>
        <v>0</v>
      </c>
      <c r="R259" s="42"/>
      <c r="S259" s="86">
        <f t="shared" si="86"/>
        <v>0</v>
      </c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1:40" ht="15.75" customHeight="1">
      <c r="A260" t="str">
        <f t="shared" si="80"/>
        <v>CarrosserieSalaires en absences</v>
      </c>
      <c r="B260" s="12" t="s">
        <v>100</v>
      </c>
      <c r="C260" s="109" t="s">
        <v>46</v>
      </c>
      <c r="D260" s="82"/>
      <c r="E260" s="14"/>
      <c r="F260" s="23">
        <f>+INDEX('[6]Budget original'!$A$2:$AO$496,MATCH($A260,'[6]Budget original'!$A$2:$A$496,0),MATCH(F$2,'[6]Budget original'!$A$2:$AO$2,0))</f>
        <v>946.53668709737929</v>
      </c>
      <c r="G260" s="84"/>
      <c r="H260" s="14"/>
      <c r="I260" s="23">
        <f>+INDEX('[6]Budget révisé'!$A$2:$AO$496,MATCH($A260,'[6]Budget révisé'!$A$2:$A$496,0),MATCH(I$2,'[6]Budget révisé'!$A$2:$AO$2,0))</f>
        <v>946.53668709737929</v>
      </c>
      <c r="J260" s="42"/>
      <c r="K260" s="14"/>
      <c r="L260" s="34">
        <f>SUMIFS([6]BV_Data_An_Cour!$O:$O,[6]BV_Data_An_Cour!$U:$U,$B260,[6]BV_Data_An_Cour!$V:$V,$C260,[6]BV_Data_An_Cour!$W:$W,$L$2)</f>
        <v>163.69</v>
      </c>
      <c r="M260" s="42"/>
      <c r="N260" s="60">
        <f t="shared" si="85"/>
        <v>-782.84668709737934</v>
      </c>
      <c r="O260" s="42"/>
      <c r="P260" s="14"/>
      <c r="Q260" s="34">
        <f>SUMIFS([6]BV_Data_An_Prec!$O:$O,[6]BV_Data_An_Prec!$U:$U,$B260,[6]BV_Data_An_Prec!$V:$V,$C260,[6]BV_Data_An_Prec!$W:$W,$L$2)</f>
        <v>1264.9100000000001</v>
      </c>
      <c r="R260" s="42"/>
      <c r="S260" s="86">
        <f t="shared" si="86"/>
        <v>-1101.22</v>
      </c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1:40" ht="15.75" customHeight="1">
      <c r="A261" t="str">
        <f t="shared" si="80"/>
        <v>CarrosserieDéduction à la source</v>
      </c>
      <c r="B261" s="12" t="s">
        <v>100</v>
      </c>
      <c r="C261" s="108" t="s">
        <v>47</v>
      </c>
      <c r="D261" s="110"/>
      <c r="E261" s="111"/>
      <c r="F261" s="31">
        <f>+INDEX('[6]Budget original'!$A$2:$AO$496,MATCH($A261,'[6]Budget original'!$A$2:$A$496,0),MATCH(F$2,'[6]Budget original'!$A$2:$AO$2,0))</f>
        <v>946.53668709737929</v>
      </c>
      <c r="G261" s="112"/>
      <c r="H261" s="111"/>
      <c r="I261" s="31">
        <f>+INDEX('[6]Budget révisé'!$A$2:$AO$496,MATCH($A261,'[6]Budget révisé'!$A$2:$A$496,0),MATCH(I$2,'[6]Budget révisé'!$A$2:$AO$2,0))</f>
        <v>946.53668709737929</v>
      </c>
      <c r="J261" s="113"/>
      <c r="K261" s="111"/>
      <c r="L261" s="114">
        <f>SUMIFS([6]BV_Data_An_Cour!$O:$O,[6]BV_Data_An_Cour!$U:$U,$B261,[6]BV_Data_An_Cour!$V:$V,$C261,[6]BV_Data_An_Cour!$W:$W,$L$2)</f>
        <v>738.17</v>
      </c>
      <c r="M261" s="113"/>
      <c r="N261" s="115">
        <f t="shared" si="85"/>
        <v>-208.36668709737933</v>
      </c>
      <c r="O261" s="113"/>
      <c r="P261" s="111"/>
      <c r="Q261" s="114">
        <f>SUMIFS([6]BV_Data_An_Prec!$O:$O,[6]BV_Data_An_Prec!$U:$U,$B261,[6]BV_Data_An_Prec!$V:$V,$C261,[6]BV_Data_An_Prec!$W:$W,$L$2)</f>
        <v>1252.94</v>
      </c>
      <c r="R261" s="113"/>
      <c r="S261" s="116">
        <f t="shared" si="86"/>
        <v>-514.7700000000001</v>
      </c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1:40" ht="15.75" customHeight="1">
      <c r="A262" t="str">
        <f t="shared" si="80"/>
        <v>CarrosserieBénéfices marginaux</v>
      </c>
      <c r="B262" s="12" t="s">
        <v>100</v>
      </c>
      <c r="C262" s="108" t="s">
        <v>48</v>
      </c>
      <c r="D262" s="82"/>
      <c r="E262" s="14"/>
      <c r="F262" s="31">
        <f>+INDEX('[6]Budget original'!$A$2:$AO$496,MATCH($A262,'[6]Budget original'!$A$2:$A$496,0),MATCH(F$2,'[6]Budget original'!$A$2:$AO$2,0))</f>
        <v>678.35129241978848</v>
      </c>
      <c r="G262" s="84"/>
      <c r="H262" s="14"/>
      <c r="I262" s="31">
        <f>+INDEX('[6]Budget révisé'!$A$2:$AO$496,MATCH($A262,'[6]Budget révisé'!$A$2:$A$496,0),MATCH(I$2,'[6]Budget révisé'!$A$2:$AO$2,0))</f>
        <v>678.35129241978848</v>
      </c>
      <c r="J262" s="42"/>
      <c r="K262" s="14"/>
      <c r="L262" s="34">
        <f>SUMIFS([6]BV_Data_An_Cour!$O:$O,[6]BV_Data_An_Cour!$U:$U,$B262,[6]BV_Data_An_Cour!$V:$V,$C262,[6]BV_Data_An_Cour!$W:$W,$L$2)</f>
        <v>529.02</v>
      </c>
      <c r="M262" s="42"/>
      <c r="N262" s="60">
        <f t="shared" si="85"/>
        <v>-149.3312924197885</v>
      </c>
      <c r="O262" s="42"/>
      <c r="P262" s="14"/>
      <c r="Q262" s="34">
        <f>SUMIFS([6]BV_Data_An_Prec!$O:$O,[6]BV_Data_An_Prec!$U:$U,$B262,[6]BV_Data_An_Prec!$V:$V,$C262,[6]BV_Data_An_Prec!$W:$W,$L$2)</f>
        <v>532.33000000000004</v>
      </c>
      <c r="R262" s="42"/>
      <c r="S262" s="86">
        <f t="shared" si="86"/>
        <v>-3.3100000000000591</v>
      </c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1:40" ht="15.75" customHeight="1">
      <c r="A263" t="str">
        <f t="shared" si="80"/>
        <v>CarrosserieCsst</v>
      </c>
      <c r="B263" s="12" t="s">
        <v>100</v>
      </c>
      <c r="C263" s="108" t="s">
        <v>49</v>
      </c>
      <c r="D263" s="82"/>
      <c r="E263" s="14"/>
      <c r="F263" s="31">
        <f>+INDEX('[6]Budget original'!$A$2:$AO$496,MATCH($A263,'[6]Budget original'!$A$2:$A$496,0),MATCH(F$2,'[6]Budget original'!$A$2:$AO$2,0))</f>
        <v>157.75611451622987</v>
      </c>
      <c r="G263" s="84"/>
      <c r="H263" s="14"/>
      <c r="I263" s="31">
        <f>+INDEX('[6]Budget révisé'!$A$2:$AO$496,MATCH($A263,'[6]Budget révisé'!$A$2:$A$496,0),MATCH(I$2,'[6]Budget révisé'!$A$2:$AO$2,0))</f>
        <v>157.75611451622987</v>
      </c>
      <c r="J263" s="42"/>
      <c r="K263" s="14"/>
      <c r="L263" s="34">
        <f>SUMIFS([6]BV_Data_An_Cour!$O:$O,[6]BV_Data_An_Cour!$U:$U,$B263,[6]BV_Data_An_Cour!$V:$V,$C263,[6]BV_Data_An_Cour!$W:$W,$L$2)</f>
        <v>123.03</v>
      </c>
      <c r="M263" s="42"/>
      <c r="N263" s="60">
        <f t="shared" si="85"/>
        <v>-34.72611451622987</v>
      </c>
      <c r="O263" s="42"/>
      <c r="P263" s="14"/>
      <c r="Q263" s="34">
        <f>SUMIFS([6]BV_Data_An_Prec!$O:$O,[6]BV_Data_An_Prec!$U:$U,$B263,[6]BV_Data_An_Prec!$V:$V,$C263,[6]BV_Data_An_Prec!$W:$W,$L$2)</f>
        <v>289.56</v>
      </c>
      <c r="R263" s="42"/>
      <c r="S263" s="86">
        <f t="shared" si="86"/>
        <v>-166.53</v>
      </c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1:40" ht="15.75" hidden="1" customHeight="1">
      <c r="A264" t="str">
        <f t="shared" si="80"/>
        <v>Carrosserie[...]</v>
      </c>
      <c r="B264" s="12" t="s">
        <v>100</v>
      </c>
      <c r="C264" s="30" t="s">
        <v>21</v>
      </c>
      <c r="D264" s="89"/>
      <c r="E264" s="117"/>
      <c r="F264" s="31">
        <f>+INDEX('[6]Budget original'!$A$2:$AO$496,MATCH($A264,'[6]Budget original'!$A$2:$A$496,0),MATCH(F$2,'[6]Budget original'!$A$2:$AO$2,0))</f>
        <v>0</v>
      </c>
      <c r="G264" s="91"/>
      <c r="H264" s="117"/>
      <c r="I264" s="31">
        <f>+INDEX('[6]Budget révisé'!$A$2:$AO$496,MATCH($A264,'[6]Budget révisé'!$A$2:$A$496,0),MATCH(I$2,'[6]Budget révisé'!$A$2:$AO$2,0))</f>
        <v>0</v>
      </c>
      <c r="J264" s="24"/>
      <c r="K264" s="117"/>
      <c r="L264" s="34">
        <f>SUMIFS([6]BV_Data_An_Cour!$O:$O,[6]BV_Data_An_Cour!$U:$U,$B264,[6]BV_Data_An_Cour!$V:$V,$C264,[6]BV_Data_An_Cour!$W:$W,$L$2)</f>
        <v>0</v>
      </c>
      <c r="M264" s="24"/>
      <c r="N264" s="94">
        <f t="shared" si="85"/>
        <v>0</v>
      </c>
      <c r="O264" s="24"/>
      <c r="P264" s="117"/>
      <c r="Q264" s="34">
        <f>SUMIFS([6]BV_Data_An_Prec!$O:$O,[6]BV_Data_An_Prec!$U:$U,$B264,[6]BV_Data_An_Prec!$V:$V,$C264,[6]BV_Data_An_Prec!$W:$W,$L$2)</f>
        <v>0</v>
      </c>
      <c r="R264" s="24"/>
      <c r="S264" s="95">
        <f t="shared" si="86"/>
        <v>0</v>
      </c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1:40" ht="15.75" customHeight="1">
      <c r="A265" t="str">
        <f t="shared" si="80"/>
        <v>CarrosserieTOTAL PERSONNEL</v>
      </c>
      <c r="B265" s="12" t="s">
        <v>100</v>
      </c>
      <c r="C265" s="99" t="s">
        <v>50</v>
      </c>
      <c r="D265" s="100" t="s">
        <v>40</v>
      </c>
      <c r="E265" s="101" t="e">
        <f>F265/F$243</f>
        <v>#DIV/0!</v>
      </c>
      <c r="F265" s="102">
        <f>+SUM(F253:F264)</f>
        <v>10616.98650694227</v>
      </c>
      <c r="G265" s="103" t="s">
        <v>40</v>
      </c>
      <c r="H265" s="101" t="e">
        <f>I265/I$243</f>
        <v>#DIV/0!</v>
      </c>
      <c r="I265" s="102">
        <f>+SUM(I253:I264)</f>
        <v>10616.98650694227</v>
      </c>
      <c r="J265" s="103" t="s">
        <v>40</v>
      </c>
      <c r="K265" s="101">
        <f>IF(L243=0,0,L265/L$243)</f>
        <v>0</v>
      </c>
      <c r="L265" s="102">
        <f>+SUM(L253:L264)</f>
        <v>8399.27</v>
      </c>
      <c r="M265" s="154"/>
      <c r="N265" s="119">
        <f t="shared" si="85"/>
        <v>-2217.7165069422699</v>
      </c>
      <c r="O265" s="103" t="s">
        <v>40</v>
      </c>
      <c r="P265" s="101">
        <f>IF(Q243=0,0,Q265/Q$243)</f>
        <v>0</v>
      </c>
      <c r="Q265" s="102">
        <f>+SUM(Q253:Q264)</f>
        <v>11904.35</v>
      </c>
      <c r="R265" s="154"/>
      <c r="S265" s="120">
        <f t="shared" si="86"/>
        <v>-3505.08</v>
      </c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1:40" ht="15.75" customHeight="1">
      <c r="A266" t="str">
        <f t="shared" si="80"/>
        <v>CarrosseriePublicité 2</v>
      </c>
      <c r="B266" s="12" t="s">
        <v>100</v>
      </c>
      <c r="C266" s="221" t="s">
        <v>51</v>
      </c>
      <c r="D266" s="82"/>
      <c r="E266" s="14"/>
      <c r="F266" s="31">
        <f>+INDEX('[6]Budget original'!$A$2:$AO$496,MATCH($A266,'[6]Budget original'!$A$2:$A$496,0),MATCH(F$2,'[6]Budget original'!$A$2:$AO$2,0))</f>
        <v>0</v>
      </c>
      <c r="G266" s="84"/>
      <c r="H266" s="14"/>
      <c r="I266" s="31">
        <f>+INDEX('[6]Budget révisé'!$A$2:$AO$496,MATCH($A266,'[6]Budget révisé'!$A$2:$A$496,0),MATCH(I$2,'[6]Budget révisé'!$A$2:$AO$2,0))</f>
        <v>0</v>
      </c>
      <c r="J266" s="42"/>
      <c r="K266" s="14"/>
      <c r="L266" s="34">
        <f>SUMIFS([6]BV_Data_An_Cour!$O:$O,[6]BV_Data_An_Cour!$U:$U,$B266,[6]BV_Data_An_Cour!$V:$V,$C266,[6]BV_Data_An_Cour!$W:$W,$L$2)</f>
        <v>4.16</v>
      </c>
      <c r="M266" s="42"/>
      <c r="N266" s="60">
        <f t="shared" si="85"/>
        <v>4.16</v>
      </c>
      <c r="O266" s="42"/>
      <c r="P266" s="14"/>
      <c r="Q266" s="34">
        <f>SUMIFS([6]BV_Data_An_Prec!$O:$O,[6]BV_Data_An_Prec!$U:$U,$B266,[6]BV_Data_An_Prec!$V:$V,$C266,[6]BV_Data_An_Prec!$W:$W,$L$2)</f>
        <v>0</v>
      </c>
      <c r="R266" s="42"/>
      <c r="S266" s="86">
        <f t="shared" si="86"/>
        <v>4.16</v>
      </c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1:40" ht="15.75" customHeight="1">
      <c r="A267" t="str">
        <f t="shared" si="80"/>
        <v>CarrosserieService gratuit 2</v>
      </c>
      <c r="B267" s="12" t="s">
        <v>100</v>
      </c>
      <c r="C267" s="108" t="s">
        <v>52</v>
      </c>
      <c r="D267" s="82"/>
      <c r="E267" s="14"/>
      <c r="F267" s="31">
        <f>+INDEX('[6]Budget original'!$A$2:$AO$496,MATCH($A267,'[6]Budget original'!$A$2:$A$496,0),MATCH(F$2,'[6]Budget original'!$A$2:$AO$2,0))</f>
        <v>1044.2511951877461</v>
      </c>
      <c r="G267" s="84"/>
      <c r="H267" s="14"/>
      <c r="I267" s="31">
        <f>+INDEX('[6]Budget révisé'!$A$2:$AO$496,MATCH($A267,'[6]Budget révisé'!$A$2:$A$496,0),MATCH(I$2,'[6]Budget révisé'!$A$2:$AO$2,0))</f>
        <v>1044.2511951877461</v>
      </c>
      <c r="J267" s="42"/>
      <c r="K267" s="14"/>
      <c r="L267" s="34">
        <f>SUMIFS([6]BV_Data_An_Cour!$O:$O,[6]BV_Data_An_Cour!$U:$U,$B267,[6]BV_Data_An_Cour!$V:$V,$C267,[6]BV_Data_An_Cour!$W:$W,$L$2)</f>
        <v>82.18</v>
      </c>
      <c r="M267" s="42"/>
      <c r="N267" s="60">
        <f t="shared" si="85"/>
        <v>-962.07119518774607</v>
      </c>
      <c r="O267" s="42"/>
      <c r="P267" s="14"/>
      <c r="Q267" s="34">
        <f>SUMIFS([6]BV_Data_An_Prec!$O:$O,[6]BV_Data_An_Prec!$U:$U,$B267,[6]BV_Data_An_Prec!$V:$V,$C267,[6]BV_Data_An_Prec!$W:$W,$L$2)</f>
        <v>326.05</v>
      </c>
      <c r="R267" s="42"/>
      <c r="S267" s="86">
        <f t="shared" si="86"/>
        <v>-243.87</v>
      </c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1:40" ht="15.75" customHeight="1">
      <c r="A268" t="str">
        <f t="shared" si="80"/>
        <v>CarrosserieFrais véhicules de cie</v>
      </c>
      <c r="B268" s="12" t="s">
        <v>100</v>
      </c>
      <c r="C268" s="109" t="s">
        <v>53</v>
      </c>
      <c r="D268" s="89"/>
      <c r="E268" s="117"/>
      <c r="F268" s="23">
        <f>+INDEX('[6]Budget original'!$A$2:$AO$496,MATCH($A268,'[6]Budget original'!$A$2:$A$496,0),MATCH(F$2,'[6]Budget original'!$A$2:$AO$2,0))</f>
        <v>298.94</v>
      </c>
      <c r="G268" s="91"/>
      <c r="H268" s="117"/>
      <c r="I268" s="23">
        <f>+INDEX('[6]Budget révisé'!$A$2:$AO$496,MATCH($A268,'[6]Budget révisé'!$A$2:$A$496,0),MATCH(I$2,'[6]Budget révisé'!$A$2:$AO$2,0))</f>
        <v>298.94</v>
      </c>
      <c r="J268" s="24"/>
      <c r="K268" s="117"/>
      <c r="L268" s="34">
        <f>SUMIFS([6]BV_Data_An_Cour!$O:$O,[6]BV_Data_An_Cour!$U:$U,$B268,[6]BV_Data_An_Cour!$V:$V,$C268,[6]BV_Data_An_Cour!$W:$W,$L$2)</f>
        <v>-1.64</v>
      </c>
      <c r="M268" s="24"/>
      <c r="N268" s="94">
        <f t="shared" si="85"/>
        <v>-300.58</v>
      </c>
      <c r="O268" s="24"/>
      <c r="P268" s="117"/>
      <c r="Q268" s="34">
        <f>SUMIFS([6]BV_Data_An_Prec!$O:$O,[6]BV_Data_An_Prec!$U:$U,$B268,[6]BV_Data_An_Prec!$V:$V,$C268,[6]BV_Data_An_Prec!$W:$W,$L$2)</f>
        <v>1546.95</v>
      </c>
      <c r="R268" s="24"/>
      <c r="S268" s="95">
        <f t="shared" si="86"/>
        <v>-1548.5900000000001</v>
      </c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1:40" ht="15.75" customHeight="1">
      <c r="A269" t="str">
        <f t="shared" si="80"/>
        <v>CarrosserieInformatique</v>
      </c>
      <c r="B269" s="12" t="s">
        <v>100</v>
      </c>
      <c r="C269" s="108" t="s">
        <v>54</v>
      </c>
      <c r="D269" s="82"/>
      <c r="E269" s="14"/>
      <c r="F269" s="31">
        <f>+INDEX('[6]Budget original'!$A$2:$AO$496,MATCH($A269,'[6]Budget original'!$A$2:$A$496,0),MATCH(F$2,'[6]Budget original'!$A$2:$AO$2,0))</f>
        <v>1436.6179333333334</v>
      </c>
      <c r="G269" s="84"/>
      <c r="H269" s="14"/>
      <c r="I269" s="31">
        <f>+INDEX('[6]Budget révisé'!$A$2:$AO$496,MATCH($A269,'[6]Budget révisé'!$A$2:$A$496,0),MATCH(I$2,'[6]Budget révisé'!$A$2:$AO$2,0))</f>
        <v>1436.6179333333334</v>
      </c>
      <c r="J269" s="42"/>
      <c r="K269" s="14"/>
      <c r="L269" s="114">
        <f>SUMIFS([6]BV_Data_An_Cour!$O:$O,[6]BV_Data_An_Cour!$U:$U,$B269,[6]BV_Data_An_Cour!$V:$V,$C269,[6]BV_Data_An_Cour!$W:$W,$L$2)</f>
        <v>1315.13</v>
      </c>
      <c r="M269" s="42"/>
      <c r="N269" s="60">
        <f t="shared" si="85"/>
        <v>-121.48793333333333</v>
      </c>
      <c r="O269" s="42"/>
      <c r="P269" s="14"/>
      <c r="Q269" s="114">
        <f>SUMIFS([6]BV_Data_An_Prec!$O:$O,[6]BV_Data_An_Prec!$U:$U,$B269,[6]BV_Data_An_Prec!$V:$V,$C269,[6]BV_Data_An_Prec!$W:$W,$L$2)</f>
        <v>1495.05</v>
      </c>
      <c r="R269" s="42"/>
      <c r="S269" s="86">
        <f t="shared" si="86"/>
        <v>-179.91999999999985</v>
      </c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1:40" ht="15.75" customHeight="1">
      <c r="A270" t="str">
        <f t="shared" si="80"/>
        <v>CarrosserieFrais de déplacement</v>
      </c>
      <c r="B270" s="12" t="s">
        <v>100</v>
      </c>
      <c r="C270" s="108" t="s">
        <v>55</v>
      </c>
      <c r="D270" s="82"/>
      <c r="E270" s="14"/>
      <c r="F270" s="31">
        <f>+INDEX('[6]Budget original'!$A$2:$AO$496,MATCH($A270,'[6]Budget original'!$A$2:$A$496,0),MATCH(F$2,'[6]Budget original'!$A$2:$AO$2,0))</f>
        <v>349.23367500000001</v>
      </c>
      <c r="G270" s="84"/>
      <c r="H270" s="14"/>
      <c r="I270" s="31">
        <f>+INDEX('[6]Budget révisé'!$A$2:$AO$496,MATCH($A270,'[6]Budget révisé'!$A$2:$A$496,0),MATCH(I$2,'[6]Budget révisé'!$A$2:$AO$2,0))</f>
        <v>349.23367500000001</v>
      </c>
      <c r="J270" s="42"/>
      <c r="K270" s="14"/>
      <c r="L270" s="34">
        <f>SUMIFS([6]BV_Data_An_Cour!$O:$O,[6]BV_Data_An_Cour!$U:$U,$B270,[6]BV_Data_An_Cour!$V:$V,$C270,[6]BV_Data_An_Cour!$W:$W,$L$2)</f>
        <v>47.63</v>
      </c>
      <c r="M270" s="42"/>
      <c r="N270" s="60">
        <f t="shared" si="85"/>
        <v>-301.60367500000001</v>
      </c>
      <c r="O270" s="42"/>
      <c r="P270" s="14"/>
      <c r="Q270" s="34">
        <f>SUMIFS([6]BV_Data_An_Prec!$O:$O,[6]BV_Data_An_Prec!$U:$U,$B270,[6]BV_Data_An_Prec!$V:$V,$C270,[6]BV_Data_An_Prec!$W:$W,$L$2)</f>
        <v>425.39</v>
      </c>
      <c r="R270" s="42"/>
      <c r="S270" s="86">
        <f t="shared" si="86"/>
        <v>-377.76</v>
      </c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1:40" ht="15.75" customHeight="1">
      <c r="A271" t="str">
        <f t="shared" si="80"/>
        <v>CarrosserieServices extérieurs</v>
      </c>
      <c r="B271" s="12" t="s">
        <v>100</v>
      </c>
      <c r="C271" s="108" t="s">
        <v>56</v>
      </c>
      <c r="D271" s="89"/>
      <c r="E271" s="117"/>
      <c r="F271" s="23">
        <f>+INDEX('[6]Budget original'!$A$2:$AO$496,MATCH($A271,'[6]Budget original'!$A$2:$A$496,0),MATCH(F$2,'[6]Budget original'!$A$2:$AO$2,0))</f>
        <v>1024.7769583333334</v>
      </c>
      <c r="G271" s="91"/>
      <c r="H271" s="117"/>
      <c r="I271" s="23">
        <f>+INDEX('[6]Budget révisé'!$A$2:$AO$496,MATCH($A271,'[6]Budget révisé'!$A$2:$A$496,0),MATCH(I$2,'[6]Budget révisé'!$A$2:$AO$2,0))</f>
        <v>1024.7769583333334</v>
      </c>
      <c r="J271" s="24"/>
      <c r="K271" s="117"/>
      <c r="L271" s="34">
        <f>SUMIFS([6]BV_Data_An_Cour!$O:$O,[6]BV_Data_An_Cour!$U:$U,$B271,[6]BV_Data_An_Cour!$V:$V,$C271,[6]BV_Data_An_Cour!$W:$W,$L$2)</f>
        <v>524.6</v>
      </c>
      <c r="M271" s="24"/>
      <c r="N271" s="94">
        <f t="shared" si="85"/>
        <v>-500.17695833333335</v>
      </c>
      <c r="O271" s="24"/>
      <c r="P271" s="117"/>
      <c r="Q271" s="34">
        <f>SUMIFS([6]BV_Data_An_Prec!$O:$O,[6]BV_Data_An_Prec!$U:$U,$B271,[6]BV_Data_An_Prec!$V:$V,$C271,[6]BV_Data_An_Prec!$W:$W,$L$2)</f>
        <v>992.42</v>
      </c>
      <c r="R271" s="24"/>
      <c r="S271" s="95">
        <f t="shared" si="86"/>
        <v>-467.81999999999994</v>
      </c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1:40" ht="15.75" customHeight="1">
      <c r="A272" t="str">
        <f t="shared" si="80"/>
        <v>CarrosserieFournitures d'atelier</v>
      </c>
      <c r="B272" s="12" t="s">
        <v>100</v>
      </c>
      <c r="C272" s="222" t="s">
        <v>99</v>
      </c>
      <c r="D272" s="82"/>
      <c r="E272" s="14"/>
      <c r="F272" s="31"/>
      <c r="G272" s="84"/>
      <c r="H272" s="14"/>
      <c r="I272" s="31"/>
      <c r="J272" s="42"/>
      <c r="K272" s="14"/>
      <c r="L272" s="56">
        <f>SUMIFS([6]BV_Data_An_Cour!$O:$O,[6]BV_Data_An_Cour!$U:$U,$B272,[6]BV_Data_An_Cour!$V:$V,$C272,[6]BV_Data_An_Cour!$W:$W,$L$2)</f>
        <v>0</v>
      </c>
      <c r="M272" s="42"/>
      <c r="N272" s="60">
        <f t="shared" si="85"/>
        <v>0</v>
      </c>
      <c r="O272" s="42"/>
      <c r="P272" s="14"/>
      <c r="Q272" s="34">
        <f>SUMIFS([6]BV_Data_An_Prec!$O:$O,[6]BV_Data_An_Prec!$U:$U,$B272,[6]BV_Data_An_Prec!$V:$V,$C272,[6]BV_Data_An_Prec!$W:$W,$L$2)</f>
        <v>0</v>
      </c>
      <c r="R272" s="42"/>
      <c r="S272" s="86">
        <f t="shared" si="86"/>
        <v>0</v>
      </c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1:40" ht="15.75" customHeight="1">
      <c r="A273" t="str">
        <f t="shared" si="80"/>
        <v>CarrosserieFournitures autres</v>
      </c>
      <c r="B273" s="12" t="s">
        <v>100</v>
      </c>
      <c r="C273" s="108" t="s">
        <v>57</v>
      </c>
      <c r="D273" s="82"/>
      <c r="E273" s="14"/>
      <c r="F273" s="31">
        <f>+INDEX('[6]Budget original'!$A$2:$AO$496,MATCH($A273,'[6]Budget original'!$A$2:$A$496,0),MATCH(F$2,'[6]Budget original'!$A$2:$AO$2,0))</f>
        <v>0</v>
      </c>
      <c r="G273" s="84"/>
      <c r="H273" s="14"/>
      <c r="I273" s="31">
        <f>+INDEX('[6]Budget révisé'!$A$2:$AO$496,MATCH($A273,'[6]Budget révisé'!$A$2:$A$496,0),MATCH(I$2,'[6]Budget révisé'!$A$2:$AO$2,0))</f>
        <v>0</v>
      </c>
      <c r="J273" s="42"/>
      <c r="K273" s="14"/>
      <c r="L273" s="34">
        <f>SUMIFS([6]BV_Data_An_Cour!$O:$O,[6]BV_Data_An_Cour!$U:$U,$B273,[6]BV_Data_An_Cour!$V:$V,$C273,[6]BV_Data_An_Cour!$W:$W,$L$2)</f>
        <v>1.63</v>
      </c>
      <c r="M273" s="42"/>
      <c r="N273" s="60">
        <f t="shared" si="85"/>
        <v>1.63</v>
      </c>
      <c r="O273" s="42"/>
      <c r="P273" s="14"/>
      <c r="Q273" s="34">
        <f>SUMIFS([6]BV_Data_An_Prec!$O:$O,[6]BV_Data_An_Prec!$U:$U,$B273,[6]BV_Data_An_Prec!$V:$V,$C273,[6]BV_Data_An_Prec!$W:$W,$L$2)</f>
        <v>0</v>
      </c>
      <c r="R273" s="42"/>
      <c r="S273" s="86">
        <f t="shared" si="86"/>
        <v>1.63</v>
      </c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1:40" ht="15.75" customHeight="1">
      <c r="A274" t="str">
        <f t="shared" si="80"/>
        <v>CarrosserieUniformes</v>
      </c>
      <c r="B274" s="12" t="s">
        <v>100</v>
      </c>
      <c r="C274" s="108" t="s">
        <v>58</v>
      </c>
      <c r="D274" s="82"/>
      <c r="E274" s="14"/>
      <c r="F274" s="31">
        <f>+INDEX('[6]Budget original'!$A$2:$AO$496,MATCH($A274,'[6]Budget original'!$A$2:$A$496,0),MATCH(F$2,'[6]Budget original'!$A$2:$AO$2,0))</f>
        <v>0</v>
      </c>
      <c r="G274" s="84"/>
      <c r="H274" s="14"/>
      <c r="I274" s="31">
        <f>+INDEX('[6]Budget révisé'!$A$2:$AO$496,MATCH($A274,'[6]Budget révisé'!$A$2:$A$496,0),MATCH(I$2,'[6]Budget révisé'!$A$2:$AO$2,0))</f>
        <v>0</v>
      </c>
      <c r="J274" s="42"/>
      <c r="K274" s="14"/>
      <c r="L274" s="34">
        <f>SUMIFS([6]BV_Data_An_Cour!$O:$O,[6]BV_Data_An_Cour!$U:$U,$B274,[6]BV_Data_An_Cour!$V:$V,$C274,[6]BV_Data_An_Cour!$W:$W,$L$2)</f>
        <v>0</v>
      </c>
      <c r="M274" s="42"/>
      <c r="N274" s="60">
        <f t="shared" si="85"/>
        <v>0</v>
      </c>
      <c r="O274" s="42"/>
      <c r="P274" s="14"/>
      <c r="Q274" s="34">
        <f>SUMIFS([6]BV_Data_An_Prec!$O:$O,[6]BV_Data_An_Prec!$U:$U,$B274,[6]BV_Data_An_Prec!$V:$V,$C274,[6]BV_Data_An_Prec!$W:$W,$L$2)</f>
        <v>0</v>
      </c>
      <c r="R274" s="42"/>
      <c r="S274" s="86">
        <f t="shared" si="86"/>
        <v>0</v>
      </c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1:40" ht="15.75" customHeight="1">
      <c r="A275" t="str">
        <f t="shared" si="80"/>
        <v>CarrosseriePapeterie</v>
      </c>
      <c r="B275" s="12" t="s">
        <v>100</v>
      </c>
      <c r="C275" s="108" t="s">
        <v>59</v>
      </c>
      <c r="D275" s="82"/>
      <c r="E275" s="14"/>
      <c r="F275" s="31">
        <f>+INDEX('[6]Budget original'!$A$2:$AO$496,MATCH($A275,'[6]Budget original'!$A$2:$A$496,0),MATCH(F$2,'[6]Budget original'!$A$2:$AO$2,0))</f>
        <v>152.60000000000002</v>
      </c>
      <c r="G275" s="84"/>
      <c r="H275" s="14"/>
      <c r="I275" s="31">
        <f>+INDEX('[6]Budget révisé'!$A$2:$AO$496,MATCH($A275,'[6]Budget révisé'!$A$2:$A$496,0),MATCH(I$2,'[6]Budget révisé'!$A$2:$AO$2,0))</f>
        <v>152.60000000000002</v>
      </c>
      <c r="J275" s="42"/>
      <c r="K275" s="14"/>
      <c r="L275" s="33">
        <f>SUMIFS([6]BV_Data_An_Cour!$O:$O,[6]BV_Data_An_Cour!$U:$U,$B275,[6]BV_Data_An_Cour!$V:$V,$C275,[6]BV_Data_An_Cour!$W:$W,$L$2)</f>
        <v>167.04</v>
      </c>
      <c r="M275" s="42"/>
      <c r="N275" s="60">
        <f t="shared" si="85"/>
        <v>14.439999999999969</v>
      </c>
      <c r="O275" s="42"/>
      <c r="P275" s="14"/>
      <c r="Q275" s="33">
        <f>SUMIFS([6]BV_Data_An_Prec!$O:$O,[6]BV_Data_An_Prec!$U:$U,$B275,[6]BV_Data_An_Prec!$V:$V,$C275,[6]BV_Data_An_Prec!$W:$W,$L$2)</f>
        <v>129.5</v>
      </c>
      <c r="R275" s="42"/>
      <c r="S275" s="86">
        <f t="shared" si="86"/>
        <v>37.539999999999992</v>
      </c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1:40" ht="15.75" customHeight="1">
      <c r="A276" t="str">
        <f t="shared" si="80"/>
        <v>CarrosserieTéléphone</v>
      </c>
      <c r="B276" s="12" t="s">
        <v>100</v>
      </c>
      <c r="C276" s="108" t="s">
        <v>60</v>
      </c>
      <c r="D276" s="82"/>
      <c r="E276" s="14"/>
      <c r="F276" s="31">
        <f>+INDEX('[6]Budget original'!$A$2:$AO$496,MATCH($A276,'[6]Budget original'!$A$2:$A$496,0),MATCH(F$2,'[6]Budget original'!$A$2:$AO$2,0))</f>
        <v>177.637</v>
      </c>
      <c r="G276" s="84"/>
      <c r="H276" s="14"/>
      <c r="I276" s="31">
        <f>+INDEX('[6]Budget révisé'!$A$2:$AO$496,MATCH($A276,'[6]Budget révisé'!$A$2:$A$496,0),MATCH(I$2,'[6]Budget révisé'!$A$2:$AO$2,0))</f>
        <v>177.637</v>
      </c>
      <c r="J276" s="42"/>
      <c r="K276" s="14"/>
      <c r="L276" s="34">
        <f>SUMIFS([6]BV_Data_An_Cour!$O:$O,[6]BV_Data_An_Cour!$U:$U,$B276,[6]BV_Data_An_Cour!$V:$V,$C276,[6]BV_Data_An_Cour!$W:$W,$L$2)</f>
        <v>19.71</v>
      </c>
      <c r="M276" s="42"/>
      <c r="N276" s="60">
        <f t="shared" si="85"/>
        <v>-157.92699999999999</v>
      </c>
      <c r="O276" s="42"/>
      <c r="P276" s="14"/>
      <c r="Q276" s="34">
        <f>SUMIFS([6]BV_Data_An_Prec!$O:$O,[6]BV_Data_An_Prec!$U:$U,$B276,[6]BV_Data_An_Prec!$V:$V,$C276,[6]BV_Data_An_Prec!$W:$W,$L$2)</f>
        <v>112.2</v>
      </c>
      <c r="R276" s="42"/>
      <c r="S276" s="86">
        <f t="shared" si="86"/>
        <v>-92.490000000000009</v>
      </c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1:40" ht="15.75" customHeight="1">
      <c r="A277" t="str">
        <f t="shared" si="80"/>
        <v>CarrosserieFrais postaux</v>
      </c>
      <c r="B277" s="12" t="s">
        <v>100</v>
      </c>
      <c r="C277" s="108" t="s">
        <v>61</v>
      </c>
      <c r="D277" s="82"/>
      <c r="E277" s="14"/>
      <c r="F277" s="31">
        <f>+INDEX('[6]Budget original'!$A$2:$AO$496,MATCH($A277,'[6]Budget original'!$A$2:$A$496,0),MATCH(F$2,'[6]Budget original'!$A$2:$AO$2,0))</f>
        <v>60.550000000000004</v>
      </c>
      <c r="G277" s="84"/>
      <c r="H277" s="14"/>
      <c r="I277" s="31">
        <f>+INDEX('[6]Budget révisé'!$A$2:$AO$496,MATCH($A277,'[6]Budget révisé'!$A$2:$A$496,0),MATCH(I$2,'[6]Budget révisé'!$A$2:$AO$2,0))</f>
        <v>60.550000000000004</v>
      </c>
      <c r="J277" s="42"/>
      <c r="K277" s="14"/>
      <c r="L277" s="34">
        <f>SUMIFS([6]BV_Data_An_Cour!$O:$O,[6]BV_Data_An_Cour!$U:$U,$B277,[6]BV_Data_An_Cour!$V:$V,$C277,[6]BV_Data_An_Cour!$W:$W,$L$2)</f>
        <v>53.2</v>
      </c>
      <c r="M277" s="42"/>
      <c r="N277" s="60">
        <f t="shared" si="85"/>
        <v>-7.3500000000000014</v>
      </c>
      <c r="O277" s="42"/>
      <c r="P277" s="14"/>
      <c r="Q277" s="34">
        <f>SUMIFS([6]BV_Data_An_Prec!$O:$O,[6]BV_Data_An_Prec!$U:$U,$B277,[6]BV_Data_An_Prec!$V:$V,$C277,[6]BV_Data_An_Prec!$W:$W,$L$2)</f>
        <v>18.09</v>
      </c>
      <c r="R277" s="42"/>
      <c r="S277" s="86">
        <f t="shared" si="86"/>
        <v>35.11</v>
      </c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1:40" ht="15.75" customHeight="1">
      <c r="A278" t="str">
        <f t="shared" si="80"/>
        <v>CarrosserieDivers</v>
      </c>
      <c r="B278" s="12" t="s">
        <v>100</v>
      </c>
      <c r="C278" s="108" t="s">
        <v>62</v>
      </c>
      <c r="D278" s="82"/>
      <c r="E278" s="14"/>
      <c r="F278" s="31">
        <f>+INDEX('[6]Budget original'!$A$2:$AO$496,MATCH($A278,'[6]Budget original'!$A$2:$A$496,0),MATCH(F$2,'[6]Budget original'!$A$2:$AO$2,0))</f>
        <v>251.37000000000003</v>
      </c>
      <c r="G278" s="84"/>
      <c r="H278" s="14"/>
      <c r="I278" s="31">
        <f>+INDEX('[6]Budget révisé'!$A$2:$AO$496,MATCH($A278,'[6]Budget révisé'!$A$2:$A$496,0),MATCH(I$2,'[6]Budget révisé'!$A$2:$AO$2,0))</f>
        <v>251.37000000000003</v>
      </c>
      <c r="J278" s="42"/>
      <c r="K278" s="14"/>
      <c r="L278" s="34">
        <f>SUMIFS([6]BV_Data_An_Cour!$O:$O,[6]BV_Data_An_Cour!$U:$U,$B278,[6]BV_Data_An_Cour!$V:$V,$C278,[6]BV_Data_An_Cour!$W:$W,$L$2)</f>
        <v>34.700000000000003</v>
      </c>
      <c r="M278" s="42"/>
      <c r="N278" s="60">
        <f t="shared" si="85"/>
        <v>-216.67000000000002</v>
      </c>
      <c r="O278" s="42"/>
      <c r="P278" s="14"/>
      <c r="Q278" s="34">
        <f>SUMIFS([6]BV_Data_An_Prec!$O:$O,[6]BV_Data_An_Prec!$U:$U,$B278,[6]BV_Data_An_Prec!$V:$V,$C278,[6]BV_Data_An_Prec!$W:$W,$L$2)</f>
        <v>385</v>
      </c>
      <c r="R278" s="42"/>
      <c r="S278" s="86">
        <f t="shared" si="86"/>
        <v>-350.3</v>
      </c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1:40" ht="15.75" customHeight="1">
      <c r="A279" t="str">
        <f t="shared" si="80"/>
        <v>CarrosserieFormation</v>
      </c>
      <c r="B279" s="12" t="s">
        <v>100</v>
      </c>
      <c r="C279" s="108" t="s">
        <v>63</v>
      </c>
      <c r="D279" s="82"/>
      <c r="E279" s="14"/>
      <c r="F279" s="31">
        <f>+INDEX('[6]Budget original'!$A$2:$AO$496,MATCH($A279,'[6]Budget original'!$A$2:$A$496,0),MATCH(F$2,'[6]Budget original'!$A$2:$AO$2,0))</f>
        <v>41.200833333333343</v>
      </c>
      <c r="G279" s="84"/>
      <c r="H279" s="14"/>
      <c r="I279" s="31">
        <f>+INDEX('[6]Budget révisé'!$A$2:$AO$496,MATCH($A279,'[6]Budget révisé'!$A$2:$A$496,0),MATCH(I$2,'[6]Budget révisé'!$A$2:$AO$2,0))</f>
        <v>41.200833333333343</v>
      </c>
      <c r="J279" s="42"/>
      <c r="K279" s="14"/>
      <c r="L279" s="34">
        <f>SUMIFS([6]BV_Data_An_Cour!$O:$O,[6]BV_Data_An_Cour!$U:$U,$B279,[6]BV_Data_An_Cour!$V:$V,$C279,[6]BV_Data_An_Cour!$W:$W,$L$2)</f>
        <v>6.2</v>
      </c>
      <c r="M279" s="42"/>
      <c r="N279" s="60">
        <f t="shared" si="85"/>
        <v>-35.00083333333334</v>
      </c>
      <c r="O279" s="42"/>
      <c r="P279" s="14"/>
      <c r="Q279" s="34">
        <f>SUMIFS([6]BV_Data_An_Prec!$O:$O,[6]BV_Data_An_Prec!$U:$U,$B279,[6]BV_Data_An_Prec!$V:$V,$C279,[6]BV_Data_An_Prec!$W:$W,$L$2)</f>
        <v>35</v>
      </c>
      <c r="R279" s="42"/>
      <c r="S279" s="86">
        <f t="shared" si="86"/>
        <v>-28.8</v>
      </c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1:40" ht="15.75" customHeight="1">
      <c r="A280" t="str">
        <f t="shared" si="80"/>
        <v>CarrosserieFrais bancaires</v>
      </c>
      <c r="B280" s="12" t="s">
        <v>100</v>
      </c>
      <c r="C280" s="108" t="s">
        <v>64</v>
      </c>
      <c r="D280" s="82"/>
      <c r="E280" s="14"/>
      <c r="F280" s="31">
        <f>+INDEX('[6]Budget original'!$A$2:$AO$496,MATCH($A280,'[6]Budget original'!$A$2:$A$496,0),MATCH(F$2,'[6]Budget original'!$A$2:$AO$2,0))</f>
        <v>551.50814070825209</v>
      </c>
      <c r="G280" s="84"/>
      <c r="H280" s="14"/>
      <c r="I280" s="31">
        <f>+INDEX('[6]Budget révisé'!$A$2:$AO$496,MATCH($A280,'[6]Budget révisé'!$A$2:$A$496,0),MATCH(I$2,'[6]Budget révisé'!$A$2:$AO$2,0))</f>
        <v>551.50814070825209</v>
      </c>
      <c r="J280" s="42"/>
      <c r="K280" s="14"/>
      <c r="L280" s="34">
        <f>AF447*W6</f>
        <v>157.06125</v>
      </c>
      <c r="M280" s="42"/>
      <c r="N280" s="60">
        <f t="shared" si="85"/>
        <v>-394.44689070825211</v>
      </c>
      <c r="O280" s="42"/>
      <c r="P280" s="14"/>
      <c r="Q280" s="34">
        <f>AL447*W6</f>
        <v>195.84775000000002</v>
      </c>
      <c r="R280" s="42"/>
      <c r="S280" s="86">
        <f t="shared" si="86"/>
        <v>-38.786500000000018</v>
      </c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1:40" ht="15.75" hidden="1" customHeight="1">
      <c r="A281" t="str">
        <f t="shared" si="80"/>
        <v>Carrosserie[...]</v>
      </c>
      <c r="B281" s="12" t="s">
        <v>100</v>
      </c>
      <c r="C281" s="108" t="s">
        <v>21</v>
      </c>
      <c r="D281" s="82"/>
      <c r="E281" s="14"/>
      <c r="F281" s="31">
        <f>+INDEX('[6]Budget original'!$A$2:$AO$496,MATCH($A281,'[6]Budget original'!$A$2:$A$496,0),MATCH(F$2,'[6]Budget original'!$A$2:$AO$2,0))</f>
        <v>0</v>
      </c>
      <c r="G281" s="84"/>
      <c r="H281" s="14"/>
      <c r="I281" s="31">
        <f>+INDEX('[6]Budget révisé'!$A$2:$AO$496,MATCH($A281,'[6]Budget révisé'!$A$2:$A$496,0),MATCH(I$2,'[6]Budget révisé'!$A$2:$AO$2,0))</f>
        <v>0</v>
      </c>
      <c r="J281" s="42"/>
      <c r="K281" s="14"/>
      <c r="L281" s="34">
        <f>SUMIFS([6]BV_Data_An_Cour!$O:$O,[6]BV_Data_An_Cour!$U:$U,$B281,[6]BV_Data_An_Cour!$V:$V,$C281,[6]BV_Data_An_Cour!$W:$W,$L$2)</f>
        <v>0</v>
      </c>
      <c r="M281" s="42"/>
      <c r="N281" s="60">
        <f t="shared" si="85"/>
        <v>0</v>
      </c>
      <c r="O281" s="42"/>
      <c r="P281" s="14"/>
      <c r="Q281" s="34">
        <f>SUMIFS([6]BV_Data_An_Prec!$O:$O,[6]BV_Data_An_Prec!$U:$U,$B281,[6]BV_Data_An_Prec!$V:$V,$C281,[6]BV_Data_An_Prec!$W:$W,$L$2)</f>
        <v>0</v>
      </c>
      <c r="R281" s="42"/>
      <c r="S281" s="86">
        <f t="shared" si="86"/>
        <v>0</v>
      </c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1:40" ht="15.75" hidden="1" customHeight="1">
      <c r="A282" t="str">
        <f t="shared" si="80"/>
        <v>Carrosserie[...]</v>
      </c>
      <c r="B282" s="12" t="s">
        <v>100</v>
      </c>
      <c r="C282" s="108" t="s">
        <v>21</v>
      </c>
      <c r="D282" s="82"/>
      <c r="E282" s="14"/>
      <c r="F282" s="31">
        <f>+INDEX('[6]Budget original'!$A$2:$AO$496,MATCH($A282,'[6]Budget original'!$A$2:$A$496,0),MATCH(F$2,'[6]Budget original'!$A$2:$AO$2,0))</f>
        <v>0</v>
      </c>
      <c r="G282" s="84"/>
      <c r="H282" s="14"/>
      <c r="I282" s="31">
        <f>+INDEX('[6]Budget révisé'!$A$2:$AO$496,MATCH($A282,'[6]Budget révisé'!$A$2:$A$496,0),MATCH(I$2,'[6]Budget révisé'!$A$2:$AO$2,0))</f>
        <v>0</v>
      </c>
      <c r="J282" s="42"/>
      <c r="K282" s="14"/>
      <c r="L282" s="34">
        <f>SUMIFS([6]BV_Data_An_Cour!$O:$O,[6]BV_Data_An_Cour!$U:$U,$B282,[6]BV_Data_An_Cour!$V:$V,$C282,[6]BV_Data_An_Cour!$W:$W,$L$2)</f>
        <v>0</v>
      </c>
      <c r="M282" s="42"/>
      <c r="N282" s="60">
        <f t="shared" si="85"/>
        <v>0</v>
      </c>
      <c r="O282" s="42"/>
      <c r="P282" s="14"/>
      <c r="Q282" s="34">
        <f>SUMIFS([6]BV_Data_An_Prec!$O:$O,[6]BV_Data_An_Prec!$U:$U,$B282,[6]BV_Data_An_Prec!$V:$V,$C282,[6]BV_Data_An_Prec!$W:$W,$L$2)</f>
        <v>0</v>
      </c>
      <c r="R282" s="42"/>
      <c r="S282" s="86">
        <f t="shared" si="86"/>
        <v>0</v>
      </c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1:40" ht="15.75" hidden="1" customHeight="1">
      <c r="A283" t="str">
        <f t="shared" si="80"/>
        <v>Carrosserie[...]</v>
      </c>
      <c r="B283" s="12" t="s">
        <v>100</v>
      </c>
      <c r="C283" s="108" t="s">
        <v>21</v>
      </c>
      <c r="D283" s="82"/>
      <c r="E283" s="14"/>
      <c r="F283" s="31">
        <f>+INDEX('[6]Budget original'!$A$2:$AO$496,MATCH($A283,'[6]Budget original'!$A$2:$A$496,0),MATCH(F$2,'[6]Budget original'!$A$2:$AO$2,0))</f>
        <v>0</v>
      </c>
      <c r="G283" s="84"/>
      <c r="H283" s="14"/>
      <c r="I283" s="31">
        <f>+INDEX('[6]Budget révisé'!$A$2:$AO$496,MATCH($A283,'[6]Budget révisé'!$A$2:$A$496,0),MATCH(I$2,'[6]Budget révisé'!$A$2:$AO$2,0))</f>
        <v>0</v>
      </c>
      <c r="J283" s="42"/>
      <c r="K283" s="14"/>
      <c r="L283" s="34">
        <f>SUMIFS([6]BV_Data_An_Cour!$O:$O,[6]BV_Data_An_Cour!$U:$U,$B283,[6]BV_Data_An_Cour!$V:$V,$C283,[6]BV_Data_An_Cour!$W:$W,$L$2)</f>
        <v>0</v>
      </c>
      <c r="M283" s="42"/>
      <c r="N283" s="60">
        <f t="shared" si="85"/>
        <v>0</v>
      </c>
      <c r="O283" s="42"/>
      <c r="P283" s="14"/>
      <c r="Q283" s="34">
        <f>SUMIFS([6]BV_Data_An_Prec!$O:$O,[6]BV_Data_An_Prec!$U:$U,$B283,[6]BV_Data_An_Prec!$V:$V,$C283,[6]BV_Data_An_Prec!$W:$W,$L$2)</f>
        <v>0</v>
      </c>
      <c r="R283" s="42"/>
      <c r="S283" s="86">
        <f t="shared" si="86"/>
        <v>0</v>
      </c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1:40" ht="15.75" customHeight="1">
      <c r="B284" s="12"/>
      <c r="C284" s="99" t="s">
        <v>65</v>
      </c>
      <c r="D284" s="100" t="s">
        <v>40</v>
      </c>
      <c r="E284" s="101" t="e">
        <f>F284/F$243</f>
        <v>#DIV/0!</v>
      </c>
      <c r="F284" s="102">
        <f>+SUM(F266:F283)</f>
        <v>5388.6857358959987</v>
      </c>
      <c r="G284" s="103" t="s">
        <v>40</v>
      </c>
      <c r="H284" s="101" t="e">
        <f>I284/I$243</f>
        <v>#DIV/0!</v>
      </c>
      <c r="I284" s="102">
        <f>+SUM(I266:I283)</f>
        <v>5388.6857358959987</v>
      </c>
      <c r="J284" s="103" t="s">
        <v>40</v>
      </c>
      <c r="K284" s="101" t="e">
        <f>IF(L261=0,0,L284/L$243)</f>
        <v>#DIV/0!</v>
      </c>
      <c r="L284" s="102">
        <f>+SUM(L266:L283)</f>
        <v>2411.6012500000002</v>
      </c>
      <c r="M284" s="106"/>
      <c r="N284" s="102">
        <f>+SUM(N266:N283)</f>
        <v>-2977.0844858959981</v>
      </c>
      <c r="O284" s="103" t="s">
        <v>40</v>
      </c>
      <c r="P284" s="101" t="e">
        <f>IF(Q261=0,0,Q284/Q$243)</f>
        <v>#DIV/0!</v>
      </c>
      <c r="Q284" s="102">
        <f>+SUM(Q266:Q283)</f>
        <v>5661.4977499999995</v>
      </c>
      <c r="R284" s="106"/>
      <c r="S284" s="107">
        <f t="shared" si="86"/>
        <v>-3249.8964999999994</v>
      </c>
      <c r="T284" s="77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1:40" ht="15.75" customHeight="1">
      <c r="B285" s="12"/>
      <c r="C285" s="88"/>
      <c r="D285" s="89"/>
      <c r="E285" s="117"/>
      <c r="F285" s="60"/>
      <c r="G285" s="91"/>
      <c r="H285" s="117"/>
      <c r="I285" s="60"/>
      <c r="J285" s="24"/>
      <c r="K285" s="117"/>
      <c r="L285" s="94"/>
      <c r="M285" s="24"/>
      <c r="N285" s="94"/>
      <c r="O285" s="24"/>
      <c r="P285" s="117"/>
      <c r="Q285" s="94"/>
      <c r="R285" s="24"/>
      <c r="S285" s="95"/>
      <c r="T285" s="77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1:40" ht="15.75" customHeight="1">
      <c r="B286" s="12"/>
      <c r="C286" s="99" t="s">
        <v>66</v>
      </c>
      <c r="D286" s="100" t="s">
        <v>40</v>
      </c>
      <c r="E286" s="101" t="e">
        <f>F286/F$243</f>
        <v>#DIV/0!</v>
      </c>
      <c r="F286" s="102">
        <f>F265+F284</f>
        <v>16005.672242838269</v>
      </c>
      <c r="G286" s="103" t="s">
        <v>40</v>
      </c>
      <c r="H286" s="101" t="e">
        <f>I286/I$243</f>
        <v>#DIV/0!</v>
      </c>
      <c r="I286" s="102">
        <f>I265+I284</f>
        <v>16005.672242838269</v>
      </c>
      <c r="J286" s="103" t="s">
        <v>40</v>
      </c>
      <c r="K286" s="101" t="e">
        <f>IF(L263=0,0,L286/L$243)</f>
        <v>#DIV/0!</v>
      </c>
      <c r="L286" s="102">
        <f>L265+L284</f>
        <v>10810.87125</v>
      </c>
      <c r="M286" s="106"/>
      <c r="N286" s="119">
        <f t="shared" ref="N286:N288" si="87">L286-I286</f>
        <v>-5194.8009928382689</v>
      </c>
      <c r="O286" s="103" t="s">
        <v>40</v>
      </c>
      <c r="P286" s="101" t="e">
        <f>IF(Q263=0,0,Q286/Q$243)</f>
        <v>#DIV/0!</v>
      </c>
      <c r="Q286" s="102">
        <f>Q265+Q284</f>
        <v>17565.847750000001</v>
      </c>
      <c r="R286" s="106"/>
      <c r="S286" s="120">
        <f>L286-Q286</f>
        <v>-6754.9765000000007</v>
      </c>
      <c r="T286" s="77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1:40" ht="15.75" customHeight="1">
      <c r="B287" s="12"/>
      <c r="C287" s="30"/>
      <c r="D287" s="82"/>
      <c r="E287" s="14"/>
      <c r="F287" s="60"/>
      <c r="G287" s="84"/>
      <c r="H287" s="14"/>
      <c r="I287" s="60"/>
      <c r="J287" s="42"/>
      <c r="K287" s="14"/>
      <c r="L287" s="60"/>
      <c r="M287" s="42"/>
      <c r="N287" s="60">
        <f t="shared" si="87"/>
        <v>0</v>
      </c>
      <c r="O287" s="42"/>
      <c r="P287" s="14"/>
      <c r="Q287" s="60"/>
      <c r="R287" s="42"/>
      <c r="S287" s="86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1:40" ht="29.25" customHeight="1" thickBot="1">
      <c r="B288" s="12"/>
      <c r="C288" s="130" t="s">
        <v>73</v>
      </c>
      <c r="D288" s="159"/>
      <c r="E288" s="131"/>
      <c r="F288" s="133">
        <f>F249-F286</f>
        <v>2699.021997441132</v>
      </c>
      <c r="G288" s="160"/>
      <c r="H288" s="131"/>
      <c r="I288" s="133">
        <f>I249-I286</f>
        <v>2699.021997441132</v>
      </c>
      <c r="J288" s="161"/>
      <c r="K288" s="132"/>
      <c r="L288" s="133">
        <f>L249-L286</f>
        <v>11154.718750000004</v>
      </c>
      <c r="M288" s="161"/>
      <c r="N288" s="133">
        <f t="shared" si="87"/>
        <v>8455.6967525588716</v>
      </c>
      <c r="O288" s="161"/>
      <c r="P288" s="132"/>
      <c r="Q288" s="133">
        <f>Q249-Q286</f>
        <v>2265.0922500000052</v>
      </c>
      <c r="R288" s="161"/>
      <c r="S288" s="135">
        <f>L288-Q288</f>
        <v>8889.6264999999985</v>
      </c>
      <c r="T288" s="77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1:40" ht="15.75" customHeight="1" thickTop="1"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83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1:40" ht="36" customHeight="1">
      <c r="B290" s="12"/>
      <c r="C290" s="6" t="str">
        <f>C1</f>
        <v>Volks</v>
      </c>
      <c r="D290" s="2"/>
      <c r="E290" s="2"/>
      <c r="F290" s="2"/>
      <c r="G290" s="2"/>
      <c r="H290" s="1"/>
      <c r="I290" s="1"/>
      <c r="J290" s="1"/>
      <c r="K290" s="3" t="s">
        <v>104</v>
      </c>
      <c r="L290" s="2"/>
      <c r="M290" s="2"/>
      <c r="N290" s="1"/>
      <c r="O290" s="1"/>
      <c r="P290" s="2"/>
      <c r="Q290" s="1"/>
      <c r="R290" s="2"/>
      <c r="S290" s="5" t="str">
        <f>$S$1</f>
        <v>Réalisé, Août 2021</v>
      </c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1:40" ht="15.75" customHeight="1" thickBot="1"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1:40" ht="15.75" customHeight="1" thickTop="1">
      <c r="B292" s="12"/>
      <c r="C292" s="13"/>
      <c r="D292" s="528" t="s">
        <v>5</v>
      </c>
      <c r="E292" s="529"/>
      <c r="F292" s="530"/>
      <c r="G292" s="526" t="s">
        <v>75</v>
      </c>
      <c r="H292" s="529"/>
      <c r="I292" s="530"/>
      <c r="J292" s="526" t="s">
        <v>7</v>
      </c>
      <c r="K292" s="529"/>
      <c r="L292" s="530"/>
      <c r="M292" s="526" t="s">
        <v>8</v>
      </c>
      <c r="N292" s="530"/>
      <c r="O292" s="528" t="s">
        <v>9</v>
      </c>
      <c r="P292" s="529"/>
      <c r="Q292" s="530"/>
      <c r="R292" s="526" t="s">
        <v>10</v>
      </c>
      <c r="S292" s="527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1:40" ht="15.75" customHeight="1">
      <c r="A293" t="str">
        <f t="shared" ref="A293:A347" si="88">+B293&amp;C293</f>
        <v>Pièces</v>
      </c>
      <c r="B293" s="12" t="s">
        <v>104</v>
      </c>
      <c r="C293" s="30"/>
      <c r="D293" s="81" t="s">
        <v>85</v>
      </c>
      <c r="E293" s="81" t="s">
        <v>105</v>
      </c>
      <c r="F293" s="140" t="s">
        <v>13</v>
      </c>
      <c r="G293" s="141" t="s">
        <v>85</v>
      </c>
      <c r="H293" s="81" t="s">
        <v>105</v>
      </c>
      <c r="I293" s="140" t="s">
        <v>13</v>
      </c>
      <c r="J293" s="141" t="s">
        <v>85</v>
      </c>
      <c r="K293" s="81" t="s">
        <v>105</v>
      </c>
      <c r="L293" s="140" t="s">
        <v>13</v>
      </c>
      <c r="M293" s="141" t="s">
        <v>41</v>
      </c>
      <c r="N293" s="140" t="s">
        <v>13</v>
      </c>
      <c r="O293" s="81" t="s">
        <v>85</v>
      </c>
      <c r="P293" s="81" t="s">
        <v>105</v>
      </c>
      <c r="Q293" s="140" t="s">
        <v>13</v>
      </c>
      <c r="R293" s="141" t="s">
        <v>86</v>
      </c>
      <c r="S293" s="142" t="s">
        <v>13</v>
      </c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1:40" ht="15.75" customHeight="1">
      <c r="A294" t="str">
        <f t="shared" si="88"/>
        <v>PiècesPièces Ro Clients</v>
      </c>
      <c r="B294" s="12" t="s">
        <v>104</v>
      </c>
      <c r="C294" s="30" t="s">
        <v>106</v>
      </c>
      <c r="D294" s="83">
        <f>+INDEX('[6]Budget original'!$A$2:$AO$496,MATCH($A294,'[6]Budget original'!$A$2:$A$496,0),MATCH(D$2,'[6]Budget original'!$A$2:$AO$2,0))</f>
        <v>76778.723065419894</v>
      </c>
      <c r="E294" s="155">
        <f>IF(D294=0,0,F294/D294)</f>
        <v>0.35812717564768926</v>
      </c>
      <c r="F294" s="86">
        <f>+INDEX('[6]Budget original'!$A$2:$AO$496,MATCH($A294,'[6]Budget original'!$A$2:$A$496,0),MATCH(F$2,'[6]Budget original'!$A$2:$AO$2,0))</f>
        <v>27496.547241254921</v>
      </c>
      <c r="G294" s="83">
        <f>+INDEX('[6]Budget révisé'!$A$2:$AO$496,MATCH($A294,'[6]Budget révisé'!$A$2:$A$496,0),MATCH(G$2,'[6]Budget révisé'!$A$2:$AO$2,0))</f>
        <v>76778.723065419894</v>
      </c>
      <c r="H294" s="155">
        <f>IF(G294=0,0,I294/G294)</f>
        <v>0.35812717564768926</v>
      </c>
      <c r="I294" s="86">
        <f>+INDEX('[6]Budget révisé'!$A$2:$AO$496,MATCH($A294,'[6]Budget révisé'!$A$2:$A$496,0),MATCH(I$2,'[6]Budget révisé'!$A$2:$AO$2,0))</f>
        <v>27496.547241254921</v>
      </c>
      <c r="J294" s="31">
        <f>-SUMIFS([6]BV_Data_An_Cour!$O:$O,[6]BV_Data_An_Cour!$X:$X,"Oui",[6]BV_Data_An_Cour!$U:$U,$B294,[6]BV_Data_An_Cour!$V:$V,$C294)</f>
        <v>50487.34</v>
      </c>
      <c r="K294" s="155">
        <f t="shared" ref="K294:K303" si="89">IF(J294&lt;=0,0,L294/J294)</f>
        <v>0.37096745441530488</v>
      </c>
      <c r="L294" s="34">
        <f>-SUMIFS([6]BV_Data_An_Cour!$O:$O,[6]BV_Data_An_Cour!$U:$U,$B294,[6]BV_Data_An_Cour!$V:$V,$C294,[6]BV_Data_An_Cour!$W:$W,$L$2)</f>
        <v>18729.159999999996</v>
      </c>
      <c r="M294" s="164">
        <f t="shared" ref="M294:M300" si="90">(+J294-G294)/G294</f>
        <v>-0.34243058513773567</v>
      </c>
      <c r="N294" s="60">
        <f t="shared" ref="N294:N303" si="91">L294-I294</f>
        <v>-8767.3872412549244</v>
      </c>
      <c r="O294" s="31">
        <f>-SUMIFS([6]BV_Data_An_Prec!$O:$O,[6]BV_Data_An_Prec!$X:$X,"Oui",[6]BV_Data_An_Prec!$U:$U,$B294,[6]BV_Data_An_Prec!$V:$V,$C294)</f>
        <v>82900.239999999991</v>
      </c>
      <c r="P294" s="155">
        <f t="shared" ref="P294:P303" si="92">IF(O294&lt;=0,0,Q294/O294)</f>
        <v>0.31589148595950978</v>
      </c>
      <c r="Q294" s="34">
        <f>-SUMIFS([6]BV_Data_An_Prec!$O:$O,[6]BV_Data_An_Prec!$U:$U,$B294,[6]BV_Data_An_Prec!$V:$V,$C294,[6]BV_Data_An_Prec!$W:$W,$L$2)</f>
        <v>26187.479999999989</v>
      </c>
      <c r="R294" s="164">
        <f>IF(O294=0,0,(J294-O294)/O294)</f>
        <v>-0.39098680534579872</v>
      </c>
      <c r="S294" s="86">
        <f t="shared" ref="S294:S303" si="93">L294-Q294</f>
        <v>-7458.3199999999924</v>
      </c>
      <c r="T294" s="14"/>
      <c r="U294" s="14">
        <f>G294/H171</f>
        <v>0.76624604952358</v>
      </c>
      <c r="V294" s="14">
        <f>J294/K171</f>
        <v>0.72439656265836694</v>
      </c>
      <c r="W294" s="14"/>
      <c r="X294" s="14">
        <f>V294-U294</f>
        <v>-4.1849486865213059E-2</v>
      </c>
      <c r="Y294" s="14">
        <f>X294*K171</f>
        <v>-2916.7301187015673</v>
      </c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1:40" ht="15.75" customHeight="1">
      <c r="A295" t="str">
        <f t="shared" si="88"/>
        <v>PiècesPièces Ro Carrosserie</v>
      </c>
      <c r="B295" s="12" t="s">
        <v>104</v>
      </c>
      <c r="C295" s="30" t="s">
        <v>107</v>
      </c>
      <c r="D295" s="83">
        <f>+INDEX('[6]Budget original'!$A$2:$AO$496,MATCH($A295,'[6]Budget original'!$A$2:$A$496,0),MATCH(D$2,'[6]Budget original'!$A$2:$AO$2,0))</f>
        <v>36415.224001468006</v>
      </c>
      <c r="E295" s="155">
        <f t="shared" ref="E295:E302" si="94">IF(D295=0,0,F295/D295)</f>
        <v>0.27367264200070923</v>
      </c>
      <c r="F295" s="86">
        <f>+INDEX('[6]Budget original'!$A$2:$AO$496,MATCH($A295,'[6]Budget original'!$A$2:$A$496,0),MATCH(F$2,'[6]Budget original'!$A$2:$AO$2,0))</f>
        <v>9965.8505615293889</v>
      </c>
      <c r="G295" s="83">
        <f>+INDEX('[6]Budget révisé'!$A$2:$AO$496,MATCH($A295,'[6]Budget révisé'!$A$2:$A$496,0),MATCH(G$2,'[6]Budget révisé'!$A$2:$AO$2,0))</f>
        <v>36415.224001468006</v>
      </c>
      <c r="H295" s="155">
        <f t="shared" ref="H295:H302" si="95">IF(G295=0,0,I295/G295)</f>
        <v>0.27367264200070923</v>
      </c>
      <c r="I295" s="86">
        <f>+INDEX('[6]Budget révisé'!$A$2:$AO$496,MATCH($A295,'[6]Budget révisé'!$A$2:$A$496,0),MATCH(I$2,'[6]Budget révisé'!$A$2:$AO$2,0))</f>
        <v>9965.8505615293889</v>
      </c>
      <c r="J295" s="31">
        <f>-SUMIFS([6]BV_Data_An_Cour!$O:$O,[6]BV_Data_An_Cour!$X:$X,"Oui",[6]BV_Data_An_Cour!$U:$U,$B295,[6]BV_Data_An_Cour!$V:$V,$C295)</f>
        <v>49042.57</v>
      </c>
      <c r="K295" s="155">
        <f t="shared" si="89"/>
        <v>0.23884902442918465</v>
      </c>
      <c r="L295" s="34">
        <f>-SUMIFS([6]BV_Data_An_Cour!$O:$O,[6]BV_Data_An_Cour!$U:$U,$B295,[6]BV_Data_An_Cour!$V:$V,$C295,[6]BV_Data_An_Cour!$W:$W,$L$2)</f>
        <v>11713.769999999999</v>
      </c>
      <c r="M295" s="164">
        <f t="shared" si="90"/>
        <v>0.34676008029012667</v>
      </c>
      <c r="N295" s="60">
        <f t="shared" si="91"/>
        <v>1747.9194384706097</v>
      </c>
      <c r="O295" s="31">
        <f>-SUMIFS([6]BV_Data_An_Prec!$O:$O,[6]BV_Data_An_Prec!$X:$X,"Oui",[6]BV_Data_An_Prec!$U:$U,$B295,[6]BV_Data_An_Prec!$V:$V,$C295)</f>
        <v>44030.55</v>
      </c>
      <c r="P295" s="155">
        <f t="shared" si="92"/>
        <v>0.25635518974893573</v>
      </c>
      <c r="Q295" s="34">
        <f>-SUMIFS([6]BV_Data_An_Prec!$O:$O,[6]BV_Data_An_Prec!$U:$U,$B295,[6]BV_Data_An_Prec!$V:$V,$C295,[6]BV_Data_An_Prec!$W:$W,$L$2)</f>
        <v>11287.460000000003</v>
      </c>
      <c r="R295" s="164">
        <f t="shared" ref="R295:R302" si="96">IF(O295=0,0,(J295-O295)/O295)</f>
        <v>0.11383051086120878</v>
      </c>
      <c r="S295" s="86">
        <f t="shared" si="93"/>
        <v>426.30999999999585</v>
      </c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1:40" ht="15.75" customHeight="1">
      <c r="A296" t="str">
        <f t="shared" si="88"/>
        <v>PiècesP/A Garantie</v>
      </c>
      <c r="B296" s="12" t="s">
        <v>104</v>
      </c>
      <c r="C296" s="30" t="s">
        <v>108</v>
      </c>
      <c r="D296" s="83">
        <f>+INDEX('[6]Budget original'!$A$2:$AO$496,MATCH($A296,'[6]Budget original'!$A$2:$A$496,0),MATCH(D$2,'[6]Budget original'!$A$2:$AO$2,0))</f>
        <v>128595.36795157875</v>
      </c>
      <c r="E296" s="155">
        <f t="shared" si="94"/>
        <v>0.23983607715678654</v>
      </c>
      <c r="F296" s="86">
        <f>+INDEX('[6]Budget original'!$A$2:$AO$496,MATCH($A296,'[6]Budget original'!$A$2:$A$496,0),MATCH(F$2,'[6]Budget original'!$A$2:$AO$2,0))</f>
        <v>30841.808590040197</v>
      </c>
      <c r="G296" s="83">
        <f>+INDEX('[6]Budget révisé'!$A$2:$AO$496,MATCH($A296,'[6]Budget révisé'!$A$2:$A$496,0),MATCH(G$2,'[6]Budget révisé'!$A$2:$AO$2,0))</f>
        <v>128595.36795157875</v>
      </c>
      <c r="H296" s="155">
        <f t="shared" si="95"/>
        <v>0.23983607715678654</v>
      </c>
      <c r="I296" s="86">
        <f>+INDEX('[6]Budget révisé'!$A$2:$AO$496,MATCH($A296,'[6]Budget révisé'!$A$2:$A$496,0),MATCH(I$2,'[6]Budget révisé'!$A$2:$AO$2,0))</f>
        <v>30841.808590040197</v>
      </c>
      <c r="J296" s="31">
        <f>-SUMIFS([6]BV_Data_An_Cour!$O:$O,[6]BV_Data_An_Cour!$X:$X,"Oui",[6]BV_Data_An_Cour!$U:$U,$B296,[6]BV_Data_An_Cour!$V:$V,$C296)</f>
        <v>57379.62</v>
      </c>
      <c r="K296" s="155">
        <f t="shared" si="89"/>
        <v>0.23641251022575613</v>
      </c>
      <c r="L296" s="34">
        <f>-SUMIFS([6]BV_Data_An_Cour!$O:$O,[6]BV_Data_An_Cour!$U:$U,$B296,[6]BV_Data_An_Cour!$V:$V,$C296,[6]BV_Data_An_Cour!$W:$W,$L$2)</f>
        <v>13565.260000000002</v>
      </c>
      <c r="M296" s="164">
        <f t="shared" si="90"/>
        <v>-0.55379714748663655</v>
      </c>
      <c r="N296" s="60">
        <f t="shared" si="91"/>
        <v>-17276.548590040195</v>
      </c>
      <c r="O296" s="31">
        <f>-SUMIFS([6]BV_Data_An_Prec!$O:$O,[6]BV_Data_An_Prec!$X:$X,"Oui",[6]BV_Data_An_Prec!$U:$U,$B296,[6]BV_Data_An_Prec!$V:$V,$C296)</f>
        <v>172014.61</v>
      </c>
      <c r="P296" s="155">
        <f t="shared" si="92"/>
        <v>0.24245760287454646</v>
      </c>
      <c r="Q296" s="34">
        <f>-SUMIFS([6]BV_Data_An_Prec!$O:$O,[6]BV_Data_An_Prec!$U:$U,$B296,[6]BV_Data_An_Prec!$V:$V,$C296,[6]BV_Data_An_Prec!$W:$W,$L$2)</f>
        <v>41706.249999999985</v>
      </c>
      <c r="R296" s="164">
        <f t="shared" si="96"/>
        <v>-0.66642589254482509</v>
      </c>
      <c r="S296" s="86">
        <f t="shared" si="93"/>
        <v>-28140.989999999983</v>
      </c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1:40" ht="15.75" customHeight="1">
      <c r="A297" t="str">
        <f t="shared" si="88"/>
        <v>PiècesVentes Internes</v>
      </c>
      <c r="B297" s="12" t="s">
        <v>104</v>
      </c>
      <c r="C297" s="30" t="s">
        <v>109</v>
      </c>
      <c r="D297" s="83">
        <f>+INDEX('[6]Budget original'!$A$2:$AO$496,MATCH($A297,'[6]Budget original'!$A$2:$A$496,0),MATCH(D$2,'[6]Budget original'!$A$2:$AO$2,0))</f>
        <v>63123.239019784436</v>
      </c>
      <c r="E297" s="155">
        <f t="shared" si="94"/>
        <v>0.32994466198333772</v>
      </c>
      <c r="F297" s="86">
        <f>+INDEX('[6]Budget original'!$A$2:$AO$496,MATCH($A297,'[6]Budget original'!$A$2:$A$496,0),MATCH(F$2,'[6]Budget original'!$A$2:$AO$2,0))</f>
        <v>20827.175761676212</v>
      </c>
      <c r="G297" s="83">
        <f>+INDEX('[6]Budget révisé'!$A$2:$AO$496,MATCH($A297,'[6]Budget révisé'!$A$2:$A$496,0),MATCH(G$2,'[6]Budget révisé'!$A$2:$AO$2,0))</f>
        <v>63123.239019784436</v>
      </c>
      <c r="H297" s="155">
        <f t="shared" si="95"/>
        <v>0.32994466198333772</v>
      </c>
      <c r="I297" s="86">
        <f>+INDEX('[6]Budget révisé'!$A$2:$AO$496,MATCH($A297,'[6]Budget révisé'!$A$2:$A$496,0),MATCH(I$2,'[6]Budget révisé'!$A$2:$AO$2,0))</f>
        <v>20827.175761676212</v>
      </c>
      <c r="J297" s="31">
        <f>-SUMIFS([6]BV_Data_An_Cour!$O:$O,[6]BV_Data_An_Cour!$X:$X,"Oui",[6]BV_Data_An_Cour!$U:$U,$B297,[6]BV_Data_An_Cour!$V:$V,$C297)</f>
        <v>53074.87</v>
      </c>
      <c r="K297" s="155">
        <f t="shared" si="89"/>
        <v>0.30845162691872829</v>
      </c>
      <c r="L297" s="34">
        <f>-SUMIFS([6]BV_Data_An_Cour!$O:$O,[6]BV_Data_An_Cour!$U:$U,$B297,[6]BV_Data_An_Cour!$V:$V,$C297,[6]BV_Data_An_Cour!$W:$W,$L$2)</f>
        <v>16371.030000000006</v>
      </c>
      <c r="M297" s="164">
        <f t="shared" si="90"/>
        <v>-0.15918652426303753</v>
      </c>
      <c r="N297" s="60">
        <f t="shared" si="91"/>
        <v>-4456.1457616762054</v>
      </c>
      <c r="O297" s="31">
        <f>-SUMIFS([6]BV_Data_An_Prec!$O:$O,[6]BV_Data_An_Prec!$X:$X,"Oui",[6]BV_Data_An_Prec!$U:$U,$B297,[6]BV_Data_An_Prec!$V:$V,$C297)</f>
        <v>54310</v>
      </c>
      <c r="P297" s="155">
        <f t="shared" si="92"/>
        <v>0.31818155035904994</v>
      </c>
      <c r="Q297" s="34">
        <f>-SUMIFS([6]BV_Data_An_Prec!$O:$O,[6]BV_Data_An_Prec!$U:$U,$B297,[6]BV_Data_An_Prec!$V:$V,$C297,[6]BV_Data_An_Prec!$W:$W,$L$2)</f>
        <v>17280.440000000002</v>
      </c>
      <c r="R297" s="164">
        <f t="shared" si="96"/>
        <v>-2.2742220585527478E-2</v>
      </c>
      <c r="S297" s="86">
        <f t="shared" si="93"/>
        <v>-909.40999999999622</v>
      </c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1:40" ht="15.75" customHeight="1">
      <c r="A298" t="str">
        <f t="shared" si="88"/>
        <v>PiècesVentes Détails</v>
      </c>
      <c r="B298" s="12" t="s">
        <v>104</v>
      </c>
      <c r="C298" s="30" t="s">
        <v>110</v>
      </c>
      <c r="D298" s="83">
        <f>+INDEX('[6]Budget original'!$A$2:$AO$496,MATCH($A298,'[6]Budget original'!$A$2:$A$496,0),MATCH(D$2,'[6]Budget original'!$A$2:$AO$2,0))</f>
        <v>13537.756635942922</v>
      </c>
      <c r="E298" s="155">
        <f t="shared" si="94"/>
        <v>0.29678579936093841</v>
      </c>
      <c r="F298" s="86">
        <f>+INDEX('[6]Budget original'!$A$2:$AO$496,MATCH($A298,'[6]Budget original'!$A$2:$A$496,0),MATCH(F$2,'[6]Budget original'!$A$2:$AO$2,0))</f>
        <v>4017.8139247521685</v>
      </c>
      <c r="G298" s="83">
        <f>+INDEX('[6]Budget révisé'!$A$2:$AO$496,MATCH($A298,'[6]Budget révisé'!$A$2:$A$496,0),MATCH(G$2,'[6]Budget révisé'!$A$2:$AO$2,0))</f>
        <v>13537.756635942922</v>
      </c>
      <c r="H298" s="155">
        <f t="shared" si="95"/>
        <v>0.29678579936093841</v>
      </c>
      <c r="I298" s="86">
        <f>+INDEX('[6]Budget révisé'!$A$2:$AO$496,MATCH($A298,'[6]Budget révisé'!$A$2:$A$496,0),MATCH(I$2,'[6]Budget révisé'!$A$2:$AO$2,0))</f>
        <v>4017.8139247521685</v>
      </c>
      <c r="J298" s="31">
        <f>-SUMIFS([6]BV_Data_An_Cour!$O:$O,[6]BV_Data_An_Cour!$X:$X,"Oui",[6]BV_Data_An_Cour!$U:$U,$B298,[6]BV_Data_An_Cour!$V:$V,$C298)</f>
        <v>16101.22</v>
      </c>
      <c r="K298" s="155">
        <f t="shared" si="89"/>
        <v>0.27637346735216334</v>
      </c>
      <c r="L298" s="34">
        <f>-SUMIFS([6]BV_Data_An_Cour!$O:$O,[6]BV_Data_An_Cour!$U:$U,$B298,[6]BV_Data_An_Cour!$V:$V,$C298,[6]BV_Data_An_Cour!$W:$W,$L$2)</f>
        <v>4449.9499999999989</v>
      </c>
      <c r="M298" s="164">
        <f t="shared" si="90"/>
        <v>0.1893565849197679</v>
      </c>
      <c r="N298" s="60">
        <f t="shared" si="91"/>
        <v>432.13607524783038</v>
      </c>
      <c r="O298" s="31">
        <f>-SUMIFS([6]BV_Data_An_Prec!$O:$O,[6]BV_Data_An_Prec!$X:$X,"Oui",[6]BV_Data_An_Prec!$U:$U,$B298,[6]BV_Data_An_Prec!$V:$V,$C298)</f>
        <v>13604.12</v>
      </c>
      <c r="P298" s="155">
        <f t="shared" si="92"/>
        <v>0.27381557939800594</v>
      </c>
      <c r="Q298" s="34">
        <f>-SUMIFS([6]BV_Data_An_Prec!$O:$O,[6]BV_Data_An_Prec!$U:$U,$B298,[6]BV_Data_An_Prec!$V:$V,$C298,[6]BV_Data_An_Prec!$W:$W,$L$2)</f>
        <v>3725.0200000000004</v>
      </c>
      <c r="R298" s="164">
        <f t="shared" si="96"/>
        <v>0.18355468784456461</v>
      </c>
      <c r="S298" s="86">
        <f t="shared" si="93"/>
        <v>724.92999999999847</v>
      </c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1:40" ht="15.75" customHeight="1">
      <c r="A299" t="str">
        <f t="shared" si="88"/>
        <v>PiècesVentes de Gros</v>
      </c>
      <c r="B299" s="12" t="s">
        <v>104</v>
      </c>
      <c r="C299" s="30" t="s">
        <v>111</v>
      </c>
      <c r="D299" s="83">
        <f>+INDEX('[6]Budget original'!$A$2:$AO$496,MATCH($A299,'[6]Budget original'!$A$2:$A$496,0),MATCH(D$2,'[6]Budget original'!$A$2:$AO$2,0))</f>
        <v>42942.062858260448</v>
      </c>
      <c r="E299" s="155">
        <f t="shared" si="94"/>
        <v>0.19081606757663094</v>
      </c>
      <c r="F299" s="86">
        <f>+INDEX('[6]Budget original'!$A$2:$AO$496,MATCH($A299,'[6]Budget original'!$A$2:$A$496,0),MATCH(F$2,'[6]Budget original'!$A$2:$AO$2,0))</f>
        <v>8194.0355682417594</v>
      </c>
      <c r="G299" s="83">
        <f>+INDEX('[6]Budget révisé'!$A$2:$AO$496,MATCH($A299,'[6]Budget révisé'!$A$2:$A$496,0),MATCH(G$2,'[6]Budget révisé'!$A$2:$AO$2,0))</f>
        <v>42942.062858260448</v>
      </c>
      <c r="H299" s="155">
        <f t="shared" si="95"/>
        <v>0.19081606757663094</v>
      </c>
      <c r="I299" s="86">
        <f>+INDEX('[6]Budget révisé'!$A$2:$AO$496,MATCH($A299,'[6]Budget révisé'!$A$2:$A$496,0),MATCH(I$2,'[6]Budget révisé'!$A$2:$AO$2,0))</f>
        <v>8194.0355682417594</v>
      </c>
      <c r="J299" s="31">
        <f>-SUMIFS([6]BV_Data_An_Cour!$O:$O,[6]BV_Data_An_Cour!$X:$X,"Oui",[6]BV_Data_An_Cour!$U:$U,$B299,[6]BV_Data_An_Cour!$V:$V,$C299)</f>
        <v>52717.62</v>
      </c>
      <c r="K299" s="155">
        <f t="shared" si="89"/>
        <v>0.12852932283361809</v>
      </c>
      <c r="L299" s="34">
        <f>-SUMIFS([6]BV_Data_An_Cour!$O:$O,[6]BV_Data_An_Cour!$U:$U,$B299,[6]BV_Data_An_Cour!$V:$V,$C299,[6]BV_Data_An_Cour!$W:$W,$L$2)</f>
        <v>6775.760000000002</v>
      </c>
      <c r="M299" s="164">
        <f t="shared" si="90"/>
        <v>0.22764526180323225</v>
      </c>
      <c r="N299" s="60">
        <f t="shared" si="91"/>
        <v>-1418.2755682417574</v>
      </c>
      <c r="O299" s="31">
        <f>-SUMIFS([6]BV_Data_An_Prec!$O:$O,[6]BV_Data_An_Prec!$X:$X,"Oui",[6]BV_Data_An_Prec!$U:$U,$B299,[6]BV_Data_An_Prec!$V:$V,$C299)</f>
        <v>40205.67</v>
      </c>
      <c r="P299" s="155">
        <f t="shared" si="92"/>
        <v>0.2073026018469534</v>
      </c>
      <c r="Q299" s="34">
        <f>-SUMIFS([6]BV_Data_An_Prec!$O:$O,[6]BV_Data_An_Prec!$U:$U,$B299,[6]BV_Data_An_Prec!$V:$V,$C299,[6]BV_Data_An_Prec!$W:$W,$L$2)</f>
        <v>8334.739999999998</v>
      </c>
      <c r="R299" s="164">
        <f t="shared" si="96"/>
        <v>0.31119864437030909</v>
      </c>
      <c r="S299" s="86">
        <f t="shared" si="93"/>
        <v>-1558.9799999999959</v>
      </c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1:40" ht="15.75" hidden="1" customHeight="1">
      <c r="A300" t="str">
        <f t="shared" si="88"/>
        <v>Pièces[...]</v>
      </c>
      <c r="B300" s="12" t="s">
        <v>104</v>
      </c>
      <c r="C300" s="30" t="s">
        <v>21</v>
      </c>
      <c r="D300" s="83">
        <f>+INDEX('[6]Budget original'!$A$2:$AO$496,MATCH($A300,'[6]Budget original'!$A$2:$A$496,0),MATCH(D$2,'[6]Budget original'!$A$2:$AO$2,0))</f>
        <v>0</v>
      </c>
      <c r="E300" s="155">
        <f t="shared" si="94"/>
        <v>0</v>
      </c>
      <c r="F300" s="86">
        <f>+INDEX('[6]Budget original'!$A$2:$AO$496,MATCH($A300,'[6]Budget original'!$A$2:$A$496,0),MATCH(F$2,'[6]Budget original'!$A$2:$AO$2,0))</f>
        <v>0</v>
      </c>
      <c r="G300" s="83">
        <f>+INDEX('[6]Budget révisé'!$A$2:$AO$496,MATCH($A300,'[6]Budget révisé'!$A$2:$A$496,0),MATCH(G$2,'[6]Budget révisé'!$A$2:$AO$2,0))</f>
        <v>0</v>
      </c>
      <c r="H300" s="155">
        <f t="shared" si="95"/>
        <v>0</v>
      </c>
      <c r="I300" s="86">
        <f>+INDEX('[6]Budget révisé'!$A$2:$AO$496,MATCH($A300,'[6]Budget révisé'!$A$2:$A$496,0),MATCH(I$2,'[6]Budget révisé'!$A$2:$AO$2,0))</f>
        <v>0</v>
      </c>
      <c r="J300" s="31">
        <f>-SUMIFS([6]BV_Data_An_Cour!$O:$O,[6]BV_Data_An_Cour!$X:$X,"Oui",[6]BV_Data_An_Cour!$U:$U,$B300,[6]BV_Data_An_Cour!$V:$V,$C300)</f>
        <v>0</v>
      </c>
      <c r="K300" s="155">
        <f t="shared" si="89"/>
        <v>0</v>
      </c>
      <c r="L300" s="34">
        <f>-SUMIFS([6]BV_Data_An_Cour!$O:$O,[6]BV_Data_An_Cour!$U:$U,$B300,[6]BV_Data_An_Cour!$V:$V,$C300,[6]BV_Data_An_Cour!$W:$W,$L$2)</f>
        <v>0</v>
      </c>
      <c r="M300" s="164" t="e">
        <f t="shared" si="90"/>
        <v>#DIV/0!</v>
      </c>
      <c r="N300" s="60">
        <f t="shared" si="91"/>
        <v>0</v>
      </c>
      <c r="O300" s="31">
        <f>-SUMIFS([6]BV_Data_An_Prec!$O:$O,[6]BV_Data_An_Prec!$X:$X,"Oui",[6]BV_Data_An_Prec!$U:$U,$B300,[6]BV_Data_An_Prec!$V:$V,$C300)</f>
        <v>0</v>
      </c>
      <c r="P300" s="155">
        <f t="shared" si="92"/>
        <v>0</v>
      </c>
      <c r="Q300" s="34">
        <f>-SUMIFS([6]BV_Data_An_Prec!$O:$O,[6]BV_Data_An_Prec!$U:$U,$B300,[6]BV_Data_An_Prec!$V:$V,$C300,[6]BV_Data_An_Prec!$W:$W,$L$2)</f>
        <v>0</v>
      </c>
      <c r="R300" s="164">
        <f t="shared" si="96"/>
        <v>0</v>
      </c>
      <c r="S300" s="86">
        <f t="shared" si="93"/>
        <v>0</v>
      </c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1:40" ht="15.75" customHeight="1">
      <c r="A301" t="str">
        <f t="shared" si="88"/>
        <v>PiècesEscomptes</v>
      </c>
      <c r="B301" s="12" t="s">
        <v>104</v>
      </c>
      <c r="C301" s="30" t="s">
        <v>112</v>
      </c>
      <c r="D301" s="83">
        <f>+INDEX('[6]Budget original'!$A$2:$AO$496,MATCH($A301,'[6]Budget original'!$A$2:$A$496,0),MATCH(D$2,'[6]Budget original'!$A$2:$AO$2,0))</f>
        <v>0</v>
      </c>
      <c r="E301" s="155">
        <f t="shared" si="94"/>
        <v>0</v>
      </c>
      <c r="F301" s="86">
        <f>+INDEX('[6]Budget original'!$A$2:$AO$496,MATCH($A301,'[6]Budget original'!$A$2:$A$496,0),MATCH(F$2,'[6]Budget original'!$A$2:$AO$2,0))</f>
        <v>11456.971757632731</v>
      </c>
      <c r="G301" s="83">
        <f>+INDEX('[6]Budget révisé'!$A$2:$AO$496,MATCH($A301,'[6]Budget révisé'!$A$2:$A$496,0),MATCH(G$2,'[6]Budget révisé'!$A$2:$AO$2,0))</f>
        <v>0</v>
      </c>
      <c r="H301" s="155">
        <f t="shared" si="95"/>
        <v>0</v>
      </c>
      <c r="I301" s="86">
        <f>+INDEX('[6]Budget révisé'!$A$2:$AO$496,MATCH($A301,'[6]Budget révisé'!$A$2:$A$496,0),MATCH(I$2,'[6]Budget révisé'!$A$2:$AO$2,0))</f>
        <v>11456.971757632731</v>
      </c>
      <c r="J301" s="31">
        <f>-SUMIFS([6]BV_Data_An_Cour!$O:$O,[6]BV_Data_An_Cour!$X:$X,"Oui",[6]BV_Data_An_Cour!$U:$U,$B301,[6]BV_Data_An_Cour!$V:$V,$C301)</f>
        <v>0</v>
      </c>
      <c r="K301" s="155">
        <f t="shared" si="89"/>
        <v>0</v>
      </c>
      <c r="L301" s="34">
        <f>-SUMIFS([6]BV_Data_An_Cour!$O:$O,[6]BV_Data_An_Cour!$U:$U,$B301,[6]BV_Data_An_Cour!$V:$V,$C301,[6]BV_Data_An_Cour!$W:$W,$L$2)</f>
        <v>5731.89</v>
      </c>
      <c r="M301" s="164"/>
      <c r="N301" s="60">
        <f t="shared" si="91"/>
        <v>-5725.0817576327308</v>
      </c>
      <c r="O301" s="31">
        <f>-SUMIFS([6]BV_Data_An_Prec!$O:$O,[6]BV_Data_An_Prec!$X:$X,"Oui",[6]BV_Data_An_Prec!$U:$U,$B301,[6]BV_Data_An_Prec!$V:$V,$C301)</f>
        <v>0</v>
      </c>
      <c r="P301" s="155">
        <f t="shared" si="92"/>
        <v>0</v>
      </c>
      <c r="Q301" s="34">
        <f>-SUMIFS([6]BV_Data_An_Prec!$O:$O,[6]BV_Data_An_Prec!$U:$U,$B301,[6]BV_Data_An_Prec!$V:$V,$C301,[6]BV_Data_An_Prec!$W:$W,$L$2)</f>
        <v>8767.1</v>
      </c>
      <c r="R301" s="164">
        <f t="shared" si="96"/>
        <v>0</v>
      </c>
      <c r="S301" s="86">
        <f t="shared" si="93"/>
        <v>-3035.21</v>
      </c>
      <c r="T301" s="14"/>
      <c r="U301" s="14" t="s">
        <v>259</v>
      </c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1:40" ht="15.75" customHeight="1">
      <c r="A302" t="str">
        <f t="shared" si="88"/>
        <v>PiècesRectif. Inventaire</v>
      </c>
      <c r="B302" s="12" t="s">
        <v>104</v>
      </c>
      <c r="C302" s="88" t="s">
        <v>113</v>
      </c>
      <c r="D302" s="83">
        <f>+INDEX('[6]Budget original'!$A$2:$AO$496,MATCH($A302,'[6]Budget original'!$A$2:$A$496,0),MATCH(D$2,'[6]Budget original'!$A$2:$AO$2,0))</f>
        <v>0</v>
      </c>
      <c r="E302" s="155">
        <f t="shared" si="94"/>
        <v>0</v>
      </c>
      <c r="F302" s="86">
        <f>+INDEX('[6]Budget original'!$A$2:$AO$496,MATCH($A302,'[6]Budget original'!$A$2:$A$496,0),MATCH(F$2,'[6]Budget original'!$A$2:$AO$2,0))</f>
        <v>100</v>
      </c>
      <c r="G302" s="83">
        <f>+INDEX('[6]Budget révisé'!$A$2:$AO$496,MATCH($A302,'[6]Budget révisé'!$A$2:$A$496,0),MATCH(G$2,'[6]Budget révisé'!$A$2:$AO$2,0))</f>
        <v>0</v>
      </c>
      <c r="H302" s="155">
        <f t="shared" si="95"/>
        <v>0</v>
      </c>
      <c r="I302" s="86">
        <f>+INDEX('[6]Budget révisé'!$A$2:$AO$496,MATCH($A302,'[6]Budget révisé'!$A$2:$A$496,0),MATCH(I$2,'[6]Budget révisé'!$A$2:$AO$2,0))</f>
        <v>100</v>
      </c>
      <c r="J302" s="31">
        <f>-SUMIFS([6]BV_Data_An_Cour!$O:$O,[6]BV_Data_An_Cour!$X:$X,"Oui",[6]BV_Data_An_Cour!$U:$U,$B302,[6]BV_Data_An_Cour!$V:$V,$C302)</f>
        <v>0</v>
      </c>
      <c r="K302" s="155">
        <f t="shared" si="89"/>
        <v>0</v>
      </c>
      <c r="L302" s="34">
        <f>-SUMIFS([6]BV_Data_An_Cour!$O:$O,[6]BV_Data_An_Cour!$U:$U,$B302,[6]BV_Data_An_Cour!$V:$V,$C302,[6]BV_Data_An_Cour!$W:$W,$L$2)</f>
        <v>0</v>
      </c>
      <c r="M302" s="164"/>
      <c r="N302" s="60">
        <f t="shared" si="91"/>
        <v>-100</v>
      </c>
      <c r="O302" s="31">
        <f>-SUMIFS([6]BV_Data_An_Prec!$O:$O,[6]BV_Data_An_Prec!$X:$X,"Oui",[6]BV_Data_An_Prec!$U:$U,$B302,[6]BV_Data_An_Prec!$V:$V,$C302)</f>
        <v>0</v>
      </c>
      <c r="P302" s="155">
        <f t="shared" si="92"/>
        <v>0</v>
      </c>
      <c r="Q302" s="34">
        <f>-SUMIFS([6]BV_Data_An_Prec!$O:$O,[6]BV_Data_An_Prec!$U:$U,$B302,[6]BV_Data_An_Prec!$V:$V,$C302,[6]BV_Data_An_Prec!$W:$W,$L$2)</f>
        <v>0</v>
      </c>
      <c r="R302" s="164">
        <f t="shared" si="96"/>
        <v>0</v>
      </c>
      <c r="S302" s="86">
        <f t="shared" si="93"/>
        <v>0</v>
      </c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1:40" ht="15.75" customHeight="1">
      <c r="A303" t="str">
        <f t="shared" si="88"/>
        <v>PiècesSous-total Pièces</v>
      </c>
      <c r="B303" s="12" t="s">
        <v>104</v>
      </c>
      <c r="C303" s="54" t="s">
        <v>114</v>
      </c>
      <c r="D303" s="204">
        <f>SUM(D294:D302)</f>
        <v>361392.37353245443</v>
      </c>
      <c r="E303" s="223">
        <f>IF(D303&lt;=0,0,F303/D303)</f>
        <v>0.31240339219551494</v>
      </c>
      <c r="F303" s="208">
        <f>SUM(F294:F302)</f>
        <v>112900.20340512739</v>
      </c>
      <c r="G303" s="204">
        <f>SUM(G294:G302)</f>
        <v>361392.37353245443</v>
      </c>
      <c r="H303" s="223">
        <f>IF(G303&lt;=0,0,I303/G303)</f>
        <v>0.31240339219551494</v>
      </c>
      <c r="I303" s="208">
        <f>SUM(I294:I302)</f>
        <v>112900.20340512739</v>
      </c>
      <c r="J303" s="204">
        <f>SUM(J294:J302)</f>
        <v>278803.24</v>
      </c>
      <c r="K303" s="223">
        <f t="shared" si="89"/>
        <v>0.27738852676174064</v>
      </c>
      <c r="L303" s="206">
        <f>SUM(L294:L302)</f>
        <v>77336.819999999992</v>
      </c>
      <c r="M303" s="224">
        <f>(+J303-G303)/G303</f>
        <v>-0.22853037192008593</v>
      </c>
      <c r="N303" s="206">
        <f t="shared" si="91"/>
        <v>-35563.383405127403</v>
      </c>
      <c r="O303" s="204">
        <f>SUM(O294:O302)</f>
        <v>407065.18999999994</v>
      </c>
      <c r="P303" s="223">
        <f t="shared" si="92"/>
        <v>0.28813195743905295</v>
      </c>
      <c r="Q303" s="206">
        <f>SUM(Q294:Q302)</f>
        <v>117288.48999999999</v>
      </c>
      <c r="R303" s="224">
        <f>IF(O303=0,0,(J303-O303)/O303)</f>
        <v>-0.31508945778439068</v>
      </c>
      <c r="S303" s="208">
        <f t="shared" si="93"/>
        <v>-39951.67</v>
      </c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1:40" ht="15.75" customHeight="1">
      <c r="A304" t="str">
        <f t="shared" si="88"/>
        <v>Pièces</v>
      </c>
      <c r="B304" s="12" t="s">
        <v>104</v>
      </c>
      <c r="C304" s="30"/>
      <c r="D304" s="14"/>
      <c r="E304" s="14"/>
      <c r="F304" s="41"/>
      <c r="G304" s="42"/>
      <c r="H304" s="14"/>
      <c r="I304" s="41"/>
      <c r="J304" s="42"/>
      <c r="K304" s="14"/>
      <c r="L304" s="41"/>
      <c r="M304" s="42"/>
      <c r="N304" s="44">
        <f>N303/I303</f>
        <v>-0.31499839975941335</v>
      </c>
      <c r="O304" s="42"/>
      <c r="P304" s="14"/>
      <c r="Q304" s="41"/>
      <c r="R304" s="42"/>
      <c r="S304" s="45">
        <f>IF(Q303=0,0,S303/Q303)</f>
        <v>-0.34062737102336299</v>
      </c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1:40" ht="15.75" customHeight="1">
      <c r="A305" t="str">
        <f t="shared" si="88"/>
        <v>Pièces</v>
      </c>
      <c r="B305" s="12" t="s">
        <v>104</v>
      </c>
      <c r="C305" s="88"/>
      <c r="D305" s="117"/>
      <c r="E305" s="117"/>
      <c r="F305" s="225"/>
      <c r="G305" s="24"/>
      <c r="H305" s="226"/>
      <c r="I305" s="225"/>
      <c r="J305" s="24"/>
      <c r="K305" s="117"/>
      <c r="L305" s="225"/>
      <c r="M305" s="24"/>
      <c r="N305" s="176"/>
      <c r="O305" s="24"/>
      <c r="P305" s="117"/>
      <c r="Q305" s="225"/>
      <c r="R305" s="24"/>
      <c r="S305" s="177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1:40" ht="15.75" customHeight="1">
      <c r="A306" t="str">
        <f t="shared" si="88"/>
        <v>PiècesVentes Pneus</v>
      </c>
      <c r="B306" s="12" t="s">
        <v>104</v>
      </c>
      <c r="C306" s="30" t="s">
        <v>115</v>
      </c>
      <c r="D306" s="83">
        <f>+INDEX('[6]Budget original'!$A$2:$AO$496,MATCH($A306,'[6]Budget original'!$A$2:$A$496,0),MATCH(D$2,'[6]Budget original'!$A$2:$AO$2,0))</f>
        <v>28062.427708201438</v>
      </c>
      <c r="E306" s="155">
        <f t="shared" ref="E306:E307" si="97">IF(D306=0,0,F306/D306)</f>
        <v>0.19500000000000001</v>
      </c>
      <c r="F306" s="116">
        <f>+INDEX('[6]Budget original'!$A$2:$AO$496,MATCH($A306,'[6]Budget original'!$A$2:$A$496,0),MATCH(F$2,'[6]Budget original'!$A$2:$AO$2,0))</f>
        <v>5472.1734030992802</v>
      </c>
      <c r="G306" s="83">
        <f>+INDEX('[6]Budget révisé'!$A$2:$AO$496,MATCH($A306,'[6]Budget révisé'!$A$2:$A$496,0),MATCH(G$2,'[6]Budget révisé'!$A$2:$AO$2,0))</f>
        <v>28062.427708201438</v>
      </c>
      <c r="H306" s="155">
        <f t="shared" ref="H306:H307" si="98">IF(G306=0,0,I306/G306)</f>
        <v>0.19500000000000001</v>
      </c>
      <c r="I306" s="116">
        <f>+INDEX('[6]Budget révisé'!$A$2:$AO$496,MATCH($A306,'[6]Budget révisé'!$A$2:$A$496,0),MATCH(I$2,'[6]Budget révisé'!$A$2:$AO$2,0))</f>
        <v>5472.1734030992802</v>
      </c>
      <c r="J306" s="31">
        <f>-SUMIFS([6]BV_Data_An_Cour!$O:$O,[6]BV_Data_An_Cour!$X:$X,"Oui",[6]BV_Data_An_Cour!$U:$U,$B306,[6]BV_Data_An_Cour!$V:$V,$C306)</f>
        <v>25279.06</v>
      </c>
      <c r="K306" s="155">
        <f t="shared" ref="K306:K308" si="99">IF(J306&lt;=0,0,L306/J306)</f>
        <v>0.15343529387564256</v>
      </c>
      <c r="L306" s="34">
        <f>-SUMIFS([6]BV_Data_An_Cour!$O:$O,[6]BV_Data_An_Cour!$U:$U,$B306,[6]BV_Data_An_Cour!$V:$V,$C306,[6]BV_Data_An_Cour!$W:$W,$L$2)</f>
        <v>3878.7000000000007</v>
      </c>
      <c r="M306" s="164">
        <f t="shared" ref="M306:M308" si="100">(+J306-G306)/G306</f>
        <v>-9.9184850902546043E-2</v>
      </c>
      <c r="N306" s="60">
        <f t="shared" ref="N306:N308" si="101">L306-I306</f>
        <v>-1593.4734030992795</v>
      </c>
      <c r="O306" s="31">
        <f>-SUMIFS([6]BV_Data_An_Prec!$O:$O,[6]BV_Data_An_Prec!$X:$X,"Oui",[6]BV_Data_An_Prec!$U:$U,$B306,[6]BV_Data_An_Prec!$V:$V,$C306)</f>
        <v>21450.68</v>
      </c>
      <c r="P306" s="155">
        <f t="shared" ref="P306:P308" si="102">IF(O306&lt;=0,0,Q306/O306)</f>
        <v>0.18862805281697367</v>
      </c>
      <c r="Q306" s="34">
        <f>-SUMIFS([6]BV_Data_An_Prec!$O:$O,[6]BV_Data_An_Prec!$U:$U,$B306,[6]BV_Data_An_Prec!$V:$V,$C306,[6]BV_Data_An_Prec!$W:$W,$L$2)</f>
        <v>4046.2000000000007</v>
      </c>
      <c r="R306" s="164">
        <f t="shared" ref="R306:R307" si="103">IF(O306=0,0,(J306-O306)/O306)</f>
        <v>0.17847359617503972</v>
      </c>
      <c r="S306" s="86">
        <f t="shared" ref="S306:S308" si="104">L306-Q306</f>
        <v>-167.5</v>
      </c>
      <c r="T306" s="14"/>
      <c r="U306" s="14" t="s">
        <v>260</v>
      </c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1:40" ht="15.75" customHeight="1">
      <c r="A307" t="str">
        <f t="shared" si="88"/>
        <v>PiècesHuiles et Graisse</v>
      </c>
      <c r="B307" s="12" t="s">
        <v>104</v>
      </c>
      <c r="C307" s="88" t="s">
        <v>116</v>
      </c>
      <c r="D307" s="83">
        <f>+INDEX('[6]Budget original'!$A$2:$AO$496,MATCH($A307,'[6]Budget original'!$A$2:$A$496,0),MATCH(D$2,'[6]Budget original'!$A$2:$AO$2,0))</f>
        <v>18848.193513687947</v>
      </c>
      <c r="E307" s="155">
        <f t="shared" si="97"/>
        <v>0.30006987567403659</v>
      </c>
      <c r="F307" s="95">
        <f>+INDEX('[6]Budget original'!$A$2:$AO$496,MATCH($A307,'[6]Budget original'!$A$2:$A$496,0),MATCH(F$2,'[6]Budget original'!$A$2:$AO$2,0))</f>
        <v>5655.7750843325257</v>
      </c>
      <c r="G307" s="83">
        <f>+INDEX('[6]Budget révisé'!$A$2:$AO$496,MATCH($A307,'[6]Budget révisé'!$A$2:$A$496,0),MATCH(G$2,'[6]Budget révisé'!$A$2:$AO$2,0))</f>
        <v>18848.193513687947</v>
      </c>
      <c r="H307" s="155">
        <f t="shared" si="98"/>
        <v>0.30006987567403659</v>
      </c>
      <c r="I307" s="95">
        <f>+INDEX('[6]Budget révisé'!$A$2:$AO$496,MATCH($A307,'[6]Budget révisé'!$A$2:$A$496,0),MATCH(I$2,'[6]Budget révisé'!$A$2:$AO$2,0))</f>
        <v>5655.7750843325257</v>
      </c>
      <c r="J307" s="31">
        <f>-SUMIFS([6]BV_Data_An_Cour!$O:$O,[6]BV_Data_An_Cour!$X:$X,"Oui",[6]BV_Data_An_Cour!$U:$U,$B307,[6]BV_Data_An_Cour!$V:$V,$C307)</f>
        <v>16729.95</v>
      </c>
      <c r="K307" s="155">
        <f t="shared" si="99"/>
        <v>0.2734592751323226</v>
      </c>
      <c r="L307" s="34">
        <f>-SUMIFS([6]BV_Data_An_Cour!$O:$O,[6]BV_Data_An_Cour!$U:$U,$B307,[6]BV_Data_An_Cour!$V:$V,$C307,[6]BV_Data_An_Cour!$W:$W,$L$2)</f>
        <v>4574.9600000000009</v>
      </c>
      <c r="M307" s="164">
        <f t="shared" si="100"/>
        <v>-0.11238443154510455</v>
      </c>
      <c r="N307" s="60">
        <f t="shared" si="101"/>
        <v>-1080.8150843325247</v>
      </c>
      <c r="O307" s="31">
        <f>-SUMIFS([6]BV_Data_An_Prec!$O:$O,[6]BV_Data_An_Prec!$X:$X,"Oui",[6]BV_Data_An_Prec!$U:$U,$B307,[6]BV_Data_An_Prec!$V:$V,$C307)</f>
        <v>19706.36</v>
      </c>
      <c r="P307" s="155">
        <f t="shared" si="102"/>
        <v>0.29599378068806215</v>
      </c>
      <c r="Q307" s="34">
        <f>-SUMIFS([6]BV_Data_An_Prec!$O:$O,[6]BV_Data_An_Prec!$U:$U,$B307,[6]BV_Data_An_Prec!$V:$V,$C307,[6]BV_Data_An_Prec!$W:$W,$L$2)</f>
        <v>5832.9600000000009</v>
      </c>
      <c r="R307" s="164">
        <f t="shared" si="103"/>
        <v>-0.15103804051077924</v>
      </c>
      <c r="S307" s="86">
        <f t="shared" si="104"/>
        <v>-1258</v>
      </c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1:40" ht="15.75" customHeight="1">
      <c r="A308" t="str">
        <f t="shared" si="88"/>
        <v>PiècesSous-total Pièces et Acc.</v>
      </c>
      <c r="B308" s="12" t="s">
        <v>104</v>
      </c>
      <c r="C308" s="54" t="s">
        <v>117</v>
      </c>
      <c r="D308" s="204">
        <f>D303+D306+D307</f>
        <v>408302.99475434382</v>
      </c>
      <c r="E308" s="223">
        <f>IF(D308&lt;=0,0,F308/D308)</f>
        <v>0.3037649820990927</v>
      </c>
      <c r="F308" s="206">
        <f t="shared" ref="F308" si="105">F303+F306+F307</f>
        <v>124028.1518925592</v>
      </c>
      <c r="G308" s="207">
        <f>G303+G306+G307</f>
        <v>408302.99475434382</v>
      </c>
      <c r="H308" s="223">
        <f>IF(G308&lt;=0,0,I308/G308)</f>
        <v>0.3037649820990927</v>
      </c>
      <c r="I308" s="206">
        <f t="shared" ref="I308:J308" si="106">I303+I306+I307</f>
        <v>124028.1518925592</v>
      </c>
      <c r="J308" s="207">
        <f t="shared" si="106"/>
        <v>320812.25</v>
      </c>
      <c r="K308" s="223">
        <f t="shared" si="99"/>
        <v>0.26741647178373018</v>
      </c>
      <c r="L308" s="206">
        <f>L303+L306+L307</f>
        <v>85790.48</v>
      </c>
      <c r="M308" s="224">
        <f t="shared" si="100"/>
        <v>-0.21427896899698903</v>
      </c>
      <c r="N308" s="206">
        <f t="shared" si="101"/>
        <v>-38237.671892559199</v>
      </c>
      <c r="O308" s="207">
        <f t="shared" ref="O308" si="107">O303+O306+O307</f>
        <v>448222.22999999992</v>
      </c>
      <c r="P308" s="223">
        <f t="shared" si="102"/>
        <v>0.28371562472481565</v>
      </c>
      <c r="Q308" s="206">
        <f>Q303+Q306+Q307</f>
        <v>127167.65</v>
      </c>
      <c r="R308" s="224">
        <f>IF(O308=0,0,(J308-O308)/O308)</f>
        <v>-0.28425627171592971</v>
      </c>
      <c r="S308" s="208">
        <f t="shared" si="104"/>
        <v>-41377.17</v>
      </c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1:40" ht="15.75" customHeight="1">
      <c r="A309" t="str">
        <f t="shared" si="88"/>
        <v>Pièces</v>
      </c>
      <c r="B309" s="12" t="s">
        <v>104</v>
      </c>
      <c r="C309" s="30"/>
      <c r="D309" s="14"/>
      <c r="E309" s="14"/>
      <c r="F309" s="41"/>
      <c r="G309" s="42"/>
      <c r="H309" s="14"/>
      <c r="I309" s="41"/>
      <c r="J309" s="42"/>
      <c r="K309" s="14"/>
      <c r="L309" s="41"/>
      <c r="M309" s="42"/>
      <c r="N309" s="44">
        <f>N308/I308</f>
        <v>-0.30829832831567966</v>
      </c>
      <c r="O309" s="42"/>
      <c r="P309" s="14"/>
      <c r="Q309" s="41"/>
      <c r="R309" s="42"/>
      <c r="S309" s="45">
        <f>IF(Q308=0,0,S308/Q308)</f>
        <v>-0.3253749676116528</v>
      </c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1:40" ht="15.75" customHeight="1">
      <c r="A310" t="str">
        <f t="shared" si="88"/>
        <v>Pièces</v>
      </c>
      <c r="B310" s="12" t="s">
        <v>104</v>
      </c>
      <c r="C310" s="30"/>
      <c r="D310" s="14"/>
      <c r="E310" s="14"/>
      <c r="F310" s="41"/>
      <c r="G310" s="42"/>
      <c r="H310" s="14"/>
      <c r="I310" s="41"/>
      <c r="J310" s="42"/>
      <c r="K310" s="14"/>
      <c r="L310" s="41"/>
      <c r="M310" s="42"/>
      <c r="N310" s="44"/>
      <c r="O310" s="42"/>
      <c r="P310" s="14"/>
      <c r="Q310" s="41"/>
      <c r="R310" s="42"/>
      <c r="S310" s="45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1:40" ht="15.75" customHeight="1">
      <c r="A311" t="str">
        <f t="shared" si="88"/>
        <v>PiècesAutostock</v>
      </c>
      <c r="B311" s="12" t="s">
        <v>104</v>
      </c>
      <c r="C311" s="88" t="s">
        <v>118</v>
      </c>
      <c r="D311" s="92">
        <f>+INDEX('[6]Budget original'!$A$2:$AO$496,MATCH($A311,'[6]Budget original'!$A$2:$A$496,0),MATCH(D$2,'[6]Budget original'!$A$2:$AO$2,0))</f>
        <v>0</v>
      </c>
      <c r="E311" s="227">
        <f t="shared" ref="E311" si="108">IF(D311=0,0,F311/D311)</f>
        <v>0</v>
      </c>
      <c r="F311" s="153">
        <f>+INDEX('[6]Budget original'!$A$2:$AO$496,MATCH($A311,'[6]Budget original'!$A$2:$A$496,0),MATCH(F$2,'[6]Budget original'!$A$2:$AO$2,0))</f>
        <v>0</v>
      </c>
      <c r="G311" s="181">
        <f>+INDEX('[6]Budget révisé'!$A$2:$AO$496,MATCH($A311,'[6]Budget révisé'!$A$2:$A$496,0),MATCH(G$2,'[6]Budget révisé'!$A$2:$AO$2,0))</f>
        <v>0</v>
      </c>
      <c r="H311" s="227">
        <f t="shared" ref="H311" si="109">IF(G311=0,0,I311/G311)</f>
        <v>0</v>
      </c>
      <c r="I311" s="153">
        <f>+INDEX('[6]Budget révisé'!$A$2:$AO$496,MATCH($A311,'[6]Budget révisé'!$A$2:$A$496,0),MATCH(I$2,'[6]Budget révisé'!$A$2:$AO$2,0))</f>
        <v>0</v>
      </c>
      <c r="J311" s="47">
        <f>-SUMIFS([6]BV_Data_An_Cour!$O:$O,[6]BV_Data_An_Cour!$X:$X,"Oui",[6]BV_Data_An_Cour!$U:$U,$B311,[6]BV_Data_An_Cour!$V:$V,$C311)</f>
        <v>0</v>
      </c>
      <c r="K311" s="228">
        <f>IF(J311&lt;=0,0,L311/J311)</f>
        <v>0</v>
      </c>
      <c r="L311" s="23">
        <f>-SUMIFS([6]BV_Data_An_Cour!$O:$O,[6]BV_Data_An_Cour!$U:$U,$B311,[6]BV_Data_An_Cour!$V:$V,$C311,[6]BV_Data_An_Cour!$W:$W,$L$2)</f>
        <v>0</v>
      </c>
      <c r="M311" s="228">
        <f>IF(F311=0,0,(+L311-F311)/F311)</f>
        <v>0</v>
      </c>
      <c r="N311" s="94">
        <f>L311-I311</f>
        <v>0</v>
      </c>
      <c r="O311" s="47">
        <f>-SUMIFS([6]BV_Data_An_Prec!$O:$O,[6]BV_Data_An_Prec!$X:$X,"Oui",[6]BV_Data_An_Prec!$U:$U,$B311,[6]BV_Data_An_Prec!$V:$V,$C311)</f>
        <v>0</v>
      </c>
      <c r="P311" s="228">
        <f>IF(O311&lt;=0,0,Q311/O311)</f>
        <v>0</v>
      </c>
      <c r="Q311" s="23">
        <f>-SUMIFS([6]BV_Data_An_Prec!$O:$O,[6]BV_Data_An_Prec!$U:$U,$B311,[6]BV_Data_An_Prec!$V:$V,$C311,[6]BV_Data_An_Prec!$W:$W,$L$2)</f>
        <v>0</v>
      </c>
      <c r="R311" s="228">
        <f>IF(S311=0,0,(+O311-K311)/K311)</f>
        <v>0</v>
      </c>
      <c r="S311" s="95">
        <f>L311-Q311</f>
        <v>0</v>
      </c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1:40" ht="15.75" customHeight="1" thickBot="1">
      <c r="A312" t="str">
        <f t="shared" si="88"/>
        <v>Pièces</v>
      </c>
      <c r="B312" s="12" t="s">
        <v>104</v>
      </c>
      <c r="C312" s="30"/>
      <c r="D312" s="83"/>
      <c r="E312" s="155"/>
      <c r="F312" s="60"/>
      <c r="G312" s="61"/>
      <c r="H312" s="155"/>
      <c r="I312" s="60"/>
      <c r="J312" s="61"/>
      <c r="K312" s="155"/>
      <c r="L312" s="60"/>
      <c r="M312" s="164"/>
      <c r="N312" s="60"/>
      <c r="O312" s="61"/>
      <c r="P312" s="155"/>
      <c r="Q312" s="60"/>
      <c r="R312" s="164"/>
      <c r="S312" s="86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1:40" ht="15.75" customHeight="1" thickTop="1">
      <c r="A313" t="str">
        <f t="shared" si="88"/>
        <v>PiècesTotal Dépt. Pièces</v>
      </c>
      <c r="B313" s="12" t="s">
        <v>104</v>
      </c>
      <c r="C313" s="63" t="s">
        <v>119</v>
      </c>
      <c r="D313" s="64">
        <f>D308+D311</f>
        <v>408302.99475434382</v>
      </c>
      <c r="E313" s="229">
        <f>IF(D313&lt;=0,0,F313/D313)</f>
        <v>0.3037649820990927</v>
      </c>
      <c r="F313" s="66">
        <f t="shared" ref="F313" si="110">F308+F311</f>
        <v>124028.1518925592</v>
      </c>
      <c r="G313" s="67">
        <f>G308+G311</f>
        <v>408302.99475434382</v>
      </c>
      <c r="H313" s="229">
        <f>IF(G313&lt;=0,0,I313/G313)</f>
        <v>0.3037649820990927</v>
      </c>
      <c r="I313" s="66">
        <f t="shared" ref="I313:J313" si="111">I308+I311</f>
        <v>124028.1518925592</v>
      </c>
      <c r="J313" s="67">
        <f t="shared" si="111"/>
        <v>320812.25</v>
      </c>
      <c r="K313" s="229">
        <f>IF(J313&lt;=0,0,L313/J313)</f>
        <v>0.26741647178373018</v>
      </c>
      <c r="L313" s="66">
        <f>L308+L311</f>
        <v>85790.48</v>
      </c>
      <c r="M313" s="230">
        <f>(+J313-G313)/G313</f>
        <v>-0.21427896899698903</v>
      </c>
      <c r="N313" s="231">
        <f>L313-I313</f>
        <v>-38237.671892559199</v>
      </c>
      <c r="O313" s="67">
        <f t="shared" ref="O313" si="112">O308+O311</f>
        <v>448222.22999999992</v>
      </c>
      <c r="P313" s="229">
        <f>IF(O313&lt;=0,0,Q313/O313)</f>
        <v>0.28371562472481565</v>
      </c>
      <c r="Q313" s="66">
        <f>Q308+Q311</f>
        <v>127167.65</v>
      </c>
      <c r="R313" s="230">
        <f>IF(O313=0,0,(J313-O313)/O313)</f>
        <v>-0.28425627171592971</v>
      </c>
      <c r="S313" s="232">
        <f>L313-Q313</f>
        <v>-41377.17</v>
      </c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1:40" ht="15.75" customHeight="1" thickBot="1">
      <c r="A314" t="str">
        <f t="shared" si="88"/>
        <v>Pièces</v>
      </c>
      <c r="B314" s="12" t="s">
        <v>104</v>
      </c>
      <c r="C314" s="233"/>
      <c r="D314" s="234"/>
      <c r="E314" s="235"/>
      <c r="F314" s="236"/>
      <c r="G314" s="237"/>
      <c r="H314" s="235"/>
      <c r="I314" s="236"/>
      <c r="J314" s="237"/>
      <c r="K314" s="235"/>
      <c r="L314" s="236"/>
      <c r="M314" s="238"/>
      <c r="N314" s="75">
        <f>N313/I313</f>
        <v>-0.30829832831567966</v>
      </c>
      <c r="O314" s="237"/>
      <c r="P314" s="235"/>
      <c r="Q314" s="236"/>
      <c r="R314" s="238"/>
      <c r="S314" s="76">
        <f>IF(Q313=0,0,S313/Q313)</f>
        <v>-0.3253749676116528</v>
      </c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1:40" ht="15.75" customHeight="1" thickTop="1">
      <c r="A315" t="str">
        <f t="shared" si="88"/>
        <v>Pièces</v>
      </c>
      <c r="B315" s="12" t="s">
        <v>104</v>
      </c>
      <c r="C315" s="54"/>
      <c r="D315" s="118"/>
      <c r="E315" s="183"/>
      <c r="F315" s="185"/>
      <c r="G315" s="184"/>
      <c r="H315" s="183"/>
      <c r="I315" s="185"/>
      <c r="J315" s="184"/>
      <c r="K315" s="183"/>
      <c r="L315" s="185"/>
      <c r="M315" s="42"/>
      <c r="N315" s="44"/>
      <c r="O315" s="184"/>
      <c r="P315" s="183"/>
      <c r="Q315" s="185"/>
      <c r="R315" s="42"/>
      <c r="S315" s="45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1:40" ht="15.75" customHeight="1">
      <c r="A316" t="str">
        <f t="shared" si="88"/>
        <v>PiècesDEPENSES</v>
      </c>
      <c r="B316" s="12" t="s">
        <v>104</v>
      </c>
      <c r="C316" s="80" t="s">
        <v>31</v>
      </c>
      <c r="D316" s="14"/>
      <c r="E316" s="14"/>
      <c r="F316" s="60"/>
      <c r="G316" s="42"/>
      <c r="H316" s="14"/>
      <c r="I316" s="60"/>
      <c r="J316" s="42"/>
      <c r="K316" s="14"/>
      <c r="L316" s="41"/>
      <c r="M316" s="42"/>
      <c r="N316" s="41"/>
      <c r="O316" s="42"/>
      <c r="P316" s="14"/>
      <c r="Q316" s="41"/>
      <c r="R316" s="42"/>
      <c r="S316" s="62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1:40" ht="15.75" customHeight="1">
      <c r="A317" t="str">
        <f t="shared" si="88"/>
        <v>PiècesSalaires cadres</v>
      </c>
      <c r="B317" s="12" t="s">
        <v>104</v>
      </c>
      <c r="C317" s="108" t="s">
        <v>42</v>
      </c>
      <c r="D317" s="14"/>
      <c r="E317" s="14"/>
      <c r="F317" s="31">
        <f>+INDEX('[6]Budget original'!$A$2:$AO$496,MATCH($A317,'[6]Budget original'!$A$2:$A$496,0),MATCH(F$2,'[6]Budget original'!$A$2:$AO$2,0))</f>
        <v>9312.4792762778889</v>
      </c>
      <c r="G317" s="42"/>
      <c r="H317" s="14"/>
      <c r="I317" s="31">
        <f>+INDEX('[6]Budget révisé'!$A$2:$AO$496,MATCH($A317,'[6]Budget révisé'!$A$2:$A$496,0),MATCH(I$2,'[6]Budget révisé'!$A$2:$AO$2,0))</f>
        <v>9312.4792762778889</v>
      </c>
      <c r="J317" s="42"/>
      <c r="K317" s="14"/>
      <c r="L317" s="34">
        <f>SUMIFS([6]BV_Data_An_Cour!$O:$O,[6]BV_Data_An_Cour!$U:$U,$B317,[6]BV_Data_An_Cour!$V:$V,$C317,[6]BV_Data_An_Cour!$W:$W,$L$2)</f>
        <v>4912.57</v>
      </c>
      <c r="M317" s="42"/>
      <c r="N317" s="60">
        <f t="shared" ref="N317:N347" si="113">L317-I317</f>
        <v>-4399.9092762778891</v>
      </c>
      <c r="O317" s="42"/>
      <c r="P317" s="14"/>
      <c r="Q317" s="34">
        <f>SUMIFS([6]BV_Data_An_Prec!$O:$O,[6]BV_Data_An_Prec!$U:$U,$B317,[6]BV_Data_An_Prec!$V:$V,$C317,[6]BV_Data_An_Prec!$W:$W,$L$2)</f>
        <v>6341.65</v>
      </c>
      <c r="R317" s="42"/>
      <c r="S317" s="35">
        <f>L317-Q317</f>
        <v>-1429.08</v>
      </c>
      <c r="T317" s="14"/>
      <c r="U317" s="14"/>
      <c r="V317" s="14" t="s">
        <v>245</v>
      </c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1:40" ht="15.75" customHeight="1">
      <c r="A318" t="str">
        <f t="shared" si="88"/>
        <v>PiècesSalaires commis</v>
      </c>
      <c r="B318" s="12" t="s">
        <v>104</v>
      </c>
      <c r="C318" s="109" t="s">
        <v>43</v>
      </c>
      <c r="D318" s="82"/>
      <c r="E318" s="14"/>
      <c r="F318" s="23">
        <f>+INDEX('[6]Budget original'!$A$2:$AO$496,MATCH($A318,'[6]Budget original'!$A$2:$A$496,0),MATCH(F$2,'[6]Budget original'!$A$2:$AO$2,0))</f>
        <v>4457.4935733946359</v>
      </c>
      <c r="G318" s="84"/>
      <c r="H318" s="14"/>
      <c r="I318" s="23">
        <f>+INDEX('[6]Budget révisé'!$A$2:$AO$496,MATCH($A318,'[6]Budget révisé'!$A$2:$A$496,0),MATCH(I$2,'[6]Budget révisé'!$A$2:$AO$2,0))</f>
        <v>4457.4935733946359</v>
      </c>
      <c r="J318" s="42"/>
      <c r="K318" s="14"/>
      <c r="L318" s="34">
        <f>SUMIFS([6]BV_Data_An_Cour!$O:$O,[6]BV_Data_An_Cour!$U:$U,$B318,[6]BV_Data_An_Cour!$V:$V,$C318,[6]BV_Data_An_Cour!$W:$W,$L$2)</f>
        <v>4098.92</v>
      </c>
      <c r="M318" s="42"/>
      <c r="N318" s="60">
        <f t="shared" si="113"/>
        <v>-358.57357339463579</v>
      </c>
      <c r="O318" s="42"/>
      <c r="P318" s="14"/>
      <c r="Q318" s="34">
        <f>SUMIFS([6]BV_Data_An_Prec!$O:$O,[6]BV_Data_An_Prec!$U:$U,$B318,[6]BV_Data_An_Prec!$V:$V,$C318,[6]BV_Data_An_Prec!$W:$W,$L$2)</f>
        <v>3434.97</v>
      </c>
      <c r="R318" s="42"/>
      <c r="S318" s="86">
        <f t="shared" ref="S318:S347" si="114">L318-Q318</f>
        <v>663.95000000000027</v>
      </c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1:40" ht="15.75" customHeight="1">
      <c r="A319" t="str">
        <f t="shared" si="88"/>
        <v>PiècesSalaires autres</v>
      </c>
      <c r="B319" s="12" t="s">
        <v>104</v>
      </c>
      <c r="C319" s="108" t="s">
        <v>44</v>
      </c>
      <c r="D319" s="110"/>
      <c r="E319" s="111"/>
      <c r="F319" s="31">
        <f>+INDEX('[6]Budget original'!$A$2:$AO$496,MATCH($A319,'[6]Budget original'!$A$2:$A$496,0),MATCH(F$2,'[6]Budget original'!$A$2:$AO$2,0))</f>
        <v>16566.671412622221</v>
      </c>
      <c r="G319" s="112"/>
      <c r="H319" s="111"/>
      <c r="I319" s="31">
        <f>+INDEX('[6]Budget révisé'!$A$2:$AO$496,MATCH($A319,'[6]Budget révisé'!$A$2:$A$496,0),MATCH(I$2,'[6]Budget révisé'!$A$2:$AO$2,0))</f>
        <v>16566.671412622221</v>
      </c>
      <c r="J319" s="113"/>
      <c r="K319" s="111"/>
      <c r="L319" s="114">
        <f>SUMIFS([6]BV_Data_An_Cour!$O:$O,[6]BV_Data_An_Cour!$U:$U,$B319,[6]BV_Data_An_Cour!$V:$V,$C319,[6]BV_Data_An_Cour!$W:$W,$L$2)</f>
        <v>14183.78</v>
      </c>
      <c r="M319" s="113"/>
      <c r="N319" s="115">
        <f t="shared" si="113"/>
        <v>-2382.8914126222207</v>
      </c>
      <c r="O319" s="113"/>
      <c r="P319" s="111"/>
      <c r="Q319" s="114">
        <f>SUMIFS([6]BV_Data_An_Prec!$O:$O,[6]BV_Data_An_Prec!$U:$U,$B319,[6]BV_Data_An_Prec!$V:$V,$C319,[6]BV_Data_An_Prec!$W:$W,$L$2)</f>
        <v>16818.72</v>
      </c>
      <c r="R319" s="113"/>
      <c r="S319" s="116">
        <f t="shared" si="114"/>
        <v>-2634.9400000000005</v>
      </c>
      <c r="T319" s="14"/>
      <c r="U319" s="518"/>
      <c r="V319" s="518" t="s">
        <v>246</v>
      </c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1:40" ht="15.75" customHeight="1">
      <c r="A320" t="str">
        <f t="shared" si="88"/>
        <v>PiècesSalaires spécialistes</v>
      </c>
      <c r="B320" s="12" t="s">
        <v>104</v>
      </c>
      <c r="C320" s="108" t="s">
        <v>45</v>
      </c>
      <c r="D320" s="82"/>
      <c r="E320" s="14"/>
      <c r="F320" s="31">
        <f>+INDEX('[6]Budget original'!$A$2:$AO$496,MATCH($A320,'[6]Budget original'!$A$2:$A$496,0),MATCH(F$2,'[6]Budget original'!$A$2:$AO$2,0))</f>
        <v>0</v>
      </c>
      <c r="G320" s="84"/>
      <c r="H320" s="14"/>
      <c r="I320" s="31">
        <f>+INDEX('[6]Budget révisé'!$A$2:$AO$496,MATCH($A320,'[6]Budget révisé'!$A$2:$A$496,0),MATCH(I$2,'[6]Budget révisé'!$A$2:$AO$2,0))</f>
        <v>0</v>
      </c>
      <c r="J320" s="42"/>
      <c r="K320" s="14"/>
      <c r="L320" s="34">
        <f>SUMIFS([6]BV_Data_An_Cour!$O:$O,[6]BV_Data_An_Cour!$U:$U,$B320,[6]BV_Data_An_Cour!$V:$V,$C320,[6]BV_Data_An_Cour!$W:$W,$L$2)</f>
        <v>0</v>
      </c>
      <c r="M320" s="42"/>
      <c r="N320" s="60">
        <f t="shared" si="113"/>
        <v>0</v>
      </c>
      <c r="O320" s="42"/>
      <c r="P320" s="14"/>
      <c r="Q320" s="34">
        <f>SUMIFS([6]BV_Data_An_Prec!$O:$O,[6]BV_Data_An_Prec!$U:$U,$B320,[6]BV_Data_An_Prec!$V:$V,$C320,[6]BV_Data_An_Prec!$W:$W,$L$2)</f>
        <v>0</v>
      </c>
      <c r="R320" s="42"/>
      <c r="S320" s="86">
        <f t="shared" si="114"/>
        <v>0</v>
      </c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1:40" ht="15.75" hidden="1" customHeight="1">
      <c r="A321" t="str">
        <f t="shared" si="88"/>
        <v>Pièces[...]</v>
      </c>
      <c r="B321" s="12" t="s">
        <v>104</v>
      </c>
      <c r="C321" s="240" t="s">
        <v>21</v>
      </c>
      <c r="D321" s="82"/>
      <c r="E321" s="14"/>
      <c r="F321" s="31">
        <f>+INDEX('[6]Budget original'!$A$2:$AO$496,MATCH($A321,'[6]Budget original'!$A$2:$A$496,0),MATCH(F$2,'[6]Budget original'!$A$2:$AO$2,0))</f>
        <v>0</v>
      </c>
      <c r="G321" s="84"/>
      <c r="H321" s="14"/>
      <c r="I321" s="31">
        <f>+INDEX('[6]Budget révisé'!$A$2:$AO$496,MATCH($A321,'[6]Budget révisé'!$A$2:$A$496,0),MATCH(I$2,'[6]Budget révisé'!$A$2:$AO$2,0))</f>
        <v>0</v>
      </c>
      <c r="J321" s="42"/>
      <c r="K321" s="14"/>
      <c r="L321" s="34">
        <f>SUMIFS([6]BV_Data_An_Cour!$O:$O,[6]BV_Data_An_Cour!$U:$U,$B321,[6]BV_Data_An_Cour!$V:$V,$C321,[6]BV_Data_An_Cour!$W:$W,$L$2)</f>
        <v>0</v>
      </c>
      <c r="M321" s="42"/>
      <c r="N321" s="60">
        <f t="shared" si="113"/>
        <v>0</v>
      </c>
      <c r="O321" s="42"/>
      <c r="P321" s="14"/>
      <c r="Q321" s="34">
        <f>SUMIFS([6]BV_Data_An_Prec!$O:$O,[6]BV_Data_An_Prec!$U:$U,$B321,[6]BV_Data_An_Prec!$V:$V,$C321,[6]BV_Data_An_Prec!$W:$W,$L$2)</f>
        <v>0</v>
      </c>
      <c r="R321" s="42"/>
      <c r="S321" s="86">
        <f t="shared" si="114"/>
        <v>0</v>
      </c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1:40" ht="15.75" hidden="1" customHeight="1">
      <c r="A322" t="str">
        <f t="shared" si="88"/>
        <v>Pièces[...]</v>
      </c>
      <c r="B322" s="12" t="s">
        <v>104</v>
      </c>
      <c r="C322" s="240" t="s">
        <v>21</v>
      </c>
      <c r="D322" s="82"/>
      <c r="E322" s="14"/>
      <c r="F322" s="31">
        <f>+INDEX('[6]Budget original'!$A$2:$AO$496,MATCH($A322,'[6]Budget original'!$A$2:$A$496,0),MATCH(F$2,'[6]Budget original'!$A$2:$AO$2,0))</f>
        <v>0</v>
      </c>
      <c r="G322" s="84"/>
      <c r="H322" s="14"/>
      <c r="I322" s="31">
        <f>+INDEX('[6]Budget révisé'!$A$2:$AO$496,MATCH($A322,'[6]Budget révisé'!$A$2:$A$496,0),MATCH(I$2,'[6]Budget révisé'!$A$2:$AO$2,0))</f>
        <v>0</v>
      </c>
      <c r="J322" s="42"/>
      <c r="K322" s="14"/>
      <c r="L322" s="34">
        <f>SUMIFS([6]BV_Data_An_Cour!$O:$O,[6]BV_Data_An_Cour!$U:$U,$B322,[6]BV_Data_An_Cour!$V:$V,$C322,[6]BV_Data_An_Cour!$W:$W,$L$2)</f>
        <v>0</v>
      </c>
      <c r="M322" s="42"/>
      <c r="N322" s="60">
        <f t="shared" si="113"/>
        <v>0</v>
      </c>
      <c r="O322" s="42"/>
      <c r="P322" s="14"/>
      <c r="Q322" s="34">
        <f>SUMIFS([6]BV_Data_An_Prec!$O:$O,[6]BV_Data_An_Prec!$U:$U,$B322,[6]BV_Data_An_Prec!$V:$V,$C322,[6]BV_Data_An_Prec!$W:$W,$L$2)</f>
        <v>0</v>
      </c>
      <c r="R322" s="42"/>
      <c r="S322" s="86">
        <f t="shared" si="114"/>
        <v>0</v>
      </c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1:40" ht="15.75" hidden="1" customHeight="1">
      <c r="A323" t="str">
        <f t="shared" si="88"/>
        <v>Pièces[...]</v>
      </c>
      <c r="B323" s="12" t="s">
        <v>104</v>
      </c>
      <c r="C323" s="240" t="s">
        <v>21</v>
      </c>
      <c r="D323" s="82"/>
      <c r="E323" s="14"/>
      <c r="F323" s="31">
        <f>+INDEX('[6]Budget original'!$A$2:$AO$496,MATCH($A323,'[6]Budget original'!$A$2:$A$496,0),MATCH(F$2,'[6]Budget original'!$A$2:$AO$2,0))</f>
        <v>0</v>
      </c>
      <c r="G323" s="84"/>
      <c r="H323" s="14"/>
      <c r="I323" s="31">
        <f>+INDEX('[6]Budget révisé'!$A$2:$AO$496,MATCH($A323,'[6]Budget révisé'!$A$2:$A$496,0),MATCH(I$2,'[6]Budget révisé'!$A$2:$AO$2,0))</f>
        <v>0</v>
      </c>
      <c r="J323" s="42"/>
      <c r="K323" s="14"/>
      <c r="L323" s="34">
        <f>SUMIFS([6]BV_Data_An_Cour!$O:$O,[6]BV_Data_An_Cour!$U:$U,$B323,[6]BV_Data_An_Cour!$V:$V,$C323,[6]BV_Data_An_Cour!$W:$W,$L$2)</f>
        <v>0</v>
      </c>
      <c r="M323" s="42"/>
      <c r="N323" s="60">
        <f t="shared" si="113"/>
        <v>0</v>
      </c>
      <c r="O323" s="42"/>
      <c r="P323" s="14"/>
      <c r="Q323" s="34">
        <f>SUMIFS([6]BV_Data_An_Prec!$O:$O,[6]BV_Data_An_Prec!$U:$U,$B323,[6]BV_Data_An_Prec!$V:$V,$C323,[6]BV_Data_An_Prec!$W:$W,$L$2)</f>
        <v>0</v>
      </c>
      <c r="R323" s="42"/>
      <c r="S323" s="86">
        <f t="shared" si="114"/>
        <v>0</v>
      </c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1:40" ht="15.75" customHeight="1">
      <c r="A324" t="str">
        <f t="shared" si="88"/>
        <v>PiècesSalaires en absences</v>
      </c>
      <c r="B324" s="12" t="s">
        <v>104</v>
      </c>
      <c r="C324" s="109" t="s">
        <v>46</v>
      </c>
      <c r="D324" s="82"/>
      <c r="E324" s="14"/>
      <c r="F324" s="23">
        <f>+INDEX('[6]Budget original'!$A$2:$AO$496,MATCH($A324,'[6]Budget original'!$A$2:$A$496,0),MATCH(F$2,'[6]Budget original'!$A$2:$AO$2,0))</f>
        <v>3640.3973114753694</v>
      </c>
      <c r="G324" s="84"/>
      <c r="H324" s="14"/>
      <c r="I324" s="23">
        <f>+INDEX('[6]Budget révisé'!$A$2:$AO$496,MATCH($A324,'[6]Budget révisé'!$A$2:$A$496,0),MATCH(I$2,'[6]Budget révisé'!$A$2:$AO$2,0))</f>
        <v>3640.3973114753694</v>
      </c>
      <c r="J324" s="42"/>
      <c r="K324" s="14"/>
      <c r="L324" s="34">
        <f>SUMIFS([6]BV_Data_An_Cour!$O:$O,[6]BV_Data_An_Cour!$U:$U,$B324,[6]BV_Data_An_Cour!$V:$V,$C324,[6]BV_Data_An_Cour!$W:$W,$L$2)</f>
        <v>1948.5</v>
      </c>
      <c r="M324" s="42"/>
      <c r="N324" s="60">
        <f t="shared" si="113"/>
        <v>-1691.8973114753694</v>
      </c>
      <c r="O324" s="42"/>
      <c r="P324" s="14"/>
      <c r="Q324" s="34">
        <f>SUMIFS([6]BV_Data_An_Prec!$O:$O,[6]BV_Data_An_Prec!$U:$U,$B324,[6]BV_Data_An_Prec!$V:$V,$C324,[6]BV_Data_An_Prec!$W:$W,$L$2)</f>
        <v>3552.62</v>
      </c>
      <c r="R324" s="42"/>
      <c r="S324" s="86">
        <f t="shared" si="114"/>
        <v>-1604.12</v>
      </c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1:40" ht="15.75" customHeight="1">
      <c r="A325" t="str">
        <f t="shared" si="88"/>
        <v>PiècesDéduction à la source</v>
      </c>
      <c r="B325" s="12" t="s">
        <v>104</v>
      </c>
      <c r="C325" s="108" t="s">
        <v>47</v>
      </c>
      <c r="D325" s="110"/>
      <c r="E325" s="111"/>
      <c r="F325" s="31">
        <f>+INDEX('[6]Budget original'!$A$2:$AO$496,MATCH($A325,'[6]Budget original'!$A$2:$A$496,0),MATCH(F$2,'[6]Budget original'!$A$2:$AO$2,0))</f>
        <v>3640.3973114753694</v>
      </c>
      <c r="G325" s="112"/>
      <c r="H325" s="111"/>
      <c r="I325" s="31">
        <f>+INDEX('[6]Budget révisé'!$A$2:$AO$496,MATCH($A325,'[6]Budget révisé'!$A$2:$A$496,0),MATCH(I$2,'[6]Budget révisé'!$A$2:$AO$2,0))</f>
        <v>3640.3973114753694</v>
      </c>
      <c r="J325" s="113"/>
      <c r="K325" s="111"/>
      <c r="L325" s="114">
        <f>SUMIFS([6]BV_Data_An_Cour!$O:$O,[6]BV_Data_An_Cour!$U:$U,$B325,[6]BV_Data_An_Cour!$V:$V,$C325,[6]BV_Data_An_Cour!$W:$W,$L$2)</f>
        <v>45.32</v>
      </c>
      <c r="M325" s="113"/>
      <c r="N325" s="115">
        <f t="shared" si="113"/>
        <v>-3595.0773114753692</v>
      </c>
      <c r="O325" s="113"/>
      <c r="P325" s="111"/>
      <c r="Q325" s="114">
        <f>SUMIFS([6]BV_Data_An_Prec!$O:$O,[6]BV_Data_An_Prec!$U:$U,$B325,[6]BV_Data_An_Prec!$V:$V,$C325,[6]BV_Data_An_Prec!$W:$W,$L$2)</f>
        <v>0</v>
      </c>
      <c r="R325" s="113"/>
      <c r="S325" s="116">
        <f t="shared" si="114"/>
        <v>45.32</v>
      </c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1:40" ht="15.75" customHeight="1">
      <c r="A326" t="str">
        <f t="shared" si="88"/>
        <v>PiècesBénéfices marginaux</v>
      </c>
      <c r="B326" s="12" t="s">
        <v>104</v>
      </c>
      <c r="C326" s="108" t="s">
        <v>48</v>
      </c>
      <c r="D326" s="82"/>
      <c r="E326" s="14"/>
      <c r="F326" s="31">
        <f>+INDEX('[6]Budget original'!$A$2:$AO$496,MATCH($A326,'[6]Budget original'!$A$2:$A$496,0),MATCH(F$2,'[6]Budget original'!$A$2:$AO$2,0))</f>
        <v>2608.951406557348</v>
      </c>
      <c r="G326" s="84"/>
      <c r="H326" s="14"/>
      <c r="I326" s="31">
        <f>+INDEX('[6]Budget révisé'!$A$2:$AO$496,MATCH($A326,'[6]Budget révisé'!$A$2:$A$496,0),MATCH(I$2,'[6]Budget révisé'!$A$2:$AO$2,0))</f>
        <v>2608.951406557348</v>
      </c>
      <c r="J326" s="42"/>
      <c r="K326" s="14"/>
      <c r="L326" s="34">
        <f>SUMIFS([6]BV_Data_An_Cour!$O:$O,[6]BV_Data_An_Cour!$U:$U,$B326,[6]BV_Data_An_Cour!$V:$V,$C326,[6]BV_Data_An_Cour!$W:$W,$L$2)</f>
        <v>1908.16</v>
      </c>
      <c r="M326" s="42"/>
      <c r="N326" s="60">
        <f t="shared" si="113"/>
        <v>-700.79140655734795</v>
      </c>
      <c r="O326" s="42"/>
      <c r="P326" s="14"/>
      <c r="Q326" s="34">
        <f>SUMIFS([6]BV_Data_An_Prec!$O:$O,[6]BV_Data_An_Prec!$U:$U,$B326,[6]BV_Data_An_Prec!$V:$V,$C326,[6]BV_Data_An_Prec!$W:$W,$L$2)</f>
        <v>4165.62</v>
      </c>
      <c r="R326" s="42"/>
      <c r="S326" s="86">
        <f t="shared" si="114"/>
        <v>-2257.46</v>
      </c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1:40" ht="15.75" customHeight="1">
      <c r="A327" t="str">
        <f t="shared" si="88"/>
        <v>PiècesCsst</v>
      </c>
      <c r="B327" s="12" t="s">
        <v>104</v>
      </c>
      <c r="C327" s="108" t="s">
        <v>49</v>
      </c>
      <c r="D327" s="82"/>
      <c r="E327" s="14"/>
      <c r="F327" s="31">
        <f>+INDEX('[6]Budget original'!$A$2:$AO$496,MATCH($A327,'[6]Budget original'!$A$2:$A$496,0),MATCH(F$2,'[6]Budget original'!$A$2:$AO$2,0))</f>
        <v>606.73288524589498</v>
      </c>
      <c r="G327" s="84"/>
      <c r="H327" s="14"/>
      <c r="I327" s="31">
        <f>+INDEX('[6]Budget révisé'!$A$2:$AO$496,MATCH($A327,'[6]Budget révisé'!$A$2:$A$496,0),MATCH(I$2,'[6]Budget révisé'!$A$2:$AO$2,0))</f>
        <v>606.73288524589498</v>
      </c>
      <c r="J327" s="42"/>
      <c r="K327" s="14"/>
      <c r="L327" s="34">
        <f>SUMIFS([6]BV_Data_An_Cour!$O:$O,[6]BV_Data_An_Cour!$U:$U,$B327,[6]BV_Data_An_Cour!$V:$V,$C327,[6]BV_Data_An_Cour!$W:$W,$L$2)</f>
        <v>3060.9799999999996</v>
      </c>
      <c r="M327" s="42"/>
      <c r="N327" s="60">
        <f t="shared" si="113"/>
        <v>2454.2471147541046</v>
      </c>
      <c r="O327" s="42"/>
      <c r="P327" s="14"/>
      <c r="Q327" s="34">
        <f>SUMIFS([6]BV_Data_An_Prec!$O:$O,[6]BV_Data_An_Prec!$U:$U,$B327,[6]BV_Data_An_Prec!$V:$V,$C327,[6]BV_Data_An_Prec!$W:$W,$L$2)</f>
        <v>4338.09</v>
      </c>
      <c r="R327" s="42"/>
      <c r="S327" s="86">
        <f t="shared" si="114"/>
        <v>-1277.1100000000006</v>
      </c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1:40" ht="15.75" hidden="1" customHeight="1">
      <c r="A328" t="str">
        <f t="shared" si="88"/>
        <v>Pièces[...]</v>
      </c>
      <c r="B328" s="12" t="s">
        <v>104</v>
      </c>
      <c r="C328" s="30" t="s">
        <v>21</v>
      </c>
      <c r="D328" s="89"/>
      <c r="E328" s="117"/>
      <c r="F328" s="31">
        <f>+INDEX('[6]Budget original'!$A$2:$AO$496,MATCH($A328,'[6]Budget original'!$A$2:$A$496,0),MATCH(F$2,'[6]Budget original'!$A$2:$AO$2,0))</f>
        <v>0</v>
      </c>
      <c r="G328" s="91"/>
      <c r="H328" s="117"/>
      <c r="I328" s="31">
        <f>+INDEX('[6]Budget révisé'!$A$2:$AO$496,MATCH($A328,'[6]Budget révisé'!$A$2:$A$496,0),MATCH(I$2,'[6]Budget révisé'!$A$2:$AO$2,0))</f>
        <v>0</v>
      </c>
      <c r="J328" s="24"/>
      <c r="K328" s="117"/>
      <c r="L328" s="34">
        <f>SUMIFS([6]BV_Data_An_Cour!$O:$O,[6]BV_Data_An_Cour!$U:$U,$B328,[6]BV_Data_An_Cour!$V:$V,$C328,[6]BV_Data_An_Cour!$W:$W,$L$2)</f>
        <v>0</v>
      </c>
      <c r="M328" s="24"/>
      <c r="N328" s="94">
        <f t="shared" si="113"/>
        <v>0</v>
      </c>
      <c r="O328" s="24"/>
      <c r="P328" s="117"/>
      <c r="Q328" s="34">
        <f>SUMIFS([6]BV_Data_An_Prec!$O:$O,[6]BV_Data_An_Prec!$U:$U,$B328,[6]BV_Data_An_Prec!$V:$V,$C328,[6]BV_Data_An_Prec!$W:$W,$L$2)</f>
        <v>0</v>
      </c>
      <c r="R328" s="24"/>
      <c r="S328" s="95">
        <f t="shared" si="114"/>
        <v>0</v>
      </c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1:40" ht="15.75" customHeight="1">
      <c r="A329" t="str">
        <f t="shared" si="88"/>
        <v>PiècesTOTAL PERSONNEL</v>
      </c>
      <c r="B329" s="12" t="s">
        <v>104</v>
      </c>
      <c r="C329" s="99" t="s">
        <v>50</v>
      </c>
      <c r="D329" s="100" t="s">
        <v>40</v>
      </c>
      <c r="E329" s="101">
        <f>F329/F$313</f>
        <v>0.32922463613277803</v>
      </c>
      <c r="F329" s="102">
        <f>+SUM(F317:F328)</f>
        <v>40833.123177048728</v>
      </c>
      <c r="G329" s="103" t="s">
        <v>40</v>
      </c>
      <c r="H329" s="101">
        <f>I329/I$313</f>
        <v>0.32922463613277803</v>
      </c>
      <c r="I329" s="102">
        <f>+SUM(I317:I328)</f>
        <v>40833.123177048728</v>
      </c>
      <c r="J329" s="103" t="s">
        <v>40</v>
      </c>
      <c r="K329" s="101">
        <f>L329/L$313</f>
        <v>0.35153352679691269</v>
      </c>
      <c r="L329" s="102">
        <f>+SUM(L317:L328)</f>
        <v>30158.23</v>
      </c>
      <c r="M329" s="154"/>
      <c r="N329" s="119">
        <f t="shared" si="113"/>
        <v>-10674.893177048729</v>
      </c>
      <c r="O329" s="103" t="s">
        <v>40</v>
      </c>
      <c r="P329" s="101">
        <f>Q329/Q$313</f>
        <v>0.30394263006354211</v>
      </c>
      <c r="Q329" s="102">
        <f>+SUM(Q317:Q328)</f>
        <v>38651.67</v>
      </c>
      <c r="R329" s="154"/>
      <c r="S329" s="120">
        <f t="shared" si="114"/>
        <v>-8493.4399999999987</v>
      </c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1:40" ht="15.75" customHeight="1">
      <c r="A330" t="str">
        <f t="shared" si="88"/>
        <v>PiècesPublicité 2</v>
      </c>
      <c r="B330" s="12" t="s">
        <v>104</v>
      </c>
      <c r="C330" s="221" t="s">
        <v>51</v>
      </c>
      <c r="D330" s="82"/>
      <c r="E330" s="14"/>
      <c r="F330" s="31">
        <f>+INDEX('[6]Budget original'!$A$2:$AO$496,MATCH($A330,'[6]Budget original'!$A$2:$A$496,0),MATCH(F$2,'[6]Budget original'!$A$2:$AO$2,0))</f>
        <v>3808.6416666666664</v>
      </c>
      <c r="G330" s="84"/>
      <c r="H330" s="14"/>
      <c r="I330" s="31">
        <f>+INDEX('[6]Budget révisé'!$A$2:$AO$496,MATCH($A330,'[6]Budget révisé'!$A$2:$A$496,0),MATCH(I$2,'[6]Budget révisé'!$A$2:$AO$2,0))</f>
        <v>3808.6416666666664</v>
      </c>
      <c r="J330" s="42"/>
      <c r="K330" s="14"/>
      <c r="L330" s="34">
        <f>SUMIFS([6]BV_Data_An_Cour!$O:$O,[6]BV_Data_An_Cour!$U:$U,$B330,[6]BV_Data_An_Cour!$V:$V,$C330,[6]BV_Data_An_Cour!$W:$W,$L$2)</f>
        <v>3808.41</v>
      </c>
      <c r="M330" s="42"/>
      <c r="N330" s="60">
        <f t="shared" si="113"/>
        <v>-0.23166666666656965</v>
      </c>
      <c r="O330" s="42"/>
      <c r="P330" s="14"/>
      <c r="Q330" s="34">
        <f>SUMIFS([6]BV_Data_An_Prec!$O:$O,[6]BV_Data_An_Prec!$U:$U,$B330,[6]BV_Data_An_Prec!$V:$V,$C330,[6]BV_Data_An_Prec!$W:$W,$L$2)</f>
        <v>6257.56</v>
      </c>
      <c r="R330" s="42"/>
      <c r="S330" s="86">
        <f t="shared" si="114"/>
        <v>-2449.1500000000005</v>
      </c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1:40" ht="15.75" customHeight="1">
      <c r="A331" t="str">
        <f t="shared" si="88"/>
        <v>PiècesService gratuit 2</v>
      </c>
      <c r="B331" s="12" t="s">
        <v>104</v>
      </c>
      <c r="C331" s="108" t="s">
        <v>52</v>
      </c>
      <c r="D331" s="82"/>
      <c r="E331" s="14"/>
      <c r="F331" s="31">
        <f>+INDEX('[6]Budget original'!$A$2:$AO$496,MATCH($A331,'[6]Budget original'!$A$2:$A$496,0),MATCH(F$2,'[6]Budget original'!$A$2:$AO$2,0))</f>
        <v>2243.542254752278</v>
      </c>
      <c r="G331" s="84"/>
      <c r="H331" s="14"/>
      <c r="I331" s="31">
        <f>+INDEX('[6]Budget révisé'!$A$2:$AO$496,MATCH($A331,'[6]Budget révisé'!$A$2:$A$496,0),MATCH(I$2,'[6]Budget révisé'!$A$2:$AO$2,0))</f>
        <v>2243.542254752278</v>
      </c>
      <c r="J331" s="42"/>
      <c r="K331" s="14"/>
      <c r="L331" s="34">
        <f>SUMIFS([6]BV_Data_An_Cour!$O:$O,[6]BV_Data_An_Cour!$U:$U,$B331,[6]BV_Data_An_Cour!$V:$V,$C331,[6]BV_Data_An_Cour!$W:$W,$L$2)</f>
        <v>0</v>
      </c>
      <c r="M331" s="42"/>
      <c r="N331" s="60">
        <f t="shared" si="113"/>
        <v>-2243.542254752278</v>
      </c>
      <c r="O331" s="42"/>
      <c r="P331" s="14"/>
      <c r="Q331" s="34">
        <f>SUMIFS([6]BV_Data_An_Prec!$O:$O,[6]BV_Data_An_Prec!$U:$U,$B331,[6]BV_Data_An_Prec!$V:$V,$C331,[6]BV_Data_An_Prec!$W:$W,$L$2)</f>
        <v>0</v>
      </c>
      <c r="R331" s="42"/>
      <c r="S331" s="86">
        <f t="shared" si="114"/>
        <v>0</v>
      </c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1:40" ht="15.75" customHeight="1">
      <c r="A332" t="str">
        <f t="shared" si="88"/>
        <v>PiècesFrais véhicules de cie</v>
      </c>
      <c r="B332" s="12" t="s">
        <v>104</v>
      </c>
      <c r="C332" s="109" t="s">
        <v>53</v>
      </c>
      <c r="D332" s="89"/>
      <c r="E332" s="117"/>
      <c r="F332" s="23">
        <f>+INDEX('[6]Budget original'!$A$2:$AO$496,MATCH($A332,'[6]Budget original'!$A$2:$A$496,0),MATCH(F$2,'[6]Budget original'!$A$2:$AO$2,0))</f>
        <v>285.5</v>
      </c>
      <c r="G332" s="91"/>
      <c r="H332" s="117"/>
      <c r="I332" s="23">
        <f>+INDEX('[6]Budget révisé'!$A$2:$AO$496,MATCH($A332,'[6]Budget révisé'!$A$2:$A$496,0),MATCH(I$2,'[6]Budget révisé'!$A$2:$AO$2,0))</f>
        <v>285.5</v>
      </c>
      <c r="J332" s="24"/>
      <c r="K332" s="117"/>
      <c r="L332" s="34">
        <f>SUMIFS([6]BV_Data_An_Cour!$O:$O,[6]BV_Data_An_Cour!$U:$U,$B332,[6]BV_Data_An_Cour!$V:$V,$C332,[6]BV_Data_An_Cour!$W:$W,$L$2)</f>
        <v>290.89</v>
      </c>
      <c r="M332" s="24"/>
      <c r="N332" s="94">
        <f t="shared" si="113"/>
        <v>5.3899999999999864</v>
      </c>
      <c r="O332" s="24"/>
      <c r="P332" s="117"/>
      <c r="Q332" s="34">
        <f>SUMIFS([6]BV_Data_An_Prec!$O:$O,[6]BV_Data_An_Prec!$U:$U,$B332,[6]BV_Data_An_Prec!$V:$V,$C332,[6]BV_Data_An_Prec!$W:$W,$L$2)</f>
        <v>1287.3800000000001</v>
      </c>
      <c r="R332" s="24"/>
      <c r="S332" s="95">
        <f t="shared" si="114"/>
        <v>-996.49000000000012</v>
      </c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1:40" ht="15.75" customHeight="1">
      <c r="A333" t="str">
        <f t="shared" si="88"/>
        <v>PiècesInformatique</v>
      </c>
      <c r="B333" s="12" t="s">
        <v>104</v>
      </c>
      <c r="C333" s="108" t="s">
        <v>54</v>
      </c>
      <c r="D333" s="82"/>
      <c r="E333" s="14"/>
      <c r="F333" s="31">
        <f>+INDEX('[6]Budget original'!$A$2:$AO$496,MATCH($A333,'[6]Budget original'!$A$2:$A$496,0),MATCH(F$2,'[6]Budget original'!$A$2:$AO$2,0))</f>
        <v>4280.7783333333336</v>
      </c>
      <c r="G333" s="84"/>
      <c r="H333" s="14"/>
      <c r="I333" s="31">
        <f>+INDEX('[6]Budget révisé'!$A$2:$AO$496,MATCH($A333,'[6]Budget révisé'!$A$2:$A$496,0),MATCH(I$2,'[6]Budget révisé'!$A$2:$AO$2,0))</f>
        <v>4280.7783333333336</v>
      </c>
      <c r="J333" s="42"/>
      <c r="K333" s="14"/>
      <c r="L333" s="114">
        <f>SUMIFS([6]BV_Data_An_Cour!$O:$O,[6]BV_Data_An_Cour!$U:$U,$B333,[6]BV_Data_An_Cour!$V:$V,$C333,[6]BV_Data_An_Cour!$W:$W,$L$2)</f>
        <v>3597.64</v>
      </c>
      <c r="M333" s="42"/>
      <c r="N333" s="60">
        <f t="shared" si="113"/>
        <v>-683.13833333333378</v>
      </c>
      <c r="O333" s="42"/>
      <c r="P333" s="14"/>
      <c r="Q333" s="114">
        <f>SUMIFS([6]BV_Data_An_Prec!$O:$O,[6]BV_Data_An_Prec!$U:$U,$B333,[6]BV_Data_An_Prec!$V:$V,$C333,[6]BV_Data_An_Prec!$W:$W,$L$2)</f>
        <v>3994.98</v>
      </c>
      <c r="R333" s="42"/>
      <c r="S333" s="86">
        <f t="shared" si="114"/>
        <v>-397.34000000000015</v>
      </c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1:40" ht="15.75" customHeight="1">
      <c r="A334" t="str">
        <f t="shared" si="88"/>
        <v>PiècesFrais de déplacement</v>
      </c>
      <c r="B334" s="12" t="s">
        <v>104</v>
      </c>
      <c r="C334" s="108" t="s">
        <v>55</v>
      </c>
      <c r="D334" s="82"/>
      <c r="E334" s="14"/>
      <c r="F334" s="31">
        <f>+INDEX('[6]Budget original'!$A$2:$AO$496,MATCH($A334,'[6]Budget original'!$A$2:$A$496,0),MATCH(F$2,'[6]Budget original'!$A$2:$AO$2,0))</f>
        <v>1247.2631249999999</v>
      </c>
      <c r="G334" s="84"/>
      <c r="H334" s="14"/>
      <c r="I334" s="31">
        <f>+INDEX('[6]Budget révisé'!$A$2:$AO$496,MATCH($A334,'[6]Budget révisé'!$A$2:$A$496,0),MATCH(I$2,'[6]Budget révisé'!$A$2:$AO$2,0))</f>
        <v>1247.2631249999999</v>
      </c>
      <c r="J334" s="42"/>
      <c r="K334" s="14"/>
      <c r="L334" s="34">
        <f>SUMIFS([6]BV_Data_An_Cour!$O:$O,[6]BV_Data_An_Cour!$U:$U,$B334,[6]BV_Data_An_Cour!$V:$V,$C334,[6]BV_Data_An_Cour!$W:$W,$L$2)</f>
        <v>170.1</v>
      </c>
      <c r="M334" s="42"/>
      <c r="N334" s="60">
        <f t="shared" si="113"/>
        <v>-1077.163125</v>
      </c>
      <c r="O334" s="42"/>
      <c r="P334" s="14"/>
      <c r="Q334" s="34">
        <f>SUMIFS([6]BV_Data_An_Prec!$O:$O,[6]BV_Data_An_Prec!$U:$U,$B334,[6]BV_Data_An_Prec!$V:$V,$C334,[6]BV_Data_An_Prec!$W:$W,$L$2)</f>
        <v>1519.25</v>
      </c>
      <c r="R334" s="42"/>
      <c r="S334" s="86">
        <f t="shared" si="114"/>
        <v>-1349.15</v>
      </c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1:40" ht="15.75" customHeight="1">
      <c r="A335" t="str">
        <f t="shared" si="88"/>
        <v>PiècesServices extérieurs</v>
      </c>
      <c r="B335" s="12" t="s">
        <v>104</v>
      </c>
      <c r="C335" s="241" t="s">
        <v>56</v>
      </c>
      <c r="D335" s="89"/>
      <c r="E335" s="117"/>
      <c r="F335" s="23">
        <f>+INDEX('[6]Budget original'!$A$2:$AO$496,MATCH($A335,'[6]Budget original'!$A$2:$A$496,0),MATCH(F$2,'[6]Budget original'!$A$2:$AO$2,0))</f>
        <v>7120.7510083333327</v>
      </c>
      <c r="G335" s="91"/>
      <c r="H335" s="117"/>
      <c r="I335" s="23">
        <f>+INDEX('[6]Budget révisé'!$A$2:$AO$496,MATCH($A335,'[6]Budget révisé'!$A$2:$A$496,0),MATCH(I$2,'[6]Budget révisé'!$A$2:$AO$2,0))</f>
        <v>7120.7510083333327</v>
      </c>
      <c r="J335" s="24"/>
      <c r="K335" s="117"/>
      <c r="L335" s="49">
        <f>SUMIFS([6]BV_Data_An_Cour!$O:$O,[6]BV_Data_An_Cour!$U:$U,$B335,[6]BV_Data_An_Cour!$V:$V,$C335,[6]BV_Data_An_Cour!$W:$W,$L$2)</f>
        <v>5773.32</v>
      </c>
      <c r="M335" s="24"/>
      <c r="N335" s="94">
        <f t="shared" si="113"/>
        <v>-1347.431008333333</v>
      </c>
      <c r="O335" s="24"/>
      <c r="P335" s="117"/>
      <c r="Q335" s="49">
        <f>SUMIFS([6]BV_Data_An_Prec!$O:$O,[6]BV_Data_An_Prec!$U:$U,$B335,[6]BV_Data_An_Prec!$V:$V,$C335,[6]BV_Data_An_Prec!$W:$W,$L$2)</f>
        <v>9706.68</v>
      </c>
      <c r="R335" s="24"/>
      <c r="S335" s="95">
        <f t="shared" si="114"/>
        <v>-3933.3600000000006</v>
      </c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1:40" ht="15.75" customHeight="1">
      <c r="A336" t="str">
        <f t="shared" si="88"/>
        <v>PiècesFournitures d'atelier</v>
      </c>
      <c r="B336" s="12" t="s">
        <v>104</v>
      </c>
      <c r="C336" s="108" t="s">
        <v>99</v>
      </c>
      <c r="D336" s="82"/>
      <c r="E336" s="14"/>
      <c r="F336" s="31"/>
      <c r="G336" s="84"/>
      <c r="H336" s="14"/>
      <c r="I336" s="31"/>
      <c r="J336" s="42"/>
      <c r="K336" s="14"/>
      <c r="L336" s="34">
        <f>SUMIFS([6]BV_Data_An_Cour!$O:$O,[6]BV_Data_An_Cour!$U:$U,$B336,[6]BV_Data_An_Cour!$V:$V,$C336,[6]BV_Data_An_Cour!$W:$W,$L$2)</f>
        <v>0</v>
      </c>
      <c r="M336" s="42"/>
      <c r="N336" s="60">
        <f t="shared" si="113"/>
        <v>0</v>
      </c>
      <c r="O336" s="42"/>
      <c r="P336" s="14"/>
      <c r="Q336" s="34">
        <f>SUMIFS([6]BV_Data_An_Prec!$O:$O,[6]BV_Data_An_Prec!$U:$U,$B336,[6]BV_Data_An_Prec!$V:$V,$C336,[6]BV_Data_An_Prec!$W:$W,$L$2)</f>
        <v>0</v>
      </c>
      <c r="R336" s="42"/>
      <c r="S336" s="86">
        <f t="shared" si="114"/>
        <v>0</v>
      </c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1:40" ht="15.75" customHeight="1">
      <c r="A337" t="str">
        <f t="shared" si="88"/>
        <v>PiècesFournitures autres</v>
      </c>
      <c r="B337" s="12" t="s">
        <v>104</v>
      </c>
      <c r="C337" s="108" t="s">
        <v>57</v>
      </c>
      <c r="D337" s="82"/>
      <c r="E337" s="14"/>
      <c r="F337" s="31">
        <f>+INDEX('[6]Budget original'!$A$2:$AO$496,MATCH($A337,'[6]Budget original'!$A$2:$A$496,0),MATCH(F$2,'[6]Budget original'!$A$2:$AO$2,0))</f>
        <v>126</v>
      </c>
      <c r="G337" s="84"/>
      <c r="H337" s="14"/>
      <c r="I337" s="31">
        <f>+INDEX('[6]Budget révisé'!$A$2:$AO$496,MATCH($A337,'[6]Budget révisé'!$A$2:$A$496,0),MATCH(I$2,'[6]Budget révisé'!$A$2:$AO$2,0))</f>
        <v>126</v>
      </c>
      <c r="J337" s="42"/>
      <c r="K337" s="14"/>
      <c r="L337" s="34">
        <f>SUMIFS([6]BV_Data_An_Cour!$O:$O,[6]BV_Data_An_Cour!$U:$U,$B337,[6]BV_Data_An_Cour!$V:$V,$C337,[6]BV_Data_An_Cour!$W:$W,$L$2)</f>
        <v>5.8</v>
      </c>
      <c r="M337" s="42"/>
      <c r="N337" s="60">
        <f t="shared" si="113"/>
        <v>-120.2</v>
      </c>
      <c r="O337" s="42"/>
      <c r="P337" s="14"/>
      <c r="Q337" s="34">
        <f>SUMIFS([6]BV_Data_An_Prec!$O:$O,[6]BV_Data_An_Prec!$U:$U,$B337,[6]BV_Data_An_Prec!$V:$V,$C337,[6]BV_Data_An_Prec!$W:$W,$L$2)</f>
        <v>110</v>
      </c>
      <c r="R337" s="42"/>
      <c r="S337" s="86">
        <f t="shared" si="114"/>
        <v>-104.2</v>
      </c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1:40" ht="15.75" customHeight="1">
      <c r="A338" t="str">
        <f t="shared" si="88"/>
        <v>PiècesUniformes</v>
      </c>
      <c r="B338" s="12" t="s">
        <v>104</v>
      </c>
      <c r="C338" s="108" t="s">
        <v>58</v>
      </c>
      <c r="D338" s="82"/>
      <c r="E338" s="14"/>
      <c r="F338" s="31">
        <f>+INDEX('[6]Budget original'!$A$2:$AO$496,MATCH($A338,'[6]Budget original'!$A$2:$A$496,0),MATCH(F$2,'[6]Budget original'!$A$2:$AO$2,0))</f>
        <v>170</v>
      </c>
      <c r="G338" s="84"/>
      <c r="H338" s="14"/>
      <c r="I338" s="31">
        <f>+INDEX('[6]Budget révisé'!$A$2:$AO$496,MATCH($A338,'[6]Budget révisé'!$A$2:$A$496,0),MATCH(I$2,'[6]Budget révisé'!$A$2:$AO$2,0))</f>
        <v>170</v>
      </c>
      <c r="J338" s="42"/>
      <c r="K338" s="14"/>
      <c r="L338" s="34">
        <f>SUMIFS([6]BV_Data_An_Cour!$O:$O,[6]BV_Data_An_Cour!$U:$U,$B338,[6]BV_Data_An_Cour!$V:$V,$C338,[6]BV_Data_An_Cour!$W:$W,$L$2)</f>
        <v>0</v>
      </c>
      <c r="M338" s="42"/>
      <c r="N338" s="60">
        <f t="shared" si="113"/>
        <v>-170</v>
      </c>
      <c r="O338" s="42"/>
      <c r="P338" s="14"/>
      <c r="Q338" s="34">
        <f>SUMIFS([6]BV_Data_An_Prec!$O:$O,[6]BV_Data_An_Prec!$U:$U,$B338,[6]BV_Data_An_Prec!$V:$V,$C338,[6]BV_Data_An_Prec!$W:$W,$L$2)</f>
        <v>170</v>
      </c>
      <c r="R338" s="42"/>
      <c r="S338" s="86">
        <f t="shared" si="114"/>
        <v>-170</v>
      </c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1:40" ht="15.75" customHeight="1">
      <c r="A339" t="str">
        <f t="shared" si="88"/>
        <v>PiècesPapeterie</v>
      </c>
      <c r="B339" s="12" t="s">
        <v>104</v>
      </c>
      <c r="C339" s="108" t="s">
        <v>59</v>
      </c>
      <c r="D339" s="82"/>
      <c r="E339" s="14"/>
      <c r="F339" s="31">
        <f>+INDEX('[6]Budget original'!$A$2:$AO$496,MATCH($A339,'[6]Budget original'!$A$2:$A$496,0),MATCH(F$2,'[6]Budget original'!$A$2:$AO$2,0))</f>
        <v>545</v>
      </c>
      <c r="G339" s="84"/>
      <c r="H339" s="14"/>
      <c r="I339" s="31">
        <f>+INDEX('[6]Budget révisé'!$A$2:$AO$496,MATCH($A339,'[6]Budget révisé'!$A$2:$A$496,0),MATCH(I$2,'[6]Budget révisé'!$A$2:$AO$2,0))</f>
        <v>545</v>
      </c>
      <c r="J339" s="42"/>
      <c r="K339" s="14"/>
      <c r="L339" s="33">
        <f>SUMIFS([6]BV_Data_An_Cour!$O:$O,[6]BV_Data_An_Cour!$U:$U,$B339,[6]BV_Data_An_Cour!$V:$V,$C339,[6]BV_Data_An_Cour!$W:$W,$L$2)</f>
        <v>596.52</v>
      </c>
      <c r="M339" s="42"/>
      <c r="N339" s="60">
        <f t="shared" si="113"/>
        <v>51.519999999999982</v>
      </c>
      <c r="O339" s="42"/>
      <c r="P339" s="14"/>
      <c r="Q339" s="33">
        <f>SUMIFS([6]BV_Data_An_Prec!$O:$O,[6]BV_Data_An_Prec!$U:$U,$B339,[6]BV_Data_An_Prec!$V:$V,$C339,[6]BV_Data_An_Prec!$W:$W,$L$2)</f>
        <v>462.5</v>
      </c>
      <c r="R339" s="42"/>
      <c r="S339" s="86">
        <f t="shared" si="114"/>
        <v>134.01999999999998</v>
      </c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1:40" ht="15.75" customHeight="1">
      <c r="A340" t="str">
        <f t="shared" si="88"/>
        <v>PiècesTéléphone</v>
      </c>
      <c r="B340" s="12" t="s">
        <v>104</v>
      </c>
      <c r="C340" s="108" t="s">
        <v>60</v>
      </c>
      <c r="D340" s="82"/>
      <c r="E340" s="14"/>
      <c r="F340" s="31">
        <f>+INDEX('[6]Budget original'!$A$2:$AO$496,MATCH($A340,'[6]Budget original'!$A$2:$A$496,0),MATCH(F$2,'[6]Budget original'!$A$2:$AO$2,0))</f>
        <v>452.27499999999998</v>
      </c>
      <c r="G340" s="84"/>
      <c r="H340" s="14"/>
      <c r="I340" s="31">
        <f>+INDEX('[6]Budget révisé'!$A$2:$AO$496,MATCH($A340,'[6]Budget révisé'!$A$2:$A$496,0),MATCH(I$2,'[6]Budget révisé'!$A$2:$AO$2,0))</f>
        <v>452.27499999999998</v>
      </c>
      <c r="J340" s="42"/>
      <c r="K340" s="14"/>
      <c r="L340" s="34">
        <f>SUMIFS([6]BV_Data_An_Cour!$O:$O,[6]BV_Data_An_Cour!$U:$U,$B340,[6]BV_Data_An_Cour!$V:$V,$C340,[6]BV_Data_An_Cour!$W:$W,$L$2)</f>
        <v>70.400000000000006</v>
      </c>
      <c r="M340" s="42"/>
      <c r="N340" s="60">
        <f t="shared" si="113"/>
        <v>-381.875</v>
      </c>
      <c r="O340" s="42"/>
      <c r="P340" s="14"/>
      <c r="Q340" s="34">
        <f>SUMIFS([6]BV_Data_An_Prec!$O:$O,[6]BV_Data_An_Prec!$U:$U,$B340,[6]BV_Data_An_Prec!$V:$V,$C340,[6]BV_Data_An_Prec!$W:$W,$L$2)</f>
        <v>312.19</v>
      </c>
      <c r="R340" s="42"/>
      <c r="S340" s="86">
        <f t="shared" si="114"/>
        <v>-241.79</v>
      </c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1:40" ht="15.75" customHeight="1">
      <c r="A341" t="str">
        <f t="shared" si="88"/>
        <v>PiècesFrais postaux</v>
      </c>
      <c r="B341" s="12" t="s">
        <v>104</v>
      </c>
      <c r="C341" s="108" t="s">
        <v>61</v>
      </c>
      <c r="D341" s="82"/>
      <c r="E341" s="14"/>
      <c r="F341" s="31">
        <f>+INDEX('[6]Budget original'!$A$2:$AO$496,MATCH($A341,'[6]Budget original'!$A$2:$A$496,0),MATCH(F$2,'[6]Budget original'!$A$2:$AO$2,0))</f>
        <v>216.25</v>
      </c>
      <c r="G341" s="84"/>
      <c r="H341" s="14"/>
      <c r="I341" s="31">
        <f>+INDEX('[6]Budget révisé'!$A$2:$AO$496,MATCH($A341,'[6]Budget révisé'!$A$2:$A$496,0),MATCH(I$2,'[6]Budget révisé'!$A$2:$AO$2,0))</f>
        <v>216.25</v>
      </c>
      <c r="J341" s="42"/>
      <c r="K341" s="14"/>
      <c r="L341" s="34">
        <f>SUMIFS([6]BV_Data_An_Cour!$O:$O,[6]BV_Data_An_Cour!$U:$U,$B341,[6]BV_Data_An_Cour!$V:$V,$C341,[6]BV_Data_An_Cour!$W:$W,$L$2)</f>
        <v>85.87</v>
      </c>
      <c r="M341" s="42"/>
      <c r="N341" s="60">
        <f t="shared" si="113"/>
        <v>-130.38</v>
      </c>
      <c r="O341" s="42"/>
      <c r="P341" s="14"/>
      <c r="Q341" s="34">
        <f>SUMIFS([6]BV_Data_An_Prec!$O:$O,[6]BV_Data_An_Prec!$U:$U,$B341,[6]BV_Data_An_Prec!$V:$V,$C341,[6]BV_Data_An_Prec!$W:$W,$L$2)</f>
        <v>66.13</v>
      </c>
      <c r="R341" s="42"/>
      <c r="S341" s="86">
        <f t="shared" si="114"/>
        <v>19.740000000000009</v>
      </c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1:40" ht="15.75" customHeight="1">
      <c r="A342" t="str">
        <f t="shared" si="88"/>
        <v>PiècesDivers</v>
      </c>
      <c r="B342" s="12" t="s">
        <v>104</v>
      </c>
      <c r="C342" s="108" t="s">
        <v>62</v>
      </c>
      <c r="D342" s="82"/>
      <c r="E342" s="14"/>
      <c r="F342" s="31">
        <f>+INDEX('[6]Budget original'!$A$2:$AO$496,MATCH($A342,'[6]Budget original'!$A$2:$A$496,0),MATCH(F$2,'[6]Budget original'!$A$2:$AO$2,0))</f>
        <v>897.75</v>
      </c>
      <c r="G342" s="84"/>
      <c r="H342" s="14"/>
      <c r="I342" s="31">
        <f>+INDEX('[6]Budget révisé'!$A$2:$AO$496,MATCH($A342,'[6]Budget révisé'!$A$2:$A$496,0),MATCH(I$2,'[6]Budget révisé'!$A$2:$AO$2,0))</f>
        <v>897.75</v>
      </c>
      <c r="J342" s="42"/>
      <c r="K342" s="14"/>
      <c r="L342" s="34">
        <f>SUMIFS([6]BV_Data_An_Cour!$O:$O,[6]BV_Data_An_Cour!$U:$U,$B342,[6]BV_Data_An_Cour!$V:$V,$C342,[6]BV_Data_An_Cour!$W:$W,$L$2)</f>
        <v>123.96</v>
      </c>
      <c r="M342" s="42"/>
      <c r="N342" s="60">
        <f t="shared" si="113"/>
        <v>-773.79</v>
      </c>
      <c r="O342" s="42"/>
      <c r="P342" s="14"/>
      <c r="Q342" s="34">
        <f>SUMIFS([6]BV_Data_An_Prec!$O:$O,[6]BV_Data_An_Prec!$U:$U,$B342,[6]BV_Data_An_Prec!$V:$V,$C342,[6]BV_Data_An_Prec!$W:$W,$L$2)</f>
        <v>1375</v>
      </c>
      <c r="R342" s="42"/>
      <c r="S342" s="86">
        <f t="shared" si="114"/>
        <v>-1251.04</v>
      </c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1:40" ht="15.75" customHeight="1">
      <c r="A343" t="str">
        <f t="shared" si="88"/>
        <v>PiècesFormation</v>
      </c>
      <c r="B343" s="12" t="s">
        <v>104</v>
      </c>
      <c r="C343" s="108" t="s">
        <v>63</v>
      </c>
      <c r="D343" s="82"/>
      <c r="E343" s="14"/>
      <c r="F343" s="31">
        <f>+INDEX('[6]Budget original'!$A$2:$AO$496,MATCH($A343,'[6]Budget original'!$A$2:$A$496,0),MATCH(F$2,'[6]Budget original'!$A$2:$AO$2,0))</f>
        <v>247.14583333333334</v>
      </c>
      <c r="G343" s="84"/>
      <c r="H343" s="14"/>
      <c r="I343" s="31">
        <f>+INDEX('[6]Budget révisé'!$A$2:$AO$496,MATCH($A343,'[6]Budget révisé'!$A$2:$A$496,0),MATCH(I$2,'[6]Budget révisé'!$A$2:$AO$2,0))</f>
        <v>247.14583333333334</v>
      </c>
      <c r="J343" s="42"/>
      <c r="K343" s="14"/>
      <c r="L343" s="34">
        <f>SUMIFS([6]BV_Data_An_Cour!$O:$O,[6]BV_Data_An_Cour!$U:$U,$B343,[6]BV_Data_An_Cour!$V:$V,$C343,[6]BV_Data_An_Cour!$W:$W,$L$2)</f>
        <v>22.14</v>
      </c>
      <c r="M343" s="42"/>
      <c r="N343" s="60">
        <f t="shared" si="113"/>
        <v>-225.00583333333333</v>
      </c>
      <c r="O343" s="42"/>
      <c r="P343" s="14"/>
      <c r="Q343" s="34">
        <f>SUMIFS([6]BV_Data_An_Prec!$O:$O,[6]BV_Data_An_Prec!$U:$U,$B343,[6]BV_Data_An_Prec!$V:$V,$C343,[6]BV_Data_An_Prec!$W:$W,$L$2)</f>
        <v>325</v>
      </c>
      <c r="R343" s="42"/>
      <c r="S343" s="86">
        <f t="shared" si="114"/>
        <v>-302.86</v>
      </c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1:40" ht="15.75" customHeight="1">
      <c r="A344" t="str">
        <f t="shared" si="88"/>
        <v>PiècesFrais bancaires</v>
      </c>
      <c r="B344" s="12" t="s">
        <v>104</v>
      </c>
      <c r="C344" s="108" t="s">
        <v>64</v>
      </c>
      <c r="D344" s="82"/>
      <c r="E344" s="14"/>
      <c r="F344" s="31">
        <f>+INDEX('[6]Budget original'!$A$2:$AO$496,MATCH($A344,'[6]Budget original'!$A$2:$A$496,0),MATCH(F$2,'[6]Budget original'!$A$2:$AO$2,0))</f>
        <v>1969.6719311009003</v>
      </c>
      <c r="G344" s="84"/>
      <c r="H344" s="14"/>
      <c r="I344" s="31">
        <f>+INDEX('[6]Budget révisé'!$A$2:$AO$496,MATCH($A344,'[6]Budget révisé'!$A$2:$A$496,0),MATCH(I$2,'[6]Budget révisé'!$A$2:$AO$2,0))</f>
        <v>1969.6719311009003</v>
      </c>
      <c r="J344" s="42"/>
      <c r="K344" s="14"/>
      <c r="L344" s="33">
        <f>AF447*W7</f>
        <v>1256.49</v>
      </c>
      <c r="M344" s="42"/>
      <c r="N344" s="60">
        <f t="shared" si="113"/>
        <v>-713.18193110090033</v>
      </c>
      <c r="O344" s="42"/>
      <c r="P344" s="14"/>
      <c r="Q344" s="34">
        <f>AL447*W7</f>
        <v>1566.7820000000002</v>
      </c>
      <c r="R344" s="42"/>
      <c r="S344" s="86">
        <f t="shared" si="114"/>
        <v>-310.29200000000014</v>
      </c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1:40" ht="15.75" hidden="1" customHeight="1">
      <c r="A345" t="str">
        <f t="shared" si="88"/>
        <v>Pièces[...]</v>
      </c>
      <c r="B345" s="12" t="s">
        <v>104</v>
      </c>
      <c r="C345" s="108" t="s">
        <v>21</v>
      </c>
      <c r="D345" s="82"/>
      <c r="E345" s="14"/>
      <c r="F345" s="31">
        <f>+INDEX('[6]Budget original'!$A$2:$AO$496,MATCH($A345,'[6]Budget original'!$A$2:$A$496,0),MATCH(F$2,'[6]Budget original'!$A$2:$AO$2,0))</f>
        <v>0</v>
      </c>
      <c r="G345" s="84"/>
      <c r="H345" s="14"/>
      <c r="I345" s="31">
        <f>+INDEX('[6]Budget révisé'!$A$2:$AO$496,MATCH($A345,'[6]Budget révisé'!$A$2:$A$496,0),MATCH(I$2,'[6]Budget révisé'!$A$2:$AO$2,0))</f>
        <v>0</v>
      </c>
      <c r="J345" s="42"/>
      <c r="K345" s="14"/>
      <c r="L345" s="34">
        <f>SUMIFS([6]BV_Data_An_Cour!$O:$O,[6]BV_Data_An_Cour!$U:$U,$B345,[6]BV_Data_An_Cour!$V:$V,$C345,[6]BV_Data_An_Cour!$W:$W,$L$2)</f>
        <v>0</v>
      </c>
      <c r="M345" s="42"/>
      <c r="N345" s="60">
        <f t="shared" si="113"/>
        <v>0</v>
      </c>
      <c r="O345" s="42"/>
      <c r="P345" s="14"/>
      <c r="Q345" s="34">
        <f>SUMIFS([6]BV_Data_An_Prec!$O:$O,[6]BV_Data_An_Prec!$U:$U,$B345,[6]BV_Data_An_Prec!$V:$V,$C345,[6]BV_Data_An_Prec!$W:$W,$L$2)</f>
        <v>0</v>
      </c>
      <c r="R345" s="42"/>
      <c r="S345" s="86">
        <f t="shared" si="114"/>
        <v>0</v>
      </c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1:40" ht="15.75" hidden="1" customHeight="1">
      <c r="A346" t="str">
        <f t="shared" si="88"/>
        <v>Pièces[...]</v>
      </c>
      <c r="B346" s="12" t="s">
        <v>104</v>
      </c>
      <c r="C346" s="108" t="s">
        <v>21</v>
      </c>
      <c r="D346" s="82"/>
      <c r="E346" s="14"/>
      <c r="F346" s="31">
        <f>+INDEX('[6]Budget original'!$A$2:$AO$496,MATCH($A346,'[6]Budget original'!$A$2:$A$496,0),MATCH(F$2,'[6]Budget original'!$A$2:$AO$2,0))</f>
        <v>0</v>
      </c>
      <c r="G346" s="84"/>
      <c r="H346" s="14"/>
      <c r="I346" s="31">
        <f>+INDEX('[6]Budget révisé'!$A$2:$AO$496,MATCH($A346,'[6]Budget révisé'!$A$2:$A$496,0),MATCH(I$2,'[6]Budget révisé'!$A$2:$AO$2,0))</f>
        <v>0</v>
      </c>
      <c r="J346" s="42"/>
      <c r="K346" s="14"/>
      <c r="L346" s="34">
        <f>SUMIFS([6]BV_Data_An_Cour!$O:$O,[6]BV_Data_An_Cour!$U:$U,$B346,[6]BV_Data_An_Cour!$V:$V,$C346,[6]BV_Data_An_Cour!$W:$W,$L$2)</f>
        <v>0</v>
      </c>
      <c r="M346" s="42"/>
      <c r="N346" s="60">
        <f t="shared" si="113"/>
        <v>0</v>
      </c>
      <c r="O346" s="42"/>
      <c r="P346" s="14"/>
      <c r="Q346" s="34">
        <f>SUMIFS([6]BV_Data_An_Prec!$O:$O,[6]BV_Data_An_Prec!$U:$U,$B346,[6]BV_Data_An_Prec!$V:$V,$C346,[6]BV_Data_An_Prec!$W:$W,$L$2)</f>
        <v>0</v>
      </c>
      <c r="R346" s="42"/>
      <c r="S346" s="86">
        <f t="shared" si="114"/>
        <v>0</v>
      </c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1:40" ht="15.75" hidden="1" customHeight="1">
      <c r="A347" t="str">
        <f t="shared" si="88"/>
        <v>Pièces[...]</v>
      </c>
      <c r="B347" s="12" t="s">
        <v>104</v>
      </c>
      <c r="C347" s="108" t="s">
        <v>21</v>
      </c>
      <c r="D347" s="82"/>
      <c r="E347" s="14"/>
      <c r="F347" s="31">
        <f>+INDEX('[6]Budget original'!$A$2:$AO$496,MATCH($A347,'[6]Budget original'!$A$2:$A$496,0),MATCH(F$2,'[6]Budget original'!$A$2:$AO$2,0))</f>
        <v>0</v>
      </c>
      <c r="G347" s="84"/>
      <c r="H347" s="14"/>
      <c r="I347" s="31">
        <f>+INDEX('[6]Budget révisé'!$A$2:$AO$496,MATCH($A347,'[6]Budget révisé'!$A$2:$A$496,0),MATCH(I$2,'[6]Budget révisé'!$A$2:$AO$2,0))</f>
        <v>0</v>
      </c>
      <c r="J347" s="42"/>
      <c r="K347" s="14"/>
      <c r="L347" s="34">
        <f>SUMIFS([6]BV_Data_An_Cour!$O:$O,[6]BV_Data_An_Cour!$U:$U,$B347,[6]BV_Data_An_Cour!$V:$V,$C347,[6]BV_Data_An_Cour!$W:$W,$L$2)</f>
        <v>0</v>
      </c>
      <c r="M347" s="42"/>
      <c r="N347" s="60">
        <f t="shared" si="113"/>
        <v>0</v>
      </c>
      <c r="O347" s="42"/>
      <c r="P347" s="14"/>
      <c r="Q347" s="34">
        <f>SUMIFS([6]BV_Data_An_Prec!$O:$O,[6]BV_Data_An_Prec!$U:$U,$B347,[6]BV_Data_An_Prec!$V:$V,$C347,[6]BV_Data_An_Prec!$W:$W,$L$2)</f>
        <v>0</v>
      </c>
      <c r="R347" s="42"/>
      <c r="S347" s="86">
        <f t="shared" si="114"/>
        <v>0</v>
      </c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1:40" ht="15.75" customHeight="1">
      <c r="B348" s="7"/>
      <c r="C348" s="99" t="s">
        <v>65</v>
      </c>
      <c r="D348" s="100" t="s">
        <v>40</v>
      </c>
      <c r="E348" s="101">
        <f>F348/F$313</f>
        <v>0.19036459700675676</v>
      </c>
      <c r="F348" s="102">
        <f>+SUM(F330:F347)</f>
        <v>23610.569152519845</v>
      </c>
      <c r="G348" s="103" t="s">
        <v>40</v>
      </c>
      <c r="H348" s="101">
        <f>I348/I$313</f>
        <v>0.19036459700675676</v>
      </c>
      <c r="I348" s="102">
        <f>+SUM(I330:I347)</f>
        <v>23610.569152519845</v>
      </c>
      <c r="J348" s="103" t="s">
        <v>40</v>
      </c>
      <c r="K348" s="101">
        <f>L348/L$313</f>
        <v>0.18418756952985926</v>
      </c>
      <c r="L348" s="102">
        <f>+SUM(L330:L347)</f>
        <v>15801.539999999999</v>
      </c>
      <c r="M348" s="106"/>
      <c r="N348" s="102">
        <f>+SUM(N330:N347)</f>
        <v>-7809.0291525198454</v>
      </c>
      <c r="O348" s="103" t="s">
        <v>40</v>
      </c>
      <c r="P348" s="101">
        <f>Q348/Q$313</f>
        <v>0.21352483906087749</v>
      </c>
      <c r="Q348" s="102">
        <f>+SUM(Q330:Q347)</f>
        <v>27153.451999999997</v>
      </c>
      <c r="R348" s="106"/>
      <c r="S348" s="107">
        <f>+SUM(S330:S347)</f>
        <v>-11351.912000000002</v>
      </c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1:40" ht="15.75" customHeight="1">
      <c r="B349" s="7"/>
      <c r="C349" s="88"/>
      <c r="D349" s="89"/>
      <c r="E349" s="117"/>
      <c r="F349" s="60"/>
      <c r="G349" s="91"/>
      <c r="H349" s="117"/>
      <c r="I349" s="60"/>
      <c r="J349" s="24"/>
      <c r="K349" s="117"/>
      <c r="L349" s="94"/>
      <c r="M349" s="24"/>
      <c r="N349" s="94"/>
      <c r="O349" s="24"/>
      <c r="P349" s="117"/>
      <c r="Q349" s="94"/>
      <c r="R349" s="24"/>
      <c r="S349" s="95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1:40" ht="15.75" customHeight="1">
      <c r="B350" s="7"/>
      <c r="C350" s="99" t="s">
        <v>66</v>
      </c>
      <c r="D350" s="100" t="s">
        <v>40</v>
      </c>
      <c r="E350" s="101">
        <f>F350/F$313</f>
        <v>0.51958923313953476</v>
      </c>
      <c r="F350" s="102">
        <f>F329+F348</f>
        <v>64443.69232956857</v>
      </c>
      <c r="G350" s="103" t="s">
        <v>40</v>
      </c>
      <c r="H350" s="101">
        <f>I350/I$313</f>
        <v>0.51958923313953476</v>
      </c>
      <c r="I350" s="102">
        <f>I329+I348</f>
        <v>64443.69232956857</v>
      </c>
      <c r="J350" s="103" t="s">
        <v>40</v>
      </c>
      <c r="K350" s="101">
        <f>L350/L$313</f>
        <v>0.5357210963267719</v>
      </c>
      <c r="L350" s="102">
        <f>L329+L348</f>
        <v>45959.77</v>
      </c>
      <c r="M350" s="106"/>
      <c r="N350" s="119">
        <f t="shared" ref="N350:N352" si="115">L350-I350</f>
        <v>-18483.922329568573</v>
      </c>
      <c r="O350" s="103" t="s">
        <v>40</v>
      </c>
      <c r="P350" s="101">
        <f>Q350/Q$313</f>
        <v>0.51746746912441965</v>
      </c>
      <c r="Q350" s="102">
        <f>Q329+Q348</f>
        <v>65805.122000000003</v>
      </c>
      <c r="R350" s="106"/>
      <c r="S350" s="120">
        <f>L350-Q350</f>
        <v>-19845.352000000006</v>
      </c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1:40" ht="15.75" customHeight="1">
      <c r="B351" s="7"/>
      <c r="C351" s="30"/>
      <c r="D351" s="82"/>
      <c r="E351" s="14"/>
      <c r="F351" s="60"/>
      <c r="G351" s="84"/>
      <c r="H351" s="14"/>
      <c r="I351" s="60"/>
      <c r="J351" s="42"/>
      <c r="K351" s="14"/>
      <c r="L351" s="60"/>
      <c r="M351" s="42"/>
      <c r="N351" s="60">
        <f t="shared" si="115"/>
        <v>0</v>
      </c>
      <c r="O351" s="42"/>
      <c r="P351" s="14"/>
      <c r="Q351" s="60"/>
      <c r="R351" s="42"/>
      <c r="S351" s="86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1:40" ht="24" customHeight="1" thickBot="1">
      <c r="B352" s="7"/>
      <c r="C352" s="130" t="s">
        <v>73</v>
      </c>
      <c r="D352" s="159"/>
      <c r="E352" s="131"/>
      <c r="F352" s="133">
        <f>F313-F350</f>
        <v>59584.459562990625</v>
      </c>
      <c r="G352" s="160"/>
      <c r="H352" s="131"/>
      <c r="I352" s="133">
        <f>I313-I350</f>
        <v>59584.459562990625</v>
      </c>
      <c r="J352" s="161"/>
      <c r="K352" s="132"/>
      <c r="L352" s="133">
        <f>L313-L350</f>
        <v>39830.71</v>
      </c>
      <c r="M352" s="161"/>
      <c r="N352" s="133">
        <f t="shared" si="115"/>
        <v>-19753.749562990626</v>
      </c>
      <c r="O352" s="161"/>
      <c r="P352" s="132"/>
      <c r="Q352" s="133">
        <f>Q313-Q350</f>
        <v>61362.527999999991</v>
      </c>
      <c r="R352" s="161"/>
      <c r="S352" s="135">
        <f>L352-Q352</f>
        <v>-21531.817999999992</v>
      </c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1:40" ht="15.75" customHeight="1" thickTop="1">
      <c r="B353" s="7"/>
      <c r="C353" s="77"/>
      <c r="D353" s="82"/>
      <c r="E353" s="14"/>
      <c r="F353" s="118"/>
      <c r="G353" s="82"/>
      <c r="H353" s="14"/>
      <c r="I353" s="118"/>
      <c r="J353" s="77"/>
      <c r="K353" s="77"/>
      <c r="L353" s="118"/>
      <c r="M353" s="77"/>
      <c r="N353" s="118"/>
      <c r="O353" s="77"/>
      <c r="P353" s="77"/>
      <c r="Q353" s="118"/>
      <c r="R353" s="77"/>
      <c r="S353" s="118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1:40" ht="15.75" customHeight="1">
      <c r="B354" s="7"/>
      <c r="C354" s="77"/>
      <c r="D354" s="82"/>
      <c r="E354" s="14"/>
      <c r="F354" s="118"/>
      <c r="G354" s="82"/>
      <c r="H354" s="14"/>
      <c r="I354" s="118"/>
      <c r="J354" s="77"/>
      <c r="K354" s="77"/>
      <c r="L354" s="118"/>
      <c r="M354" s="77"/>
      <c r="N354" s="118"/>
      <c r="O354" s="77"/>
      <c r="P354" s="77"/>
      <c r="Q354" s="118"/>
      <c r="R354" s="77"/>
      <c r="S354" s="118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1:40" ht="34.5" customHeight="1">
      <c r="B355" s="7"/>
      <c r="C355" s="6" t="str">
        <f>+C290</f>
        <v>Volks</v>
      </c>
      <c r="D355" s="2"/>
      <c r="E355" s="2"/>
      <c r="F355" s="2"/>
      <c r="G355" s="2"/>
      <c r="H355" s="1"/>
      <c r="I355" s="1"/>
      <c r="J355" s="1"/>
      <c r="K355" s="3" t="s">
        <v>120</v>
      </c>
      <c r="L355" s="2"/>
      <c r="M355" s="2"/>
      <c r="N355" s="1"/>
      <c r="O355" s="1"/>
      <c r="P355" s="2"/>
      <c r="Q355" s="1"/>
      <c r="R355" s="2"/>
      <c r="S355" s="5" t="str">
        <f>$S$1</f>
        <v>Réalisé, Août 2021</v>
      </c>
      <c r="T355" s="11"/>
      <c r="U355" s="11"/>
      <c r="V355" s="14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spans="1:40" ht="15.75" customHeight="1" thickBot="1"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4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spans="1:40" ht="15.75" customHeight="1" thickTop="1">
      <c r="B357" s="7"/>
      <c r="C357" s="13"/>
      <c r="D357" s="528" t="s">
        <v>5</v>
      </c>
      <c r="E357" s="529"/>
      <c r="F357" s="530"/>
      <c r="G357" s="526" t="s">
        <v>75</v>
      </c>
      <c r="H357" s="529"/>
      <c r="I357" s="530"/>
      <c r="J357" s="526" t="s">
        <v>7</v>
      </c>
      <c r="K357" s="529"/>
      <c r="L357" s="530"/>
      <c r="M357" s="526" t="s">
        <v>8</v>
      </c>
      <c r="N357" s="530"/>
      <c r="O357" s="528" t="s">
        <v>9</v>
      </c>
      <c r="P357" s="529"/>
      <c r="Q357" s="530"/>
      <c r="R357" s="526" t="s">
        <v>10</v>
      </c>
      <c r="S357" s="527"/>
      <c r="T357" s="11"/>
      <c r="U357" s="11"/>
      <c r="V357" s="14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spans="1:40" ht="15.75" customHeight="1" thickBot="1">
      <c r="A358" t="str">
        <f t="shared" ref="A358:A393" si="116">+B358&amp;C358</f>
        <v>Boutique</v>
      </c>
      <c r="B358" s="12" t="s">
        <v>120</v>
      </c>
      <c r="C358" s="30"/>
      <c r="D358" s="242" t="s">
        <v>85</v>
      </c>
      <c r="E358" s="242" t="s">
        <v>105</v>
      </c>
      <c r="F358" s="243" t="s">
        <v>13</v>
      </c>
      <c r="G358" s="244" t="s">
        <v>85</v>
      </c>
      <c r="H358" s="242" t="s">
        <v>105</v>
      </c>
      <c r="I358" s="243" t="s">
        <v>13</v>
      </c>
      <c r="J358" s="141" t="s">
        <v>85</v>
      </c>
      <c r="K358" s="81" t="s">
        <v>105</v>
      </c>
      <c r="L358" s="140" t="s">
        <v>13</v>
      </c>
      <c r="M358" s="141" t="s">
        <v>41</v>
      </c>
      <c r="N358" s="140" t="s">
        <v>13</v>
      </c>
      <c r="O358" s="141" t="s">
        <v>85</v>
      </c>
      <c r="P358" s="81" t="s">
        <v>105</v>
      </c>
      <c r="Q358" s="140" t="s">
        <v>13</v>
      </c>
      <c r="R358" s="141" t="s">
        <v>86</v>
      </c>
      <c r="S358" s="142" t="s">
        <v>13</v>
      </c>
      <c r="T358" s="11"/>
      <c r="U358" s="11"/>
      <c r="V358" s="14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spans="1:40" ht="15.75" customHeight="1" thickTop="1">
      <c r="A359" t="str">
        <f t="shared" si="116"/>
        <v>BoutiqueBoutique</v>
      </c>
      <c r="B359" s="12" t="s">
        <v>120</v>
      </c>
      <c r="C359" s="63" t="s">
        <v>120</v>
      </c>
      <c r="D359" s="245">
        <f>+INDEX('[6]Budget original'!$A$2:$AO$496,MATCH($A359,'[6]Budget original'!$A$2:$A$496,0),MATCH(D$2,'[6]Budget original'!$A$2:$AO$2,0))</f>
        <v>0</v>
      </c>
      <c r="E359" s="246">
        <f>IFERROR(F359/D359,0)</f>
        <v>0</v>
      </c>
      <c r="F359" s="247">
        <f>+INDEX('[6]Budget original'!$A$2:$AO$496,MATCH($A359,'[6]Budget original'!$A$2:$A$496,0),MATCH(F$2,'[6]Budget original'!$A$2:$AO$2,0))</f>
        <v>0</v>
      </c>
      <c r="G359" s="245">
        <f>+INDEX('[6]Budget révisé'!$A$2:$AO$496,MATCH($A359,'[6]Budget révisé'!$A$2:$A$496,0),MATCH(G$2,'[6]Budget révisé'!$A$2:$AO$2,0))</f>
        <v>0</v>
      </c>
      <c r="H359" s="246">
        <f>IFERROR(I359/G359,0)</f>
        <v>0</v>
      </c>
      <c r="I359" s="245">
        <f>+INDEX('[6]Budget révisé'!$A$2:$AO$496,MATCH($A359,'[6]Budget révisé'!$A$2:$A$496,0),MATCH(I$2,'[6]Budget révisé'!$A$2:$AO$2,0))</f>
        <v>0</v>
      </c>
      <c r="J359" s="248">
        <f>-SUMIFS([6]BV_Data_An_Cour!$O:$O,[6]BV_Data_An_Cour!$X:$X,"Oui",[6]BV_Data_An_Cour!$U:$U,$B359,[6]BV_Data_An_Cour!$V:$V,$C359)</f>
        <v>0</v>
      </c>
      <c r="K359" s="229">
        <f>IF(J359&lt;=0,0,L359/J359)</f>
        <v>0</v>
      </c>
      <c r="L359" s="249">
        <f>-SUMIFS([6]BV_Data_An_Cour!$O:$O,[6]BV_Data_An_Cour!$X:$X,"Oui",[6]BV_Data_An_Cour!$U:$U,$B359,[6]BV_Data_An_Cour!$V:$V,$C359)</f>
        <v>0</v>
      </c>
      <c r="M359" s="230">
        <f>IF(G359=0,0,(+J359-G359)/G359)</f>
        <v>0</v>
      </c>
      <c r="N359" s="231">
        <f>L359-I359</f>
        <v>0</v>
      </c>
      <c r="O359" s="248">
        <f>-SUMIFS([6]BV_Data_An_Prec!$O:$O,[6]BV_Data_An_Prec!$X:$X,"Oui",[6]BV_Data_An_Prec!$U:$U,$B359,[6]BV_Data_An_Prec!$V:$V,$C359)</f>
        <v>0</v>
      </c>
      <c r="P359" s="229">
        <f>IF(O359&lt;=0,0,Q359/O359)</f>
        <v>0</v>
      </c>
      <c r="Q359" s="249">
        <f>-SUMIFS([6]BV_Data_An_Prec!$O:$O,[6]BV_Data_An_Prec!$X:$X,"Oui",[6]BV_Data_An_Prec!$U:$U,$B359,[6]BV_Data_An_Prec!$V:$V,$C359)</f>
        <v>0</v>
      </c>
      <c r="R359" s="230">
        <f>IF(O359=0,0,(J359-O359)/O359)</f>
        <v>0</v>
      </c>
      <c r="S359" s="232">
        <f>L359-Q359</f>
        <v>0</v>
      </c>
      <c r="T359" s="11"/>
      <c r="U359" s="11"/>
      <c r="V359" s="250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1:40" ht="15.75" customHeight="1" thickBot="1">
      <c r="A360" t="str">
        <f t="shared" si="116"/>
        <v>Boutique</v>
      </c>
      <c r="B360" s="12" t="s">
        <v>120</v>
      </c>
      <c r="C360" s="233"/>
      <c r="D360" s="234"/>
      <c r="E360" s="235"/>
      <c r="F360" s="236"/>
      <c r="G360" s="237"/>
      <c r="H360" s="235"/>
      <c r="I360" s="236"/>
      <c r="J360" s="237"/>
      <c r="K360" s="235"/>
      <c r="L360" s="236"/>
      <c r="M360" s="238"/>
      <c r="N360" s="75"/>
      <c r="O360" s="237"/>
      <c r="P360" s="235"/>
      <c r="Q360" s="236"/>
      <c r="R360" s="238"/>
      <c r="S360" s="76"/>
      <c r="T360" s="11"/>
      <c r="U360" s="11"/>
      <c r="V360" s="14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spans="1:40" ht="15.75" customHeight="1" thickTop="1">
      <c r="A361" t="str">
        <f t="shared" si="116"/>
        <v>BoutiqueTotal Dépt. Boutique</v>
      </c>
      <c r="B361" s="12" t="s">
        <v>120</v>
      </c>
      <c r="C361" s="54" t="s">
        <v>121</v>
      </c>
      <c r="D361" s="251">
        <f>+D359</f>
        <v>0</v>
      </c>
      <c r="E361" s="183">
        <f>IF(D361&lt;=0,0,F361/D361)</f>
        <v>0</v>
      </c>
      <c r="F361" s="185">
        <f t="shared" ref="F361" si="117">+F359</f>
        <v>0</v>
      </c>
      <c r="G361" s="184">
        <f>+G359</f>
        <v>0</v>
      </c>
      <c r="H361" s="183">
        <f>IF(G361&lt;=0,0,I361/G361)</f>
        <v>0</v>
      </c>
      <c r="I361" s="185">
        <f t="shared" ref="I361:J361" si="118">+I359</f>
        <v>0</v>
      </c>
      <c r="J361" s="184">
        <f t="shared" si="118"/>
        <v>0</v>
      </c>
      <c r="K361" s="183">
        <f>IF(J361&lt;=0,0,L361/J361)</f>
        <v>0</v>
      </c>
      <c r="L361" s="185">
        <f>+L359</f>
        <v>0</v>
      </c>
      <c r="M361" s="252">
        <f>IF(G361=0,0,(+J361-G361)/G361)</f>
        <v>0</v>
      </c>
      <c r="N361" s="253">
        <f>L361-I361</f>
        <v>0</v>
      </c>
      <c r="O361" s="184">
        <f t="shared" ref="O361" si="119">+O359</f>
        <v>0</v>
      </c>
      <c r="P361" s="183">
        <f>IF(O361&lt;=0,0,Q361/O361)</f>
        <v>0</v>
      </c>
      <c r="Q361" s="185">
        <f>+Q359</f>
        <v>0</v>
      </c>
      <c r="R361" s="42">
        <f>IF(O361=0,0,(J361-O361)/O361)</f>
        <v>0</v>
      </c>
      <c r="S361" s="45">
        <f>L361-Q361</f>
        <v>0</v>
      </c>
      <c r="T361" s="11"/>
      <c r="U361" s="11"/>
      <c r="V361" s="14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spans="1:40" ht="15.75" customHeight="1">
      <c r="A362" t="str">
        <f t="shared" si="116"/>
        <v>Boutique</v>
      </c>
      <c r="B362" s="12" t="s">
        <v>120</v>
      </c>
      <c r="C362" s="80"/>
      <c r="D362" s="14"/>
      <c r="E362" s="14"/>
      <c r="F362" s="60"/>
      <c r="G362" s="42"/>
      <c r="H362" s="254"/>
      <c r="I362" s="60"/>
      <c r="J362" s="42"/>
      <c r="K362" s="14"/>
      <c r="L362" s="41"/>
      <c r="M362" s="42"/>
      <c r="N362" s="255">
        <f>IF(H362=0,0,(+K362-H362)/H362)</f>
        <v>0</v>
      </c>
      <c r="O362" s="42"/>
      <c r="P362" s="14"/>
      <c r="Q362" s="41"/>
      <c r="R362" s="42"/>
      <c r="S362" s="62">
        <f>IF(Q361=0,0,S361/Q361)</f>
        <v>0</v>
      </c>
      <c r="T362" s="11"/>
      <c r="U362" s="11"/>
      <c r="V362" s="14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spans="1:40" ht="15.75" customHeight="1">
      <c r="A363" t="str">
        <f t="shared" si="116"/>
        <v>BoutiqueDEPENSES</v>
      </c>
      <c r="B363" s="12" t="s">
        <v>120</v>
      </c>
      <c r="C363" s="80" t="s">
        <v>31</v>
      </c>
      <c r="D363" s="14"/>
      <c r="E363" s="14"/>
      <c r="F363" s="60"/>
      <c r="G363" s="42"/>
      <c r="H363" s="14"/>
      <c r="I363" s="60"/>
      <c r="J363" s="42"/>
      <c r="K363" s="14"/>
      <c r="L363" s="41"/>
      <c r="M363" s="42"/>
      <c r="N363" s="41"/>
      <c r="O363" s="42"/>
      <c r="P363" s="14"/>
      <c r="Q363" s="41"/>
      <c r="R363" s="42"/>
      <c r="S363" s="62"/>
      <c r="T363" s="11"/>
      <c r="U363" s="11"/>
      <c r="V363" s="14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spans="1:40" ht="15.75" customHeight="1">
      <c r="A364" t="str">
        <f t="shared" si="116"/>
        <v>BoutiqueSalaires cadres</v>
      </c>
      <c r="B364" s="12" t="s">
        <v>120</v>
      </c>
      <c r="C364" s="108" t="s">
        <v>42</v>
      </c>
      <c r="D364" s="14"/>
      <c r="E364" s="14"/>
      <c r="F364" s="31">
        <f>+INDEX('[6]Budget original'!$A$2:$AO$496,MATCH($A364,'[6]Budget original'!$A$2:$A$496,0),MATCH(F$2,'[6]Budget original'!$A$2:$AO$2,0))</f>
        <v>0</v>
      </c>
      <c r="G364" s="42"/>
      <c r="H364" s="14"/>
      <c r="I364" s="31">
        <f>+INDEX('[6]Budget révisé'!$A$2:$AO$496,MATCH($A364,'[6]Budget révisé'!$A$2:$A$496,0),MATCH(I$2,'[6]Budget révisé'!$A$2:$AO$2,0))</f>
        <v>0</v>
      </c>
      <c r="J364" s="42"/>
      <c r="K364" s="14"/>
      <c r="L364" s="34">
        <f>-SUMIFS([6]BV_Data_An_Cour!$O:$O,[6]BV_Data_An_Cour!$U:$U,$B364,[6]BV_Data_An_Cour!$V:$V,$C364,[6]BV_Data_An_Cour!$W:$W,$L$2)</f>
        <v>0</v>
      </c>
      <c r="M364" s="42"/>
      <c r="N364" s="41"/>
      <c r="O364" s="42"/>
      <c r="P364" s="14"/>
      <c r="Q364" s="34">
        <f>-SUMIFS([6]BV_Data_An_Prec!$O:$O,[6]BV_Data_An_Prec!$U:$U,$B364,[6]BV_Data_An_Prec!$V:$V,$C364,[6]BV_Data_An_Prec!$W:$W,$L$2)</f>
        <v>0</v>
      </c>
      <c r="R364" s="42"/>
      <c r="S364" s="35">
        <f>L364-Q364</f>
        <v>0</v>
      </c>
      <c r="T364" s="11"/>
      <c r="U364" s="11"/>
      <c r="V364" s="14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1:40" ht="15.75" customHeight="1">
      <c r="A365" t="str">
        <f t="shared" si="116"/>
        <v>BoutiqueSalaires commis</v>
      </c>
      <c r="B365" s="12" t="s">
        <v>120</v>
      </c>
      <c r="C365" s="109" t="s">
        <v>43</v>
      </c>
      <c r="D365" s="82"/>
      <c r="E365" s="14"/>
      <c r="F365" s="23">
        <f>+INDEX('[6]Budget original'!$A$2:$AO$496,MATCH($A365,'[6]Budget original'!$A$2:$A$496,0),MATCH(F$2,'[6]Budget original'!$A$2:$AO$2,0))</f>
        <v>0</v>
      </c>
      <c r="G365" s="84"/>
      <c r="H365" s="14"/>
      <c r="I365" s="23">
        <f>+INDEX('[6]Budget révisé'!$A$2:$AO$496,MATCH($A365,'[6]Budget révisé'!$A$2:$A$496,0),MATCH(I$2,'[6]Budget révisé'!$A$2:$AO$2,0))</f>
        <v>0</v>
      </c>
      <c r="J365" s="42"/>
      <c r="K365" s="14"/>
      <c r="L365" s="23">
        <f>-SUMIFS([6]BV_Data_An_Cour!$O:$O,[6]BV_Data_An_Cour!$U:$U,$B365,[6]BV_Data_An_Cour!$V:$V,$C365,[6]BV_Data_An_Cour!$W:$W,$L$2)</f>
        <v>0</v>
      </c>
      <c r="M365" s="42"/>
      <c r="N365" s="60">
        <f t="shared" ref="N365:N393" si="120">L365-I365</f>
        <v>0</v>
      </c>
      <c r="O365" s="42"/>
      <c r="P365" s="14"/>
      <c r="Q365" s="23">
        <f>-SUMIFS([6]BV_Data_An_Prec!$O:$O,[6]BV_Data_An_Prec!$U:$U,$B365,[6]BV_Data_An_Prec!$V:$V,$C365,[6]BV_Data_An_Prec!$W:$W,$L$2)</f>
        <v>0</v>
      </c>
      <c r="R365" s="42"/>
      <c r="S365" s="86">
        <f t="shared" ref="S365:S393" si="121">L365-Q365</f>
        <v>0</v>
      </c>
      <c r="T365" s="11"/>
      <c r="U365" s="11"/>
      <c r="V365" s="14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spans="1:40" ht="15.75" customHeight="1">
      <c r="A366" t="str">
        <f t="shared" si="116"/>
        <v>BoutiqueSalaires autres</v>
      </c>
      <c r="B366" s="12" t="s">
        <v>120</v>
      </c>
      <c r="C366" s="108" t="s">
        <v>44</v>
      </c>
      <c r="D366" s="110"/>
      <c r="E366" s="111"/>
      <c r="F366" s="31">
        <f>+INDEX('[6]Budget original'!$A$2:$AO$496,MATCH($A366,'[6]Budget original'!$A$2:$A$496,0),MATCH(F$2,'[6]Budget original'!$A$2:$AO$2,0))</f>
        <v>0</v>
      </c>
      <c r="G366" s="112"/>
      <c r="H366" s="111"/>
      <c r="I366" s="31">
        <f>+INDEX('[6]Budget révisé'!$A$2:$AO$496,MATCH($A366,'[6]Budget révisé'!$A$2:$A$496,0),MATCH(I$2,'[6]Budget révisé'!$A$2:$AO$2,0))</f>
        <v>0</v>
      </c>
      <c r="J366" s="113"/>
      <c r="K366" s="111"/>
      <c r="L366" s="34">
        <f>-SUMIFS([6]BV_Data_An_Cour!$O:$O,[6]BV_Data_An_Cour!$U:$U,$B366,[6]BV_Data_An_Cour!$V:$V,$C366,[6]BV_Data_An_Cour!$W:$W,$L$2)</f>
        <v>0</v>
      </c>
      <c r="M366" s="113"/>
      <c r="N366" s="115">
        <f t="shared" si="120"/>
        <v>0</v>
      </c>
      <c r="O366" s="113"/>
      <c r="P366" s="111"/>
      <c r="Q366" s="34">
        <f>-SUMIFS([6]BV_Data_An_Prec!$O:$O,[6]BV_Data_An_Prec!$U:$U,$B366,[6]BV_Data_An_Prec!$V:$V,$C366,[6]BV_Data_An_Prec!$W:$W,$L$2)</f>
        <v>0</v>
      </c>
      <c r="R366" s="113"/>
      <c r="S366" s="116">
        <f t="shared" si="121"/>
        <v>0</v>
      </c>
      <c r="T366" s="11"/>
      <c r="U366" s="11"/>
      <c r="V366" s="14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spans="1:40" ht="15.75" customHeight="1">
      <c r="A367" t="str">
        <f t="shared" si="116"/>
        <v>BoutiqueSalaires spécialistes</v>
      </c>
      <c r="B367" s="12" t="s">
        <v>120</v>
      </c>
      <c r="C367" s="108" t="s">
        <v>45</v>
      </c>
      <c r="D367" s="82"/>
      <c r="E367" s="14"/>
      <c r="F367" s="31">
        <f>+INDEX('[6]Budget original'!$A$2:$AO$496,MATCH($A367,'[6]Budget original'!$A$2:$A$496,0),MATCH(F$2,'[6]Budget original'!$A$2:$AO$2,0))</f>
        <v>0</v>
      </c>
      <c r="G367" s="84"/>
      <c r="H367" s="14"/>
      <c r="I367" s="31">
        <f>+INDEX('[6]Budget révisé'!$A$2:$AO$496,MATCH($A367,'[6]Budget révisé'!$A$2:$A$496,0),MATCH(I$2,'[6]Budget révisé'!$A$2:$AO$2,0))</f>
        <v>0</v>
      </c>
      <c r="J367" s="42"/>
      <c r="K367" s="14"/>
      <c r="L367" s="34">
        <f>-SUMIFS([6]BV_Data_An_Cour!$O:$O,[6]BV_Data_An_Cour!$U:$U,$B367,[6]BV_Data_An_Cour!$V:$V,$C367,[6]BV_Data_An_Cour!$W:$W,$L$2)</f>
        <v>0</v>
      </c>
      <c r="M367" s="42"/>
      <c r="N367" s="60">
        <f t="shared" si="120"/>
        <v>0</v>
      </c>
      <c r="O367" s="42"/>
      <c r="P367" s="14"/>
      <c r="Q367" s="34">
        <f>-SUMIFS([6]BV_Data_An_Prec!$O:$O,[6]BV_Data_An_Prec!$U:$U,$B367,[6]BV_Data_An_Prec!$V:$V,$C367,[6]BV_Data_An_Prec!$W:$W,$L$2)</f>
        <v>0</v>
      </c>
      <c r="R367" s="42"/>
      <c r="S367" s="86">
        <f t="shared" si="121"/>
        <v>0</v>
      </c>
      <c r="T367" s="11"/>
      <c r="U367" s="11"/>
      <c r="V367" s="14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spans="1:40" ht="15.75" hidden="1" customHeight="1">
      <c r="A368" t="str">
        <f t="shared" si="116"/>
        <v>Boutique[...]</v>
      </c>
      <c r="B368" s="12" t="s">
        <v>120</v>
      </c>
      <c r="C368" s="30" t="s">
        <v>21</v>
      </c>
      <c r="D368" s="82"/>
      <c r="E368" s="14"/>
      <c r="F368" s="31">
        <f>+INDEX('[6]Budget original'!$A$2:$AO$496,MATCH($A368,'[6]Budget original'!$A$2:$A$496,0),MATCH(F$2,'[6]Budget original'!$A$2:$AO$2,0))</f>
        <v>0</v>
      </c>
      <c r="G368" s="84"/>
      <c r="H368" s="14"/>
      <c r="I368" s="31">
        <f>+INDEX('[6]Budget révisé'!$A$2:$AO$496,MATCH($A368,'[6]Budget révisé'!$A$2:$A$496,0),MATCH(I$2,'[6]Budget révisé'!$A$2:$AO$2,0))</f>
        <v>0</v>
      </c>
      <c r="J368" s="42"/>
      <c r="K368" s="14"/>
      <c r="L368" s="34">
        <f>-SUMIFS([6]BV_Data_An_Cour!$O:$O,[6]BV_Data_An_Cour!$U:$U,$B368,[6]BV_Data_An_Cour!$V:$V,$C368,[6]BV_Data_An_Cour!$W:$W,$L$2)</f>
        <v>0</v>
      </c>
      <c r="M368" s="42"/>
      <c r="N368" s="60">
        <f t="shared" si="120"/>
        <v>0</v>
      </c>
      <c r="O368" s="42"/>
      <c r="P368" s="14"/>
      <c r="Q368" s="34">
        <f>-SUMIFS([6]BV_Data_An_Prec!$O:$O,[6]BV_Data_An_Prec!$U:$U,$B368,[6]BV_Data_An_Prec!$V:$V,$C368,[6]BV_Data_An_Prec!$W:$W,$L$2)</f>
        <v>0</v>
      </c>
      <c r="R368" s="42"/>
      <c r="S368" s="86">
        <f t="shared" si="121"/>
        <v>0</v>
      </c>
      <c r="T368" s="11"/>
      <c r="U368" s="11"/>
      <c r="V368" s="14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spans="1:40" ht="15.75" hidden="1" customHeight="1">
      <c r="A369" t="str">
        <f t="shared" si="116"/>
        <v>Boutique[...]</v>
      </c>
      <c r="B369" s="12" t="s">
        <v>120</v>
      </c>
      <c r="C369" s="30" t="s">
        <v>21</v>
      </c>
      <c r="D369" s="82"/>
      <c r="E369" s="14"/>
      <c r="F369" s="31">
        <f>+INDEX('[6]Budget original'!$A$2:$AO$496,MATCH($A369,'[6]Budget original'!$A$2:$A$496,0),MATCH(F$2,'[6]Budget original'!$A$2:$AO$2,0))</f>
        <v>0</v>
      </c>
      <c r="G369" s="84"/>
      <c r="H369" s="14"/>
      <c r="I369" s="31">
        <f>+INDEX('[6]Budget révisé'!$A$2:$AO$496,MATCH($A369,'[6]Budget révisé'!$A$2:$A$496,0),MATCH(I$2,'[6]Budget révisé'!$A$2:$AO$2,0))</f>
        <v>0</v>
      </c>
      <c r="J369" s="42"/>
      <c r="K369" s="14"/>
      <c r="L369" s="34">
        <f>-SUMIFS([6]BV_Data_An_Cour!$O:$O,[6]BV_Data_An_Cour!$U:$U,$B369,[6]BV_Data_An_Cour!$V:$V,$C369,[6]BV_Data_An_Cour!$W:$W,$L$2)</f>
        <v>0</v>
      </c>
      <c r="M369" s="42"/>
      <c r="N369" s="60">
        <f t="shared" si="120"/>
        <v>0</v>
      </c>
      <c r="O369" s="42"/>
      <c r="P369" s="14"/>
      <c r="Q369" s="34">
        <f>-SUMIFS([6]BV_Data_An_Prec!$O:$O,[6]BV_Data_An_Prec!$U:$U,$B369,[6]BV_Data_An_Prec!$V:$V,$C369,[6]BV_Data_An_Prec!$W:$W,$L$2)</f>
        <v>0</v>
      </c>
      <c r="R369" s="42"/>
      <c r="S369" s="86">
        <f t="shared" si="121"/>
        <v>0</v>
      </c>
      <c r="T369" s="11"/>
      <c r="U369" s="11"/>
      <c r="V369" s="14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1:40" ht="15.75" hidden="1" customHeight="1">
      <c r="A370" t="str">
        <f t="shared" si="116"/>
        <v>Boutique[...]</v>
      </c>
      <c r="B370" s="12" t="s">
        <v>120</v>
      </c>
      <c r="C370" s="30" t="s">
        <v>21</v>
      </c>
      <c r="D370" s="82"/>
      <c r="E370" s="14"/>
      <c r="F370" s="31">
        <f>+INDEX('[6]Budget original'!$A$2:$AO$496,MATCH($A370,'[6]Budget original'!$A$2:$A$496,0),MATCH(F$2,'[6]Budget original'!$A$2:$AO$2,0))</f>
        <v>0</v>
      </c>
      <c r="G370" s="84"/>
      <c r="H370" s="14"/>
      <c r="I370" s="31">
        <f>+INDEX('[6]Budget révisé'!$A$2:$AO$496,MATCH($A370,'[6]Budget révisé'!$A$2:$A$496,0),MATCH(I$2,'[6]Budget révisé'!$A$2:$AO$2,0))</f>
        <v>0</v>
      </c>
      <c r="J370" s="42"/>
      <c r="K370" s="14"/>
      <c r="L370" s="34">
        <f>-SUMIFS([6]BV_Data_An_Cour!$O:$O,[6]BV_Data_An_Cour!$U:$U,$B370,[6]BV_Data_An_Cour!$V:$V,$C370,[6]BV_Data_An_Cour!$W:$W,$L$2)</f>
        <v>0</v>
      </c>
      <c r="M370" s="42"/>
      <c r="N370" s="60">
        <f t="shared" si="120"/>
        <v>0</v>
      </c>
      <c r="O370" s="42"/>
      <c r="P370" s="14"/>
      <c r="Q370" s="34">
        <f>-SUMIFS([6]BV_Data_An_Prec!$O:$O,[6]BV_Data_An_Prec!$U:$U,$B370,[6]BV_Data_An_Prec!$V:$V,$C370,[6]BV_Data_An_Prec!$W:$W,$L$2)</f>
        <v>0</v>
      </c>
      <c r="R370" s="42"/>
      <c r="S370" s="86">
        <f t="shared" si="121"/>
        <v>0</v>
      </c>
      <c r="T370" s="11"/>
      <c r="U370" s="11"/>
      <c r="V370" s="14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spans="1:40" ht="15.75" customHeight="1">
      <c r="A371" t="str">
        <f t="shared" si="116"/>
        <v>BoutiqueSalaires en absences</v>
      </c>
      <c r="B371" s="12" t="s">
        <v>120</v>
      </c>
      <c r="C371" s="109" t="s">
        <v>46</v>
      </c>
      <c r="D371" s="82"/>
      <c r="E371" s="14"/>
      <c r="F371" s="23">
        <f>+INDEX('[6]Budget original'!$A$2:$AO$496,MATCH($A371,'[6]Budget original'!$A$2:$A$496,0),MATCH(F$2,'[6]Budget original'!$A$2:$AO$2,0))</f>
        <v>0</v>
      </c>
      <c r="G371" s="84"/>
      <c r="H371" s="14"/>
      <c r="I371" s="23">
        <f>+INDEX('[6]Budget révisé'!$A$2:$AO$496,MATCH($A371,'[6]Budget révisé'!$A$2:$A$496,0),MATCH(I$2,'[6]Budget révisé'!$A$2:$AO$2,0))</f>
        <v>0</v>
      </c>
      <c r="J371" s="42"/>
      <c r="K371" s="14"/>
      <c r="L371" s="23">
        <f>-SUMIFS([6]BV_Data_An_Cour!$O:$O,[6]BV_Data_An_Cour!$U:$U,$B371,[6]BV_Data_An_Cour!$V:$V,$C371,[6]BV_Data_An_Cour!$W:$W,$L$2)</f>
        <v>0</v>
      </c>
      <c r="M371" s="42"/>
      <c r="N371" s="60">
        <f t="shared" si="120"/>
        <v>0</v>
      </c>
      <c r="O371" s="42"/>
      <c r="P371" s="14"/>
      <c r="Q371" s="23">
        <f>-SUMIFS([6]BV_Data_An_Prec!$O:$O,[6]BV_Data_An_Prec!$U:$U,$B371,[6]BV_Data_An_Prec!$V:$V,$C371,[6]BV_Data_An_Prec!$W:$W,$L$2)</f>
        <v>0</v>
      </c>
      <c r="R371" s="42"/>
      <c r="S371" s="86">
        <f t="shared" si="121"/>
        <v>0</v>
      </c>
      <c r="T371" s="11"/>
      <c r="U371" s="11"/>
      <c r="V371" s="14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spans="1:40" ht="15.75" customHeight="1">
      <c r="A372" t="str">
        <f t="shared" si="116"/>
        <v>BoutiqueDéduction à la source</v>
      </c>
      <c r="B372" s="12" t="s">
        <v>120</v>
      </c>
      <c r="C372" s="108" t="s">
        <v>47</v>
      </c>
      <c r="D372" s="110"/>
      <c r="E372" s="111"/>
      <c r="F372" s="31">
        <f>+INDEX('[6]Budget original'!$A$2:$AO$496,MATCH($A372,'[6]Budget original'!$A$2:$A$496,0),MATCH(F$2,'[6]Budget original'!$A$2:$AO$2,0))</f>
        <v>0</v>
      </c>
      <c r="G372" s="112"/>
      <c r="H372" s="111"/>
      <c r="I372" s="31">
        <f>+INDEX('[6]Budget révisé'!$A$2:$AO$496,MATCH($A372,'[6]Budget révisé'!$A$2:$A$496,0),MATCH(I$2,'[6]Budget révisé'!$A$2:$AO$2,0))</f>
        <v>0</v>
      </c>
      <c r="J372" s="113"/>
      <c r="K372" s="111"/>
      <c r="L372" s="34">
        <f>-SUMIFS([6]BV_Data_An_Cour!$O:$O,[6]BV_Data_An_Cour!$U:$U,$B372,[6]BV_Data_An_Cour!$V:$V,$C372,[6]BV_Data_An_Cour!$W:$W,$L$2)</f>
        <v>0</v>
      </c>
      <c r="M372" s="113"/>
      <c r="N372" s="115">
        <f t="shared" si="120"/>
        <v>0</v>
      </c>
      <c r="O372" s="113"/>
      <c r="P372" s="111"/>
      <c r="Q372" s="34">
        <f>-SUMIFS([6]BV_Data_An_Prec!$O:$O,[6]BV_Data_An_Prec!$U:$U,$B372,[6]BV_Data_An_Prec!$V:$V,$C372,[6]BV_Data_An_Prec!$W:$W,$L$2)</f>
        <v>0</v>
      </c>
      <c r="R372" s="113"/>
      <c r="S372" s="116">
        <f t="shared" si="121"/>
        <v>0</v>
      </c>
      <c r="T372" s="11"/>
      <c r="U372" s="11"/>
      <c r="V372" s="14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spans="1:40" ht="15.75" customHeight="1">
      <c r="A373" t="str">
        <f t="shared" si="116"/>
        <v>BoutiqueBénéfices marginaux</v>
      </c>
      <c r="B373" s="12" t="s">
        <v>120</v>
      </c>
      <c r="C373" s="108" t="s">
        <v>48</v>
      </c>
      <c r="D373" s="82"/>
      <c r="E373" s="14"/>
      <c r="F373" s="31">
        <f>+INDEX('[6]Budget original'!$A$2:$AO$496,MATCH($A373,'[6]Budget original'!$A$2:$A$496,0),MATCH(F$2,'[6]Budget original'!$A$2:$AO$2,0))</f>
        <v>0</v>
      </c>
      <c r="G373" s="84"/>
      <c r="H373" s="14"/>
      <c r="I373" s="31">
        <f>+INDEX('[6]Budget révisé'!$A$2:$AO$496,MATCH($A373,'[6]Budget révisé'!$A$2:$A$496,0),MATCH(I$2,'[6]Budget révisé'!$A$2:$AO$2,0))</f>
        <v>0</v>
      </c>
      <c r="J373" s="42"/>
      <c r="K373" s="14"/>
      <c r="L373" s="34">
        <f>-SUMIFS([6]BV_Data_An_Cour!$O:$O,[6]BV_Data_An_Cour!$U:$U,$B373,[6]BV_Data_An_Cour!$V:$V,$C373,[6]BV_Data_An_Cour!$W:$W,$L$2)</f>
        <v>0</v>
      </c>
      <c r="M373" s="42"/>
      <c r="N373" s="60">
        <f t="shared" si="120"/>
        <v>0</v>
      </c>
      <c r="O373" s="42"/>
      <c r="P373" s="14"/>
      <c r="Q373" s="34">
        <f>-SUMIFS([6]BV_Data_An_Prec!$O:$O,[6]BV_Data_An_Prec!$U:$U,$B373,[6]BV_Data_An_Prec!$V:$V,$C373,[6]BV_Data_An_Prec!$W:$W,$L$2)</f>
        <v>0</v>
      </c>
      <c r="R373" s="42"/>
      <c r="S373" s="86">
        <f t="shared" si="121"/>
        <v>0</v>
      </c>
      <c r="T373" s="11"/>
      <c r="U373" s="11"/>
      <c r="V373" s="14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spans="1:40" ht="15.75" customHeight="1">
      <c r="A374" t="str">
        <f t="shared" si="116"/>
        <v>BoutiqueCsst</v>
      </c>
      <c r="B374" s="12" t="s">
        <v>120</v>
      </c>
      <c r="C374" s="108" t="s">
        <v>49</v>
      </c>
      <c r="D374" s="82"/>
      <c r="E374" s="14"/>
      <c r="F374" s="31">
        <f>+INDEX('[6]Budget original'!$A$2:$AO$496,MATCH($A374,'[6]Budget original'!$A$2:$A$496,0),MATCH(F$2,'[6]Budget original'!$A$2:$AO$2,0))</f>
        <v>0</v>
      </c>
      <c r="G374" s="84"/>
      <c r="H374" s="14"/>
      <c r="I374" s="31">
        <f>+INDEX('[6]Budget révisé'!$A$2:$AO$496,MATCH($A374,'[6]Budget révisé'!$A$2:$A$496,0),MATCH(I$2,'[6]Budget révisé'!$A$2:$AO$2,0))</f>
        <v>0</v>
      </c>
      <c r="J374" s="42"/>
      <c r="K374" s="14"/>
      <c r="L374" s="34">
        <f>-SUMIFS([6]BV_Data_An_Cour!$O:$O,[6]BV_Data_An_Cour!$U:$U,$B374,[6]BV_Data_An_Cour!$V:$V,$C374,[6]BV_Data_An_Cour!$W:$W,$L$2)</f>
        <v>0</v>
      </c>
      <c r="M374" s="42"/>
      <c r="N374" s="60">
        <f t="shared" si="120"/>
        <v>0</v>
      </c>
      <c r="O374" s="42"/>
      <c r="P374" s="14"/>
      <c r="Q374" s="34">
        <f>-SUMIFS([6]BV_Data_An_Prec!$O:$O,[6]BV_Data_An_Prec!$U:$U,$B374,[6]BV_Data_An_Prec!$V:$V,$C374,[6]BV_Data_An_Prec!$W:$W,$L$2)</f>
        <v>0</v>
      </c>
      <c r="R374" s="42"/>
      <c r="S374" s="86">
        <f t="shared" si="121"/>
        <v>0</v>
      </c>
      <c r="T374" s="11"/>
      <c r="U374" s="11"/>
      <c r="V374" s="14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1:40" ht="15.75" hidden="1" customHeight="1">
      <c r="A375" t="str">
        <f t="shared" si="116"/>
        <v>Boutique[...]</v>
      </c>
      <c r="B375" s="12" t="s">
        <v>120</v>
      </c>
      <c r="C375" s="30" t="s">
        <v>21</v>
      </c>
      <c r="D375" s="89"/>
      <c r="E375" s="117"/>
      <c r="F375" s="31">
        <f>+INDEX('[6]Budget original'!$A$2:$AO$496,MATCH($A375,'[6]Budget original'!$A$2:$A$496,0),MATCH(F$2,'[6]Budget original'!$A$2:$AO$2,0))</f>
        <v>0</v>
      </c>
      <c r="G375" s="91"/>
      <c r="H375" s="117"/>
      <c r="I375" s="31">
        <f>+INDEX('[6]Budget révisé'!$A$2:$AO$496,MATCH($A375,'[6]Budget révisé'!$A$2:$A$496,0),MATCH(I$2,'[6]Budget révisé'!$A$2:$AO$2,0))</f>
        <v>0</v>
      </c>
      <c r="J375" s="24"/>
      <c r="K375" s="117"/>
      <c r="L375" s="34">
        <f>-SUMIFS([6]BV_Data_An_Cour!$O:$O,[6]BV_Data_An_Cour!$U:$U,$B375,[6]BV_Data_An_Cour!$V:$V,$C375,[6]BV_Data_An_Cour!$W:$W,$L$2)</f>
        <v>0</v>
      </c>
      <c r="M375" s="24"/>
      <c r="N375" s="94">
        <f t="shared" si="120"/>
        <v>0</v>
      </c>
      <c r="O375" s="24"/>
      <c r="P375" s="117"/>
      <c r="Q375" s="34">
        <f>-SUMIFS([6]BV_Data_An_Prec!$O:$O,[6]BV_Data_An_Prec!$U:$U,$B375,[6]BV_Data_An_Prec!$V:$V,$C375,[6]BV_Data_An_Prec!$W:$W,$L$2)</f>
        <v>0</v>
      </c>
      <c r="R375" s="24"/>
      <c r="S375" s="95">
        <f t="shared" si="121"/>
        <v>0</v>
      </c>
      <c r="T375" s="11"/>
      <c r="U375" s="11"/>
      <c r="V375" s="14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spans="1:40" ht="15.75" customHeight="1">
      <c r="A376" t="str">
        <f t="shared" si="116"/>
        <v>BoutiqueTOTAL PERSONNEL</v>
      </c>
      <c r="B376" s="12" t="s">
        <v>120</v>
      </c>
      <c r="C376" s="99" t="s">
        <v>50</v>
      </c>
      <c r="D376" s="100" t="s">
        <v>40</v>
      </c>
      <c r="E376" s="101">
        <f>IFERROR(F376/F$359,0)</f>
        <v>0</v>
      </c>
      <c r="F376" s="102">
        <f>+SUM(F364:F375)</f>
        <v>0</v>
      </c>
      <c r="G376" s="103" t="s">
        <v>40</v>
      </c>
      <c r="H376" s="101">
        <f>IFERROR(I376/I$359,0)</f>
        <v>0</v>
      </c>
      <c r="I376" s="102">
        <f>+SUM(I364:I375)</f>
        <v>0</v>
      </c>
      <c r="J376" s="103" t="s">
        <v>40</v>
      </c>
      <c r="K376" s="101">
        <f>IFERROR(L376/L$359,0)</f>
        <v>0</v>
      </c>
      <c r="L376" s="102">
        <f>+SUM(L364:L375)</f>
        <v>0</v>
      </c>
      <c r="M376" s="154"/>
      <c r="N376" s="119">
        <f t="shared" si="120"/>
        <v>0</v>
      </c>
      <c r="O376" s="103" t="s">
        <v>40</v>
      </c>
      <c r="P376" s="101">
        <f>IFERROR(Q376/Q$359,0)</f>
        <v>0</v>
      </c>
      <c r="Q376" s="102">
        <f>+SUM(Q364:Q375)</f>
        <v>0</v>
      </c>
      <c r="R376" s="154"/>
      <c r="S376" s="120">
        <f t="shared" si="121"/>
        <v>0</v>
      </c>
      <c r="T376" s="11"/>
      <c r="U376" s="11"/>
      <c r="V376" s="14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spans="1:40" ht="15.75" customHeight="1">
      <c r="A377" t="str">
        <f t="shared" si="116"/>
        <v>BoutiquePublicité 2</v>
      </c>
      <c r="B377" s="12" t="s">
        <v>120</v>
      </c>
      <c r="C377" s="221" t="s">
        <v>51</v>
      </c>
      <c r="D377" s="82"/>
      <c r="E377" s="14"/>
      <c r="F377" s="31">
        <f>+INDEX('[6]Budget original'!$A$2:$AO$496,MATCH($A377,'[6]Budget original'!$A$2:$A$496,0),MATCH(F$2,'[6]Budget original'!$A$2:$AO$2,0))</f>
        <v>0</v>
      </c>
      <c r="G377" s="84"/>
      <c r="H377" s="14"/>
      <c r="I377" s="31">
        <f>+INDEX('[6]Budget révisé'!$A$2:$AO$496,MATCH($A377,'[6]Budget révisé'!$A$2:$A$496,0),MATCH(I$2,'[6]Budget révisé'!$A$2:$AO$2,0))</f>
        <v>0</v>
      </c>
      <c r="J377" s="42"/>
      <c r="K377" s="14"/>
      <c r="L377" s="34">
        <f>-SUMIFS([6]BV_Data_An_Cour!$O:$O,[6]BV_Data_An_Cour!$U:$U,$B377,[6]BV_Data_An_Cour!$V:$V,$C377,[6]BV_Data_An_Cour!$W:$W,$L$2)</f>
        <v>0</v>
      </c>
      <c r="M377" s="42"/>
      <c r="N377" s="60">
        <f t="shared" si="120"/>
        <v>0</v>
      </c>
      <c r="O377" s="42"/>
      <c r="P377" s="14"/>
      <c r="Q377" s="34">
        <f>-SUMIFS([6]BV_Data_An_Prec!$O:$O,[6]BV_Data_An_Prec!$U:$U,$B377,[6]BV_Data_An_Prec!$V:$V,$C377,[6]BV_Data_An_Prec!$W:$W,$L$2)</f>
        <v>0</v>
      </c>
      <c r="R377" s="42"/>
      <c r="S377" s="86">
        <f t="shared" si="121"/>
        <v>0</v>
      </c>
      <c r="T377" s="11"/>
      <c r="U377" s="11"/>
      <c r="V377" s="14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spans="1:40" ht="15.75" customHeight="1">
      <c r="A378" t="str">
        <f t="shared" si="116"/>
        <v>BoutiqueService gratuit 2</v>
      </c>
      <c r="B378" s="12" t="s">
        <v>120</v>
      </c>
      <c r="C378" s="108" t="s">
        <v>52</v>
      </c>
      <c r="D378" s="82"/>
      <c r="E378" s="14"/>
      <c r="F378" s="31">
        <f>+INDEX('[6]Budget original'!$A$2:$AO$496,MATCH($A378,'[6]Budget original'!$A$2:$A$496,0),MATCH(F$2,'[6]Budget original'!$A$2:$AO$2,0))</f>
        <v>0</v>
      </c>
      <c r="G378" s="84"/>
      <c r="H378" s="14"/>
      <c r="I378" s="31">
        <f>+INDEX('[6]Budget révisé'!$A$2:$AO$496,MATCH($A378,'[6]Budget révisé'!$A$2:$A$496,0),MATCH(I$2,'[6]Budget révisé'!$A$2:$AO$2,0))</f>
        <v>0</v>
      </c>
      <c r="J378" s="42"/>
      <c r="K378" s="14"/>
      <c r="L378" s="34">
        <f>-SUMIFS([6]BV_Data_An_Cour!$O:$O,[6]BV_Data_An_Cour!$U:$U,$B378,[6]BV_Data_An_Cour!$V:$V,$C378,[6]BV_Data_An_Cour!$W:$W,$L$2)</f>
        <v>0</v>
      </c>
      <c r="M378" s="42"/>
      <c r="N378" s="60">
        <f t="shared" si="120"/>
        <v>0</v>
      </c>
      <c r="O378" s="42"/>
      <c r="P378" s="14"/>
      <c r="Q378" s="34">
        <f>-SUMIFS([6]BV_Data_An_Prec!$O:$O,[6]BV_Data_An_Prec!$U:$U,$B378,[6]BV_Data_An_Prec!$V:$V,$C378,[6]BV_Data_An_Prec!$W:$W,$L$2)</f>
        <v>0</v>
      </c>
      <c r="R378" s="42"/>
      <c r="S378" s="86">
        <f t="shared" si="121"/>
        <v>0</v>
      </c>
      <c r="T378" s="11"/>
      <c r="U378" s="11"/>
      <c r="V378" s="14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spans="1:40" ht="15.75" customHeight="1">
      <c r="A379" t="str">
        <f t="shared" si="116"/>
        <v>BoutiqueFrais véhicules de cie</v>
      </c>
      <c r="B379" s="12" t="s">
        <v>120</v>
      </c>
      <c r="C379" s="109" t="s">
        <v>53</v>
      </c>
      <c r="D379" s="89"/>
      <c r="E379" s="117"/>
      <c r="F379" s="23">
        <f>+INDEX('[6]Budget original'!$A$2:$AO$496,MATCH($A379,'[6]Budget original'!$A$2:$A$496,0),MATCH(F$2,'[6]Budget original'!$A$2:$AO$2,0))</f>
        <v>0</v>
      </c>
      <c r="G379" s="91"/>
      <c r="H379" s="117"/>
      <c r="I379" s="23">
        <f>+INDEX('[6]Budget révisé'!$A$2:$AO$496,MATCH($A379,'[6]Budget révisé'!$A$2:$A$496,0),MATCH(I$2,'[6]Budget révisé'!$A$2:$AO$2,0))</f>
        <v>0</v>
      </c>
      <c r="J379" s="24"/>
      <c r="K379" s="117"/>
      <c r="L379" s="23">
        <f>-SUMIFS([6]BV_Data_An_Cour!$O:$O,[6]BV_Data_An_Cour!$U:$U,$B379,[6]BV_Data_An_Cour!$V:$V,$C379,[6]BV_Data_An_Cour!$W:$W,$L$2)</f>
        <v>0</v>
      </c>
      <c r="M379" s="24"/>
      <c r="N379" s="94">
        <f t="shared" si="120"/>
        <v>0</v>
      </c>
      <c r="O379" s="24"/>
      <c r="P379" s="117"/>
      <c r="Q379" s="23">
        <f>-SUMIFS([6]BV_Data_An_Prec!$O:$O,[6]BV_Data_An_Prec!$U:$U,$B379,[6]BV_Data_An_Prec!$V:$V,$C379,[6]BV_Data_An_Prec!$W:$W,$L$2)</f>
        <v>0</v>
      </c>
      <c r="R379" s="24"/>
      <c r="S379" s="95">
        <f t="shared" si="121"/>
        <v>0</v>
      </c>
      <c r="T379" s="11"/>
      <c r="U379" s="11"/>
      <c r="V379" s="14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1:40" ht="15.75" customHeight="1">
      <c r="A380" t="str">
        <f t="shared" si="116"/>
        <v>BoutiqueInformatique</v>
      </c>
      <c r="B380" s="12" t="s">
        <v>120</v>
      </c>
      <c r="C380" s="108" t="s">
        <v>54</v>
      </c>
      <c r="D380" s="82"/>
      <c r="E380" s="14"/>
      <c r="F380" s="31">
        <f>+INDEX('[6]Budget original'!$A$2:$AO$496,MATCH($A380,'[6]Budget original'!$A$2:$A$496,0),MATCH(F$2,'[6]Budget original'!$A$2:$AO$2,0))</f>
        <v>0</v>
      </c>
      <c r="G380" s="84"/>
      <c r="H380" s="14"/>
      <c r="I380" s="31">
        <f>+INDEX('[6]Budget révisé'!$A$2:$AO$496,MATCH($A380,'[6]Budget révisé'!$A$2:$A$496,0),MATCH(I$2,'[6]Budget révisé'!$A$2:$AO$2,0))</f>
        <v>0</v>
      </c>
      <c r="J380" s="42"/>
      <c r="K380" s="14"/>
      <c r="L380" s="34">
        <f>-SUMIFS([6]BV_Data_An_Cour!$O:$O,[6]BV_Data_An_Cour!$U:$U,$B380,[6]BV_Data_An_Cour!$V:$V,$C380,[6]BV_Data_An_Cour!$W:$W,$L$2)</f>
        <v>0</v>
      </c>
      <c r="M380" s="42"/>
      <c r="N380" s="60">
        <f t="shared" si="120"/>
        <v>0</v>
      </c>
      <c r="O380" s="42"/>
      <c r="P380" s="14"/>
      <c r="Q380" s="34">
        <f>-SUMIFS([6]BV_Data_An_Prec!$O:$O,[6]BV_Data_An_Prec!$U:$U,$B380,[6]BV_Data_An_Prec!$V:$V,$C380,[6]BV_Data_An_Prec!$W:$W,$L$2)</f>
        <v>0</v>
      </c>
      <c r="R380" s="42"/>
      <c r="S380" s="86">
        <f t="shared" si="121"/>
        <v>0</v>
      </c>
      <c r="T380" s="11"/>
      <c r="U380" s="11"/>
      <c r="V380" s="14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spans="1:40" ht="15.75" customHeight="1">
      <c r="A381" t="str">
        <f t="shared" si="116"/>
        <v>BoutiqueFrais de déplacement</v>
      </c>
      <c r="B381" s="12" t="s">
        <v>120</v>
      </c>
      <c r="C381" s="108" t="s">
        <v>55</v>
      </c>
      <c r="D381" s="82"/>
      <c r="E381" s="14"/>
      <c r="F381" s="31">
        <f>+INDEX('[6]Budget original'!$A$2:$AO$496,MATCH($A381,'[6]Budget original'!$A$2:$A$496,0),MATCH(F$2,'[6]Budget original'!$A$2:$AO$2,0))</f>
        <v>0</v>
      </c>
      <c r="G381" s="84"/>
      <c r="H381" s="14"/>
      <c r="I381" s="31">
        <f>+INDEX('[6]Budget révisé'!$A$2:$AO$496,MATCH($A381,'[6]Budget révisé'!$A$2:$A$496,0),MATCH(I$2,'[6]Budget révisé'!$A$2:$AO$2,0))</f>
        <v>0</v>
      </c>
      <c r="J381" s="42"/>
      <c r="K381" s="14"/>
      <c r="L381" s="34">
        <f>-SUMIFS([6]BV_Data_An_Cour!$O:$O,[6]BV_Data_An_Cour!$U:$U,$B381,[6]BV_Data_An_Cour!$V:$V,$C381,[6]BV_Data_An_Cour!$W:$W,$L$2)</f>
        <v>0</v>
      </c>
      <c r="M381" s="42"/>
      <c r="N381" s="60">
        <f t="shared" si="120"/>
        <v>0</v>
      </c>
      <c r="O381" s="42"/>
      <c r="P381" s="14"/>
      <c r="Q381" s="34">
        <f>-SUMIFS([6]BV_Data_An_Prec!$O:$O,[6]BV_Data_An_Prec!$U:$U,$B381,[6]BV_Data_An_Prec!$V:$V,$C381,[6]BV_Data_An_Prec!$W:$W,$L$2)</f>
        <v>0</v>
      </c>
      <c r="R381" s="42"/>
      <c r="S381" s="86">
        <f t="shared" si="121"/>
        <v>0</v>
      </c>
      <c r="T381" s="11"/>
      <c r="U381" s="11"/>
      <c r="V381" s="14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spans="1:40" ht="15.75" customHeight="1">
      <c r="A382" t="str">
        <f t="shared" si="116"/>
        <v>BoutiqueServices extérieurs</v>
      </c>
      <c r="B382" s="12" t="s">
        <v>120</v>
      </c>
      <c r="C382" s="108" t="s">
        <v>56</v>
      </c>
      <c r="D382" s="89"/>
      <c r="E382" s="117"/>
      <c r="F382" s="23">
        <f>+INDEX('[6]Budget original'!$A$2:$AO$496,MATCH($A382,'[6]Budget original'!$A$2:$A$496,0),MATCH(F$2,'[6]Budget original'!$A$2:$AO$2,0))</f>
        <v>0</v>
      </c>
      <c r="G382" s="91"/>
      <c r="H382" s="117"/>
      <c r="I382" s="23">
        <f>+INDEX('[6]Budget révisé'!$A$2:$AO$496,MATCH($A382,'[6]Budget révisé'!$A$2:$A$496,0),MATCH(I$2,'[6]Budget révisé'!$A$2:$AO$2,0))</f>
        <v>0</v>
      </c>
      <c r="J382" s="24"/>
      <c r="K382" s="117"/>
      <c r="L382" s="23">
        <f>-SUMIFS([6]BV_Data_An_Cour!$O:$O,[6]BV_Data_An_Cour!$U:$U,$B382,[6]BV_Data_An_Cour!$V:$V,$C382,[6]BV_Data_An_Cour!$W:$W,$L$2)</f>
        <v>0</v>
      </c>
      <c r="M382" s="24"/>
      <c r="N382" s="94">
        <f t="shared" si="120"/>
        <v>0</v>
      </c>
      <c r="O382" s="24"/>
      <c r="P382" s="117"/>
      <c r="Q382" s="23">
        <f>-SUMIFS([6]BV_Data_An_Prec!$O:$O,[6]BV_Data_An_Prec!$U:$U,$B382,[6]BV_Data_An_Prec!$V:$V,$C382,[6]BV_Data_An_Prec!$W:$W,$L$2)</f>
        <v>0</v>
      </c>
      <c r="R382" s="24"/>
      <c r="S382" s="95">
        <f t="shared" si="121"/>
        <v>0</v>
      </c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spans="1:40" ht="20.25" customHeight="1">
      <c r="A383" t="str">
        <f t="shared" si="116"/>
        <v>BoutiqueFournitures autres</v>
      </c>
      <c r="B383" s="12" t="s">
        <v>120</v>
      </c>
      <c r="C383" s="221" t="s">
        <v>57</v>
      </c>
      <c r="D383" s="82"/>
      <c r="E383" s="14"/>
      <c r="F383" s="31">
        <f>+INDEX('[6]Budget original'!$A$2:$AO$496,MATCH($A383,'[6]Budget original'!$A$2:$A$496,0),MATCH(F$2,'[6]Budget original'!$A$2:$AO$2,0))</f>
        <v>0</v>
      </c>
      <c r="G383" s="84"/>
      <c r="H383" s="14"/>
      <c r="I383" s="31">
        <f>+INDEX('[6]Budget révisé'!$A$2:$AO$496,MATCH($A383,'[6]Budget révisé'!$A$2:$A$496,0),MATCH(I$2,'[6]Budget révisé'!$A$2:$AO$2,0))</f>
        <v>0</v>
      </c>
      <c r="J383" s="42"/>
      <c r="K383" s="14"/>
      <c r="L383" s="34">
        <f>-SUMIFS([6]BV_Data_An_Cour!$O:$O,[6]BV_Data_An_Cour!$U:$U,$B383,[6]BV_Data_An_Cour!$V:$V,$C383,[6]BV_Data_An_Cour!$W:$W,$L$2)</f>
        <v>0</v>
      </c>
      <c r="M383" s="42"/>
      <c r="N383" s="60">
        <f t="shared" si="120"/>
        <v>0</v>
      </c>
      <c r="O383" s="42"/>
      <c r="P383" s="14"/>
      <c r="Q383" s="34">
        <f>-SUMIFS([6]BV_Data_An_Prec!$O:$O,[6]BV_Data_An_Prec!$U:$U,$B383,[6]BV_Data_An_Prec!$V:$V,$C383,[6]BV_Data_An_Prec!$W:$W,$L$2)</f>
        <v>0</v>
      </c>
      <c r="R383" s="42"/>
      <c r="S383" s="86">
        <f t="shared" si="121"/>
        <v>0</v>
      </c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spans="1:40" ht="20.25" customHeight="1">
      <c r="A384" t="str">
        <f t="shared" si="116"/>
        <v>BoutiqueUniformes</v>
      </c>
      <c r="B384" s="12" t="s">
        <v>120</v>
      </c>
      <c r="C384" s="108" t="s">
        <v>58</v>
      </c>
      <c r="D384" s="82"/>
      <c r="E384" s="14"/>
      <c r="F384" s="31">
        <f>+INDEX('[6]Budget original'!$A$2:$AO$496,MATCH($A384,'[6]Budget original'!$A$2:$A$496,0),MATCH(F$2,'[6]Budget original'!$A$2:$AO$2,0))</f>
        <v>0</v>
      </c>
      <c r="G384" s="84"/>
      <c r="H384" s="14"/>
      <c r="I384" s="31">
        <f>+INDEX('[6]Budget révisé'!$A$2:$AO$496,MATCH($A384,'[6]Budget révisé'!$A$2:$A$496,0),MATCH(I$2,'[6]Budget révisé'!$A$2:$AO$2,0))</f>
        <v>0</v>
      </c>
      <c r="J384" s="42"/>
      <c r="K384" s="14"/>
      <c r="L384" s="34">
        <f>-SUMIFS([6]BV_Data_An_Cour!$O:$O,[6]BV_Data_An_Cour!$U:$U,$B384,[6]BV_Data_An_Cour!$V:$V,$C384,[6]BV_Data_An_Cour!$W:$W,$L$2)</f>
        <v>0</v>
      </c>
      <c r="M384" s="42"/>
      <c r="N384" s="60">
        <f t="shared" si="120"/>
        <v>0</v>
      </c>
      <c r="O384" s="42"/>
      <c r="P384" s="14"/>
      <c r="Q384" s="34">
        <f>-SUMIFS([6]BV_Data_An_Prec!$O:$O,[6]BV_Data_An_Prec!$U:$U,$B384,[6]BV_Data_An_Prec!$V:$V,$C384,[6]BV_Data_An_Prec!$W:$W,$L$2)</f>
        <v>0</v>
      </c>
      <c r="R384" s="42"/>
      <c r="S384" s="86">
        <f t="shared" si="121"/>
        <v>0</v>
      </c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1:40" ht="20.25" customHeight="1">
      <c r="A385" t="str">
        <f t="shared" si="116"/>
        <v>BoutiquePapeterie</v>
      </c>
      <c r="B385" s="12" t="s">
        <v>120</v>
      </c>
      <c r="C385" s="108" t="s">
        <v>59</v>
      </c>
      <c r="D385" s="82"/>
      <c r="E385" s="14"/>
      <c r="F385" s="31">
        <f>+INDEX('[6]Budget original'!$A$2:$AO$496,MATCH($A385,'[6]Budget original'!$A$2:$A$496,0),MATCH(F$2,'[6]Budget original'!$A$2:$AO$2,0))</f>
        <v>0</v>
      </c>
      <c r="G385" s="84"/>
      <c r="H385" s="14"/>
      <c r="I385" s="31">
        <f>+INDEX('[6]Budget révisé'!$A$2:$AO$496,MATCH($A385,'[6]Budget révisé'!$A$2:$A$496,0),MATCH(I$2,'[6]Budget révisé'!$A$2:$AO$2,0))</f>
        <v>0</v>
      </c>
      <c r="J385" s="42"/>
      <c r="K385" s="14"/>
      <c r="L385" s="34">
        <f>-SUMIFS([6]BV_Data_An_Cour!$O:$O,[6]BV_Data_An_Cour!$U:$U,$B385,[6]BV_Data_An_Cour!$V:$V,$C385,[6]BV_Data_An_Cour!$W:$W,$L$2)</f>
        <v>0</v>
      </c>
      <c r="M385" s="42"/>
      <c r="N385" s="60">
        <f t="shared" si="120"/>
        <v>0</v>
      </c>
      <c r="O385" s="42"/>
      <c r="P385" s="14"/>
      <c r="Q385" s="34">
        <f>-SUMIFS([6]BV_Data_An_Prec!$O:$O,[6]BV_Data_An_Prec!$U:$U,$B385,[6]BV_Data_An_Prec!$V:$V,$C385,[6]BV_Data_An_Prec!$W:$W,$L$2)</f>
        <v>0</v>
      </c>
      <c r="R385" s="42"/>
      <c r="S385" s="86">
        <f t="shared" si="121"/>
        <v>0</v>
      </c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spans="1:40" ht="20.25" customHeight="1">
      <c r="A386" t="str">
        <f t="shared" si="116"/>
        <v>BoutiqueTéléphone</v>
      </c>
      <c r="B386" s="12" t="s">
        <v>120</v>
      </c>
      <c r="C386" s="108" t="s">
        <v>60</v>
      </c>
      <c r="D386" s="82"/>
      <c r="E386" s="14"/>
      <c r="F386" s="31">
        <f>+INDEX('[6]Budget original'!$A$2:$AO$496,MATCH($A386,'[6]Budget original'!$A$2:$A$496,0),MATCH(F$2,'[6]Budget original'!$A$2:$AO$2,0))</f>
        <v>0</v>
      </c>
      <c r="G386" s="84"/>
      <c r="H386" s="14"/>
      <c r="I386" s="31">
        <f>+INDEX('[6]Budget révisé'!$A$2:$AO$496,MATCH($A386,'[6]Budget révisé'!$A$2:$A$496,0),MATCH(I$2,'[6]Budget révisé'!$A$2:$AO$2,0))</f>
        <v>0</v>
      </c>
      <c r="J386" s="42"/>
      <c r="K386" s="14"/>
      <c r="L386" s="34">
        <f>-SUMIFS([6]BV_Data_An_Cour!$O:$O,[6]BV_Data_An_Cour!$U:$U,$B386,[6]BV_Data_An_Cour!$V:$V,$C386,[6]BV_Data_An_Cour!$W:$W,$L$2)</f>
        <v>0</v>
      </c>
      <c r="M386" s="42"/>
      <c r="N386" s="60">
        <f t="shared" si="120"/>
        <v>0</v>
      </c>
      <c r="O386" s="42"/>
      <c r="P386" s="14"/>
      <c r="Q386" s="34">
        <f>-SUMIFS([6]BV_Data_An_Prec!$O:$O,[6]BV_Data_An_Prec!$U:$U,$B386,[6]BV_Data_An_Prec!$V:$V,$C386,[6]BV_Data_An_Prec!$W:$W,$L$2)</f>
        <v>0</v>
      </c>
      <c r="R386" s="42"/>
      <c r="S386" s="86">
        <f t="shared" si="121"/>
        <v>0</v>
      </c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spans="1:40" ht="20.25" customHeight="1">
      <c r="A387" t="str">
        <f t="shared" si="116"/>
        <v>BoutiqueFrais postaux</v>
      </c>
      <c r="B387" s="12" t="s">
        <v>120</v>
      </c>
      <c r="C387" s="108" t="s">
        <v>61</v>
      </c>
      <c r="D387" s="82"/>
      <c r="E387" s="14"/>
      <c r="F387" s="31">
        <f>+INDEX('[6]Budget original'!$A$2:$AO$496,MATCH($A387,'[6]Budget original'!$A$2:$A$496,0),MATCH(F$2,'[6]Budget original'!$A$2:$AO$2,0))</f>
        <v>0</v>
      </c>
      <c r="G387" s="84"/>
      <c r="H387" s="14"/>
      <c r="I387" s="31">
        <f>+INDEX('[6]Budget révisé'!$A$2:$AO$496,MATCH($A387,'[6]Budget révisé'!$A$2:$A$496,0),MATCH(I$2,'[6]Budget révisé'!$A$2:$AO$2,0))</f>
        <v>0</v>
      </c>
      <c r="J387" s="42"/>
      <c r="K387" s="14"/>
      <c r="L387" s="34">
        <f>-SUMIFS([6]BV_Data_An_Cour!$O:$O,[6]BV_Data_An_Cour!$U:$U,$B387,[6]BV_Data_An_Cour!$V:$V,$C387,[6]BV_Data_An_Cour!$W:$W,$L$2)</f>
        <v>0</v>
      </c>
      <c r="M387" s="42"/>
      <c r="N387" s="60">
        <f t="shared" si="120"/>
        <v>0</v>
      </c>
      <c r="O387" s="42"/>
      <c r="P387" s="14"/>
      <c r="Q387" s="34">
        <f>-SUMIFS([6]BV_Data_An_Prec!$O:$O,[6]BV_Data_An_Prec!$U:$U,$B387,[6]BV_Data_An_Prec!$V:$V,$C387,[6]BV_Data_An_Prec!$W:$W,$L$2)</f>
        <v>0</v>
      </c>
      <c r="R387" s="42"/>
      <c r="S387" s="86">
        <f t="shared" si="121"/>
        <v>0</v>
      </c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spans="1:40" ht="20.25" customHeight="1">
      <c r="A388" t="str">
        <f t="shared" si="116"/>
        <v>BoutiqueDivers</v>
      </c>
      <c r="B388" s="12" t="s">
        <v>120</v>
      </c>
      <c r="C388" s="108" t="s">
        <v>62</v>
      </c>
      <c r="D388" s="82"/>
      <c r="E388" s="14"/>
      <c r="F388" s="31">
        <f>+INDEX('[6]Budget original'!$A$2:$AO$496,MATCH($A388,'[6]Budget original'!$A$2:$A$496,0),MATCH(F$2,'[6]Budget original'!$A$2:$AO$2,0))</f>
        <v>0</v>
      </c>
      <c r="G388" s="84"/>
      <c r="H388" s="14"/>
      <c r="I388" s="31">
        <f>+INDEX('[6]Budget révisé'!$A$2:$AO$496,MATCH($A388,'[6]Budget révisé'!$A$2:$A$496,0),MATCH(I$2,'[6]Budget révisé'!$A$2:$AO$2,0))</f>
        <v>0</v>
      </c>
      <c r="J388" s="42"/>
      <c r="K388" s="14"/>
      <c r="L388" s="34">
        <f>-SUMIFS([6]BV_Data_An_Cour!$O:$O,[6]BV_Data_An_Cour!$U:$U,$B388,[6]BV_Data_An_Cour!$V:$V,$C388,[6]BV_Data_An_Cour!$W:$W,$L$2)</f>
        <v>0</v>
      </c>
      <c r="M388" s="42"/>
      <c r="N388" s="60">
        <f t="shared" si="120"/>
        <v>0</v>
      </c>
      <c r="O388" s="42"/>
      <c r="P388" s="14"/>
      <c r="Q388" s="34">
        <f>-SUMIFS([6]BV_Data_An_Prec!$O:$O,[6]BV_Data_An_Prec!$U:$U,$B388,[6]BV_Data_An_Prec!$V:$V,$C388,[6]BV_Data_An_Prec!$W:$W,$L$2)</f>
        <v>0</v>
      </c>
      <c r="R388" s="42"/>
      <c r="S388" s="86">
        <f t="shared" si="121"/>
        <v>0</v>
      </c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spans="1:40" ht="20.25" customHeight="1">
      <c r="A389" t="str">
        <f t="shared" si="116"/>
        <v>BoutiqueFormation</v>
      </c>
      <c r="B389" s="12" t="s">
        <v>120</v>
      </c>
      <c r="C389" s="108" t="s">
        <v>63</v>
      </c>
      <c r="D389" s="82"/>
      <c r="E389" s="14"/>
      <c r="F389" s="31">
        <f>+INDEX('[6]Budget original'!$A$2:$AO$496,MATCH($A389,'[6]Budget original'!$A$2:$A$496,0),MATCH(F$2,'[6]Budget original'!$A$2:$AO$2,0))</f>
        <v>0</v>
      </c>
      <c r="G389" s="84"/>
      <c r="H389" s="14"/>
      <c r="I389" s="31">
        <f>+INDEX('[6]Budget révisé'!$A$2:$AO$496,MATCH($A389,'[6]Budget révisé'!$A$2:$A$496,0),MATCH(I$2,'[6]Budget révisé'!$A$2:$AO$2,0))</f>
        <v>0</v>
      </c>
      <c r="J389" s="42"/>
      <c r="K389" s="14"/>
      <c r="L389" s="34">
        <f>-SUMIFS([6]BV_Data_An_Cour!$O:$O,[6]BV_Data_An_Cour!$U:$U,$B389,[6]BV_Data_An_Cour!$V:$V,$C389,[6]BV_Data_An_Cour!$W:$W,$L$2)</f>
        <v>0</v>
      </c>
      <c r="M389" s="42"/>
      <c r="N389" s="60">
        <f t="shared" si="120"/>
        <v>0</v>
      </c>
      <c r="O389" s="42"/>
      <c r="P389" s="14"/>
      <c r="Q389" s="34">
        <f>-SUMIFS([6]BV_Data_An_Prec!$O:$O,[6]BV_Data_An_Prec!$U:$U,$B389,[6]BV_Data_An_Prec!$V:$V,$C389,[6]BV_Data_An_Prec!$W:$W,$L$2)</f>
        <v>0</v>
      </c>
      <c r="R389" s="42"/>
      <c r="S389" s="86">
        <f t="shared" si="121"/>
        <v>0</v>
      </c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1:40" ht="20.25" customHeight="1">
      <c r="A390" t="str">
        <f t="shared" si="116"/>
        <v>BoutiqueFrais bancaires</v>
      </c>
      <c r="B390" s="12" t="s">
        <v>120</v>
      </c>
      <c r="C390" s="108" t="s">
        <v>64</v>
      </c>
      <c r="D390" s="82"/>
      <c r="E390" s="14"/>
      <c r="F390" s="31">
        <f>+INDEX('[6]Budget original'!$A$2:$AO$496,MATCH($A390,'[6]Budget original'!$A$2:$A$496,0),MATCH(F$2,'[6]Budget original'!$A$2:$AO$2,0))</f>
        <v>0</v>
      </c>
      <c r="G390" s="84"/>
      <c r="H390" s="14"/>
      <c r="I390" s="31">
        <f>+INDEX('[6]Budget révisé'!$A$2:$AO$496,MATCH($A390,'[6]Budget révisé'!$A$2:$A$496,0),MATCH(I$2,'[6]Budget révisé'!$A$2:$AO$2,0))</f>
        <v>0</v>
      </c>
      <c r="J390" s="42"/>
      <c r="K390" s="14"/>
      <c r="L390" s="34">
        <f>-SUMIFS([6]BV_Data_An_Cour!$O:$O,[6]BV_Data_An_Cour!$U:$U,$B390,[6]BV_Data_An_Cour!$V:$V,$C390,[6]BV_Data_An_Cour!$W:$W,$L$2)</f>
        <v>0</v>
      </c>
      <c r="M390" s="42"/>
      <c r="N390" s="60">
        <f t="shared" si="120"/>
        <v>0</v>
      </c>
      <c r="O390" s="42"/>
      <c r="P390" s="14"/>
      <c r="Q390" s="34">
        <f>-SUMIFS([6]BV_Data_An_Prec!$O:$O,[6]BV_Data_An_Prec!$U:$U,$B390,[6]BV_Data_An_Prec!$V:$V,$C390,[6]BV_Data_An_Prec!$W:$W,$L$2)</f>
        <v>0</v>
      </c>
      <c r="R390" s="42"/>
      <c r="S390" s="86">
        <f t="shared" si="121"/>
        <v>0</v>
      </c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spans="1:40" ht="15.75" hidden="1" customHeight="1">
      <c r="A391" t="str">
        <f t="shared" si="116"/>
        <v>Boutique[...]</v>
      </c>
      <c r="B391" s="12" t="s">
        <v>120</v>
      </c>
      <c r="C391" s="108" t="s">
        <v>21</v>
      </c>
      <c r="D391" s="82"/>
      <c r="E391" s="14"/>
      <c r="F391" s="31">
        <f>+INDEX('[6]Budget original'!$A$2:$AO$496,MATCH($A391,'[6]Budget original'!$A$2:$A$496,0),MATCH(F$2,'[6]Budget original'!$A$2:$AO$2,0))</f>
        <v>0</v>
      </c>
      <c r="G391" s="84"/>
      <c r="H391" s="14"/>
      <c r="I391" s="31">
        <f>+INDEX('[6]Budget révisé'!$A$2:$AO$496,MATCH($A391,'[6]Budget révisé'!$A$2:$A$496,0),MATCH(I$2,'[6]Budget révisé'!$A$2:$AO$2,0))</f>
        <v>0</v>
      </c>
      <c r="J391" s="42"/>
      <c r="K391" s="14"/>
      <c r="L391" s="34">
        <f>-SUMIFS([6]BV_Data_An_Cour!$O:$O,[6]BV_Data_An_Cour!$U:$U,$B391,[6]BV_Data_An_Cour!$V:$V,$C391,[6]BV_Data_An_Cour!$W:$W,$L$2)</f>
        <v>0</v>
      </c>
      <c r="M391" s="42"/>
      <c r="N391" s="60">
        <f t="shared" si="120"/>
        <v>0</v>
      </c>
      <c r="O391" s="42"/>
      <c r="P391" s="14"/>
      <c r="Q391" s="34">
        <f>-SUMIFS([6]BV_Data_An_Prec!$O:$O,[6]BV_Data_An_Prec!$U:$U,$B391,[6]BV_Data_An_Prec!$V:$V,$C391,[6]BV_Data_An_Prec!$W:$W,$L$2)</f>
        <v>0</v>
      </c>
      <c r="R391" s="42"/>
      <c r="S391" s="86">
        <f t="shared" si="121"/>
        <v>0</v>
      </c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spans="1:40" ht="15.75" hidden="1" customHeight="1">
      <c r="A392" t="str">
        <f t="shared" si="116"/>
        <v>Boutique[...]</v>
      </c>
      <c r="B392" s="12" t="s">
        <v>120</v>
      </c>
      <c r="C392" s="108" t="s">
        <v>21</v>
      </c>
      <c r="D392" s="82"/>
      <c r="E392" s="14"/>
      <c r="F392" s="31">
        <f>+INDEX('[6]Budget original'!$A$2:$AO$496,MATCH($A392,'[6]Budget original'!$A$2:$A$496,0),MATCH(F$2,'[6]Budget original'!$A$2:$AO$2,0))</f>
        <v>0</v>
      </c>
      <c r="G392" s="84"/>
      <c r="H392" s="14"/>
      <c r="I392" s="31">
        <f>+INDEX('[6]Budget révisé'!$A$2:$AO$496,MATCH($A392,'[6]Budget révisé'!$A$2:$A$496,0),MATCH(I$2,'[6]Budget révisé'!$A$2:$AO$2,0))</f>
        <v>0</v>
      </c>
      <c r="J392" s="42"/>
      <c r="K392" s="14"/>
      <c r="L392" s="34">
        <f>-SUMIFS([6]BV_Data_An_Cour!$O:$O,[6]BV_Data_An_Cour!$U:$U,$B392,[6]BV_Data_An_Cour!$V:$V,$C392,[6]BV_Data_An_Cour!$W:$W,$L$2)</f>
        <v>0</v>
      </c>
      <c r="M392" s="42"/>
      <c r="N392" s="60">
        <f t="shared" si="120"/>
        <v>0</v>
      </c>
      <c r="O392" s="42"/>
      <c r="P392" s="14"/>
      <c r="Q392" s="34">
        <f>-SUMIFS([6]BV_Data_An_Prec!$O:$O,[6]BV_Data_An_Prec!$U:$U,$B392,[6]BV_Data_An_Prec!$V:$V,$C392,[6]BV_Data_An_Prec!$W:$W,$L$2)</f>
        <v>0</v>
      </c>
      <c r="R392" s="42"/>
      <c r="S392" s="86">
        <f t="shared" si="121"/>
        <v>0</v>
      </c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spans="1:40" ht="15.75" hidden="1" customHeight="1">
      <c r="A393" t="str">
        <f t="shared" si="116"/>
        <v>Boutique[...]</v>
      </c>
      <c r="B393" s="12" t="s">
        <v>120</v>
      </c>
      <c r="C393" s="108" t="s">
        <v>21</v>
      </c>
      <c r="D393" s="89"/>
      <c r="E393" s="117"/>
      <c r="F393" s="31">
        <f>+INDEX('[6]Budget original'!$A$2:$AO$496,MATCH($A393,'[6]Budget original'!$A$2:$A$496,0),MATCH(F$2,'[6]Budget original'!$A$2:$AO$2,0))</f>
        <v>0</v>
      </c>
      <c r="G393" s="91"/>
      <c r="H393" s="117"/>
      <c r="I393" s="31">
        <f>+INDEX('[6]Budget révisé'!$A$2:$AO$496,MATCH($A393,'[6]Budget révisé'!$A$2:$A$496,0),MATCH(I$2,'[6]Budget révisé'!$A$2:$AO$2,0))</f>
        <v>0</v>
      </c>
      <c r="J393" s="24"/>
      <c r="K393" s="117"/>
      <c r="L393" s="34">
        <f>-SUMIFS([6]BV_Data_An_Cour!$O:$O,[6]BV_Data_An_Cour!$U:$U,$B393,[6]BV_Data_An_Cour!$V:$V,$C393,[6]BV_Data_An_Cour!$W:$W,$L$2)</f>
        <v>0</v>
      </c>
      <c r="M393" s="24"/>
      <c r="N393" s="94">
        <f t="shared" si="120"/>
        <v>0</v>
      </c>
      <c r="O393" s="24"/>
      <c r="P393" s="117"/>
      <c r="Q393" s="34">
        <f>-SUMIFS([6]BV_Data_An_Prec!$O:$O,[6]BV_Data_An_Prec!$U:$U,$B393,[6]BV_Data_An_Prec!$V:$V,$C393,[6]BV_Data_An_Prec!$W:$W,$L$2)</f>
        <v>0</v>
      </c>
      <c r="R393" s="24"/>
      <c r="S393" s="95">
        <f t="shared" si="121"/>
        <v>0</v>
      </c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spans="1:40" ht="15.75" customHeight="1">
      <c r="B394" s="7"/>
      <c r="C394" s="99" t="s">
        <v>65</v>
      </c>
      <c r="D394" s="100" t="s">
        <v>40</v>
      </c>
      <c r="E394" s="101">
        <f>IFERROR(F394/F$359,0)</f>
        <v>0</v>
      </c>
      <c r="F394" s="102">
        <f>+SUM(F377:F393)</f>
        <v>0</v>
      </c>
      <c r="G394" s="103" t="s">
        <v>40</v>
      </c>
      <c r="H394" s="101">
        <f>IFERROR(I394/I$359,0)</f>
        <v>0</v>
      </c>
      <c r="I394" s="102">
        <f>+SUM(I377:I393)</f>
        <v>0</v>
      </c>
      <c r="J394" s="103" t="s">
        <v>40</v>
      </c>
      <c r="K394" s="101">
        <f>IFERROR(L394/L$359,0)</f>
        <v>0</v>
      </c>
      <c r="L394" s="102">
        <f>+SUM(L377:L393)</f>
        <v>0</v>
      </c>
      <c r="M394" s="154"/>
      <c r="N394" s="102">
        <f>+SUM(N377:N393)</f>
        <v>0</v>
      </c>
      <c r="O394" s="103" t="s">
        <v>40</v>
      </c>
      <c r="P394" s="101">
        <f>IFERROR(Q394/Q$359,0)</f>
        <v>0</v>
      </c>
      <c r="Q394" s="102">
        <f>+SUM(Q377:Q393)</f>
        <v>0</v>
      </c>
      <c r="R394" s="154"/>
      <c r="S394" s="120">
        <f>+SUM(S377:S393)</f>
        <v>0</v>
      </c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1:40" ht="15.75" customHeight="1">
      <c r="B395" s="7"/>
      <c r="C395" s="30"/>
      <c r="D395" s="14"/>
      <c r="E395" s="14"/>
      <c r="F395" s="41"/>
      <c r="G395" s="42"/>
      <c r="H395" s="14"/>
      <c r="I395" s="41"/>
      <c r="J395" s="42"/>
      <c r="K395" s="14"/>
      <c r="L395" s="41"/>
      <c r="M395" s="79"/>
      <c r="N395" s="78"/>
      <c r="O395" s="42"/>
      <c r="P395" s="14"/>
      <c r="Q395" s="41"/>
      <c r="R395" s="42"/>
      <c r="S395" s="256"/>
      <c r="T395" s="257"/>
      <c r="U395" s="257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spans="1:40" ht="15.75" customHeight="1">
      <c r="B396" s="7"/>
      <c r="C396" s="99" t="s">
        <v>66</v>
      </c>
      <c r="D396" s="100" t="s">
        <v>40</v>
      </c>
      <c r="E396" s="101">
        <f>IFERROR(F396/F$359,0)</f>
        <v>0</v>
      </c>
      <c r="F396" s="102">
        <f>F376+F394</f>
        <v>0</v>
      </c>
      <c r="G396" s="103" t="s">
        <v>40</v>
      </c>
      <c r="H396" s="101">
        <f>IFERROR(I396/I$359,0)</f>
        <v>0</v>
      </c>
      <c r="I396" s="102">
        <f>I376+I394</f>
        <v>0</v>
      </c>
      <c r="J396" s="103" t="s">
        <v>40</v>
      </c>
      <c r="K396" s="101">
        <f>IFERROR(L396/L$359,0)</f>
        <v>0</v>
      </c>
      <c r="L396" s="102">
        <f>L376+L394</f>
        <v>0</v>
      </c>
      <c r="M396" s="258"/>
      <c r="N396" s="102">
        <f>L396-I396</f>
        <v>0</v>
      </c>
      <c r="O396" s="103" t="s">
        <v>40</v>
      </c>
      <c r="P396" s="101">
        <f>IFERROR(Q396/Q$359,0)</f>
        <v>0</v>
      </c>
      <c r="Q396" s="102">
        <f>Q376+Q394</f>
        <v>0</v>
      </c>
      <c r="R396" s="106"/>
      <c r="S396" s="107">
        <f>L396-Q396</f>
        <v>0</v>
      </c>
      <c r="T396" s="257"/>
      <c r="U396" s="257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spans="1:40" ht="15.75" customHeight="1" thickBot="1">
      <c r="B397" s="7"/>
      <c r="C397" s="30"/>
      <c r="D397" s="14"/>
      <c r="E397" s="14"/>
      <c r="F397" s="60"/>
      <c r="G397" s="42"/>
      <c r="H397" s="14"/>
      <c r="I397" s="60"/>
      <c r="J397" s="42"/>
      <c r="K397" s="14"/>
      <c r="L397" s="60"/>
      <c r="M397" s="79"/>
      <c r="N397" s="78"/>
      <c r="O397" s="42"/>
      <c r="P397" s="14"/>
      <c r="Q397" s="60"/>
      <c r="R397" s="42"/>
      <c r="S397" s="256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spans="1:40" ht="15.75" customHeight="1" thickTop="1" thickBot="1">
      <c r="B398" s="7"/>
      <c r="C398" s="259" t="s">
        <v>73</v>
      </c>
      <c r="D398" s="260"/>
      <c r="E398" s="260"/>
      <c r="F398" s="261">
        <f>F361-F396</f>
        <v>0</v>
      </c>
      <c r="G398" s="262"/>
      <c r="H398" s="260"/>
      <c r="I398" s="261">
        <f>I361-I396</f>
        <v>0</v>
      </c>
      <c r="J398" s="263"/>
      <c r="K398" s="264"/>
      <c r="L398" s="261">
        <f>L361-L396</f>
        <v>0</v>
      </c>
      <c r="M398" s="262"/>
      <c r="N398" s="261">
        <f>L398-I398</f>
        <v>0</v>
      </c>
      <c r="O398" s="263"/>
      <c r="P398" s="264"/>
      <c r="Q398" s="261">
        <f>Q361-Q396</f>
        <v>0</v>
      </c>
      <c r="R398" s="263"/>
      <c r="S398" s="265">
        <f>L398-Q398</f>
        <v>0</v>
      </c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spans="1:40" ht="15.75" customHeight="1" thickTop="1">
      <c r="B399" s="7"/>
      <c r="C399" s="77"/>
      <c r="D399" s="82"/>
      <c r="E399" s="14"/>
      <c r="F399" s="118"/>
      <c r="G399" s="82"/>
      <c r="H399" s="14"/>
      <c r="I399" s="118"/>
      <c r="J399" s="77"/>
      <c r="K399" s="77"/>
      <c r="L399" s="118"/>
      <c r="M399" s="77"/>
      <c r="N399" s="118"/>
      <c r="O399" s="77"/>
      <c r="P399" s="77"/>
      <c r="Q399" s="118"/>
      <c r="R399" s="77"/>
      <c r="S399" s="118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1:40" ht="15.75" customHeight="1">
      <c r="B400" s="7"/>
      <c r="C400" s="14"/>
      <c r="D400" s="14"/>
      <c r="E400" s="14"/>
      <c r="F400" s="14"/>
      <c r="G400" s="14"/>
      <c r="H400" s="14"/>
      <c r="I400" s="14"/>
      <c r="J400" s="83"/>
      <c r="K400" s="14"/>
      <c r="L400" s="11" t="s">
        <v>219</v>
      </c>
      <c r="M400" s="14"/>
      <c r="N400" s="14"/>
      <c r="O400" s="14"/>
      <c r="P400" s="14"/>
      <c r="Q400" s="14"/>
      <c r="R400" s="11" t="s">
        <v>220</v>
      </c>
      <c r="S400" s="496"/>
      <c r="T400" s="11"/>
      <c r="U400" s="11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spans="1:61" ht="44.25" customHeight="1"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 t="s">
        <v>221</v>
      </c>
      <c r="M401" s="495">
        <f>L50</f>
        <v>11455.92</v>
      </c>
      <c r="N401" s="497">
        <f>I50/($I$50+$I$51+$I$52)</f>
        <v>0.53097345132743357</v>
      </c>
      <c r="O401" s="495">
        <f>($M$439*$O$405)*N401</f>
        <v>11551.518434355898</v>
      </c>
      <c r="P401" s="11"/>
      <c r="Q401" s="495">
        <f>O401-M401</f>
        <v>95.598434355897552</v>
      </c>
      <c r="R401" s="11">
        <v>6132</v>
      </c>
      <c r="S401" s="498">
        <f>Q401</f>
        <v>95.598434355897552</v>
      </c>
      <c r="T401" s="11"/>
      <c r="U401" s="11"/>
      <c r="V401" s="6" t="str">
        <f>C1</f>
        <v>Volks</v>
      </c>
      <c r="W401" s="6"/>
      <c r="X401" s="6"/>
      <c r="Y401" s="6"/>
      <c r="Z401" s="1"/>
      <c r="AA401" s="1"/>
      <c r="AB401" s="6"/>
      <c r="AC401" s="6"/>
      <c r="AD401" s="1"/>
      <c r="AE401" s="3" t="s">
        <v>122</v>
      </c>
      <c r="AF401" s="6"/>
      <c r="AG401" s="6"/>
      <c r="AH401" s="1"/>
      <c r="AI401" s="1"/>
      <c r="AJ401" s="266"/>
      <c r="AK401" s="2"/>
      <c r="AL401" s="1"/>
      <c r="AM401" s="6"/>
      <c r="AN401" s="6"/>
      <c r="AO401" s="5" t="str">
        <f>$S$1</f>
        <v>Réalisé, Août 2021</v>
      </c>
      <c r="AP401" s="257"/>
      <c r="AQ401" s="257"/>
      <c r="AR401" s="257"/>
      <c r="AS401" s="257"/>
      <c r="AT401" s="257"/>
      <c r="AU401" s="257"/>
      <c r="AV401" s="257"/>
      <c r="AW401" s="257"/>
      <c r="AX401" s="257"/>
      <c r="AY401" s="257"/>
      <c r="AZ401" s="257"/>
      <c r="BA401" s="257"/>
      <c r="BB401" s="257"/>
      <c r="BC401" s="257"/>
      <c r="BD401" s="257"/>
      <c r="BE401" s="257"/>
      <c r="BF401" s="257"/>
      <c r="BG401" s="257"/>
      <c r="BH401" s="257"/>
      <c r="BI401" s="257"/>
    </row>
    <row r="402" spans="1:61" ht="15.75" customHeight="1" thickBot="1"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 t="s">
        <v>222</v>
      </c>
      <c r="M402" s="495">
        <f>L51</f>
        <v>8210.07</v>
      </c>
      <c r="N402" s="497">
        <f t="shared" ref="N402:N403" si="122">I51/($I$50+$I$51+$I$52)</f>
        <v>0.38053097345132736</v>
      </c>
      <c r="O402" s="495">
        <f t="shared" ref="O402:O404" si="123">($M$439*$O$405)*N402</f>
        <v>8278.5882112883919</v>
      </c>
      <c r="P402" s="499"/>
      <c r="Q402" s="495">
        <f t="shared" ref="Q402:Q403" si="124">O402-M402</f>
        <v>68.518211288392195</v>
      </c>
      <c r="R402" s="11">
        <v>6139</v>
      </c>
      <c r="S402" s="498">
        <f>Q402</f>
        <v>68.518211288392195</v>
      </c>
      <c r="T402" s="11"/>
      <c r="U402" s="11"/>
      <c r="V402" s="267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57"/>
      <c r="AQ402" s="257"/>
      <c r="AR402" s="257"/>
      <c r="AS402" s="257"/>
      <c r="AT402" s="257"/>
      <c r="AU402" s="257"/>
      <c r="AV402" s="257"/>
      <c r="AW402" s="257"/>
      <c r="AX402" s="257"/>
      <c r="AY402" s="257"/>
      <c r="AZ402" s="257"/>
      <c r="BA402" s="257"/>
      <c r="BB402" s="257"/>
      <c r="BC402" s="257"/>
      <c r="BD402" s="257"/>
      <c r="BE402" s="257"/>
      <c r="BF402" s="257"/>
      <c r="BG402" s="257"/>
      <c r="BH402" s="257"/>
      <c r="BI402" s="257"/>
    </row>
    <row r="403" spans="1:61" ht="15.75" customHeight="1" thickTop="1" thickBot="1">
      <c r="A403" t="str">
        <f>+U403&amp;V403</f>
        <v/>
      </c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 t="s">
        <v>223</v>
      </c>
      <c r="M403" s="495">
        <f>L52</f>
        <v>1909.32</v>
      </c>
      <c r="N403" s="497">
        <f t="shared" si="122"/>
        <v>8.8495575221238923E-2</v>
      </c>
      <c r="O403" s="495">
        <f t="shared" si="123"/>
        <v>1925.2530723926495</v>
      </c>
      <c r="P403" s="499"/>
      <c r="Q403" s="495">
        <f t="shared" si="124"/>
        <v>15.933072392649592</v>
      </c>
      <c r="R403" s="11">
        <v>6131</v>
      </c>
      <c r="S403" s="498">
        <f>Q403</f>
        <v>15.933072392649592</v>
      </c>
      <c r="T403" s="11"/>
      <c r="U403" s="11"/>
      <c r="V403" s="268"/>
      <c r="W403" s="511"/>
      <c r="X403" s="535" t="s">
        <v>123</v>
      </c>
      <c r="Y403" s="533"/>
      <c r="Z403" s="536"/>
      <c r="AA403" s="532" t="s">
        <v>75</v>
      </c>
      <c r="AB403" s="533"/>
      <c r="AC403" s="536"/>
      <c r="AD403" s="532" t="s">
        <v>7</v>
      </c>
      <c r="AE403" s="533"/>
      <c r="AF403" s="536"/>
      <c r="AG403" s="532" t="s">
        <v>124</v>
      </c>
      <c r="AH403" s="533"/>
      <c r="AI403" s="536"/>
      <c r="AJ403" s="532" t="s">
        <v>125</v>
      </c>
      <c r="AK403" s="533"/>
      <c r="AL403" s="533"/>
      <c r="AM403" s="532" t="s">
        <v>126</v>
      </c>
      <c r="AN403" s="533"/>
      <c r="AO403" s="534"/>
      <c r="AP403" s="257"/>
      <c r="AQ403" s="257"/>
      <c r="AR403" s="257"/>
      <c r="AS403" s="257"/>
      <c r="AT403" s="257"/>
      <c r="AU403" s="257"/>
      <c r="AV403" s="257"/>
      <c r="AW403" s="257"/>
      <c r="AX403" s="257"/>
      <c r="AY403" s="257"/>
      <c r="AZ403" s="257"/>
      <c r="BA403" s="257"/>
      <c r="BB403" s="257"/>
      <c r="BC403" s="257"/>
      <c r="BD403" s="257"/>
      <c r="BE403" s="257"/>
      <c r="BF403" s="257"/>
      <c r="BG403" s="257"/>
      <c r="BH403" s="257"/>
      <c r="BI403" s="257"/>
    </row>
    <row r="404" spans="1:61" ht="15.75" customHeight="1">
      <c r="A404" t="str">
        <f t="shared" ref="A404:A483" si="125">+U404&amp;V404</f>
        <v/>
      </c>
      <c r="B404" s="7"/>
      <c r="C404" s="11"/>
      <c r="D404" s="11"/>
      <c r="E404" s="11"/>
      <c r="F404" s="11" t="s">
        <v>224</v>
      </c>
      <c r="G404" s="11"/>
      <c r="H404" s="11"/>
      <c r="I404" s="11"/>
      <c r="J404" s="11"/>
      <c r="M404" s="500"/>
      <c r="N404" s="501">
        <f>SUM(N401:N403)</f>
        <v>0.99999999999999989</v>
      </c>
      <c r="O404" s="495">
        <f t="shared" si="123"/>
        <v>21755.35971803694</v>
      </c>
      <c r="P404" s="499"/>
      <c r="Q404" s="502">
        <f>SUM(Q401:Q403)</f>
        <v>180.04971803693934</v>
      </c>
      <c r="R404" s="11"/>
      <c r="S404" s="498"/>
      <c r="T404" s="11"/>
      <c r="U404" s="11"/>
      <c r="V404" s="88"/>
      <c r="W404" s="270" t="s">
        <v>127</v>
      </c>
      <c r="X404" s="270" t="s">
        <v>128</v>
      </c>
      <c r="Y404" s="270" t="s">
        <v>129</v>
      </c>
      <c r="Z404" s="271" t="s">
        <v>130</v>
      </c>
      <c r="AA404" s="270" t="s">
        <v>128</v>
      </c>
      <c r="AB404" s="270" t="s">
        <v>129</v>
      </c>
      <c r="AC404" s="271" t="s">
        <v>130</v>
      </c>
      <c r="AD404" s="272" t="s">
        <v>128</v>
      </c>
      <c r="AE404" s="270" t="s">
        <v>129</v>
      </c>
      <c r="AF404" s="270" t="s">
        <v>130</v>
      </c>
      <c r="AG404" s="272" t="s">
        <v>131</v>
      </c>
      <c r="AH404" s="270" t="s">
        <v>132</v>
      </c>
      <c r="AI404" s="270" t="s">
        <v>133</v>
      </c>
      <c r="AJ404" s="272" t="s">
        <v>128</v>
      </c>
      <c r="AK404" s="270" t="s">
        <v>129</v>
      </c>
      <c r="AL404" s="270" t="s">
        <v>130</v>
      </c>
      <c r="AM404" s="273" t="s">
        <v>131</v>
      </c>
      <c r="AN404" s="270" t="s">
        <v>132</v>
      </c>
      <c r="AO404" s="145" t="s">
        <v>133</v>
      </c>
      <c r="AP404" s="257"/>
      <c r="AQ404" s="257"/>
      <c r="AR404" s="257"/>
      <c r="AS404" s="257"/>
      <c r="AT404" s="257"/>
      <c r="AU404" s="257"/>
      <c r="AV404" s="257"/>
      <c r="AW404" s="257"/>
      <c r="AX404" s="257"/>
      <c r="AY404" s="257"/>
      <c r="AZ404" s="257"/>
      <c r="BA404" s="257"/>
      <c r="BB404" s="257"/>
      <c r="BC404" s="257"/>
      <c r="BD404" s="257"/>
      <c r="BE404" s="257"/>
      <c r="BF404" s="257"/>
      <c r="BG404" s="257"/>
      <c r="BH404" s="257"/>
      <c r="BI404" s="257"/>
    </row>
    <row r="405" spans="1:61" ht="15.75" customHeight="1">
      <c r="A405" t="str">
        <f t="shared" si="125"/>
        <v>Ventes nettes</v>
      </c>
      <c r="B405" s="7"/>
      <c r="C405" s="11"/>
      <c r="D405" s="11"/>
      <c r="E405" s="11"/>
      <c r="F405" s="11" t="s">
        <v>219</v>
      </c>
      <c r="G405" s="11"/>
      <c r="H405" s="11"/>
      <c r="I405" s="495">
        <f>L31+L32+L42+L43+L44+L45+K405</f>
        <v>104028.32</v>
      </c>
      <c r="J405" s="503">
        <f t="shared" ref="J405:J410" si="126">I405/$I$410</f>
        <v>0.33723169702379063</v>
      </c>
      <c r="K405">
        <v>3500</v>
      </c>
      <c r="L405" s="11" t="s">
        <v>225</v>
      </c>
      <c r="M405" s="495">
        <f>SUM(M401:M403)</f>
        <v>21575.309999999998</v>
      </c>
      <c r="N405" s="497">
        <f>M405/$M$439</f>
        <v>0.33444073090099591</v>
      </c>
      <c r="O405" s="497">
        <f>J405</f>
        <v>0.33723169702379063</v>
      </c>
      <c r="P405" s="499">
        <f>O405*$M$439</f>
        <v>21755.359718036943</v>
      </c>
      <c r="Q405" s="315">
        <f>P405-M405</f>
        <v>180.04971803694571</v>
      </c>
      <c r="R405" s="257"/>
      <c r="S405" s="498"/>
      <c r="T405" s="257"/>
      <c r="U405" s="257"/>
      <c r="V405" s="109" t="s">
        <v>16</v>
      </c>
      <c r="W405" s="274"/>
      <c r="X405" s="274"/>
      <c r="Y405" s="274"/>
      <c r="Z405" s="275">
        <f>F5+F93+E193+E249+D313+D361</f>
        <v>2664975.792450421</v>
      </c>
      <c r="AA405" s="274"/>
      <c r="AB405" s="274"/>
      <c r="AC405" s="275">
        <f>I5+I93+H193+H249+G313+G361</f>
        <v>2664975.792450421</v>
      </c>
      <c r="AD405" s="276"/>
      <c r="AE405" s="277"/>
      <c r="AF405" s="277">
        <f>L5+L93+K193+K249+J313+J361</f>
        <v>5251946.54</v>
      </c>
      <c r="AG405" s="276"/>
      <c r="AH405" s="277"/>
      <c r="AI405" s="278"/>
      <c r="AJ405" s="276"/>
      <c r="AK405" s="277"/>
      <c r="AL405" s="277">
        <f>Q5+Q93+P193+P249+O313+O361</f>
        <v>4002154.3699999996</v>
      </c>
      <c r="AM405" s="279"/>
      <c r="AN405" s="277"/>
      <c r="AO405" s="280"/>
      <c r="AP405" s="257"/>
      <c r="AQ405" s="257"/>
      <c r="AR405" s="257"/>
      <c r="AS405" s="257"/>
      <c r="AT405" s="257"/>
      <c r="AU405" s="257"/>
      <c r="AV405" s="257"/>
      <c r="AW405" s="257"/>
      <c r="AX405" s="257"/>
      <c r="AY405" s="257"/>
      <c r="AZ405" s="257"/>
      <c r="BA405" s="257"/>
      <c r="BB405" s="257"/>
      <c r="BC405" s="257"/>
      <c r="BD405" s="257"/>
      <c r="BE405" s="257"/>
      <c r="BF405" s="257"/>
      <c r="BG405" s="257"/>
      <c r="BH405" s="257"/>
      <c r="BI405" s="257"/>
    </row>
    <row r="406" spans="1:61" ht="15.75" customHeight="1">
      <c r="A406" t="str">
        <f t="shared" si="125"/>
        <v>Profit brut</v>
      </c>
      <c r="B406" s="7"/>
      <c r="C406" s="11"/>
      <c r="D406" s="11"/>
      <c r="E406" s="11"/>
      <c r="F406" s="11" t="s">
        <v>225</v>
      </c>
      <c r="G406" s="11"/>
      <c r="H406" s="11"/>
      <c r="I406" s="495">
        <f>L111+L112+L122+L123+L124+L125+K406</f>
        <v>59552.7</v>
      </c>
      <c r="J406" s="503">
        <f t="shared" si="126"/>
        <v>0.19305375770125571</v>
      </c>
      <c r="K406">
        <v>1875</v>
      </c>
      <c r="L406" s="11" t="s">
        <v>221</v>
      </c>
      <c r="M406" s="495">
        <f>L130</f>
        <v>6577.01</v>
      </c>
      <c r="N406" s="497">
        <f>I130/(I$130+I$131+I$132)</f>
        <v>0.53097345132743368</v>
      </c>
      <c r="O406" s="495">
        <f>($J$406*$M$439)*N406</f>
        <v>6612.8541907210119</v>
      </c>
      <c r="P406" s="499"/>
      <c r="Q406" s="495">
        <f>O406-M406</f>
        <v>35.844190721011728</v>
      </c>
      <c r="R406" s="257">
        <v>6232</v>
      </c>
      <c r="S406" s="498">
        <f>Q406</f>
        <v>35.844190721011728</v>
      </c>
      <c r="T406" s="257"/>
      <c r="U406" s="257"/>
      <c r="V406" s="281" t="s">
        <v>134</v>
      </c>
      <c r="W406" s="282"/>
      <c r="X406" s="282"/>
      <c r="Y406" s="282"/>
      <c r="Z406" s="283">
        <f>F27+F107+F193+F249+F313+F361</f>
        <v>571692.64661406144</v>
      </c>
      <c r="AA406" s="282"/>
      <c r="AB406" s="282"/>
      <c r="AC406" s="283">
        <f>I27+I107+I193+I249+I313+I361</f>
        <v>571692.64661406144</v>
      </c>
      <c r="AD406" s="284"/>
      <c r="AE406" s="285"/>
      <c r="AF406" s="285">
        <f>L27+L107+L193+L249+L313+L361</f>
        <v>571949.9800000001</v>
      </c>
      <c r="AG406" s="284"/>
      <c r="AH406" s="285">
        <f>AF406-AC406</f>
        <v>257.3333859386621</v>
      </c>
      <c r="AI406" s="286">
        <f>AH406/AC406</f>
        <v>4.5012540822898296E-4</v>
      </c>
      <c r="AJ406" s="284"/>
      <c r="AK406" s="285"/>
      <c r="AL406" s="285">
        <f>Q27+Q107+Q193+Q249+Q313+Q361</f>
        <v>444700.48</v>
      </c>
      <c r="AM406" s="287"/>
      <c r="AN406" s="285">
        <f>AF406-AL406</f>
        <v>127249.50000000012</v>
      </c>
      <c r="AO406" s="288">
        <f>IF(AL406=0,0,AN406/AL406)</f>
        <v>0.28614653170601506</v>
      </c>
      <c r="AP406" s="257"/>
      <c r="AQ406" s="257"/>
      <c r="AR406" s="257"/>
      <c r="AS406" s="257"/>
      <c r="AT406" s="257"/>
      <c r="AU406" s="257"/>
      <c r="AV406" s="257"/>
      <c r="AW406" s="257"/>
      <c r="AX406" s="257"/>
      <c r="AY406" s="257"/>
      <c r="AZ406" s="257"/>
      <c r="BA406" s="257"/>
      <c r="BB406" s="257"/>
      <c r="BC406" s="257"/>
      <c r="BD406" s="257"/>
      <c r="BE406" s="257"/>
      <c r="BF406" s="257"/>
      <c r="BG406" s="257"/>
      <c r="BH406" s="257"/>
      <c r="BI406" s="257"/>
    </row>
    <row r="407" spans="1:61" ht="15.75" customHeight="1">
      <c r="A407" t="str">
        <f t="shared" si="125"/>
        <v>DÉPENSES</v>
      </c>
      <c r="B407" s="7"/>
      <c r="C407" s="11"/>
      <c r="D407" s="11"/>
      <c r="E407" s="11"/>
      <c r="F407" s="11" t="s">
        <v>84</v>
      </c>
      <c r="G407" s="11"/>
      <c r="H407" s="11"/>
      <c r="I407" s="162">
        <f>(K193-L193)+L197+L198+L199+L200+K407</f>
        <v>114177.63999999998</v>
      </c>
      <c r="J407" s="503">
        <f t="shared" si="126"/>
        <v>0.37013304934052021</v>
      </c>
      <c r="K407">
        <v>1094</v>
      </c>
      <c r="L407" s="11" t="s">
        <v>222</v>
      </c>
      <c r="M407" s="495">
        <f>L131</f>
        <v>4713.5200000000004</v>
      </c>
      <c r="N407" s="497">
        <f>I131/(I$130+I$131+I$132)</f>
        <v>0.38053097345132741</v>
      </c>
      <c r="O407" s="495">
        <f>($J$406*$M$439)*N407</f>
        <v>4739.2121700167245</v>
      </c>
      <c r="P407" s="499"/>
      <c r="Q407" s="495">
        <f t="shared" ref="Q407:Q408" si="127">O407-M407</f>
        <v>25.692170016724049</v>
      </c>
      <c r="R407" s="257">
        <v>6239</v>
      </c>
      <c r="S407" s="498">
        <f>Q407</f>
        <v>25.692170016724049</v>
      </c>
      <c r="T407" s="257"/>
      <c r="U407" s="257"/>
      <c r="V407" s="289" t="s">
        <v>135</v>
      </c>
      <c r="W407" s="290"/>
      <c r="X407" s="290"/>
      <c r="Y407" s="290"/>
      <c r="Z407" s="291"/>
      <c r="AA407" s="290"/>
      <c r="AB407" s="290"/>
      <c r="AC407" s="291"/>
      <c r="AD407" s="292"/>
      <c r="AE407" s="290"/>
      <c r="AF407" s="293"/>
      <c r="AG407" s="292"/>
      <c r="AH407" s="293"/>
      <c r="AI407" s="294"/>
      <c r="AJ407" s="292"/>
      <c r="AK407" s="290"/>
      <c r="AL407" s="293"/>
      <c r="AM407" s="295"/>
      <c r="AN407" s="293"/>
      <c r="AO407" s="296"/>
      <c r="AP407" s="257"/>
      <c r="AQ407" s="257"/>
      <c r="AR407" s="257"/>
      <c r="AS407" s="257"/>
      <c r="AT407" s="257"/>
      <c r="AU407" s="257"/>
      <c r="AV407" s="257"/>
      <c r="AW407" s="257"/>
      <c r="AX407" s="257"/>
      <c r="AY407" s="257"/>
      <c r="AZ407" s="257"/>
      <c r="BA407" s="257"/>
      <c r="BB407" s="257"/>
      <c r="BC407" s="257"/>
      <c r="BD407" s="257"/>
      <c r="BE407" s="257"/>
      <c r="BF407" s="257"/>
      <c r="BG407" s="257"/>
      <c r="BH407" s="257"/>
      <c r="BI407" s="257"/>
    </row>
    <row r="408" spans="1:61" ht="15.75" customHeight="1">
      <c r="A408" t="str">
        <f t="shared" si="125"/>
        <v>Comm. vendeurs</v>
      </c>
      <c r="B408" s="7"/>
      <c r="C408" s="11"/>
      <c r="D408" s="11"/>
      <c r="E408" s="11"/>
      <c r="F408" s="11" t="s">
        <v>226</v>
      </c>
      <c r="G408" s="11"/>
      <c r="H408" s="11"/>
      <c r="I408" s="495">
        <f>L253+L254+L255+L256+K408</f>
        <v>6845.36</v>
      </c>
      <c r="J408" s="503">
        <f t="shared" si="126"/>
        <v>2.2190806979664527E-2</v>
      </c>
      <c r="K408">
        <v>0</v>
      </c>
      <c r="L408" s="11" t="s">
        <v>223</v>
      </c>
      <c r="M408" s="495">
        <f>L132</f>
        <v>1096.17</v>
      </c>
      <c r="N408" s="497">
        <f>I132/(I$130+I$131+I$132)</f>
        <v>8.8495575221238951E-2</v>
      </c>
      <c r="O408" s="495">
        <f>($J$406*$M$439)*N408</f>
        <v>1102.1423651201687</v>
      </c>
      <c r="P408" s="499"/>
      <c r="Q408" s="495">
        <f t="shared" si="127"/>
        <v>5.9723651201686607</v>
      </c>
      <c r="R408" s="257">
        <v>6231</v>
      </c>
      <c r="S408" s="498">
        <f>Q408</f>
        <v>5.9723651201686607</v>
      </c>
      <c r="T408" s="257"/>
      <c r="U408" s="257"/>
      <c r="V408" s="108" t="s">
        <v>32</v>
      </c>
      <c r="W408" s="297" t="s">
        <v>136</v>
      </c>
      <c r="X408" s="290"/>
      <c r="Y408" s="298">
        <f t="shared" ref="Y408:Y417" si="128">Z408/(D$13+D$96)</f>
        <v>418.2163713500853</v>
      </c>
      <c r="Z408" s="291">
        <f t="shared" ref="Z408:Z414" si="129">+SUMIF($C:$C,$V408,F:F)</f>
        <v>41703.976110795105</v>
      </c>
      <c r="AA408" s="290"/>
      <c r="AB408" s="298">
        <f t="shared" ref="AB408:AB417" si="130">IF(AC408=0,0,AC408/(G$13+G$96))</f>
        <v>418.2163713500853</v>
      </c>
      <c r="AC408" s="291">
        <f t="shared" ref="AC408:AC414" si="131">+SUMIF($C:$C,$V408,I:I)</f>
        <v>41703.976110795105</v>
      </c>
      <c r="AD408" s="299"/>
      <c r="AE408" s="298">
        <f t="shared" ref="AE408:AE413" si="132">IF(AF408=0,0,AF408/(J$13+J$96))</f>
        <v>653.22058823529414</v>
      </c>
      <c r="AF408" s="291">
        <f t="shared" ref="AF408:AF414" si="133">+SUMIF($C:$C,$V408,L:L)</f>
        <v>66628.5</v>
      </c>
      <c r="AG408" s="292">
        <f t="shared" ref="AG408:AH417" si="134">AE408-AB408</f>
        <v>235.00421688520885</v>
      </c>
      <c r="AH408" s="293">
        <f t="shared" si="134"/>
        <v>24924.523889204895</v>
      </c>
      <c r="AI408" s="294">
        <f>IF(AC408=0,0,AH408/AC408)</f>
        <v>0.59765341853706755</v>
      </c>
      <c r="AJ408" s="299"/>
      <c r="AK408" s="293">
        <f t="shared" ref="AK408:AK417" si="135">AL408/(O$13+O$96)</f>
        <v>422.48458333333332</v>
      </c>
      <c r="AL408" s="291">
        <f t="shared" ref="AL408:AL414" si="136">+SUMIF($C:$C,$V408,Q:Q)</f>
        <v>30418.89</v>
      </c>
      <c r="AM408" s="295">
        <f t="shared" ref="AM408:AM417" si="137">AE408-Y408</f>
        <v>235.00421688520885</v>
      </c>
      <c r="AN408" s="293">
        <f t="shared" ref="AN408:AN430" si="138">AF408-AL408</f>
        <v>36209.61</v>
      </c>
      <c r="AO408" s="300">
        <f>IF(AL408=0,0,AN408/AL408)</f>
        <v>1.1903659206499646</v>
      </c>
      <c r="AP408" s="257"/>
      <c r="AQ408" s="257"/>
      <c r="AR408" s="7"/>
      <c r="AS408" s="257"/>
      <c r="AT408" s="257"/>
      <c r="AU408" s="257"/>
      <c r="AV408" s="257"/>
      <c r="AW408" s="257"/>
      <c r="AX408" s="257"/>
      <c r="AY408" s="257"/>
      <c r="AZ408" s="257"/>
      <c r="BA408" s="257"/>
      <c r="BB408" s="257"/>
      <c r="BC408" s="257"/>
      <c r="BD408" s="257"/>
      <c r="BE408" s="257"/>
      <c r="BF408" s="257"/>
      <c r="BG408" s="257"/>
      <c r="BH408" s="257"/>
      <c r="BI408" s="257"/>
    </row>
    <row r="409" spans="1:61" ht="15.75" customHeight="1">
      <c r="A409" t="str">
        <f t="shared" si="125"/>
        <v>Comm. F&amp;I</v>
      </c>
      <c r="B409" s="7"/>
      <c r="C409" s="11"/>
      <c r="D409" s="11"/>
      <c r="E409" s="11"/>
      <c r="F409" s="11" t="s">
        <v>227</v>
      </c>
      <c r="G409" s="11"/>
      <c r="H409" s="11"/>
      <c r="I409" s="495">
        <f>L317+L318+L319+L320+K409</f>
        <v>23873.27</v>
      </c>
      <c r="J409" s="503">
        <f t="shared" si="126"/>
        <v>7.7390688954768749E-2</v>
      </c>
      <c r="K409">
        <v>678</v>
      </c>
      <c r="M409" s="500">
        <f>SUM(M406:M408)</f>
        <v>12386.7</v>
      </c>
      <c r="N409" s="497">
        <f>SUM(N406:N408)</f>
        <v>1</v>
      </c>
      <c r="O409" s="500">
        <f t="shared" ref="O409" si="139">SUM(O406:O408)</f>
        <v>12454.208725857905</v>
      </c>
      <c r="Q409" s="502">
        <f>SUM(Q406:Q408)</f>
        <v>67.508725857904437</v>
      </c>
      <c r="R409" s="257"/>
      <c r="S409" s="498"/>
      <c r="T409" s="257"/>
      <c r="U409" s="257"/>
      <c r="V409" s="109" t="s">
        <v>33</v>
      </c>
      <c r="W409" s="301" t="s">
        <v>137</v>
      </c>
      <c r="X409" s="274"/>
      <c r="Y409" s="302">
        <f t="shared" si="128"/>
        <v>369.17047188359857</v>
      </c>
      <c r="Z409" s="275">
        <f t="shared" si="129"/>
        <v>36813.184741055476</v>
      </c>
      <c r="AA409" s="274"/>
      <c r="AB409" s="302">
        <f t="shared" si="130"/>
        <v>369.17047188359857</v>
      </c>
      <c r="AC409" s="275">
        <f t="shared" si="131"/>
        <v>36813.184741055476</v>
      </c>
      <c r="AD409" s="303"/>
      <c r="AE409" s="302">
        <f t="shared" si="132"/>
        <v>399.15980392156865</v>
      </c>
      <c r="AF409" s="275">
        <f t="shared" si="133"/>
        <v>40714.300000000003</v>
      </c>
      <c r="AG409" s="276">
        <f t="shared" si="134"/>
        <v>29.989332037970087</v>
      </c>
      <c r="AH409" s="277">
        <f t="shared" si="134"/>
        <v>3901.1152589445264</v>
      </c>
      <c r="AI409" s="304">
        <f t="shared" ref="AI409:AI417" si="140">IF(AC409=0,0,AH409/AC409)</f>
        <v>0.10597059956602595</v>
      </c>
      <c r="AJ409" s="303"/>
      <c r="AK409" s="277">
        <f t="shared" si="135"/>
        <v>393.88986111111109</v>
      </c>
      <c r="AL409" s="275">
        <f t="shared" si="136"/>
        <v>28360.07</v>
      </c>
      <c r="AM409" s="279">
        <f t="shared" si="137"/>
        <v>29.989332037970087</v>
      </c>
      <c r="AN409" s="277">
        <f t="shared" si="138"/>
        <v>12354.230000000003</v>
      </c>
      <c r="AO409" s="305">
        <f t="shared" ref="AO409:AO417" si="141">IF(AL409=0,0,AN409/AL409)</f>
        <v>0.43562057498447654</v>
      </c>
      <c r="AP409" s="257"/>
      <c r="AQ409" s="257"/>
      <c r="AR409" s="14"/>
      <c r="AS409" s="257"/>
      <c r="AT409" s="257"/>
      <c r="AU409" s="257"/>
      <c r="AV409" s="257"/>
      <c r="AW409" s="257"/>
      <c r="AX409" s="257"/>
      <c r="AY409" s="257"/>
      <c r="AZ409" s="257"/>
      <c r="BA409" s="257"/>
      <c r="BB409" s="257"/>
      <c r="BC409" s="257"/>
      <c r="BD409" s="257"/>
      <c r="BE409" s="257"/>
      <c r="BF409" s="257"/>
      <c r="BG409" s="257"/>
      <c r="BH409" s="257"/>
      <c r="BI409" s="257"/>
    </row>
    <row r="410" spans="1:61" ht="15.75" customHeight="1">
      <c r="A410" t="str">
        <f t="shared" si="125"/>
        <v>Frais de livraison</v>
      </c>
      <c r="B410" s="7"/>
      <c r="C410" s="11"/>
      <c r="D410" s="11"/>
      <c r="E410" s="11"/>
      <c r="F410" s="11"/>
      <c r="G410" s="11"/>
      <c r="H410" s="11"/>
      <c r="I410" s="495">
        <f>SUM(I405:I409)</f>
        <v>308477.29000000004</v>
      </c>
      <c r="J410" s="11">
        <f t="shared" si="126"/>
        <v>1</v>
      </c>
      <c r="L410" s="11" t="s">
        <v>84</v>
      </c>
      <c r="M410" s="500">
        <f>SUM(M406:M408)</f>
        <v>12386.7</v>
      </c>
      <c r="N410" s="497">
        <f>M409/$M$439</f>
        <v>0.19200729915126907</v>
      </c>
      <c r="O410" s="497">
        <f>J406</f>
        <v>0.19305375770125571</v>
      </c>
      <c r="P410" s="499">
        <f>O410*$M$439</f>
        <v>12454.208725857905</v>
      </c>
      <c r="Q410" s="315">
        <f>P410-M409</f>
        <v>67.50872585790421</v>
      </c>
      <c r="R410" s="257"/>
      <c r="S410" s="498"/>
      <c r="T410" s="257"/>
      <c r="U410" s="257"/>
      <c r="V410" s="108" t="s">
        <v>34</v>
      </c>
      <c r="W410" s="297" t="s">
        <v>138</v>
      </c>
      <c r="X410" s="290"/>
      <c r="Y410" s="298">
        <f t="shared" si="128"/>
        <v>156.06592707071658</v>
      </c>
      <c r="Z410" s="291">
        <f t="shared" si="129"/>
        <v>15562.685107843346</v>
      </c>
      <c r="AA410" s="290"/>
      <c r="AB410" s="298">
        <f t="shared" si="130"/>
        <v>156.06592707071658</v>
      </c>
      <c r="AC410" s="291">
        <f t="shared" si="131"/>
        <v>15562.685107843346</v>
      </c>
      <c r="AD410" s="299"/>
      <c r="AE410" s="298">
        <f t="shared" si="132"/>
        <v>134.26852941176469</v>
      </c>
      <c r="AF410" s="291">
        <f t="shared" si="133"/>
        <v>13695.39</v>
      </c>
      <c r="AG410" s="292">
        <f t="shared" si="134"/>
        <v>-21.797397658951894</v>
      </c>
      <c r="AH410" s="293">
        <f t="shared" si="134"/>
        <v>-1867.2951078433471</v>
      </c>
      <c r="AI410" s="294">
        <f t="shared" si="140"/>
        <v>-0.11998540707491794</v>
      </c>
      <c r="AJ410" s="299"/>
      <c r="AK410" s="293">
        <f t="shared" si="135"/>
        <v>149.9076388888889</v>
      </c>
      <c r="AL410" s="291">
        <f t="shared" si="136"/>
        <v>10793.35</v>
      </c>
      <c r="AM410" s="295">
        <f t="shared" si="137"/>
        <v>-21.797397658951894</v>
      </c>
      <c r="AN410" s="293">
        <f t="shared" si="138"/>
        <v>2902.0399999999991</v>
      </c>
      <c r="AO410" s="300">
        <f t="shared" si="141"/>
        <v>0.26887296344508416</v>
      </c>
      <c r="AP410" s="257"/>
      <c r="AQ410" s="257"/>
      <c r="AR410" s="14"/>
      <c r="AS410" s="257"/>
      <c r="AT410" s="257"/>
      <c r="AU410" s="257"/>
      <c r="AV410" s="257"/>
      <c r="AW410" s="257"/>
      <c r="AX410" s="257"/>
      <c r="AY410" s="257"/>
      <c r="AZ410" s="257"/>
      <c r="BA410" s="257"/>
      <c r="BB410" s="257"/>
      <c r="BC410" s="257"/>
      <c r="BD410" s="257"/>
      <c r="BE410" s="257"/>
      <c r="BF410" s="257"/>
      <c r="BG410" s="257"/>
      <c r="BH410" s="257"/>
      <c r="BI410" s="257"/>
    </row>
    <row r="411" spans="1:61" ht="15.75" customHeight="1">
      <c r="A411" t="str">
        <f t="shared" si="125"/>
        <v>Service gratuit 1</v>
      </c>
      <c r="B411" s="7"/>
      <c r="C411" s="11"/>
      <c r="D411" s="11"/>
      <c r="E411" s="11"/>
      <c r="F411" s="11"/>
      <c r="G411" s="11"/>
      <c r="H411" s="11"/>
      <c r="I411" s="11"/>
      <c r="J411" s="11"/>
      <c r="L411" s="11" t="s">
        <v>221</v>
      </c>
      <c r="M411" s="495">
        <f>L205</f>
        <v>12820.31</v>
      </c>
      <c r="N411" s="497">
        <f>$N$406</f>
        <v>0.53097345132743368</v>
      </c>
      <c r="O411" s="495">
        <f>($J$407*$M$439)*N411</f>
        <v>12678.519784336142</v>
      </c>
      <c r="P411" s="499"/>
      <c r="Q411" s="495">
        <f>O411-M411</f>
        <v>-141.79021566385745</v>
      </c>
      <c r="R411" s="257">
        <v>6432</v>
      </c>
      <c r="S411" s="498">
        <f>Q411</f>
        <v>-141.79021566385745</v>
      </c>
      <c r="T411" s="257"/>
      <c r="U411" s="257"/>
      <c r="V411" s="108" t="s">
        <v>35</v>
      </c>
      <c r="W411" s="297" t="s">
        <v>139</v>
      </c>
      <c r="X411" s="290"/>
      <c r="Y411" s="298">
        <f t="shared" si="128"/>
        <v>43.601158040950928</v>
      </c>
      <c r="Z411" s="291">
        <f t="shared" si="129"/>
        <v>4347.8490511331547</v>
      </c>
      <c r="AA411" s="290"/>
      <c r="AB411" s="298">
        <f t="shared" si="130"/>
        <v>43.601158040950928</v>
      </c>
      <c r="AC411" s="291">
        <f t="shared" si="131"/>
        <v>4347.8490511331547</v>
      </c>
      <c r="AD411" s="299"/>
      <c r="AE411" s="298">
        <f t="shared" si="132"/>
        <v>-2.1302941176470598</v>
      </c>
      <c r="AF411" s="291">
        <f t="shared" si="133"/>
        <v>-217.29000000000008</v>
      </c>
      <c r="AG411" s="292">
        <f t="shared" si="134"/>
        <v>-45.731452158597989</v>
      </c>
      <c r="AH411" s="293">
        <f t="shared" si="134"/>
        <v>-4565.1390511331547</v>
      </c>
      <c r="AI411" s="294">
        <f t="shared" si="140"/>
        <v>-1.0499764360364279</v>
      </c>
      <c r="AJ411" s="299"/>
      <c r="AK411" s="293">
        <f t="shared" si="135"/>
        <v>62.81583333333333</v>
      </c>
      <c r="AL411" s="291">
        <f t="shared" si="136"/>
        <v>4522.74</v>
      </c>
      <c r="AM411" s="295">
        <f t="shared" si="137"/>
        <v>-45.731452158597989</v>
      </c>
      <c r="AN411" s="293">
        <f t="shared" si="138"/>
        <v>-4740.03</v>
      </c>
      <c r="AO411" s="306">
        <f t="shared" si="141"/>
        <v>-1.0480438849016305</v>
      </c>
      <c r="AP411" s="257"/>
      <c r="AQ411" s="257" t="s">
        <v>247</v>
      </c>
      <c r="AR411" s="14"/>
      <c r="AS411" s="257"/>
      <c r="AT411" s="257"/>
      <c r="AU411" s="257"/>
      <c r="AV411" s="257"/>
      <c r="AW411" s="257"/>
      <c r="AX411" s="257"/>
      <c r="AY411" s="257"/>
      <c r="AZ411" s="257"/>
      <c r="BA411" s="257"/>
      <c r="BB411" s="257"/>
      <c r="BC411" s="257"/>
      <c r="BD411" s="257"/>
      <c r="BE411" s="257"/>
      <c r="BF411" s="257"/>
      <c r="BG411" s="257"/>
      <c r="BH411" s="257"/>
      <c r="BI411" s="257"/>
    </row>
    <row r="412" spans="1:61" ht="15.75" customHeight="1">
      <c r="A412" t="str">
        <f t="shared" si="125"/>
        <v>Entretien stock</v>
      </c>
      <c r="B412" s="7"/>
      <c r="C412" s="11"/>
      <c r="D412" s="11"/>
      <c r="E412" s="11"/>
      <c r="F412" s="11"/>
      <c r="G412" s="11"/>
      <c r="H412" s="11"/>
      <c r="I412" s="11"/>
      <c r="J412" s="11"/>
      <c r="L412" s="11" t="s">
        <v>222</v>
      </c>
      <c r="M412" s="495">
        <f>L206</f>
        <v>9187.89</v>
      </c>
      <c r="N412" s="497">
        <f>$N$407</f>
        <v>0.38053097345132741</v>
      </c>
      <c r="O412" s="495">
        <f>($J$407*$M$439)*N412</f>
        <v>9086.2725121075673</v>
      </c>
      <c r="P412" s="499"/>
      <c r="Q412" s="495">
        <f t="shared" ref="Q412:Q413" si="142">O412-M412</f>
        <v>-101.61748789243211</v>
      </c>
      <c r="R412" s="257">
        <v>6439</v>
      </c>
      <c r="S412" s="498">
        <f>Q412</f>
        <v>-101.61748789243211</v>
      </c>
      <c r="T412" s="257"/>
      <c r="U412" s="257"/>
      <c r="V412" s="109" t="s">
        <v>36</v>
      </c>
      <c r="W412" s="301"/>
      <c r="X412" s="274"/>
      <c r="Y412" s="302">
        <f t="shared" si="128"/>
        <v>46.360130659078493</v>
      </c>
      <c r="Z412" s="275">
        <f t="shared" si="129"/>
        <v>4622.9701033896526</v>
      </c>
      <c r="AA412" s="274"/>
      <c r="AB412" s="302">
        <f t="shared" si="130"/>
        <v>46.360130659078493</v>
      </c>
      <c r="AC412" s="275">
        <f t="shared" si="131"/>
        <v>4622.9701033896526</v>
      </c>
      <c r="AD412" s="303"/>
      <c r="AE412" s="302">
        <f t="shared" si="132"/>
        <v>55.884411764705881</v>
      </c>
      <c r="AF412" s="275">
        <f t="shared" si="133"/>
        <v>5700.21</v>
      </c>
      <c r="AG412" s="276">
        <f t="shared" si="134"/>
        <v>9.5242811056273879</v>
      </c>
      <c r="AH412" s="277">
        <f t="shared" si="134"/>
        <v>1077.2398966103474</v>
      </c>
      <c r="AI412" s="304">
        <f t="shared" si="140"/>
        <v>0.23301900564325387</v>
      </c>
      <c r="AJ412" s="303"/>
      <c r="AK412" s="277">
        <f t="shared" si="135"/>
        <v>49.329861111111114</v>
      </c>
      <c r="AL412" s="275">
        <f t="shared" si="136"/>
        <v>3551.75</v>
      </c>
      <c r="AM412" s="279">
        <f t="shared" si="137"/>
        <v>9.5242811056273879</v>
      </c>
      <c r="AN412" s="277">
        <f t="shared" si="138"/>
        <v>2148.46</v>
      </c>
      <c r="AO412" s="305">
        <f t="shared" si="141"/>
        <v>0.60490180896741041</v>
      </c>
      <c r="AP412" s="257"/>
      <c r="AQ412" s="257"/>
      <c r="AR412" s="14"/>
      <c r="AS412" s="257"/>
      <c r="AT412" s="257"/>
      <c r="AU412" s="257"/>
      <c r="AV412" s="257"/>
      <c r="AW412" s="257"/>
      <c r="AX412" s="257"/>
      <c r="AY412" s="257"/>
      <c r="AZ412" s="257"/>
      <c r="BA412" s="257"/>
      <c r="BB412" s="257"/>
      <c r="BC412" s="257"/>
      <c r="BD412" s="257"/>
      <c r="BE412" s="257"/>
      <c r="BF412" s="257"/>
      <c r="BG412" s="257"/>
      <c r="BH412" s="257"/>
      <c r="BI412" s="257"/>
    </row>
    <row r="413" spans="1:61" ht="15.75" customHeight="1">
      <c r="A413" t="str">
        <f t="shared" si="125"/>
        <v>Publicité 1</v>
      </c>
      <c r="B413" s="7"/>
      <c r="C413" s="11"/>
      <c r="D413" s="11"/>
      <c r="E413" s="11"/>
      <c r="F413" s="11"/>
      <c r="G413" s="11"/>
      <c r="H413" s="11"/>
      <c r="I413" s="11"/>
      <c r="J413" s="11"/>
      <c r="L413" s="11" t="s">
        <v>223</v>
      </c>
      <c r="M413" s="495">
        <f>L207</f>
        <v>2136.7199999999998</v>
      </c>
      <c r="N413" s="497">
        <f>$N$408</f>
        <v>8.8495575221238951E-2</v>
      </c>
      <c r="O413" s="495">
        <f>($J$407*$M$439)*N413</f>
        <v>2113.0866307226906</v>
      </c>
      <c r="P413" s="499"/>
      <c r="Q413" s="495">
        <f t="shared" si="142"/>
        <v>-23.633369277309157</v>
      </c>
      <c r="R413" s="257">
        <v>6431</v>
      </c>
      <c r="S413" s="498">
        <f>Q413</f>
        <v>-23.633369277309157</v>
      </c>
      <c r="T413" s="257"/>
      <c r="U413" s="257"/>
      <c r="V413" s="108" t="s">
        <v>37</v>
      </c>
      <c r="W413" s="297" t="s">
        <v>140</v>
      </c>
      <c r="X413" s="294"/>
      <c r="Y413" s="298">
        <f t="shared" si="128"/>
        <v>134.81720704571632</v>
      </c>
      <c r="Z413" s="291">
        <f t="shared" si="129"/>
        <v>13443.791221774522</v>
      </c>
      <c r="AA413" s="294"/>
      <c r="AB413" s="298">
        <f t="shared" si="130"/>
        <v>134.81720704571632</v>
      </c>
      <c r="AC413" s="291">
        <f t="shared" si="131"/>
        <v>13443.791221774522</v>
      </c>
      <c r="AD413" s="299"/>
      <c r="AE413" s="298">
        <f t="shared" si="132"/>
        <v>143.99725490196076</v>
      </c>
      <c r="AF413" s="291">
        <f t="shared" si="133"/>
        <v>14687.719999999998</v>
      </c>
      <c r="AG413" s="292">
        <f t="shared" si="134"/>
        <v>9.1800478562444425</v>
      </c>
      <c r="AH413" s="293">
        <f t="shared" si="134"/>
        <v>1243.928778225476</v>
      </c>
      <c r="AI413" s="294">
        <f t="shared" si="140"/>
        <v>9.2528123778857885E-2</v>
      </c>
      <c r="AJ413" s="299"/>
      <c r="AK413" s="293">
        <f t="shared" si="135"/>
        <v>270.83333333333331</v>
      </c>
      <c r="AL413" s="291">
        <f t="shared" si="136"/>
        <v>19500</v>
      </c>
      <c r="AM413" s="295">
        <f t="shared" si="137"/>
        <v>9.1800478562444425</v>
      </c>
      <c r="AN413" s="293">
        <f t="shared" si="138"/>
        <v>-4812.2800000000025</v>
      </c>
      <c r="AO413" s="300">
        <f t="shared" si="141"/>
        <v>-0.24678358974358988</v>
      </c>
      <c r="AP413" s="257"/>
      <c r="AQ413" s="257"/>
      <c r="AR413" s="14"/>
      <c r="AS413" s="257"/>
      <c r="AT413" s="257"/>
      <c r="AU413" s="257"/>
      <c r="AV413" s="257"/>
      <c r="AW413" s="257"/>
      <c r="AX413" s="257"/>
      <c r="AY413" s="257"/>
      <c r="AZ413" s="257"/>
      <c r="BA413" s="257"/>
      <c r="BB413" s="257"/>
      <c r="BC413" s="257"/>
      <c r="BD413" s="257"/>
      <c r="BE413" s="257"/>
      <c r="BF413" s="257"/>
      <c r="BG413" s="257"/>
      <c r="BH413" s="257"/>
      <c r="BI413" s="257"/>
    </row>
    <row r="414" spans="1:61" ht="15.75" customHeight="1">
      <c r="A414" t="str">
        <f t="shared" si="125"/>
        <v>Intérêt de gros</v>
      </c>
      <c r="B414" s="7"/>
      <c r="C414" s="11"/>
      <c r="D414" s="11"/>
      <c r="E414" s="11"/>
      <c r="F414" s="11" t="s">
        <v>221</v>
      </c>
      <c r="G414" s="11"/>
      <c r="H414" s="11"/>
      <c r="I414" s="11"/>
      <c r="J414" s="11"/>
      <c r="L414" s="11"/>
      <c r="M414" s="495">
        <f>SUM(M411:M413)</f>
        <v>24144.92</v>
      </c>
      <c r="N414" s="495"/>
      <c r="O414" s="495">
        <f t="shared" ref="O414" si="143">SUM(O411:O413)</f>
        <v>23877.878927166399</v>
      </c>
      <c r="Q414" s="495">
        <f>O414-M414</f>
        <v>-267.04107283359917</v>
      </c>
      <c r="R414" s="257"/>
      <c r="S414" s="498"/>
      <c r="T414" s="257"/>
      <c r="U414" s="257"/>
      <c r="V414" s="108" t="s">
        <v>38</v>
      </c>
      <c r="W414" s="297" t="s">
        <v>141</v>
      </c>
      <c r="X414" s="290"/>
      <c r="Y414" s="298">
        <f t="shared" si="128"/>
        <v>163.8889795761709</v>
      </c>
      <c r="Z414" s="291">
        <f t="shared" si="129"/>
        <v>16342.789420230149</v>
      </c>
      <c r="AA414" s="290"/>
      <c r="AB414" s="298">
        <f t="shared" si="130"/>
        <v>163.8889795761709</v>
      </c>
      <c r="AC414" s="291">
        <f t="shared" si="131"/>
        <v>16342.789420230149</v>
      </c>
      <c r="AD414" s="299"/>
      <c r="AE414" s="298">
        <f>IF(AF414=0,0,AF414/(J$13+J$13))</f>
        <v>97.249365079365077</v>
      </c>
      <c r="AF414" s="291">
        <f t="shared" si="133"/>
        <v>12253.42</v>
      </c>
      <c r="AG414" s="292">
        <f t="shared" si="134"/>
        <v>-66.639614496805819</v>
      </c>
      <c r="AH414" s="293">
        <f t="shared" si="134"/>
        <v>-4089.3694202301485</v>
      </c>
      <c r="AI414" s="294">
        <f t="shared" si="140"/>
        <v>-0.25022469023360638</v>
      </c>
      <c r="AJ414" s="299"/>
      <c r="AK414" s="293">
        <f t="shared" si="135"/>
        <v>366.48</v>
      </c>
      <c r="AL414" s="291">
        <f t="shared" si="136"/>
        <v>26386.560000000001</v>
      </c>
      <c r="AM414" s="295">
        <f t="shared" si="137"/>
        <v>-66.639614496805819</v>
      </c>
      <c r="AN414" s="293">
        <f t="shared" si="138"/>
        <v>-14133.140000000001</v>
      </c>
      <c r="AO414" s="300">
        <f t="shared" si="141"/>
        <v>-0.53561889082927072</v>
      </c>
      <c r="AP414" s="257"/>
      <c r="AQ414" s="257"/>
      <c r="AR414" s="14"/>
      <c r="AS414" s="257"/>
      <c r="AT414" s="257"/>
      <c r="AU414" s="257"/>
      <c r="AV414" s="257"/>
      <c r="AW414" s="257"/>
      <c r="AX414" s="257"/>
      <c r="AY414" s="257"/>
      <c r="AZ414" s="257"/>
      <c r="BA414" s="257"/>
      <c r="BB414" s="257"/>
      <c r="BC414" s="257"/>
      <c r="BD414" s="257"/>
      <c r="BE414" s="257"/>
      <c r="BF414" s="257"/>
      <c r="BG414" s="257"/>
      <c r="BH414" s="257"/>
      <c r="BI414" s="257"/>
    </row>
    <row r="415" spans="1:61" ht="15.75" hidden="1" customHeight="1">
      <c r="A415" t="str">
        <f t="shared" si="125"/>
        <v>[...]</v>
      </c>
      <c r="B415" s="7"/>
      <c r="C415" s="11"/>
      <c r="D415" s="11"/>
      <c r="E415" s="11"/>
      <c r="F415" s="11"/>
      <c r="G415" s="11"/>
      <c r="H415" s="11"/>
      <c r="I415" s="11"/>
      <c r="J415" s="11"/>
      <c r="L415" s="11" t="s">
        <v>223</v>
      </c>
      <c r="M415" s="11"/>
      <c r="N415" s="11"/>
      <c r="O415" s="497"/>
      <c r="P415" s="499"/>
      <c r="Q415" s="495">
        <f t="shared" ref="Q415:Q416" si="144">O415-M415</f>
        <v>0</v>
      </c>
      <c r="R415" s="257"/>
      <c r="S415" s="498"/>
      <c r="T415" s="257"/>
      <c r="U415" s="257"/>
      <c r="V415" s="108" t="s">
        <v>21</v>
      </c>
      <c r="W415" s="297"/>
      <c r="X415" s="294"/>
      <c r="Y415" s="298">
        <f t="shared" si="128"/>
        <v>0</v>
      </c>
      <c r="Z415" s="291">
        <f>IFERROR(SUMIF($C:$C,$V415,F:F),0)</f>
        <v>0</v>
      </c>
      <c r="AA415" s="290"/>
      <c r="AB415" s="298">
        <f t="shared" si="130"/>
        <v>0</v>
      </c>
      <c r="AC415" s="291">
        <f>IFERROR(SUMIF($C:$C,$V415,I:I),0)</f>
        <v>0</v>
      </c>
      <c r="AD415" s="299"/>
      <c r="AE415" s="298">
        <f t="shared" ref="AE415:AE417" si="145">IF(AF415=0,0,AF415/(J$13+J$13))</f>
        <v>0</v>
      </c>
      <c r="AF415" s="291">
        <f>IFERROR(SUMIF($C:$C,$V415,L:L),0)</f>
        <v>0</v>
      </c>
      <c r="AG415" s="292">
        <f t="shared" si="134"/>
        <v>0</v>
      </c>
      <c r="AH415" s="293">
        <f t="shared" si="134"/>
        <v>0</v>
      </c>
      <c r="AI415" s="294">
        <f t="shared" si="140"/>
        <v>0</v>
      </c>
      <c r="AJ415" s="299"/>
      <c r="AK415" s="293">
        <f t="shared" si="135"/>
        <v>0</v>
      </c>
      <c r="AL415" s="291">
        <f>IFERROR(SUMIF($C:$C,$V415,Q:Q),0)</f>
        <v>0</v>
      </c>
      <c r="AM415" s="295">
        <f t="shared" si="137"/>
        <v>0</v>
      </c>
      <c r="AN415" s="293">
        <f t="shared" si="138"/>
        <v>0</v>
      </c>
      <c r="AO415" s="300">
        <f t="shared" si="141"/>
        <v>0</v>
      </c>
      <c r="AP415" s="257"/>
      <c r="AQ415" s="257"/>
      <c r="AR415" s="14"/>
      <c r="AS415" s="257"/>
      <c r="AT415" s="257"/>
      <c r="AU415" s="257"/>
      <c r="AV415" s="257"/>
      <c r="AW415" s="257"/>
      <c r="AX415" s="257"/>
      <c r="AY415" s="257"/>
      <c r="AZ415" s="257"/>
      <c r="BA415" s="257"/>
      <c r="BB415" s="257"/>
      <c r="BC415" s="257"/>
      <c r="BD415" s="257"/>
      <c r="BE415" s="257"/>
      <c r="BF415" s="257"/>
      <c r="BG415" s="257"/>
      <c r="BH415" s="257"/>
      <c r="BI415" s="257"/>
    </row>
    <row r="416" spans="1:61" ht="15.75" hidden="1" customHeight="1">
      <c r="A416" t="str">
        <f t="shared" si="125"/>
        <v>[...]</v>
      </c>
      <c r="B416" s="7"/>
      <c r="C416" s="11"/>
      <c r="D416" s="11"/>
      <c r="E416" s="11"/>
      <c r="F416" s="11"/>
      <c r="G416" s="11"/>
      <c r="H416" s="11"/>
      <c r="I416" s="11"/>
      <c r="J416" s="11"/>
      <c r="L416" s="11"/>
      <c r="M416" s="11"/>
      <c r="N416" s="11"/>
      <c r="O416" s="497"/>
      <c r="P416" s="499"/>
      <c r="Q416" s="495">
        <f t="shared" si="144"/>
        <v>0</v>
      </c>
      <c r="R416" s="257"/>
      <c r="S416" s="498"/>
      <c r="T416" s="257"/>
      <c r="U416" s="257"/>
      <c r="V416" s="108" t="s">
        <v>21</v>
      </c>
      <c r="W416" s="297"/>
      <c r="X416" s="294"/>
      <c r="Y416" s="298">
        <f t="shared" si="128"/>
        <v>0</v>
      </c>
      <c r="Z416" s="291">
        <f>IFERROR(SUMIF($C:$C,$V416,F:F),0)</f>
        <v>0</v>
      </c>
      <c r="AA416" s="290"/>
      <c r="AB416" s="298">
        <f t="shared" si="130"/>
        <v>0</v>
      </c>
      <c r="AC416" s="291">
        <f>IFERROR(SUMIF($C:$C,$V416,I:I),0)</f>
        <v>0</v>
      </c>
      <c r="AD416" s="299"/>
      <c r="AE416" s="298">
        <f t="shared" si="145"/>
        <v>0</v>
      </c>
      <c r="AF416" s="291">
        <f>IFERROR(SUMIF($C:$C,$V416,L:L),0)</f>
        <v>0</v>
      </c>
      <c r="AG416" s="292">
        <f t="shared" si="134"/>
        <v>0</v>
      </c>
      <c r="AH416" s="293">
        <f t="shared" si="134"/>
        <v>0</v>
      </c>
      <c r="AI416" s="294">
        <f t="shared" si="140"/>
        <v>0</v>
      </c>
      <c r="AJ416" s="299"/>
      <c r="AK416" s="293">
        <f t="shared" si="135"/>
        <v>0</v>
      </c>
      <c r="AL416" s="291">
        <f t="shared" ref="AL416:AL417" si="146">IFERROR(SUMIF($C:$C,$V416,Q:Q),0)</f>
        <v>0</v>
      </c>
      <c r="AM416" s="295">
        <f t="shared" si="137"/>
        <v>0</v>
      </c>
      <c r="AN416" s="293">
        <f t="shared" si="138"/>
        <v>0</v>
      </c>
      <c r="AO416" s="300">
        <f t="shared" si="141"/>
        <v>0</v>
      </c>
      <c r="AP416" s="257"/>
      <c r="AQ416" s="257"/>
      <c r="AR416" s="14"/>
      <c r="AS416" s="257"/>
      <c r="AT416" s="257"/>
      <c r="AU416" s="257"/>
      <c r="AV416" s="257"/>
      <c r="AW416" s="257"/>
      <c r="AX416" s="257"/>
      <c r="AY416" s="257"/>
      <c r="AZ416" s="257"/>
      <c r="BA416" s="257"/>
      <c r="BB416" s="257"/>
      <c r="BC416" s="257"/>
      <c r="BD416" s="257"/>
      <c r="BE416" s="257"/>
      <c r="BF416" s="257"/>
      <c r="BG416" s="257"/>
      <c r="BH416" s="257"/>
      <c r="BI416" s="257"/>
    </row>
    <row r="417" spans="1:61" ht="15.75" hidden="1" customHeight="1">
      <c r="A417" t="str">
        <f t="shared" si="125"/>
        <v>[...]</v>
      </c>
      <c r="B417" s="7"/>
      <c r="C417" s="11"/>
      <c r="D417" s="11"/>
      <c r="E417" s="11"/>
      <c r="F417" s="11"/>
      <c r="G417" s="11"/>
      <c r="H417" s="11"/>
      <c r="I417" s="11"/>
      <c r="J417" s="11"/>
      <c r="L417" s="11"/>
      <c r="M417" s="11"/>
      <c r="N417" s="11"/>
      <c r="O417" s="497"/>
      <c r="P417" s="499"/>
      <c r="Q417" s="11"/>
      <c r="R417" s="257"/>
      <c r="S417" s="498"/>
      <c r="T417" s="257"/>
      <c r="U417" s="257"/>
      <c r="V417" s="108" t="s">
        <v>21</v>
      </c>
      <c r="W417" s="297" t="s">
        <v>141</v>
      </c>
      <c r="X417" s="290"/>
      <c r="Y417" s="298">
        <f t="shared" si="128"/>
        <v>0</v>
      </c>
      <c r="Z417" s="291">
        <f>IFERROR(SUMIF($C:$C,$V417,F:F),0)</f>
        <v>0</v>
      </c>
      <c r="AA417" s="290"/>
      <c r="AB417" s="298">
        <f t="shared" si="130"/>
        <v>0</v>
      </c>
      <c r="AC417" s="291">
        <f>IFERROR(SUMIF($C:$C,$V417,I:I),0)</f>
        <v>0</v>
      </c>
      <c r="AD417" s="299"/>
      <c r="AE417" s="298">
        <f t="shared" si="145"/>
        <v>0</v>
      </c>
      <c r="AF417" s="291">
        <f>IFERROR(SUMIF($C:$C,$V417,L:L),0)</f>
        <v>0</v>
      </c>
      <c r="AG417" s="292">
        <f t="shared" si="134"/>
        <v>0</v>
      </c>
      <c r="AH417" s="293">
        <f t="shared" si="134"/>
        <v>0</v>
      </c>
      <c r="AI417" s="294">
        <f t="shared" si="140"/>
        <v>0</v>
      </c>
      <c r="AJ417" s="299"/>
      <c r="AK417" s="293">
        <f t="shared" si="135"/>
        <v>0</v>
      </c>
      <c r="AL417" s="291">
        <f t="shared" si="146"/>
        <v>0</v>
      </c>
      <c r="AM417" s="295">
        <f t="shared" si="137"/>
        <v>0</v>
      </c>
      <c r="AN417" s="293">
        <f t="shared" si="138"/>
        <v>0</v>
      </c>
      <c r="AO417" s="300">
        <f t="shared" si="141"/>
        <v>0</v>
      </c>
      <c r="AP417" s="257"/>
      <c r="AQ417" s="257"/>
      <c r="AR417" s="14"/>
      <c r="AS417" s="257"/>
      <c r="AT417" s="257"/>
      <c r="AU417" s="257"/>
      <c r="AV417" s="257"/>
      <c r="AW417" s="257"/>
      <c r="AX417" s="257"/>
      <c r="AY417" s="257"/>
      <c r="AZ417" s="257"/>
      <c r="BA417" s="257"/>
      <c r="BB417" s="257"/>
      <c r="BC417" s="257"/>
      <c r="BD417" s="257"/>
      <c r="BE417" s="257"/>
      <c r="BF417" s="257"/>
      <c r="BG417" s="257"/>
      <c r="BH417" s="257"/>
      <c r="BI417" s="257"/>
    </row>
    <row r="418" spans="1:61" ht="15.75" customHeight="1">
      <c r="A418" t="str">
        <f t="shared" si="125"/>
        <v>TOTAL VARIABLES</v>
      </c>
      <c r="B418" s="7"/>
      <c r="C418" s="11"/>
      <c r="D418" s="11"/>
      <c r="E418" s="11"/>
      <c r="F418" s="11" t="s">
        <v>228</v>
      </c>
      <c r="G418" s="11"/>
      <c r="H418" s="11"/>
      <c r="I418" s="11"/>
      <c r="J418" s="11"/>
      <c r="L418" s="11" t="s">
        <v>226</v>
      </c>
      <c r="M418" s="495">
        <f>SUM(M411:M413)</f>
        <v>24144.92</v>
      </c>
      <c r="N418" s="497">
        <f>M414/$M$439</f>
        <v>0.3742724759155755</v>
      </c>
      <c r="O418" s="497">
        <f>J407</f>
        <v>0.37013304934052021</v>
      </c>
      <c r="P418" s="499">
        <f>O418*$M$439</f>
        <v>23877.878927166399</v>
      </c>
      <c r="Q418" s="315">
        <f>P418-M414</f>
        <v>-267.04107283359917</v>
      </c>
      <c r="R418" s="257"/>
      <c r="S418" s="498"/>
      <c r="T418" s="257"/>
      <c r="U418" s="257"/>
      <c r="V418" s="307" t="s">
        <v>39</v>
      </c>
      <c r="W418" s="308"/>
      <c r="X418" s="309">
        <f>Z418/Z406</f>
        <v>0.23235780019730989</v>
      </c>
      <c r="Y418" s="308"/>
      <c r="Z418" s="310">
        <f>SUM(Z408:Z417)</f>
        <v>132837.24575622138</v>
      </c>
      <c r="AA418" s="309">
        <f>AC418/AC406</f>
        <v>0.23235780019730989</v>
      </c>
      <c r="AB418" s="308"/>
      <c r="AC418" s="310">
        <f>SUM(AC408:AC417)</f>
        <v>132837.24575622138</v>
      </c>
      <c r="AD418" s="311">
        <f>AF418/AF406</f>
        <v>0.26831411026537672</v>
      </c>
      <c r="AE418" s="308"/>
      <c r="AF418" s="310">
        <f>SUM(AF408:AF417)</f>
        <v>153462.25000000003</v>
      </c>
      <c r="AG418" s="312"/>
      <c r="AH418" s="313">
        <f>AF418-AC418</f>
        <v>20625.004243778647</v>
      </c>
      <c r="AI418" s="309">
        <f>AH418/AC418</f>
        <v>0.15526522043093988</v>
      </c>
      <c r="AJ418" s="311">
        <f>IF($AL$406=0,0,AL418/$AL$406)</f>
        <v>0.27779003071910335</v>
      </c>
      <c r="AK418" s="308"/>
      <c r="AL418" s="310">
        <f>SUM(AL408:AL417)</f>
        <v>123533.36</v>
      </c>
      <c r="AM418" s="314"/>
      <c r="AN418" s="313">
        <f t="shared" si="138"/>
        <v>29928.890000000029</v>
      </c>
      <c r="AO418" s="288">
        <f>IF(AL418=0,0,AN418/AL418)</f>
        <v>0.24227374694576451</v>
      </c>
      <c r="AP418" s="257"/>
      <c r="AQ418" s="257"/>
      <c r="AR418" s="14"/>
      <c r="AS418" s="257"/>
      <c r="AT418" s="257"/>
      <c r="AU418" s="257"/>
      <c r="AV418" s="257"/>
      <c r="AW418" s="257"/>
      <c r="AX418" s="257"/>
      <c r="AY418" s="257"/>
      <c r="AZ418" s="257"/>
      <c r="BA418" s="257"/>
      <c r="BB418" s="257"/>
      <c r="BC418" s="257"/>
      <c r="BD418" s="257"/>
      <c r="BE418" s="257"/>
      <c r="BF418" s="257"/>
      <c r="BG418" s="257"/>
      <c r="BH418" s="257"/>
      <c r="BI418" s="257"/>
    </row>
    <row r="419" spans="1:61" ht="15.75" customHeight="1">
      <c r="A419" t="str">
        <f t="shared" si="125"/>
        <v>Salaires propriétaire</v>
      </c>
      <c r="B419" s="7"/>
      <c r="C419" s="11"/>
      <c r="D419" s="11"/>
      <c r="E419" s="11"/>
      <c r="F419" s="11" t="s">
        <v>223</v>
      </c>
      <c r="G419" s="11"/>
      <c r="H419" s="11"/>
      <c r="I419" s="11"/>
      <c r="J419" s="11"/>
      <c r="L419" s="11" t="s">
        <v>221</v>
      </c>
      <c r="M419" s="315">
        <f>L261</f>
        <v>738.17</v>
      </c>
      <c r="N419" s="497">
        <f>$N$406</f>
        <v>0.53097345132743368</v>
      </c>
      <c r="O419" s="315">
        <f>($J$408*$M$439)*N419</f>
        <v>760.12284183578549</v>
      </c>
      <c r="P419" s="499"/>
      <c r="Q419" s="495">
        <f>O419-M419</f>
        <v>21.952841835785534</v>
      </c>
      <c r="R419" s="257">
        <v>6532</v>
      </c>
      <c r="S419" s="498">
        <f>Q419</f>
        <v>21.952841835785534</v>
      </c>
      <c r="T419" s="257"/>
      <c r="U419" s="257"/>
      <c r="V419" s="108" t="s">
        <v>142</v>
      </c>
      <c r="W419" s="297" t="s">
        <v>143</v>
      </c>
      <c r="X419" s="290"/>
      <c r="Y419" s="290"/>
      <c r="Z419" s="291">
        <f>+INDEX('[6]Budget original'!$A$2:$AO$496,MATCH($A419,'[6]Budget original'!$A$2:$A$496,0),MATCH(F$2,'[6]Budget original'!$A$2:$AO$2,0))</f>
        <v>0</v>
      </c>
      <c r="AA419" s="290"/>
      <c r="AB419" s="290"/>
      <c r="AC419" s="291">
        <f>+INDEX('[6]Budget révisé'!$A$2:$AO$496,MATCH($A419,'[6]Budget révisé'!$A$2:$A$496,0),MATCH(I$2,'[6]Budget révisé'!$A$2:$AO$2,0))</f>
        <v>0</v>
      </c>
      <c r="AD419" s="299"/>
      <c r="AE419" s="298"/>
      <c r="AF419" s="291">
        <f>SUMIFS([6]BV_Data_An_Cour!$O:$O,[6]BV_Data_An_Cour!$V:$V,$V419)</f>
        <v>2336.25</v>
      </c>
      <c r="AG419" s="292"/>
      <c r="AH419" s="293">
        <f t="shared" ref="AH419:AH450" si="147">AF419-AC419</f>
        <v>2336.25</v>
      </c>
      <c r="AI419" s="294">
        <f>IF(AC419=0,0,AH419/AC419)</f>
        <v>0</v>
      </c>
      <c r="AJ419" s="299"/>
      <c r="AK419" s="290"/>
      <c r="AL419" s="291">
        <f>SUMIFS([6]BV_Data_An_Prec!$O:$O,[6]BV_Data_An_Prec!$V:$V,$V419)</f>
        <v>9542.18</v>
      </c>
      <c r="AM419" s="295"/>
      <c r="AN419" s="293">
        <f t="shared" si="138"/>
        <v>-7205.93</v>
      </c>
      <c r="AO419" s="300">
        <f t="shared" ref="AO419:AO430" si="148">IF(AL419=0,0,AN419/AL419)</f>
        <v>-0.75516601028276553</v>
      </c>
      <c r="AP419" s="257"/>
      <c r="AQ419" s="257"/>
      <c r="AR419" s="257"/>
      <c r="AS419" s="257"/>
      <c r="AT419" s="257"/>
      <c r="AU419" s="257"/>
      <c r="AV419" s="257"/>
      <c r="AW419" s="257"/>
      <c r="AX419" s="257"/>
      <c r="AY419" s="257"/>
      <c r="AZ419" s="257"/>
      <c r="BA419" s="257"/>
      <c r="BB419" s="257"/>
      <c r="BC419" s="257"/>
      <c r="BD419" s="257"/>
      <c r="BE419" s="257"/>
      <c r="BF419" s="257"/>
      <c r="BG419" s="257"/>
      <c r="BH419" s="257"/>
      <c r="BI419" s="257"/>
    </row>
    <row r="420" spans="1:61" ht="15.75" customHeight="1">
      <c r="A420" t="str">
        <f t="shared" si="125"/>
        <v>Salaires cadres</v>
      </c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 t="s">
        <v>222</v>
      </c>
      <c r="M420" s="315">
        <f>L262</f>
        <v>529.02</v>
      </c>
      <c r="N420" s="497">
        <f>$N$407</f>
        <v>0.38053097345132741</v>
      </c>
      <c r="O420" s="315">
        <f>($J$408*$M$439)*N420</f>
        <v>544.75470331564622</v>
      </c>
      <c r="P420" s="499"/>
      <c r="Q420" s="495">
        <f t="shared" ref="Q420:Q421" si="149">O420-M420</f>
        <v>15.734703315646243</v>
      </c>
      <c r="R420" s="257">
        <v>6539</v>
      </c>
      <c r="S420" s="498">
        <f>Q420</f>
        <v>15.734703315646243</v>
      </c>
      <c r="T420" s="257"/>
      <c r="U420" s="257"/>
      <c r="V420" s="108" t="s">
        <v>42</v>
      </c>
      <c r="W420" s="297" t="s">
        <v>144</v>
      </c>
      <c r="X420" s="290"/>
      <c r="Y420" s="290"/>
      <c r="Z420" s="291">
        <f t="shared" ref="Z420:Z430" si="150">+SUMIF($C:$C,$V420,F:F)</f>
        <v>53818.620880569077</v>
      </c>
      <c r="AA420" s="290"/>
      <c r="AB420" s="290"/>
      <c r="AC420" s="291">
        <f t="shared" ref="AC420:AC430" si="151">+SUMIF($C:$C,$V420,I:I)</f>
        <v>53818.620880569077</v>
      </c>
      <c r="AD420" s="299"/>
      <c r="AE420" s="298"/>
      <c r="AF420" s="291">
        <f t="shared" ref="AF420:AF430" si="152">+SUMIF($C:$C,$V420,L:L)</f>
        <v>41305.11</v>
      </c>
      <c r="AG420" s="292"/>
      <c r="AH420" s="293">
        <f t="shared" si="147"/>
        <v>-12513.510880569076</v>
      </c>
      <c r="AI420" s="294">
        <f t="shared" ref="AI420:AI431" si="153">IF(AC420=0,0,AH420/AC420)</f>
        <v>-0.2325126633835207</v>
      </c>
      <c r="AJ420" s="299"/>
      <c r="AK420" s="290"/>
      <c r="AL420" s="291">
        <f t="shared" ref="AL420:AL430" si="154">+SUMIF($C:$C,$V420,Q:Q)</f>
        <v>42433.060000000005</v>
      </c>
      <c r="AM420" s="295"/>
      <c r="AN420" s="293">
        <f t="shared" si="138"/>
        <v>-1127.9500000000044</v>
      </c>
      <c r="AO420" s="300">
        <f t="shared" si="148"/>
        <v>-2.6581868005748448E-2</v>
      </c>
      <c r="AP420" s="257"/>
      <c r="AQ420" s="257" t="s">
        <v>248</v>
      </c>
      <c r="AR420" s="257"/>
      <c r="AS420" s="257"/>
      <c r="AT420" s="257"/>
      <c r="AU420" s="257"/>
      <c r="AV420" s="257"/>
      <c r="AW420" s="257"/>
      <c r="AX420" s="257"/>
      <c r="AY420" s="257"/>
      <c r="AZ420" s="257"/>
      <c r="BA420" s="257"/>
      <c r="BB420" s="257"/>
      <c r="BC420" s="257"/>
      <c r="BD420" s="257"/>
      <c r="BE420" s="257"/>
      <c r="BF420" s="257"/>
      <c r="BG420" s="257"/>
      <c r="BH420" s="257"/>
      <c r="BI420" s="257"/>
    </row>
    <row r="421" spans="1:61" ht="15.75" customHeight="1">
      <c r="A421" t="str">
        <f t="shared" si="125"/>
        <v>Salaires commis</v>
      </c>
      <c r="B421" s="7"/>
      <c r="C421" s="257"/>
      <c r="D421" s="257"/>
      <c r="E421" s="257"/>
      <c r="F421" s="257"/>
      <c r="G421" s="257"/>
      <c r="H421" s="257"/>
      <c r="I421" s="257"/>
      <c r="J421" s="257"/>
      <c r="K421" s="257"/>
      <c r="L421" s="11" t="s">
        <v>223</v>
      </c>
      <c r="M421" s="315">
        <f>L263</f>
        <v>123.03</v>
      </c>
      <c r="N421" s="497">
        <f>$N$408</f>
        <v>8.8495575221238951E-2</v>
      </c>
      <c r="O421" s="315">
        <f>($J$408*$M$439)*N421</f>
        <v>126.68714030596425</v>
      </c>
      <c r="P421" s="504"/>
      <c r="Q421" s="495">
        <f t="shared" si="149"/>
        <v>3.6571403059642478</v>
      </c>
      <c r="R421" s="257">
        <v>6531</v>
      </c>
      <c r="S421" s="498">
        <f>Q421</f>
        <v>3.6571403059642478</v>
      </c>
      <c r="T421" s="257"/>
      <c r="U421" s="257"/>
      <c r="V421" s="109" t="s">
        <v>43</v>
      </c>
      <c r="W421" s="301" t="s">
        <v>145</v>
      </c>
      <c r="X421" s="274"/>
      <c r="Y421" s="274"/>
      <c r="Z421" s="275">
        <f t="shared" si="150"/>
        <v>26435.301540536399</v>
      </c>
      <c r="AA421" s="274"/>
      <c r="AB421" s="274"/>
      <c r="AC421" s="275">
        <f t="shared" si="151"/>
        <v>26435.301540536399</v>
      </c>
      <c r="AD421" s="303"/>
      <c r="AE421" s="302"/>
      <c r="AF421" s="275">
        <f t="shared" si="152"/>
        <v>23605.089999999997</v>
      </c>
      <c r="AG421" s="276"/>
      <c r="AH421" s="277">
        <f t="shared" si="147"/>
        <v>-2830.211540536402</v>
      </c>
      <c r="AI421" s="304">
        <f t="shared" si="153"/>
        <v>-0.10706182171580307</v>
      </c>
      <c r="AJ421" s="303"/>
      <c r="AK421" s="274"/>
      <c r="AL421" s="275">
        <f t="shared" si="154"/>
        <v>24778.73</v>
      </c>
      <c r="AM421" s="279"/>
      <c r="AN421" s="277">
        <f t="shared" si="138"/>
        <v>-1173.6400000000031</v>
      </c>
      <c r="AO421" s="280">
        <f t="shared" si="148"/>
        <v>-4.7364816518037971E-2</v>
      </c>
      <c r="AP421" s="257"/>
      <c r="AQ421" s="257" t="s">
        <v>249</v>
      </c>
      <c r="AR421" s="257"/>
      <c r="AS421" s="257"/>
      <c r="AT421" s="257"/>
      <c r="AU421" s="257"/>
      <c r="AV421" s="257"/>
      <c r="AW421" s="257"/>
      <c r="AX421" s="257"/>
      <c r="AY421" s="257"/>
      <c r="AZ421" s="257"/>
      <c r="BA421" s="257"/>
      <c r="BB421" s="257"/>
      <c r="BC421" s="257"/>
      <c r="BD421" s="257"/>
      <c r="BE421" s="257"/>
      <c r="BF421" s="257"/>
      <c r="BG421" s="257"/>
      <c r="BH421" s="257"/>
      <c r="BI421" s="257"/>
    </row>
    <row r="422" spans="1:61" ht="15.75" customHeight="1">
      <c r="A422" t="str">
        <f t="shared" si="125"/>
        <v>Salaires autres</v>
      </c>
      <c r="B422" s="7"/>
      <c r="C422" s="257"/>
      <c r="D422" s="257"/>
      <c r="E422" s="257"/>
      <c r="F422" s="257"/>
      <c r="G422" s="257"/>
      <c r="H422" s="257"/>
      <c r="I422" s="257"/>
      <c r="J422" s="257"/>
      <c r="K422" s="257"/>
      <c r="L422" s="257"/>
      <c r="M422" s="316">
        <f>SUM(M419:M421)</f>
        <v>1390.22</v>
      </c>
      <c r="N422" s="316"/>
      <c r="O422" s="316">
        <f t="shared" ref="O422" si="155">SUM(O419:O421)</f>
        <v>1431.5646854573959</v>
      </c>
      <c r="Q422" s="502">
        <f>SUM(Q419:Q421)</f>
        <v>41.344685457396025</v>
      </c>
      <c r="R422" s="257"/>
      <c r="S422" s="498"/>
      <c r="T422" s="257"/>
      <c r="U422" s="257"/>
      <c r="V422" s="108" t="s">
        <v>44</v>
      </c>
      <c r="W422" s="297" t="s">
        <v>146</v>
      </c>
      <c r="X422" s="290"/>
      <c r="Y422" s="290"/>
      <c r="Z422" s="291">
        <f t="shared" si="150"/>
        <v>45745.692907402299</v>
      </c>
      <c r="AA422" s="290"/>
      <c r="AB422" s="290"/>
      <c r="AC422" s="291">
        <f t="shared" si="151"/>
        <v>45745.692907402299</v>
      </c>
      <c r="AD422" s="299"/>
      <c r="AE422" s="298"/>
      <c r="AF422" s="291">
        <f t="shared" si="152"/>
        <v>43938.26</v>
      </c>
      <c r="AG422" s="292"/>
      <c r="AH422" s="293">
        <f t="shared" si="147"/>
        <v>-1807.4329074022971</v>
      </c>
      <c r="AI422" s="294">
        <f t="shared" si="153"/>
        <v>-3.9510449892208956E-2</v>
      </c>
      <c r="AJ422" s="299"/>
      <c r="AK422" s="290"/>
      <c r="AL422" s="291">
        <f t="shared" si="154"/>
        <v>48621.66</v>
      </c>
      <c r="AM422" s="295"/>
      <c r="AN422" s="293">
        <f t="shared" si="138"/>
        <v>-4683.4000000000015</v>
      </c>
      <c r="AO422" s="300">
        <f t="shared" si="148"/>
        <v>-9.632332585929812E-2</v>
      </c>
      <c r="AP422" s="257"/>
      <c r="AQ422" s="257"/>
      <c r="AR422" s="257"/>
      <c r="AS422" s="257"/>
      <c r="AT422" s="257"/>
      <c r="AU422" s="257"/>
      <c r="AV422" s="257"/>
      <c r="AW422" s="257"/>
      <c r="AX422" s="257"/>
      <c r="AY422" s="257"/>
      <c r="AZ422" s="257"/>
      <c r="BA422" s="257"/>
      <c r="BB422" s="257"/>
      <c r="BC422" s="257"/>
      <c r="BD422" s="257"/>
      <c r="BE422" s="257"/>
      <c r="BF422" s="257"/>
      <c r="BG422" s="257"/>
      <c r="BH422" s="257"/>
      <c r="BI422" s="257"/>
    </row>
    <row r="423" spans="1:61" ht="15.75" customHeight="1">
      <c r="A423" t="str">
        <f t="shared" si="125"/>
        <v>Salaires spécialistes</v>
      </c>
      <c r="B423" s="7"/>
      <c r="C423" s="257"/>
      <c r="D423" s="257"/>
      <c r="E423" s="257"/>
      <c r="F423" s="257"/>
      <c r="G423" s="257"/>
      <c r="H423" s="257"/>
      <c r="I423" s="257"/>
      <c r="J423" s="257"/>
      <c r="K423" s="257"/>
      <c r="L423" s="257"/>
      <c r="M423" s="316">
        <f>SUM(M419:M421)</f>
        <v>1390.22</v>
      </c>
      <c r="N423" s="497">
        <f>M422/$M$439</f>
        <v>2.1549919464108863E-2</v>
      </c>
      <c r="O423" s="505">
        <f>J408</f>
        <v>2.2190806979664527E-2</v>
      </c>
      <c r="P423" s="499">
        <f>O423*$M$439</f>
        <v>1431.5646854573959</v>
      </c>
      <c r="Q423" s="315">
        <f>P423-M422</f>
        <v>41.344685457395826</v>
      </c>
      <c r="R423" s="257"/>
      <c r="S423" s="498"/>
      <c r="T423" s="257"/>
      <c r="U423" s="257"/>
      <c r="V423" s="108" t="s">
        <v>45</v>
      </c>
      <c r="W423" s="297" t="s">
        <v>147</v>
      </c>
      <c r="X423" s="290"/>
      <c r="Y423" s="290"/>
      <c r="Z423" s="291">
        <f t="shared" si="150"/>
        <v>34709.818583908047</v>
      </c>
      <c r="AA423" s="290"/>
      <c r="AB423" s="290"/>
      <c r="AC423" s="291">
        <f t="shared" si="151"/>
        <v>34709.818583908047</v>
      </c>
      <c r="AD423" s="299"/>
      <c r="AE423" s="298"/>
      <c r="AF423" s="291">
        <f t="shared" si="152"/>
        <v>19786.530000000002</v>
      </c>
      <c r="AG423" s="292"/>
      <c r="AH423" s="293">
        <f t="shared" si="147"/>
        <v>-14923.288583908045</v>
      </c>
      <c r="AI423" s="294">
        <f t="shared" si="153"/>
        <v>-0.42994429797529071</v>
      </c>
      <c r="AJ423" s="299"/>
      <c r="AK423" s="290"/>
      <c r="AL423" s="291">
        <f t="shared" si="154"/>
        <v>24259.53</v>
      </c>
      <c r="AM423" s="295"/>
      <c r="AN423" s="293">
        <f t="shared" si="138"/>
        <v>-4472.9999999999964</v>
      </c>
      <c r="AO423" s="300">
        <f t="shared" si="148"/>
        <v>-0.18438114835695485</v>
      </c>
      <c r="AP423" s="257"/>
      <c r="AQ423" s="257" t="s">
        <v>250</v>
      </c>
      <c r="AR423" s="257"/>
      <c r="AS423" s="257"/>
      <c r="AT423" s="257"/>
      <c r="AU423" s="257"/>
      <c r="AV423" s="257"/>
      <c r="AW423" s="257"/>
      <c r="AX423" s="257"/>
      <c r="AY423" s="257"/>
      <c r="AZ423" s="257"/>
      <c r="BA423" s="257"/>
      <c r="BB423" s="257"/>
      <c r="BC423" s="257"/>
      <c r="BD423" s="257"/>
      <c r="BE423" s="257"/>
      <c r="BF423" s="257"/>
      <c r="BG423" s="257"/>
      <c r="BH423" s="257"/>
      <c r="BI423" s="257"/>
    </row>
    <row r="424" spans="1:61" ht="15.75" hidden="1" customHeight="1">
      <c r="A424" t="str">
        <f t="shared" si="125"/>
        <v>[...]</v>
      </c>
      <c r="B424" s="7"/>
      <c r="C424" s="257"/>
      <c r="D424" s="257"/>
      <c r="E424" s="257"/>
      <c r="F424" s="257"/>
      <c r="G424" s="257"/>
      <c r="H424" s="257"/>
      <c r="I424" s="257"/>
      <c r="J424" s="257"/>
      <c r="K424" s="257"/>
      <c r="L424" s="257"/>
      <c r="M424" s="316"/>
      <c r="N424" s="162"/>
      <c r="O424" s="505"/>
      <c r="P424" s="504"/>
      <c r="Q424" s="257"/>
      <c r="R424" s="257"/>
      <c r="S424" s="498"/>
      <c r="T424" s="257"/>
      <c r="U424" s="257"/>
      <c r="V424" s="108" t="s">
        <v>21</v>
      </c>
      <c r="W424" s="297"/>
      <c r="X424" s="290"/>
      <c r="Y424" s="290"/>
      <c r="Z424" s="291">
        <f>IFERROR(SUMIF($C:$C,$V424,F:F),0)</f>
        <v>0</v>
      </c>
      <c r="AA424" s="290"/>
      <c r="AB424" s="290"/>
      <c r="AC424" s="291">
        <f>IFERROR(SUMIF($C:$C,$V424,I:I),0)</f>
        <v>0</v>
      </c>
      <c r="AD424" s="299"/>
      <c r="AE424" s="298"/>
      <c r="AF424" s="291">
        <f>IFERROR(SUMIF($C:$C,$V424,L:L),0)</f>
        <v>0</v>
      </c>
      <c r="AG424" s="292"/>
      <c r="AH424" s="293">
        <f t="shared" si="147"/>
        <v>0</v>
      </c>
      <c r="AI424" s="294">
        <f t="shared" si="153"/>
        <v>0</v>
      </c>
      <c r="AJ424" s="299"/>
      <c r="AK424" s="290"/>
      <c r="AL424" s="291">
        <f>IFERROR(SUMIF($C:$C,$V424,Q:Q),0)</f>
        <v>0</v>
      </c>
      <c r="AM424" s="295"/>
      <c r="AN424" s="293">
        <f t="shared" si="138"/>
        <v>0</v>
      </c>
      <c r="AO424" s="300">
        <f t="shared" si="148"/>
        <v>0</v>
      </c>
      <c r="AP424" s="257"/>
      <c r="AQ424" s="257"/>
      <c r="AR424" s="257"/>
      <c r="AS424" s="257"/>
      <c r="AT424" s="257"/>
      <c r="AU424" s="257"/>
      <c r="AV424" s="257"/>
      <c r="AW424" s="257"/>
      <c r="AX424" s="257"/>
      <c r="AY424" s="257"/>
      <c r="AZ424" s="257"/>
      <c r="BA424" s="257"/>
      <c r="BB424" s="257"/>
      <c r="BC424" s="257"/>
      <c r="BD424" s="257"/>
      <c r="BE424" s="257"/>
      <c r="BF424" s="257"/>
      <c r="BG424" s="257"/>
      <c r="BH424" s="257"/>
      <c r="BI424" s="257"/>
    </row>
    <row r="425" spans="1:61" ht="15.75" hidden="1" customHeight="1">
      <c r="A425" t="str">
        <f t="shared" si="125"/>
        <v>[...]</v>
      </c>
      <c r="B425" s="7"/>
      <c r="C425" s="257"/>
      <c r="D425" s="257"/>
      <c r="E425" s="257"/>
      <c r="F425" s="257"/>
      <c r="G425" s="257"/>
      <c r="H425" s="257"/>
      <c r="I425" s="257"/>
      <c r="J425" s="257"/>
      <c r="K425" s="257"/>
      <c r="L425" s="257"/>
      <c r="M425" s="316"/>
      <c r="N425" s="162"/>
      <c r="O425" s="505"/>
      <c r="P425" s="504"/>
      <c r="Q425" s="257"/>
      <c r="R425" s="257"/>
      <c r="S425" s="498"/>
      <c r="T425" s="257"/>
      <c r="U425" s="257"/>
      <c r="V425" s="108" t="s">
        <v>21</v>
      </c>
      <c r="W425" s="297"/>
      <c r="X425" s="290"/>
      <c r="Y425" s="290"/>
      <c r="Z425" s="291">
        <f>IFERROR(SUMIF($C:$C,$V425,F:F),0)</f>
        <v>0</v>
      </c>
      <c r="AA425" s="290"/>
      <c r="AB425" s="290"/>
      <c r="AC425" s="291">
        <f>IFERROR(SUMIF($C:$C,$V425,I:I),0)</f>
        <v>0</v>
      </c>
      <c r="AD425" s="299"/>
      <c r="AE425" s="298"/>
      <c r="AF425" s="291">
        <f>IFERROR(SUMIF($C:$C,$V425,L:L),0)</f>
        <v>0</v>
      </c>
      <c r="AG425" s="292"/>
      <c r="AH425" s="293">
        <f t="shared" si="147"/>
        <v>0</v>
      </c>
      <c r="AI425" s="294">
        <f t="shared" si="153"/>
        <v>0</v>
      </c>
      <c r="AJ425" s="299"/>
      <c r="AK425" s="290"/>
      <c r="AL425" s="291">
        <f t="shared" ref="AL425:AL426" si="156">IFERROR(SUMIF($C:$C,$V425,Q:Q),0)</f>
        <v>0</v>
      </c>
      <c r="AM425" s="295"/>
      <c r="AN425" s="293">
        <f t="shared" si="138"/>
        <v>0</v>
      </c>
      <c r="AO425" s="300">
        <f t="shared" si="148"/>
        <v>0</v>
      </c>
      <c r="AP425" s="257"/>
      <c r="AQ425" s="257"/>
      <c r="AR425" s="257"/>
      <c r="AS425" s="257"/>
      <c r="AT425" s="257"/>
      <c r="AU425" s="257"/>
      <c r="AV425" s="257"/>
      <c r="AW425" s="257"/>
      <c r="AX425" s="257"/>
      <c r="AY425" s="257"/>
      <c r="AZ425" s="257"/>
      <c r="BA425" s="257"/>
      <c r="BB425" s="257"/>
      <c r="BC425" s="257"/>
      <c r="BD425" s="257"/>
      <c r="BE425" s="257"/>
      <c r="BF425" s="257"/>
      <c r="BG425" s="257"/>
      <c r="BH425" s="257"/>
      <c r="BI425" s="257"/>
    </row>
    <row r="426" spans="1:61" ht="15.75" hidden="1" customHeight="1">
      <c r="A426" t="str">
        <f t="shared" si="125"/>
        <v>[...]</v>
      </c>
      <c r="B426" s="7"/>
      <c r="C426" s="257"/>
      <c r="D426" s="257"/>
      <c r="E426" s="257"/>
      <c r="F426" s="257"/>
      <c r="G426" s="257"/>
      <c r="H426" s="257"/>
      <c r="I426" s="257"/>
      <c r="J426" s="257"/>
      <c r="K426" s="257"/>
      <c r="L426" s="257"/>
      <c r="M426" s="316"/>
      <c r="N426" s="162"/>
      <c r="O426" s="505"/>
      <c r="P426" s="504"/>
      <c r="Q426" s="257"/>
      <c r="R426" s="257"/>
      <c r="S426" s="498"/>
      <c r="T426" s="257"/>
      <c r="U426" s="257"/>
      <c r="V426" s="108" t="s">
        <v>21</v>
      </c>
      <c r="W426" s="297"/>
      <c r="X426" s="290"/>
      <c r="Y426" s="290"/>
      <c r="Z426" s="291">
        <f>IFERROR(SUMIF($C:$C,$V426,F:F),0)</f>
        <v>0</v>
      </c>
      <c r="AA426" s="290"/>
      <c r="AB426" s="290"/>
      <c r="AC426" s="291">
        <f>IFERROR(SUMIF($C:$C,$V426,I:I),0)</f>
        <v>0</v>
      </c>
      <c r="AD426" s="299"/>
      <c r="AE426" s="298"/>
      <c r="AF426" s="291">
        <f>IFERROR(SUMIF($C:$C,$V426,L:L),0)</f>
        <v>0</v>
      </c>
      <c r="AG426" s="292"/>
      <c r="AH426" s="293">
        <f t="shared" si="147"/>
        <v>0</v>
      </c>
      <c r="AI426" s="294">
        <f t="shared" si="153"/>
        <v>0</v>
      </c>
      <c r="AJ426" s="299"/>
      <c r="AK426" s="290"/>
      <c r="AL426" s="291">
        <f t="shared" si="156"/>
        <v>0</v>
      </c>
      <c r="AM426" s="295"/>
      <c r="AN426" s="293">
        <f t="shared" si="138"/>
        <v>0</v>
      </c>
      <c r="AO426" s="300">
        <f t="shared" si="148"/>
        <v>0</v>
      </c>
      <c r="AP426" s="257"/>
      <c r="AQ426" s="257"/>
      <c r="AR426" s="257"/>
      <c r="AS426" s="257"/>
      <c r="AT426" s="257"/>
      <c r="AU426" s="257"/>
      <c r="AV426" s="257"/>
      <c r="AW426" s="257"/>
      <c r="AX426" s="257"/>
      <c r="AY426" s="257"/>
      <c r="AZ426" s="257"/>
      <c r="BA426" s="257"/>
      <c r="BB426" s="257"/>
      <c r="BC426" s="257"/>
      <c r="BD426" s="257"/>
      <c r="BE426" s="257"/>
      <c r="BF426" s="257"/>
      <c r="BG426" s="257"/>
      <c r="BH426" s="257"/>
      <c r="BI426" s="257"/>
    </row>
    <row r="427" spans="1:61" ht="15.75" customHeight="1">
      <c r="A427" t="str">
        <f t="shared" si="125"/>
        <v>Salaires en absences</v>
      </c>
      <c r="B427" s="7"/>
      <c r="C427" s="257"/>
      <c r="D427" s="257"/>
      <c r="E427" s="257"/>
      <c r="F427" s="257"/>
      <c r="G427" s="257"/>
      <c r="H427" s="257"/>
      <c r="I427" s="257"/>
      <c r="J427" s="257"/>
      <c r="K427" s="257"/>
      <c r="L427" s="11" t="s">
        <v>227</v>
      </c>
      <c r="M427" s="316"/>
      <c r="N427" s="162"/>
      <c r="O427" s="505"/>
      <c r="P427" s="504"/>
      <c r="Q427" s="257"/>
      <c r="R427" s="257"/>
      <c r="S427" s="498"/>
      <c r="T427" s="257"/>
      <c r="U427" s="257"/>
      <c r="V427" s="109" t="s">
        <v>46</v>
      </c>
      <c r="W427" s="301" t="s">
        <v>148</v>
      </c>
      <c r="X427" s="274"/>
      <c r="Y427" s="274"/>
      <c r="Z427" s="275">
        <f t="shared" si="150"/>
        <v>37807.012171711969</v>
      </c>
      <c r="AA427" s="274"/>
      <c r="AB427" s="274"/>
      <c r="AC427" s="275">
        <f t="shared" si="151"/>
        <v>37807.012171711969</v>
      </c>
      <c r="AD427" s="303"/>
      <c r="AE427" s="302"/>
      <c r="AF427" s="275">
        <f t="shared" si="152"/>
        <v>28558.420000000002</v>
      </c>
      <c r="AG427" s="276"/>
      <c r="AH427" s="277">
        <f t="shared" si="147"/>
        <v>-9248.5921717119672</v>
      </c>
      <c r="AI427" s="304">
        <f t="shared" si="153"/>
        <v>-0.24462637062422948</v>
      </c>
      <c r="AJ427" s="303"/>
      <c r="AK427" s="274"/>
      <c r="AL427" s="275">
        <f t="shared" si="154"/>
        <v>39356.630000000005</v>
      </c>
      <c r="AM427" s="279"/>
      <c r="AN427" s="277">
        <f t="shared" si="138"/>
        <v>-10798.210000000003</v>
      </c>
      <c r="AO427" s="305">
        <f t="shared" si="148"/>
        <v>-0.2743682576480761</v>
      </c>
      <c r="AP427" s="257"/>
      <c r="AQ427" s="257"/>
      <c r="AR427" s="257"/>
      <c r="AS427" s="257"/>
      <c r="AT427" s="257"/>
      <c r="AU427" s="257"/>
      <c r="AV427" s="257"/>
      <c r="AW427" s="257"/>
      <c r="AX427" s="257"/>
      <c r="AY427" s="257"/>
      <c r="AZ427" s="257"/>
      <c r="BA427" s="257"/>
      <c r="BB427" s="257"/>
      <c r="BC427" s="257"/>
      <c r="BD427" s="257"/>
      <c r="BE427" s="257"/>
      <c r="BF427" s="257"/>
      <c r="BG427" s="257"/>
      <c r="BH427" s="257"/>
      <c r="BI427" s="257"/>
    </row>
    <row r="428" spans="1:61" ht="15.75" customHeight="1">
      <c r="A428" t="str">
        <f t="shared" si="125"/>
        <v>Déduction à la source</v>
      </c>
      <c r="B428" s="7"/>
      <c r="C428" s="257"/>
      <c r="D428" s="257"/>
      <c r="E428" s="257"/>
      <c r="F428" s="257"/>
      <c r="G428" s="257"/>
      <c r="H428" s="257"/>
      <c r="I428" s="257"/>
      <c r="J428" s="257"/>
      <c r="K428" s="257"/>
      <c r="L428" s="11" t="s">
        <v>221</v>
      </c>
      <c r="M428" s="316">
        <f>L325</f>
        <v>45.32</v>
      </c>
      <c r="N428" s="497">
        <f>$N$406</f>
        <v>0.53097345132743368</v>
      </c>
      <c r="O428" s="316">
        <f>($J$409*$M$439)*N428</f>
        <v>2650.9369611405396</v>
      </c>
      <c r="P428" s="504"/>
      <c r="Q428" s="495">
        <f>O428-M428</f>
        <v>2605.6169611405394</v>
      </c>
      <c r="R428" s="257">
        <v>6732</v>
      </c>
      <c r="S428" s="498">
        <f>Q428</f>
        <v>2605.6169611405394</v>
      </c>
      <c r="T428" s="257"/>
      <c r="U428" s="257"/>
      <c r="V428" s="108" t="s">
        <v>47</v>
      </c>
      <c r="W428" s="297" t="s">
        <v>149</v>
      </c>
      <c r="X428" s="290"/>
      <c r="Y428" s="290"/>
      <c r="Z428" s="291">
        <f t="shared" si="150"/>
        <v>37807.012171711969</v>
      </c>
      <c r="AA428" s="290"/>
      <c r="AB428" s="290"/>
      <c r="AC428" s="291">
        <f t="shared" si="151"/>
        <v>37807.012171711969</v>
      </c>
      <c r="AD428" s="299"/>
      <c r="AE428" s="298"/>
      <c r="AF428" s="291">
        <f t="shared" si="152"/>
        <v>31636.729999999996</v>
      </c>
      <c r="AG428" s="292"/>
      <c r="AH428" s="293">
        <f t="shared" si="147"/>
        <v>-6170.2821717119732</v>
      </c>
      <c r="AI428" s="294">
        <f t="shared" si="153"/>
        <v>-0.16320470244217586</v>
      </c>
      <c r="AJ428" s="299"/>
      <c r="AK428" s="290"/>
      <c r="AL428" s="291">
        <f t="shared" si="154"/>
        <v>30221.71</v>
      </c>
      <c r="AM428" s="295"/>
      <c r="AN428" s="293">
        <f t="shared" si="138"/>
        <v>1415.0199999999968</v>
      </c>
      <c r="AO428" s="300">
        <f t="shared" si="148"/>
        <v>4.6821308258202361E-2</v>
      </c>
      <c r="AP428" s="257"/>
      <c r="AQ428" s="257"/>
      <c r="AR428" s="257"/>
      <c r="AS428" s="257"/>
      <c r="AT428" s="257"/>
      <c r="AU428" s="257"/>
      <c r="AV428" s="257"/>
      <c r="AW428" s="257"/>
      <c r="AX428" s="257"/>
      <c r="AY428" s="257"/>
      <c r="AZ428" s="257"/>
      <c r="BA428" s="257"/>
      <c r="BB428" s="257"/>
      <c r="BC428" s="257"/>
      <c r="BD428" s="257"/>
      <c r="BE428" s="257"/>
      <c r="BF428" s="257"/>
      <c r="BG428" s="257"/>
      <c r="BH428" s="257"/>
      <c r="BI428" s="257"/>
    </row>
    <row r="429" spans="1:61" ht="15.75" customHeight="1">
      <c r="A429" t="str">
        <f t="shared" si="125"/>
        <v>Bénéfices marginaux</v>
      </c>
      <c r="B429" s="7"/>
      <c r="C429" s="257"/>
      <c r="D429" s="257"/>
      <c r="E429" s="257"/>
      <c r="F429" s="257"/>
      <c r="G429" s="257"/>
      <c r="H429" s="257"/>
      <c r="I429" s="257"/>
      <c r="J429" s="257"/>
      <c r="K429" s="257"/>
      <c r="L429" s="11" t="s">
        <v>222</v>
      </c>
      <c r="M429" s="316">
        <f>L326</f>
        <v>1908.16</v>
      </c>
      <c r="N429" s="497">
        <f>$N$407</f>
        <v>0.38053097345132741</v>
      </c>
      <c r="O429" s="316">
        <f>($J$409*$M$439)*N429</f>
        <v>1899.838155484053</v>
      </c>
      <c r="P429" s="504"/>
      <c r="Q429" s="495">
        <f t="shared" ref="Q429:Q430" si="157">O429-M429</f>
        <v>-8.3218445159470775</v>
      </c>
      <c r="R429" s="257">
        <v>6739</v>
      </c>
      <c r="S429" s="498">
        <f>Q429</f>
        <v>-8.3218445159470775</v>
      </c>
      <c r="T429" s="257"/>
      <c r="U429" s="257"/>
      <c r="V429" s="108" t="s">
        <v>48</v>
      </c>
      <c r="W429" s="297" t="s">
        <v>150</v>
      </c>
      <c r="X429" s="290"/>
      <c r="Y429" s="290"/>
      <c r="Z429" s="291">
        <f t="shared" si="150"/>
        <v>27095.02538972691</v>
      </c>
      <c r="AA429" s="290"/>
      <c r="AB429" s="290"/>
      <c r="AC429" s="291">
        <f t="shared" si="151"/>
        <v>27095.02538972691</v>
      </c>
      <c r="AD429" s="299"/>
      <c r="AE429" s="298"/>
      <c r="AF429" s="291">
        <f t="shared" si="152"/>
        <v>24548.66</v>
      </c>
      <c r="AG429" s="292"/>
      <c r="AH429" s="293">
        <f t="shared" si="147"/>
        <v>-2546.3653897269105</v>
      </c>
      <c r="AI429" s="294">
        <f t="shared" si="153"/>
        <v>-9.3979073763568649E-2</v>
      </c>
      <c r="AJ429" s="299"/>
      <c r="AK429" s="290"/>
      <c r="AL429" s="291">
        <f t="shared" si="154"/>
        <v>25350.350000000002</v>
      </c>
      <c r="AM429" s="295"/>
      <c r="AN429" s="293">
        <f t="shared" si="138"/>
        <v>-801.69000000000233</v>
      </c>
      <c r="AO429" s="300">
        <f t="shared" si="148"/>
        <v>-3.1624415441995957E-2</v>
      </c>
      <c r="AP429" s="257"/>
      <c r="AQ429" s="257"/>
      <c r="AR429" s="257"/>
      <c r="AS429" s="257"/>
      <c r="AT429" s="257"/>
      <c r="AU429" s="257"/>
      <c r="AV429" s="257"/>
      <c r="AW429" s="257"/>
      <c r="AX429" s="257"/>
      <c r="AY429" s="257"/>
      <c r="AZ429" s="257"/>
      <c r="BA429" s="257"/>
      <c r="BB429" s="257"/>
      <c r="BC429" s="257"/>
      <c r="BD429" s="257"/>
      <c r="BE429" s="257"/>
      <c r="BF429" s="257"/>
      <c r="BG429" s="257"/>
      <c r="BH429" s="257"/>
      <c r="BI429" s="257"/>
    </row>
    <row r="430" spans="1:61" ht="15.75" customHeight="1">
      <c r="A430" t="str">
        <f t="shared" si="125"/>
        <v>Csst</v>
      </c>
      <c r="B430" s="7"/>
      <c r="C430" s="257"/>
      <c r="D430" s="257"/>
      <c r="E430" s="257"/>
      <c r="F430" s="257"/>
      <c r="G430" s="257"/>
      <c r="H430" s="257"/>
      <c r="I430" s="257"/>
      <c r="J430" s="257"/>
      <c r="K430" s="257"/>
      <c r="L430" s="11" t="s">
        <v>223</v>
      </c>
      <c r="M430" s="316">
        <f>L327</f>
        <v>3060.9799999999996</v>
      </c>
      <c r="N430" s="497">
        <f>$N$408</f>
        <v>8.8495575221238951E-2</v>
      </c>
      <c r="O430" s="316">
        <f>($J$409*$M$439)*N430</f>
        <v>441.82282685675659</v>
      </c>
      <c r="P430" s="504"/>
      <c r="Q430" s="495">
        <f t="shared" si="157"/>
        <v>-2619.1571731432432</v>
      </c>
      <c r="R430" s="257">
        <v>6731</v>
      </c>
      <c r="S430" s="498">
        <f>Q430</f>
        <v>-2619.1571731432432</v>
      </c>
      <c r="T430" s="257"/>
      <c r="U430" s="257"/>
      <c r="V430" s="108" t="s">
        <v>49</v>
      </c>
      <c r="W430" s="297"/>
      <c r="X430" s="290"/>
      <c r="Y430" s="290"/>
      <c r="Z430" s="291">
        <f t="shared" si="150"/>
        <v>6301.1686952853279</v>
      </c>
      <c r="AA430" s="290"/>
      <c r="AB430" s="290"/>
      <c r="AC430" s="291">
        <f t="shared" si="151"/>
        <v>6301.1686952853279</v>
      </c>
      <c r="AD430" s="299"/>
      <c r="AE430" s="298"/>
      <c r="AF430" s="291">
        <f t="shared" si="152"/>
        <v>8326.2199999999975</v>
      </c>
      <c r="AG430" s="292"/>
      <c r="AH430" s="293">
        <f t="shared" si="147"/>
        <v>2025.0513047146696</v>
      </c>
      <c r="AI430" s="317">
        <f t="shared" si="153"/>
        <v>0.32137709727242458</v>
      </c>
      <c r="AJ430" s="299"/>
      <c r="AK430" s="290"/>
      <c r="AL430" s="291">
        <f t="shared" si="154"/>
        <v>11935.35</v>
      </c>
      <c r="AM430" s="295"/>
      <c r="AN430" s="293">
        <f t="shared" si="138"/>
        <v>-3609.1300000000028</v>
      </c>
      <c r="AO430" s="300">
        <f t="shared" si="148"/>
        <v>-0.30238995923873224</v>
      </c>
      <c r="AP430" s="257"/>
      <c r="AQ430" s="257"/>
      <c r="AR430" s="257"/>
      <c r="AS430" s="257"/>
      <c r="AT430" s="257"/>
      <c r="AU430" s="257"/>
      <c r="AV430" s="257"/>
      <c r="AW430" s="257"/>
      <c r="AX430" s="257"/>
      <c r="AY430" s="257"/>
      <c r="AZ430" s="257"/>
      <c r="BA430" s="257"/>
      <c r="BB430" s="257"/>
      <c r="BC430" s="257"/>
      <c r="BD430" s="257"/>
      <c r="BE430" s="257"/>
      <c r="BF430" s="257"/>
      <c r="BG430" s="257"/>
      <c r="BH430" s="257"/>
      <c r="BI430" s="257"/>
    </row>
    <row r="431" spans="1:61" ht="15.75" hidden="1" customHeight="1">
      <c r="A431" t="str">
        <f t="shared" si="125"/>
        <v>[...]</v>
      </c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499"/>
      <c r="Q431" s="502">
        <f>SUM(Q428:Q430)</f>
        <v>-21.862056518651116</v>
      </c>
      <c r="R431" s="257"/>
      <c r="T431" s="257"/>
      <c r="U431" s="257"/>
      <c r="V431" s="30" t="s">
        <v>21</v>
      </c>
      <c r="W431" s="297"/>
      <c r="X431" s="290"/>
      <c r="Y431" s="298"/>
      <c r="Z431" s="291">
        <f>IFERROR(SUMIF($C:$C,$V431,F:F),0)</f>
        <v>0</v>
      </c>
      <c r="AA431" s="290"/>
      <c r="AB431" s="290"/>
      <c r="AC431" s="291">
        <f>IFERROR(SUMIF($C:$C,$V431,I:I),0)</f>
        <v>0</v>
      </c>
      <c r="AD431" s="299"/>
      <c r="AE431" s="298"/>
      <c r="AF431" s="291">
        <f>IFERROR(SUMIF($C:$C,$V431,L:L),0)</f>
        <v>0</v>
      </c>
      <c r="AG431" s="292"/>
      <c r="AH431" s="293">
        <f t="shared" si="147"/>
        <v>0</v>
      </c>
      <c r="AI431" s="294">
        <f t="shared" si="153"/>
        <v>0</v>
      </c>
      <c r="AJ431" s="299"/>
      <c r="AK431" s="290"/>
      <c r="AL431" s="291">
        <f>IFERROR(SUMIF($C:$C,$V431,Q:Q),0)</f>
        <v>0</v>
      </c>
      <c r="AM431" s="295"/>
      <c r="AN431" s="293"/>
      <c r="AO431" s="305"/>
      <c r="AP431" s="257"/>
      <c r="AQ431" s="257"/>
      <c r="AR431" s="257"/>
      <c r="AS431" s="257"/>
      <c r="AT431" s="257"/>
      <c r="AU431" s="257"/>
      <c r="AV431" s="257"/>
      <c r="AW431" s="257"/>
      <c r="AX431" s="257"/>
      <c r="AY431" s="257"/>
      <c r="AZ431" s="257"/>
      <c r="BA431" s="257"/>
      <c r="BB431" s="257"/>
      <c r="BC431" s="257"/>
      <c r="BD431" s="257"/>
      <c r="BE431" s="257"/>
      <c r="BF431" s="257"/>
      <c r="BG431" s="257"/>
      <c r="BH431" s="257"/>
      <c r="BI431" s="257"/>
    </row>
    <row r="432" spans="1:61" ht="15.75" customHeight="1">
      <c r="A432" t="str">
        <f t="shared" si="125"/>
        <v>TOTAL PERSONNEL</v>
      </c>
      <c r="B432" s="7"/>
      <c r="C432" s="257"/>
      <c r="D432" s="257"/>
      <c r="E432" s="257"/>
      <c r="F432" s="257"/>
      <c r="G432" s="257"/>
      <c r="H432" s="257"/>
      <c r="I432" s="257"/>
      <c r="J432" s="257"/>
      <c r="K432" s="257"/>
      <c r="O432" s="506">
        <f>SUM(O428:O431)</f>
        <v>4992.5979434813489</v>
      </c>
      <c r="Q432" s="500">
        <f>SUM(Q428:Q430)</f>
        <v>-21.862056518651116</v>
      </c>
      <c r="R432" s="257"/>
      <c r="T432" s="257"/>
      <c r="U432" s="257"/>
      <c r="V432" s="307" t="s">
        <v>50</v>
      </c>
      <c r="W432" s="308"/>
      <c r="X432" s="309">
        <f>Z432/Z406</f>
        <v>0.47179136191152465</v>
      </c>
      <c r="Y432" s="308"/>
      <c r="Z432" s="310">
        <f>SUM(Z419:Z431)</f>
        <v>269719.65234085202</v>
      </c>
      <c r="AA432" s="309">
        <f>AC432/AC406</f>
        <v>0.47179136191152465</v>
      </c>
      <c r="AB432" s="308"/>
      <c r="AC432" s="310">
        <f>SUM(AC419:AC431)</f>
        <v>269719.65234085202</v>
      </c>
      <c r="AD432" s="311">
        <f>AF432/AF406</f>
        <v>0.39171479645824969</v>
      </c>
      <c r="AE432" s="318"/>
      <c r="AF432" s="310">
        <f>SUM(AF419:AF431)</f>
        <v>224041.27000000002</v>
      </c>
      <c r="AG432" s="319"/>
      <c r="AH432" s="313">
        <f t="shared" si="147"/>
        <v>-45678.382340851997</v>
      </c>
      <c r="AI432" s="309">
        <f>AH432/AC432</f>
        <v>-0.1693550393692744</v>
      </c>
      <c r="AJ432" s="311">
        <f>IF($AL$406=0,0,AL432/$AL$406)</f>
        <v>0.57679092228548978</v>
      </c>
      <c r="AK432" s="308"/>
      <c r="AL432" s="310">
        <f>SUM(AL419:AL431)</f>
        <v>256499.20000000001</v>
      </c>
      <c r="AM432" s="320"/>
      <c r="AN432" s="313">
        <f t="shared" ref="AN432:AN450" si="158">AF432-AL432</f>
        <v>-32457.929999999993</v>
      </c>
      <c r="AO432" s="288">
        <f>IF(AL432=0,0,AN432/AL432)</f>
        <v>-0.12654203209990514</v>
      </c>
      <c r="AP432" s="257"/>
      <c r="AQ432" s="257"/>
      <c r="AR432" s="257"/>
      <c r="AS432" s="257"/>
      <c r="AT432" s="257"/>
      <c r="AU432" s="257"/>
      <c r="AV432" s="257"/>
      <c r="AW432" s="257"/>
      <c r="AX432" s="257"/>
      <c r="AY432" s="257"/>
      <c r="AZ432" s="257"/>
      <c r="BA432" s="257"/>
      <c r="BB432" s="257"/>
      <c r="BC432" s="257"/>
      <c r="BD432" s="257"/>
      <c r="BE432" s="257"/>
      <c r="BF432" s="257"/>
      <c r="BG432" s="257"/>
      <c r="BH432" s="257"/>
      <c r="BI432" s="257"/>
    </row>
    <row r="433" spans="1:62" ht="15.75" customHeight="1">
      <c r="A433" t="str">
        <f t="shared" si="125"/>
        <v>Publicité 2</v>
      </c>
      <c r="B433" s="7"/>
      <c r="C433" s="257"/>
      <c r="D433" s="257"/>
      <c r="E433" s="257"/>
      <c r="F433" s="257"/>
      <c r="G433" s="257"/>
      <c r="H433" s="257"/>
      <c r="I433" s="257"/>
      <c r="J433" s="257"/>
      <c r="K433" s="257"/>
      <c r="L433" s="257"/>
      <c r="M433" s="506">
        <f>SUM(M428:M431)</f>
        <v>5014.4599999999991</v>
      </c>
      <c r="N433" s="497">
        <f>M433/$M$439</f>
        <v>7.7729574568050602E-2</v>
      </c>
      <c r="O433" s="507">
        <f>J409</f>
        <v>7.7390688954768749E-2</v>
      </c>
      <c r="P433" s="499">
        <f>O433*$M$439</f>
        <v>4992.5979434813489</v>
      </c>
      <c r="Q433" s="315">
        <f>P433-M433</f>
        <v>-21.862056518650206</v>
      </c>
      <c r="R433" s="257"/>
      <c r="T433" s="257"/>
      <c r="U433" s="257"/>
      <c r="V433" s="221" t="s">
        <v>51</v>
      </c>
      <c r="W433" s="322" t="s">
        <v>140</v>
      </c>
      <c r="X433" s="323"/>
      <c r="Y433" s="323"/>
      <c r="Z433" s="324">
        <f t="shared" ref="Z433:Z447" si="159">+SUMIF($C:$C,$V433,F:F)</f>
        <v>10881.833333333332</v>
      </c>
      <c r="AA433" s="323"/>
      <c r="AB433" s="323"/>
      <c r="AC433" s="324">
        <f t="shared" ref="AC433:AC447" si="160">+SUMIF($C:$C,$V433,I:I)</f>
        <v>10881.833333333332</v>
      </c>
      <c r="AD433" s="325"/>
      <c r="AE433" s="326"/>
      <c r="AF433" s="324">
        <f t="shared" ref="AF433:AF446" si="161">+SUMIF($C:$C,$V433,L:L)</f>
        <v>11416.17</v>
      </c>
      <c r="AG433" s="325"/>
      <c r="AH433" s="327">
        <f t="shared" si="147"/>
        <v>534.33666666666795</v>
      </c>
      <c r="AI433" s="328">
        <f>IF(AC433=0,0,AH433/AC433)</f>
        <v>4.9103551791211779E-2</v>
      </c>
      <c r="AJ433" s="325"/>
      <c r="AK433" s="323"/>
      <c r="AL433" s="324">
        <f t="shared" ref="AL433:AL446" si="162">+SUMIF($C:$C,$V433,Q:Q)</f>
        <v>17856.98</v>
      </c>
      <c r="AM433" s="329"/>
      <c r="AN433" s="327">
        <f t="shared" si="158"/>
        <v>-6440.8099999999995</v>
      </c>
      <c r="AO433" s="296">
        <f t="shared" ref="AO433:AO450" si="163">IF(AL433=0,0,AN433/AL433)</f>
        <v>-0.36068864948048324</v>
      </c>
      <c r="AP433" s="257"/>
      <c r="AQ433" s="257"/>
      <c r="AR433" s="257"/>
      <c r="AS433" s="257"/>
      <c r="AT433" s="257"/>
      <c r="AU433" s="257"/>
      <c r="AV433" s="257"/>
      <c r="AW433" s="257"/>
      <c r="AX433" s="257"/>
      <c r="AY433" s="257"/>
      <c r="AZ433" s="257"/>
      <c r="BA433" s="257"/>
      <c r="BB433" s="257"/>
      <c r="BC433" s="257"/>
      <c r="BD433" s="257"/>
      <c r="BE433" s="257"/>
      <c r="BF433" s="257"/>
      <c r="BG433" s="257"/>
      <c r="BH433" s="257"/>
      <c r="BI433" s="257"/>
    </row>
    <row r="434" spans="1:62" ht="15.75" customHeight="1">
      <c r="A434" t="str">
        <f t="shared" si="125"/>
        <v>Service gratuit 2</v>
      </c>
      <c r="B434" s="7"/>
      <c r="C434" s="257"/>
      <c r="D434" s="257"/>
      <c r="E434" s="257"/>
      <c r="F434" s="257"/>
      <c r="G434" s="257"/>
      <c r="H434" s="257"/>
      <c r="I434" s="257"/>
      <c r="J434" s="257"/>
      <c r="K434" s="257"/>
      <c r="L434" s="257" t="s">
        <v>206</v>
      </c>
      <c r="M434" s="257"/>
      <c r="O434" s="505"/>
      <c r="P434" s="508"/>
      <c r="Q434" s="257"/>
      <c r="R434" s="257"/>
      <c r="T434" s="257"/>
      <c r="U434" s="257"/>
      <c r="V434" s="108" t="s">
        <v>52</v>
      </c>
      <c r="W434" s="297" t="s">
        <v>151</v>
      </c>
      <c r="X434" s="290"/>
      <c r="Y434" s="290"/>
      <c r="Z434" s="291">
        <f t="shared" si="159"/>
        <v>5610.7561688627393</v>
      </c>
      <c r="AA434" s="290"/>
      <c r="AB434" s="290"/>
      <c r="AC434" s="291">
        <f t="shared" si="160"/>
        <v>5610.7561688627393</v>
      </c>
      <c r="AD434" s="299"/>
      <c r="AE434" s="298"/>
      <c r="AF434" s="291">
        <f t="shared" si="161"/>
        <v>2967.7799999999997</v>
      </c>
      <c r="AG434" s="292"/>
      <c r="AH434" s="293">
        <f t="shared" si="147"/>
        <v>-2642.9761688627395</v>
      </c>
      <c r="AI434" s="294">
        <f t="shared" ref="AI434:AI450" si="164">IF(AC434=0,0,AH434/AC434)</f>
        <v>-0.47105525339527493</v>
      </c>
      <c r="AJ434" s="299"/>
      <c r="AK434" s="290"/>
      <c r="AL434" s="291">
        <f t="shared" si="162"/>
        <v>3366.6800000000003</v>
      </c>
      <c r="AM434" s="295"/>
      <c r="AN434" s="293">
        <f t="shared" si="158"/>
        <v>-398.90000000000055</v>
      </c>
      <c r="AO434" s="300">
        <f t="shared" si="163"/>
        <v>-0.11848467926859711</v>
      </c>
      <c r="AP434" s="257"/>
      <c r="AQ434" s="257"/>
      <c r="AR434" s="257"/>
      <c r="AS434" s="257"/>
      <c r="AT434" s="257"/>
      <c r="AU434" s="257"/>
      <c r="AV434" s="257"/>
      <c r="AW434" s="257"/>
      <c r="AX434" s="257"/>
      <c r="AY434" s="257"/>
      <c r="AZ434" s="257"/>
      <c r="BA434" s="257"/>
      <c r="BB434" s="257"/>
      <c r="BC434" s="257"/>
      <c r="BD434" s="257"/>
      <c r="BE434" s="257"/>
      <c r="BF434" s="257"/>
      <c r="BG434" s="257"/>
      <c r="BH434" s="257"/>
      <c r="BI434" s="257"/>
    </row>
    <row r="435" spans="1:62" ht="15.75" customHeight="1">
      <c r="A435" t="str">
        <f t="shared" si="125"/>
        <v>Frais véhicules de cie</v>
      </c>
      <c r="B435" s="7"/>
      <c r="C435" s="257"/>
      <c r="D435" s="257"/>
      <c r="E435" s="257"/>
      <c r="F435" s="257"/>
      <c r="G435" s="257"/>
      <c r="H435" s="257"/>
      <c r="I435" s="257"/>
      <c r="J435" s="257"/>
      <c r="K435" s="257"/>
      <c r="L435" s="11" t="s">
        <v>221</v>
      </c>
      <c r="M435" s="316">
        <f>M401+M406+M411+M419+M428</f>
        <v>31636.729999999996</v>
      </c>
      <c r="N435" s="497">
        <f>$N$406</f>
        <v>0.53097345132743368</v>
      </c>
      <c r="O435" s="316">
        <f t="shared" ref="O435:O437" si="165">O401+O406+O411+O419+O428</f>
        <v>34253.952212389377</v>
      </c>
      <c r="P435" s="508"/>
      <c r="Q435" s="316">
        <f>Q401+Q406+Q411+Q419+Q428</f>
        <v>2617.2222123893766</v>
      </c>
      <c r="R435" s="257"/>
      <c r="T435" s="257"/>
      <c r="U435" s="257"/>
      <c r="V435" s="109" t="s">
        <v>53</v>
      </c>
      <c r="W435" s="301" t="s">
        <v>152</v>
      </c>
      <c r="X435" s="274"/>
      <c r="Y435" s="274"/>
      <c r="Z435" s="275">
        <f t="shared" si="159"/>
        <v>26652.437500000004</v>
      </c>
      <c r="AA435" s="274"/>
      <c r="AB435" s="274"/>
      <c r="AC435" s="275">
        <f t="shared" si="160"/>
        <v>26652.437500000004</v>
      </c>
      <c r="AD435" s="303"/>
      <c r="AE435" s="302"/>
      <c r="AF435" s="275">
        <f t="shared" si="161"/>
        <v>26776.07</v>
      </c>
      <c r="AG435" s="276"/>
      <c r="AH435" s="277">
        <f t="shared" si="147"/>
        <v>123.63249999999607</v>
      </c>
      <c r="AI435" s="304">
        <f t="shared" si="164"/>
        <v>4.6386939280880423E-3</v>
      </c>
      <c r="AJ435" s="303"/>
      <c r="AK435" s="274"/>
      <c r="AL435" s="275">
        <f t="shared" si="162"/>
        <v>27053.49</v>
      </c>
      <c r="AM435" s="279"/>
      <c r="AN435" s="277">
        <f t="shared" si="158"/>
        <v>-277.42000000000189</v>
      </c>
      <c r="AO435" s="280">
        <f t="shared" si="163"/>
        <v>-1.025449951189299E-2</v>
      </c>
      <c r="AP435" s="257"/>
      <c r="AQ435" s="257"/>
      <c r="AR435" s="257"/>
      <c r="AS435" s="257"/>
      <c r="AT435" s="257"/>
      <c r="AU435" s="257"/>
      <c r="AV435" s="257"/>
      <c r="AW435" s="257"/>
      <c r="AX435" s="257"/>
      <c r="AY435" s="257"/>
      <c r="AZ435" s="257"/>
      <c r="BA435" s="257"/>
      <c r="BB435" s="257"/>
      <c r="BC435" s="257"/>
      <c r="BD435" s="257"/>
      <c r="BE435" s="257"/>
      <c r="BF435" s="257"/>
      <c r="BG435" s="257"/>
      <c r="BH435" s="257"/>
      <c r="BI435" s="257"/>
      <c r="BJ435" s="257"/>
    </row>
    <row r="436" spans="1:62" ht="15.75" customHeight="1">
      <c r="A436" t="str">
        <f t="shared" si="125"/>
        <v>Informatique</v>
      </c>
      <c r="B436" s="7"/>
      <c r="C436" s="257"/>
      <c r="D436" s="257"/>
      <c r="E436" s="257"/>
      <c r="F436" s="257"/>
      <c r="G436" s="257"/>
      <c r="H436" s="257"/>
      <c r="I436" s="257"/>
      <c r="J436" s="257"/>
      <c r="K436" s="257"/>
      <c r="L436" s="11" t="s">
        <v>222</v>
      </c>
      <c r="M436" s="316">
        <f>M402+M407+M412+M420+M429</f>
        <v>24548.66</v>
      </c>
      <c r="N436" s="497">
        <f>$N$407</f>
        <v>0.38053097345132741</v>
      </c>
      <c r="O436" s="316">
        <f t="shared" si="165"/>
        <v>24548.665752212382</v>
      </c>
      <c r="P436" s="508"/>
      <c r="Q436" s="316">
        <f>Q402+Q407+Q412+Q420+Q429</f>
        <v>5.7522123832995931E-3</v>
      </c>
      <c r="R436" s="257"/>
      <c r="T436" s="257"/>
      <c r="U436" s="257"/>
      <c r="V436" s="108" t="s">
        <v>54</v>
      </c>
      <c r="W436" s="297" t="s">
        <v>153</v>
      </c>
      <c r="X436" s="290"/>
      <c r="Y436" s="290"/>
      <c r="Z436" s="291">
        <f t="shared" si="159"/>
        <v>19483.113333333335</v>
      </c>
      <c r="AA436" s="290"/>
      <c r="AB436" s="290"/>
      <c r="AC436" s="291">
        <f t="shared" si="160"/>
        <v>19483.113333333335</v>
      </c>
      <c r="AD436" s="299"/>
      <c r="AE436" s="298"/>
      <c r="AF436" s="291">
        <f t="shared" si="161"/>
        <v>16763.32</v>
      </c>
      <c r="AG436" s="292"/>
      <c r="AH436" s="293">
        <f t="shared" si="147"/>
        <v>-2719.7933333333349</v>
      </c>
      <c r="AI436" s="294">
        <f t="shared" si="164"/>
        <v>-0.13959747021950983</v>
      </c>
      <c r="AJ436" s="299"/>
      <c r="AK436" s="290"/>
      <c r="AL436" s="291">
        <f t="shared" si="162"/>
        <v>19601.27</v>
      </c>
      <c r="AM436" s="295"/>
      <c r="AN436" s="293">
        <f t="shared" si="158"/>
        <v>-2837.9500000000007</v>
      </c>
      <c r="AO436" s="300">
        <f t="shared" si="163"/>
        <v>-0.14478398593560524</v>
      </c>
      <c r="AP436" s="257"/>
      <c r="AQ436" s="257"/>
      <c r="AR436" s="257"/>
      <c r="AS436" s="257"/>
      <c r="AT436" s="257"/>
      <c r="AU436" s="257"/>
      <c r="AV436" s="257"/>
      <c r="AW436" s="257"/>
      <c r="AX436" s="257"/>
      <c r="AY436" s="257"/>
      <c r="AZ436" s="257"/>
      <c r="BA436" s="257"/>
      <c r="BB436" s="257"/>
      <c r="BC436" s="257"/>
      <c r="BD436" s="257"/>
      <c r="BE436" s="257"/>
      <c r="BF436" s="257"/>
      <c r="BG436" s="257"/>
      <c r="BH436" s="257"/>
      <c r="BI436" s="257"/>
      <c r="BJ436" s="257"/>
    </row>
    <row r="437" spans="1:62" ht="15.75" customHeight="1">
      <c r="A437" t="str">
        <f t="shared" si="125"/>
        <v>Frais de déplacement</v>
      </c>
      <c r="B437" s="7"/>
      <c r="C437" s="257"/>
      <c r="D437" s="257"/>
      <c r="E437" s="257"/>
      <c r="F437" s="257"/>
      <c r="G437" s="257"/>
      <c r="H437" s="257"/>
      <c r="I437" s="257"/>
      <c r="J437" s="257"/>
      <c r="K437" s="257"/>
      <c r="L437" s="11" t="s">
        <v>223</v>
      </c>
      <c r="M437" s="316">
        <f>M403+M408+M413+M421+M430</f>
        <v>8326.2199999999975</v>
      </c>
      <c r="N437" s="497">
        <f>$N$408</f>
        <v>8.8495575221238951E-2</v>
      </c>
      <c r="O437" s="316">
        <f t="shared" si="165"/>
        <v>5708.9920353982297</v>
      </c>
      <c r="P437" s="508"/>
      <c r="Q437" s="316">
        <f t="shared" ref="Q437" si="166">Q403+Q408+Q413+Q421+Q430</f>
        <v>-2617.2279646017701</v>
      </c>
      <c r="R437" s="257"/>
      <c r="T437" s="257"/>
      <c r="U437" s="257"/>
      <c r="V437" s="108" t="s">
        <v>55</v>
      </c>
      <c r="W437" s="297" t="s">
        <v>154</v>
      </c>
      <c r="X437" s="290"/>
      <c r="Y437" s="290"/>
      <c r="Z437" s="291">
        <f t="shared" si="159"/>
        <v>4989.0524999999998</v>
      </c>
      <c r="AA437" s="290"/>
      <c r="AB437" s="290"/>
      <c r="AC437" s="291">
        <f t="shared" si="160"/>
        <v>4989.0524999999998</v>
      </c>
      <c r="AD437" s="299"/>
      <c r="AE437" s="298"/>
      <c r="AF437" s="291">
        <f t="shared" si="161"/>
        <v>680.4</v>
      </c>
      <c r="AG437" s="292"/>
      <c r="AH437" s="293">
        <f t="shared" si="147"/>
        <v>-4308.6525000000001</v>
      </c>
      <c r="AI437" s="294">
        <f t="shared" si="164"/>
        <v>-0.8636213990532271</v>
      </c>
      <c r="AJ437" s="299"/>
      <c r="AK437" s="290"/>
      <c r="AL437" s="291">
        <f t="shared" si="162"/>
        <v>6077.0000000000009</v>
      </c>
      <c r="AM437" s="295"/>
      <c r="AN437" s="293">
        <f t="shared" si="158"/>
        <v>-5396.6000000000013</v>
      </c>
      <c r="AO437" s="300">
        <f t="shared" si="163"/>
        <v>-0.88803686029290774</v>
      </c>
      <c r="AP437" s="257"/>
      <c r="AQ437" s="257"/>
      <c r="AR437" s="257"/>
      <c r="AS437" s="257"/>
      <c r="AT437" s="257"/>
      <c r="AU437" s="257"/>
      <c r="AV437" s="257"/>
      <c r="AW437" s="257"/>
      <c r="AX437" s="257"/>
      <c r="AY437" s="257"/>
      <c r="AZ437" s="257"/>
      <c r="BA437" s="257"/>
      <c r="BB437" s="257"/>
      <c r="BC437" s="257"/>
      <c r="BD437" s="257"/>
      <c r="BE437" s="257"/>
      <c r="BF437" s="257"/>
      <c r="BG437" s="257"/>
      <c r="BH437" s="257"/>
      <c r="BI437" s="257"/>
      <c r="BJ437" s="257"/>
    </row>
    <row r="438" spans="1:62" ht="15.75" customHeight="1">
      <c r="A438" t="str">
        <f t="shared" si="125"/>
        <v>Services extérieurs</v>
      </c>
      <c r="B438" s="7"/>
      <c r="C438" s="257"/>
      <c r="D438" s="257"/>
      <c r="E438" s="257"/>
      <c r="F438" s="257"/>
      <c r="G438" s="257"/>
      <c r="H438" s="257"/>
      <c r="I438" s="257"/>
      <c r="J438" s="257"/>
      <c r="K438" s="257"/>
      <c r="L438" s="11"/>
      <c r="M438" s="11"/>
      <c r="N438" s="11"/>
      <c r="O438" s="315">
        <f>SUM(O435:O437)</f>
        <v>64511.609999999986</v>
      </c>
      <c r="P438" s="508"/>
      <c r="Q438" s="315">
        <f>SUM(Q435:Q437)</f>
        <v>-1.0004441719502211E-11</v>
      </c>
      <c r="R438" s="257"/>
      <c r="T438" s="257"/>
      <c r="U438" s="257"/>
      <c r="V438" s="108" t="s">
        <v>56</v>
      </c>
      <c r="W438" s="297" t="s">
        <v>155</v>
      </c>
      <c r="X438" s="290"/>
      <c r="Y438" s="290"/>
      <c r="Z438" s="291">
        <f t="shared" si="159"/>
        <v>23835.504133333332</v>
      </c>
      <c r="AA438" s="290"/>
      <c r="AB438" s="290"/>
      <c r="AC438" s="291">
        <f t="shared" si="160"/>
        <v>23835.504133333332</v>
      </c>
      <c r="AD438" s="299"/>
      <c r="AE438" s="298"/>
      <c r="AF438" s="291">
        <f t="shared" si="161"/>
        <v>15655.44</v>
      </c>
      <c r="AG438" s="292"/>
      <c r="AH438" s="293">
        <f t="shared" si="147"/>
        <v>-8180.0641333333315</v>
      </c>
      <c r="AI438" s="294">
        <f t="shared" si="164"/>
        <v>-0.34318821567921964</v>
      </c>
      <c r="AJ438" s="299"/>
      <c r="AK438" s="290"/>
      <c r="AL438" s="291">
        <f t="shared" si="162"/>
        <v>27647.929999999997</v>
      </c>
      <c r="AM438" s="295"/>
      <c r="AN438" s="293">
        <f t="shared" si="158"/>
        <v>-11992.489999999996</v>
      </c>
      <c r="AO438" s="300">
        <f t="shared" si="163"/>
        <v>-0.43375724692589995</v>
      </c>
      <c r="AP438" s="257"/>
      <c r="AQ438" s="257"/>
      <c r="AR438" s="257"/>
      <c r="AS438" s="257"/>
      <c r="AT438" s="257"/>
      <c r="AU438" s="257"/>
      <c r="AV438" s="257"/>
      <c r="AW438" s="257"/>
      <c r="AX438" s="257"/>
      <c r="AY438" s="257"/>
      <c r="AZ438" s="257"/>
      <c r="BA438" s="257"/>
      <c r="BB438" s="257"/>
      <c r="BC438" s="257"/>
      <c r="BD438" s="257"/>
      <c r="BE438" s="257"/>
      <c r="BF438" s="257"/>
      <c r="BG438" s="257"/>
      <c r="BH438" s="257"/>
      <c r="BI438" s="257"/>
      <c r="BJ438" s="257"/>
    </row>
    <row r="439" spans="1:62" ht="15.75" customHeight="1">
      <c r="B439" s="7"/>
      <c r="C439" s="257"/>
      <c r="D439" s="257"/>
      <c r="E439" s="257"/>
      <c r="F439" s="257"/>
      <c r="G439" s="257"/>
      <c r="H439" s="257"/>
      <c r="I439" s="257"/>
      <c r="J439" s="257"/>
      <c r="K439" s="257"/>
      <c r="M439" s="506">
        <f>SUM(M435:M438)</f>
        <v>64511.61</v>
      </c>
      <c r="N439" s="497">
        <f>M439/$M$439</f>
        <v>1</v>
      </c>
      <c r="O439" s="505"/>
      <c r="P439" s="508"/>
      <c r="Q439" s="257"/>
      <c r="R439" s="257"/>
      <c r="T439" s="257"/>
      <c r="U439" s="257"/>
      <c r="V439" s="222" t="s">
        <v>99</v>
      </c>
      <c r="W439" s="330"/>
      <c r="X439" s="331"/>
      <c r="Y439" s="331"/>
      <c r="Z439" s="332">
        <f t="shared" si="159"/>
        <v>0</v>
      </c>
      <c r="AA439" s="331"/>
      <c r="AB439" s="331"/>
      <c r="AC439" s="332">
        <f t="shared" si="160"/>
        <v>0</v>
      </c>
      <c r="AD439" s="333"/>
      <c r="AE439" s="334"/>
      <c r="AF439" s="332">
        <f t="shared" si="161"/>
        <v>0</v>
      </c>
      <c r="AG439" s="335"/>
      <c r="AH439" s="336">
        <f t="shared" si="147"/>
        <v>0</v>
      </c>
      <c r="AI439" s="337">
        <f t="shared" si="164"/>
        <v>0</v>
      </c>
      <c r="AJ439" s="333"/>
      <c r="AK439" s="331"/>
      <c r="AL439" s="332">
        <f t="shared" si="162"/>
        <v>0</v>
      </c>
      <c r="AM439" s="338"/>
      <c r="AN439" s="336">
        <f t="shared" si="158"/>
        <v>0</v>
      </c>
      <c r="AO439" s="339">
        <f t="shared" si="163"/>
        <v>0</v>
      </c>
      <c r="AP439" s="257"/>
      <c r="AQ439" s="257"/>
      <c r="AR439" s="257"/>
      <c r="AS439" s="257"/>
      <c r="AT439" s="257"/>
      <c r="AU439" s="257"/>
      <c r="AV439" s="257"/>
      <c r="AW439" s="257"/>
      <c r="AX439" s="257"/>
      <c r="AY439" s="257"/>
      <c r="AZ439" s="257"/>
      <c r="BA439" s="257"/>
      <c r="BB439" s="257"/>
      <c r="BC439" s="257"/>
      <c r="BD439" s="257"/>
      <c r="BE439" s="257"/>
      <c r="BF439" s="257"/>
      <c r="BG439" s="257"/>
      <c r="BH439" s="257"/>
      <c r="BI439" s="257"/>
      <c r="BJ439" s="257"/>
    </row>
    <row r="440" spans="1:62" ht="15.75" customHeight="1">
      <c r="A440" t="str">
        <f t="shared" si="125"/>
        <v>Fournitures autres</v>
      </c>
      <c r="B440" s="7"/>
      <c r="C440" s="257"/>
      <c r="D440" s="257"/>
      <c r="E440" s="257"/>
      <c r="F440" s="257"/>
      <c r="G440" s="257"/>
      <c r="H440" s="257"/>
      <c r="I440" s="257"/>
      <c r="J440" s="257"/>
      <c r="K440" s="257"/>
      <c r="L440" s="257"/>
      <c r="M440" s="257"/>
      <c r="N440" s="257"/>
      <c r="O440" s="257"/>
      <c r="P440" s="340"/>
      <c r="Q440" s="321"/>
      <c r="R440" s="257"/>
      <c r="S440" s="257"/>
      <c r="T440" s="257"/>
      <c r="U440" s="257"/>
      <c r="V440" s="108" t="s">
        <v>57</v>
      </c>
      <c r="W440" s="297" t="s">
        <v>156</v>
      </c>
      <c r="X440" s="290"/>
      <c r="Y440" s="298"/>
      <c r="Z440" s="291">
        <f t="shared" si="159"/>
        <v>1096.82161779648</v>
      </c>
      <c r="AA440" s="290"/>
      <c r="AB440" s="298"/>
      <c r="AC440" s="291">
        <f t="shared" si="160"/>
        <v>1096.82161779648</v>
      </c>
      <c r="AD440" s="299"/>
      <c r="AE440" s="298"/>
      <c r="AF440" s="291">
        <f t="shared" si="161"/>
        <v>2121.88</v>
      </c>
      <c r="AG440" s="292"/>
      <c r="AH440" s="293">
        <f t="shared" si="147"/>
        <v>1025.0583822035201</v>
      </c>
      <c r="AI440" s="294">
        <f t="shared" si="164"/>
        <v>0.93457164371255497</v>
      </c>
      <c r="AJ440" s="299"/>
      <c r="AK440" s="290"/>
      <c r="AL440" s="291">
        <f t="shared" si="162"/>
        <v>994</v>
      </c>
      <c r="AM440" s="295"/>
      <c r="AN440" s="293">
        <f t="shared" si="158"/>
        <v>1127.8800000000001</v>
      </c>
      <c r="AO440" s="300">
        <f t="shared" si="163"/>
        <v>1.134688128772636</v>
      </c>
      <c r="AP440" s="257"/>
      <c r="AQ440" s="257"/>
      <c r="AR440" s="257"/>
      <c r="AS440" s="257"/>
      <c r="AT440" s="257"/>
      <c r="AU440" s="257"/>
      <c r="AV440" s="257"/>
      <c r="AW440" s="257"/>
      <c r="AX440" s="257"/>
      <c r="AY440" s="257"/>
      <c r="AZ440" s="257"/>
      <c r="BA440" s="257"/>
      <c r="BB440" s="257"/>
      <c r="BC440" s="257"/>
      <c r="BD440" s="257"/>
      <c r="BE440" s="257"/>
      <c r="BF440" s="257"/>
      <c r="BG440" s="257"/>
      <c r="BH440" s="257"/>
      <c r="BI440" s="257"/>
      <c r="BJ440" s="257"/>
    </row>
    <row r="441" spans="1:62" ht="15.75" customHeight="1">
      <c r="A441" t="str">
        <f t="shared" si="125"/>
        <v>Uniformes</v>
      </c>
      <c r="B441" s="7"/>
      <c r="C441" s="257"/>
      <c r="D441" s="257"/>
      <c r="E441" s="257"/>
      <c r="F441" s="257"/>
      <c r="G441" s="257"/>
      <c r="H441" s="257"/>
      <c r="I441" s="257"/>
      <c r="J441" s="257"/>
      <c r="K441" s="257"/>
      <c r="L441" s="257"/>
      <c r="M441" s="257"/>
      <c r="N441" s="257"/>
      <c r="O441" s="257"/>
      <c r="Q441" s="321"/>
      <c r="S441" s="257"/>
      <c r="T441" s="257"/>
      <c r="U441" s="257"/>
      <c r="V441" s="108" t="s">
        <v>58</v>
      </c>
      <c r="W441" s="297" t="s">
        <v>157</v>
      </c>
      <c r="X441" s="290"/>
      <c r="Y441" s="290"/>
      <c r="Z441" s="291">
        <f t="shared" si="159"/>
        <v>1515</v>
      </c>
      <c r="AA441" s="290"/>
      <c r="AB441" s="290"/>
      <c r="AC441" s="291">
        <f t="shared" si="160"/>
        <v>1515</v>
      </c>
      <c r="AD441" s="299"/>
      <c r="AE441" s="298"/>
      <c r="AF441" s="291">
        <f t="shared" si="161"/>
        <v>428.44</v>
      </c>
      <c r="AG441" s="292"/>
      <c r="AH441" s="293">
        <f t="shared" si="147"/>
        <v>-1086.56</v>
      </c>
      <c r="AI441" s="317">
        <f t="shared" si="164"/>
        <v>-0.71720132013201321</v>
      </c>
      <c r="AJ441" s="299"/>
      <c r="AK441" s="290"/>
      <c r="AL441" s="291">
        <f t="shared" si="162"/>
        <v>1515</v>
      </c>
      <c r="AM441" s="295"/>
      <c r="AN441" s="293">
        <f t="shared" si="158"/>
        <v>-1086.56</v>
      </c>
      <c r="AO441" s="300">
        <f t="shared" si="163"/>
        <v>-0.71720132013201321</v>
      </c>
      <c r="AP441" s="257"/>
      <c r="AQ441" s="257"/>
      <c r="AR441" s="257"/>
      <c r="AS441" s="257"/>
      <c r="AT441" s="257"/>
      <c r="AU441" s="257"/>
      <c r="AV441" s="257"/>
      <c r="AW441" s="257"/>
      <c r="AX441" s="257"/>
      <c r="AY441" s="257"/>
      <c r="AZ441" s="257"/>
      <c r="BA441" s="257"/>
      <c r="BB441" s="257"/>
      <c r="BC441" s="257"/>
      <c r="BD441" s="257"/>
      <c r="BE441" s="257"/>
      <c r="BF441" s="257"/>
      <c r="BG441" s="257"/>
      <c r="BH441" s="257"/>
      <c r="BI441" s="257"/>
      <c r="BJ441" s="257"/>
    </row>
    <row r="442" spans="1:62" ht="15.75" customHeight="1">
      <c r="A442" t="str">
        <f t="shared" si="125"/>
        <v>Papeterie</v>
      </c>
      <c r="B442" s="7"/>
      <c r="C442" s="257"/>
      <c r="D442" s="257"/>
      <c r="E442" s="257"/>
      <c r="F442" s="257"/>
      <c r="G442" s="257"/>
      <c r="H442" s="257"/>
      <c r="I442" s="257"/>
      <c r="J442" s="257"/>
      <c r="K442" s="257"/>
      <c r="L442" s="257"/>
      <c r="M442" s="257"/>
      <c r="N442" s="257"/>
      <c r="O442" s="257"/>
      <c r="P442" s="340"/>
      <c r="Q442" s="321"/>
      <c r="R442" s="257"/>
      <c r="S442" s="257"/>
      <c r="T442" s="257"/>
      <c r="U442" s="257"/>
      <c r="V442" s="108" t="s">
        <v>59</v>
      </c>
      <c r="W442" s="297" t="s">
        <v>158</v>
      </c>
      <c r="X442" s="290"/>
      <c r="Y442" s="290"/>
      <c r="Z442" s="291">
        <f t="shared" si="159"/>
        <v>2180</v>
      </c>
      <c r="AA442" s="290"/>
      <c r="AB442" s="290"/>
      <c r="AC442" s="291">
        <f t="shared" si="160"/>
        <v>2180</v>
      </c>
      <c r="AD442" s="299"/>
      <c r="AE442" s="298"/>
      <c r="AF442" s="291">
        <f t="shared" si="161"/>
        <v>3711.12</v>
      </c>
      <c r="AG442" s="292"/>
      <c r="AH442" s="293">
        <f t="shared" si="147"/>
        <v>1531.12</v>
      </c>
      <c r="AI442" s="294">
        <f t="shared" si="164"/>
        <v>0.70234862385321095</v>
      </c>
      <c r="AJ442" s="299"/>
      <c r="AK442" s="290"/>
      <c r="AL442" s="291">
        <f t="shared" si="162"/>
        <v>1850</v>
      </c>
      <c r="AM442" s="295"/>
      <c r="AN442" s="293">
        <f t="shared" si="158"/>
        <v>1861.12</v>
      </c>
      <c r="AO442" s="300">
        <f t="shared" si="163"/>
        <v>1.0060108108108108</v>
      </c>
      <c r="AP442" s="257"/>
      <c r="AQ442" s="257"/>
      <c r="AR442" s="257"/>
      <c r="AS442" s="257"/>
      <c r="AT442" s="257"/>
      <c r="AU442" s="257"/>
      <c r="AV442" s="257"/>
      <c r="AW442" s="257"/>
      <c r="AX442" s="257"/>
      <c r="AY442" s="257"/>
      <c r="AZ442" s="257"/>
      <c r="BA442" s="257"/>
      <c r="BB442" s="257"/>
      <c r="BC442" s="257"/>
      <c r="BD442" s="257"/>
      <c r="BE442" s="257"/>
      <c r="BF442" s="257"/>
      <c r="BG442" s="257"/>
      <c r="BH442" s="257"/>
      <c r="BI442" s="257"/>
      <c r="BJ442" s="257"/>
    </row>
    <row r="443" spans="1:62" ht="15.75" customHeight="1">
      <c r="A443" t="str">
        <f t="shared" si="125"/>
        <v>Téléphone</v>
      </c>
      <c r="B443" s="7"/>
      <c r="C443" s="257"/>
      <c r="D443" s="257"/>
      <c r="E443" s="257"/>
      <c r="F443" s="257"/>
      <c r="G443" s="257"/>
      <c r="H443" s="257"/>
      <c r="I443" s="257"/>
      <c r="J443" s="257"/>
      <c r="K443" s="257"/>
      <c r="L443" s="257"/>
      <c r="M443" s="257"/>
      <c r="N443" s="257"/>
      <c r="O443" s="257"/>
      <c r="P443" s="257"/>
      <c r="Q443" s="321"/>
      <c r="S443" s="257"/>
      <c r="T443" s="257"/>
      <c r="U443" s="257"/>
      <c r="V443" s="108" t="s">
        <v>60</v>
      </c>
      <c r="W443" s="297" t="s">
        <v>159</v>
      </c>
      <c r="X443" s="290"/>
      <c r="Y443" s="290"/>
      <c r="Z443" s="291">
        <f t="shared" si="159"/>
        <v>1949.1</v>
      </c>
      <c r="AA443" s="290"/>
      <c r="AB443" s="290"/>
      <c r="AC443" s="291">
        <f t="shared" si="160"/>
        <v>1949.1</v>
      </c>
      <c r="AD443" s="299"/>
      <c r="AE443" s="298"/>
      <c r="AF443" s="291">
        <f t="shared" si="161"/>
        <v>587.58000000000004</v>
      </c>
      <c r="AG443" s="292"/>
      <c r="AH443" s="293">
        <f t="shared" si="147"/>
        <v>-1361.52</v>
      </c>
      <c r="AI443" s="317">
        <f t="shared" si="164"/>
        <v>-0.69853778667077115</v>
      </c>
      <c r="AJ443" s="299"/>
      <c r="AK443" s="290"/>
      <c r="AL443" s="291">
        <f t="shared" si="162"/>
        <v>1633.7400000000002</v>
      </c>
      <c r="AM443" s="295"/>
      <c r="AN443" s="293">
        <f t="shared" si="158"/>
        <v>-1046.1600000000003</v>
      </c>
      <c r="AO443" s="300">
        <f t="shared" si="163"/>
        <v>-0.6403466891916707</v>
      </c>
      <c r="AP443" s="257"/>
      <c r="AQ443" s="257"/>
      <c r="AR443" s="257"/>
      <c r="AS443" s="257"/>
      <c r="AT443" s="257"/>
      <c r="AU443" s="257"/>
      <c r="AV443" s="257"/>
      <c r="AW443" s="257"/>
      <c r="AX443" s="257"/>
      <c r="AY443" s="257"/>
      <c r="AZ443" s="257"/>
      <c r="BA443" s="257"/>
      <c r="BB443" s="257"/>
      <c r="BC443" s="257"/>
      <c r="BD443" s="257"/>
      <c r="BE443" s="257"/>
      <c r="BF443" s="257"/>
      <c r="BG443" s="257"/>
      <c r="BH443" s="257"/>
      <c r="BI443" s="257"/>
      <c r="BJ443" s="257"/>
    </row>
    <row r="444" spans="1:62" ht="15.75" customHeight="1">
      <c r="A444" t="str">
        <f t="shared" si="125"/>
        <v>Frais postaux</v>
      </c>
      <c r="B444" s="7"/>
      <c r="C444" s="257"/>
      <c r="D444" s="257"/>
      <c r="E444" s="257"/>
      <c r="F444" s="257"/>
      <c r="G444" s="257"/>
      <c r="H444" s="257"/>
      <c r="I444" s="257"/>
      <c r="J444" s="257"/>
      <c r="K444" s="257"/>
      <c r="L444" s="257"/>
      <c r="M444" s="257"/>
      <c r="N444" s="257"/>
      <c r="O444" s="257"/>
      <c r="P444" s="257"/>
      <c r="Q444" s="321"/>
      <c r="S444" s="257"/>
      <c r="T444" s="257"/>
      <c r="U444" s="257"/>
      <c r="V444" s="108" t="s">
        <v>61</v>
      </c>
      <c r="W444" s="297" t="s">
        <v>160</v>
      </c>
      <c r="X444" s="290"/>
      <c r="Y444" s="290"/>
      <c r="Z444" s="291">
        <f t="shared" si="159"/>
        <v>865</v>
      </c>
      <c r="AA444" s="290"/>
      <c r="AB444" s="290"/>
      <c r="AC444" s="291">
        <f t="shared" si="160"/>
        <v>865</v>
      </c>
      <c r="AD444" s="299"/>
      <c r="AE444" s="298"/>
      <c r="AF444" s="291">
        <f t="shared" si="161"/>
        <v>781.67000000000007</v>
      </c>
      <c r="AG444" s="292"/>
      <c r="AH444" s="293">
        <f t="shared" si="147"/>
        <v>-83.329999999999927</v>
      </c>
      <c r="AI444" s="294">
        <f t="shared" si="164"/>
        <v>-9.6335260115606849E-2</v>
      </c>
      <c r="AJ444" s="299"/>
      <c r="AK444" s="290"/>
      <c r="AL444" s="291">
        <f t="shared" si="162"/>
        <v>260.02</v>
      </c>
      <c r="AM444" s="295"/>
      <c r="AN444" s="293">
        <f t="shared" si="158"/>
        <v>521.65000000000009</v>
      </c>
      <c r="AO444" s="300">
        <f t="shared" si="163"/>
        <v>2.0061918313975853</v>
      </c>
      <c r="AP444" s="257"/>
      <c r="AQ444" s="257"/>
      <c r="AR444" s="257"/>
      <c r="AS444" s="257"/>
      <c r="AT444" s="257"/>
      <c r="AU444" s="257"/>
      <c r="AV444" s="257"/>
      <c r="AW444" s="257"/>
      <c r="AX444" s="257"/>
      <c r="AY444" s="257"/>
      <c r="AZ444" s="257"/>
      <c r="BA444" s="257"/>
      <c r="BB444" s="257"/>
      <c r="BC444" s="257"/>
      <c r="BD444" s="257"/>
      <c r="BE444" s="257"/>
      <c r="BF444" s="257"/>
      <c r="BG444" s="257"/>
      <c r="BH444" s="257"/>
      <c r="BI444" s="257"/>
      <c r="BJ444" s="257"/>
    </row>
    <row r="445" spans="1:62" ht="15.75" customHeight="1">
      <c r="A445" t="str">
        <f t="shared" si="125"/>
        <v>Divers</v>
      </c>
      <c r="B445" s="7"/>
      <c r="C445" s="257"/>
      <c r="D445" s="257"/>
      <c r="E445" s="257"/>
      <c r="F445" s="257"/>
      <c r="G445" s="257"/>
      <c r="H445" s="257"/>
      <c r="I445" s="257"/>
      <c r="J445" s="257"/>
      <c r="K445" s="257"/>
      <c r="L445" s="257"/>
      <c r="M445" s="257"/>
      <c r="N445" s="257"/>
      <c r="O445" s="257"/>
      <c r="P445" s="257"/>
      <c r="Q445" s="321"/>
      <c r="R445" s="257"/>
      <c r="S445" s="257"/>
      <c r="T445" s="257"/>
      <c r="U445" s="257"/>
      <c r="V445" s="108" t="s">
        <v>62</v>
      </c>
      <c r="W445" s="297" t="s">
        <v>161</v>
      </c>
      <c r="X445" s="290"/>
      <c r="Y445" s="298"/>
      <c r="Z445" s="291">
        <f t="shared" si="159"/>
        <v>3891</v>
      </c>
      <c r="AA445" s="290"/>
      <c r="AB445" s="298"/>
      <c r="AC445" s="291">
        <f t="shared" si="160"/>
        <v>3891</v>
      </c>
      <c r="AD445" s="299"/>
      <c r="AE445" s="298"/>
      <c r="AF445" s="291">
        <f t="shared" si="161"/>
        <v>495.82999999999993</v>
      </c>
      <c r="AG445" s="292"/>
      <c r="AH445" s="293">
        <f t="shared" si="147"/>
        <v>-3395.17</v>
      </c>
      <c r="AI445" s="317">
        <f t="shared" si="164"/>
        <v>-0.87257003341043438</v>
      </c>
      <c r="AJ445" s="299"/>
      <c r="AK445" s="290"/>
      <c r="AL445" s="291">
        <f t="shared" si="162"/>
        <v>5553.7</v>
      </c>
      <c r="AM445" s="295"/>
      <c r="AN445" s="293">
        <f t="shared" si="158"/>
        <v>-5057.87</v>
      </c>
      <c r="AO445" s="300">
        <f t="shared" si="163"/>
        <v>-0.91072078074076745</v>
      </c>
      <c r="AP445" s="257"/>
      <c r="AQ445" s="257"/>
      <c r="AR445" s="257"/>
      <c r="AS445" s="257"/>
      <c r="AT445" s="257"/>
      <c r="AU445" s="257"/>
      <c r="AV445" s="257"/>
      <c r="AW445" s="257"/>
      <c r="AX445" s="257"/>
      <c r="AY445" s="257"/>
      <c r="AZ445" s="257"/>
      <c r="BA445" s="257"/>
      <c r="BB445" s="257"/>
      <c r="BC445" s="257"/>
      <c r="BD445" s="257"/>
      <c r="BE445" s="257"/>
      <c r="BF445" s="257"/>
      <c r="BG445" s="257"/>
      <c r="BH445" s="257"/>
      <c r="BI445" s="257"/>
      <c r="BJ445" s="257"/>
    </row>
    <row r="446" spans="1:62" ht="15.75" customHeight="1">
      <c r="A446" t="str">
        <f t="shared" si="125"/>
        <v>Formation</v>
      </c>
      <c r="B446" s="7"/>
      <c r="C446" s="257"/>
      <c r="D446" s="257"/>
      <c r="E446" s="257"/>
      <c r="F446" s="257"/>
      <c r="G446" s="257"/>
      <c r="H446" s="257"/>
      <c r="I446" s="257"/>
      <c r="J446" s="257"/>
      <c r="K446" s="257"/>
      <c r="L446" s="257"/>
      <c r="M446" s="257"/>
      <c r="N446" s="257"/>
      <c r="O446" s="257"/>
      <c r="P446" s="257"/>
      <c r="Q446" s="321"/>
      <c r="R446" s="257"/>
      <c r="S446" s="257"/>
      <c r="T446" s="257"/>
      <c r="U446" s="257"/>
      <c r="V446" s="108" t="s">
        <v>63</v>
      </c>
      <c r="W446" s="297" t="s">
        <v>162</v>
      </c>
      <c r="X446" s="290"/>
      <c r="Y446" s="298"/>
      <c r="Z446" s="291">
        <f t="shared" si="159"/>
        <v>3188.5833333333335</v>
      </c>
      <c r="AA446" s="290"/>
      <c r="AB446" s="298"/>
      <c r="AC446" s="291">
        <f t="shared" si="160"/>
        <v>3188.5833333333335</v>
      </c>
      <c r="AD446" s="299"/>
      <c r="AE446" s="298"/>
      <c r="AF446" s="291">
        <f t="shared" si="161"/>
        <v>1926.4099999999999</v>
      </c>
      <c r="AG446" s="292"/>
      <c r="AH446" s="293">
        <f t="shared" si="147"/>
        <v>-1262.1733333333336</v>
      </c>
      <c r="AI446" s="294">
        <f t="shared" si="164"/>
        <v>-0.39584141337584622</v>
      </c>
      <c r="AJ446" s="299"/>
      <c r="AK446" s="290"/>
      <c r="AL446" s="291">
        <f t="shared" si="162"/>
        <v>7762.5</v>
      </c>
      <c r="AM446" s="295"/>
      <c r="AN446" s="293">
        <f t="shared" si="158"/>
        <v>-5836.09</v>
      </c>
      <c r="AO446" s="300">
        <f t="shared" si="163"/>
        <v>-0.75183123993558776</v>
      </c>
      <c r="AP446" s="257"/>
      <c r="AQ446" s="257"/>
      <c r="AR446" s="257"/>
      <c r="AS446" s="257"/>
      <c r="AT446" s="257"/>
      <c r="AU446" s="257"/>
      <c r="AV446" s="257"/>
      <c r="AW446" s="257"/>
      <c r="AX446" s="257"/>
      <c r="AY446" s="257"/>
      <c r="AZ446" s="257"/>
      <c r="BA446" s="257"/>
      <c r="BB446" s="257"/>
      <c r="BC446" s="257"/>
      <c r="BD446" s="257"/>
      <c r="BE446" s="257"/>
      <c r="BF446" s="257"/>
      <c r="BG446" s="257"/>
      <c r="BH446" s="257"/>
      <c r="BI446" s="257"/>
      <c r="BJ446" s="257"/>
    </row>
    <row r="447" spans="1:62" ht="15.75" customHeight="1">
      <c r="A447" t="str">
        <f t="shared" si="125"/>
        <v>Frais bancaires</v>
      </c>
      <c r="B447" s="7"/>
      <c r="C447" s="257"/>
      <c r="D447" s="257"/>
      <c r="E447" s="257"/>
      <c r="F447" s="257"/>
      <c r="G447" s="257"/>
      <c r="H447" s="257"/>
      <c r="I447" s="257"/>
      <c r="J447" s="257"/>
      <c r="K447" s="257"/>
      <c r="L447" s="257"/>
      <c r="M447" s="257"/>
      <c r="N447" s="257"/>
      <c r="O447" s="257"/>
      <c r="P447" s="257"/>
      <c r="Q447" s="321"/>
      <c r="R447" s="257"/>
      <c r="S447" s="257"/>
      <c r="T447" s="257"/>
      <c r="U447" s="257"/>
      <c r="V447" s="108" t="s">
        <v>64</v>
      </c>
      <c r="W447" s="297" t="s">
        <v>163</v>
      </c>
      <c r="X447" s="290"/>
      <c r="Y447" s="298"/>
      <c r="Z447" s="291">
        <f t="shared" si="159"/>
        <v>7878.6877244036023</v>
      </c>
      <c r="AA447" s="290"/>
      <c r="AB447" s="298"/>
      <c r="AC447" s="291">
        <f t="shared" si="160"/>
        <v>7878.6877244036023</v>
      </c>
      <c r="AD447" s="299"/>
      <c r="AE447" s="298"/>
      <c r="AF447" s="275">
        <f>SUMIFS([6]BV_Data_An_Cour!$O:$O,[6]BV_Data_An_Cour!$V:$V,$V447)</f>
        <v>6282.45</v>
      </c>
      <c r="AG447" s="292"/>
      <c r="AH447" s="293">
        <f t="shared" si="147"/>
        <v>-1596.2377244036024</v>
      </c>
      <c r="AI447" s="294">
        <f t="shared" si="164"/>
        <v>-0.20260197893862253</v>
      </c>
      <c r="AJ447" s="299"/>
      <c r="AK447" s="290"/>
      <c r="AL447" s="291">
        <f>SUMIFS([6]BV_Data_An_Prec!$O:$O,[6]BV_Data_An_Prec!$V:$V,$V447)</f>
        <v>7833.91</v>
      </c>
      <c r="AM447" s="295"/>
      <c r="AN447" s="293">
        <f t="shared" si="158"/>
        <v>-1551.46</v>
      </c>
      <c r="AO447" s="300">
        <f t="shared" si="163"/>
        <v>-0.19804414398429393</v>
      </c>
      <c r="AP447" s="257"/>
      <c r="AQ447" s="257"/>
      <c r="AR447" s="257"/>
      <c r="AS447" s="257"/>
      <c r="AT447" s="257"/>
      <c r="AU447" s="257"/>
      <c r="AV447" s="257"/>
      <c r="AW447" s="257"/>
      <c r="AX447" s="257"/>
      <c r="AY447" s="257"/>
      <c r="AZ447" s="257"/>
      <c r="BA447" s="257"/>
      <c r="BB447" s="257"/>
      <c r="BC447" s="257"/>
      <c r="BD447" s="257"/>
      <c r="BE447" s="257"/>
      <c r="BF447" s="257"/>
      <c r="BG447" s="257"/>
      <c r="BH447" s="257"/>
      <c r="BI447" s="257"/>
      <c r="BJ447" s="257"/>
    </row>
    <row r="448" spans="1:62" ht="15.75" hidden="1" customHeight="1">
      <c r="A448" t="str">
        <f t="shared" si="125"/>
        <v>[...]</v>
      </c>
      <c r="B448" s="7"/>
      <c r="C448" s="257"/>
      <c r="D448" s="257"/>
      <c r="E448" s="257"/>
      <c r="F448" s="257"/>
      <c r="G448" s="257"/>
      <c r="H448" s="257"/>
      <c r="I448" s="257"/>
      <c r="J448" s="257"/>
      <c r="K448" s="257"/>
      <c r="L448" s="257"/>
      <c r="M448" s="257"/>
      <c r="N448" s="257"/>
      <c r="O448" s="257"/>
      <c r="P448" s="257"/>
      <c r="Q448" s="321"/>
      <c r="R448" s="257"/>
      <c r="S448" s="257"/>
      <c r="T448" s="257"/>
      <c r="U448" s="257"/>
      <c r="V448" s="108" t="s">
        <v>21</v>
      </c>
      <c r="W448" s="297"/>
      <c r="X448" s="290"/>
      <c r="Y448" s="298"/>
      <c r="Z448" s="291">
        <f t="shared" ref="Z448:Z450" si="167">IFERROR(SUMIF($C:$C,$V448,F:F),0)</f>
        <v>0</v>
      </c>
      <c r="AA448" s="290"/>
      <c r="AB448" s="290"/>
      <c r="AC448" s="291">
        <f t="shared" ref="AC448:AC450" si="168">IFERROR(SUMIF($C:$C,$V448,I:I),0)</f>
        <v>0</v>
      </c>
      <c r="AD448" s="299"/>
      <c r="AE448" s="298"/>
      <c r="AF448" s="291">
        <f t="shared" ref="AF448:AF450" si="169">IFERROR(SUMIF($C:$C,$V448,L:L),0)</f>
        <v>0</v>
      </c>
      <c r="AG448" s="292"/>
      <c r="AH448" s="293">
        <f t="shared" si="147"/>
        <v>0</v>
      </c>
      <c r="AI448" s="294">
        <f t="shared" si="164"/>
        <v>0</v>
      </c>
      <c r="AJ448" s="299"/>
      <c r="AK448" s="290"/>
      <c r="AL448" s="291">
        <f t="shared" ref="AL448:AL450" si="170">IFERROR(SUMIF($C:$C,$V448,Q:Q),0)</f>
        <v>0</v>
      </c>
      <c r="AM448" s="295"/>
      <c r="AN448" s="293">
        <f t="shared" si="158"/>
        <v>0</v>
      </c>
      <c r="AO448" s="300">
        <f t="shared" si="163"/>
        <v>0</v>
      </c>
      <c r="AP448" s="257"/>
      <c r="AQ448" s="257"/>
      <c r="AR448" s="257"/>
      <c r="AS448" s="257"/>
      <c r="AT448" s="257"/>
      <c r="AU448" s="257"/>
      <c r="AV448" s="257"/>
      <c r="AW448" s="257"/>
      <c r="AX448" s="257"/>
      <c r="AY448" s="257"/>
      <c r="AZ448" s="257"/>
      <c r="BA448" s="257"/>
      <c r="BB448" s="257"/>
      <c r="BC448" s="257"/>
      <c r="BD448" s="257"/>
      <c r="BE448" s="257"/>
      <c r="BF448" s="257"/>
      <c r="BG448" s="257"/>
      <c r="BH448" s="257"/>
      <c r="BI448" s="257"/>
      <c r="BJ448" s="257"/>
    </row>
    <row r="449" spans="1:62" ht="15.75" hidden="1" customHeight="1">
      <c r="A449" t="str">
        <f t="shared" si="125"/>
        <v>[...]</v>
      </c>
      <c r="B449" s="7"/>
      <c r="C449" s="257"/>
      <c r="D449" s="257"/>
      <c r="E449" s="257"/>
      <c r="F449" s="257"/>
      <c r="G449" s="257"/>
      <c r="H449" s="257"/>
      <c r="I449" s="257"/>
      <c r="J449" s="257"/>
      <c r="K449" s="257"/>
      <c r="L449" s="257"/>
      <c r="M449" s="257"/>
      <c r="N449" s="257"/>
      <c r="O449" s="257"/>
      <c r="P449" s="257"/>
      <c r="Q449" s="321"/>
      <c r="R449" s="257"/>
      <c r="S449" s="257"/>
      <c r="T449" s="257"/>
      <c r="U449" s="257"/>
      <c r="V449" s="108" t="s">
        <v>21</v>
      </c>
      <c r="W449" s="297"/>
      <c r="X449" s="290"/>
      <c r="Y449" s="298"/>
      <c r="Z449" s="291">
        <f t="shared" si="167"/>
        <v>0</v>
      </c>
      <c r="AA449" s="290"/>
      <c r="AB449" s="290"/>
      <c r="AC449" s="291">
        <f t="shared" si="168"/>
        <v>0</v>
      </c>
      <c r="AD449" s="299"/>
      <c r="AE449" s="298"/>
      <c r="AF449" s="291">
        <f t="shared" si="169"/>
        <v>0</v>
      </c>
      <c r="AG449" s="292"/>
      <c r="AH449" s="293">
        <f t="shared" si="147"/>
        <v>0</v>
      </c>
      <c r="AI449" s="294">
        <f t="shared" si="164"/>
        <v>0</v>
      </c>
      <c r="AJ449" s="299"/>
      <c r="AK449" s="290"/>
      <c r="AL449" s="291">
        <f t="shared" si="170"/>
        <v>0</v>
      </c>
      <c r="AM449" s="295"/>
      <c r="AN449" s="293">
        <f t="shared" si="158"/>
        <v>0</v>
      </c>
      <c r="AO449" s="300">
        <f t="shared" si="163"/>
        <v>0</v>
      </c>
      <c r="AP449" s="257"/>
      <c r="AQ449" s="257"/>
      <c r="AR449" s="257"/>
      <c r="AS449" s="257"/>
      <c r="AT449" s="257"/>
      <c r="AU449" s="257"/>
      <c r="AV449" s="257"/>
      <c r="AW449" s="257"/>
      <c r="AX449" s="257"/>
      <c r="AY449" s="257"/>
      <c r="AZ449" s="257"/>
      <c r="BA449" s="257"/>
      <c r="BB449" s="257"/>
      <c r="BC449" s="257"/>
      <c r="BD449" s="257"/>
      <c r="BE449" s="257"/>
      <c r="BF449" s="257"/>
      <c r="BG449" s="257"/>
      <c r="BH449" s="257"/>
      <c r="BI449" s="257"/>
      <c r="BJ449" s="257"/>
    </row>
    <row r="450" spans="1:62" ht="15.75" hidden="1" customHeight="1">
      <c r="A450" t="str">
        <f t="shared" si="125"/>
        <v>[...]</v>
      </c>
      <c r="B450" s="7"/>
      <c r="C450" s="257"/>
      <c r="D450" s="257"/>
      <c r="E450" s="257"/>
      <c r="F450" s="257"/>
      <c r="G450" s="257"/>
      <c r="H450" s="257"/>
      <c r="I450" s="257"/>
      <c r="J450" s="257"/>
      <c r="K450" s="257"/>
      <c r="L450" s="257"/>
      <c r="M450" s="257"/>
      <c r="N450" s="257"/>
      <c r="O450" s="257"/>
      <c r="P450" s="340"/>
      <c r="Q450" s="321"/>
      <c r="R450" s="257"/>
      <c r="S450" s="257"/>
      <c r="T450" s="257"/>
      <c r="U450" s="257"/>
      <c r="V450" s="108" t="s">
        <v>21</v>
      </c>
      <c r="W450" s="297"/>
      <c r="X450" s="290"/>
      <c r="Y450" s="298"/>
      <c r="Z450" s="291">
        <f t="shared" si="167"/>
        <v>0</v>
      </c>
      <c r="AA450" s="290"/>
      <c r="AB450" s="290"/>
      <c r="AC450" s="291">
        <f t="shared" si="168"/>
        <v>0</v>
      </c>
      <c r="AD450" s="299"/>
      <c r="AE450" s="298"/>
      <c r="AF450" s="291">
        <f t="shared" si="169"/>
        <v>0</v>
      </c>
      <c r="AG450" s="292"/>
      <c r="AH450" s="293">
        <f t="shared" si="147"/>
        <v>0</v>
      </c>
      <c r="AI450" s="294">
        <f t="shared" si="164"/>
        <v>0</v>
      </c>
      <c r="AJ450" s="299"/>
      <c r="AK450" s="290"/>
      <c r="AL450" s="291">
        <f t="shared" si="170"/>
        <v>0</v>
      </c>
      <c r="AM450" s="295"/>
      <c r="AN450" s="293">
        <f t="shared" si="158"/>
        <v>0</v>
      </c>
      <c r="AO450" s="300">
        <f t="shared" si="163"/>
        <v>0</v>
      </c>
      <c r="AP450" s="257"/>
      <c r="AQ450" s="257"/>
      <c r="AR450" s="257"/>
      <c r="AS450" s="257"/>
      <c r="AT450" s="257"/>
      <c r="AU450" s="257"/>
      <c r="AV450" s="257"/>
      <c r="AW450" s="257"/>
      <c r="AX450" s="257"/>
      <c r="AY450" s="257"/>
      <c r="AZ450" s="257"/>
      <c r="BA450" s="257"/>
      <c r="BB450" s="257"/>
      <c r="BC450" s="257"/>
      <c r="BD450" s="257"/>
      <c r="BE450" s="257"/>
      <c r="BF450" s="257"/>
      <c r="BG450" s="257"/>
      <c r="BH450" s="257"/>
      <c r="BI450" s="257"/>
      <c r="BJ450" s="257"/>
    </row>
    <row r="451" spans="1:62" ht="15.75" customHeight="1">
      <c r="A451" t="str">
        <f t="shared" si="125"/>
        <v>TOTAL SEMI-FIXES</v>
      </c>
      <c r="B451" s="7"/>
      <c r="C451" s="257"/>
      <c r="D451" s="257"/>
      <c r="E451" s="257"/>
      <c r="F451" s="257"/>
      <c r="G451" s="257"/>
      <c r="H451" s="257"/>
      <c r="I451" s="257"/>
      <c r="J451" s="257"/>
      <c r="K451" s="257"/>
      <c r="L451" s="257"/>
      <c r="M451" s="257"/>
      <c r="N451" s="257"/>
      <c r="O451" s="257"/>
      <c r="P451" s="257"/>
      <c r="Q451" s="321"/>
      <c r="R451" s="257"/>
      <c r="S451" s="257"/>
      <c r="T451" s="257"/>
      <c r="U451" s="257"/>
      <c r="V451" s="307" t="s">
        <v>65</v>
      </c>
      <c r="W451" s="341"/>
      <c r="X451" s="309">
        <f>Z451/+Z406</f>
        <v>0.19943739056235707</v>
      </c>
      <c r="Y451" s="308"/>
      <c r="Z451" s="310">
        <f>+SUM(Z433:Z450)</f>
        <v>114016.88964439616</v>
      </c>
      <c r="AA451" s="309">
        <f>AC451/+AC406</f>
        <v>0.19943739056235707</v>
      </c>
      <c r="AB451" s="308"/>
      <c r="AC451" s="310">
        <f>+SUM(AC433:AC450)</f>
        <v>114016.88964439616</v>
      </c>
      <c r="AD451" s="311">
        <f>AF451/AF406</f>
        <v>0.15839594924017655</v>
      </c>
      <c r="AE451" s="308"/>
      <c r="AF451" s="310">
        <f>+SUM(AF433:AF450)</f>
        <v>90594.560000000012</v>
      </c>
      <c r="AG451" s="319"/>
      <c r="AH451" s="342">
        <f>+SUM(AH433:AH450)</f>
        <v>-23422.329644396159</v>
      </c>
      <c r="AI451" s="309">
        <f>AH451/AC451</f>
        <v>-0.20542859674077549</v>
      </c>
      <c r="AJ451" s="311">
        <f>IF($AL$406=0,0,AL451/$AL$406)</f>
        <v>0.29009687599167872</v>
      </c>
      <c r="AK451" s="309"/>
      <c r="AL451" s="310">
        <f>+SUM(AL433:AL450)</f>
        <v>129006.22</v>
      </c>
      <c r="AM451" s="320"/>
      <c r="AN451" s="313">
        <f>+SUM(AN433:AN450)</f>
        <v>-38411.659999999996</v>
      </c>
      <c r="AO451" s="343">
        <f>IF(AL451=0,0,AN451/AL451)</f>
        <v>-0.29775044955196733</v>
      </c>
      <c r="AP451" s="257"/>
      <c r="AQ451" s="257"/>
      <c r="AR451" s="257"/>
      <c r="AS451" s="257"/>
      <c r="AT451" s="257"/>
      <c r="AU451" s="257"/>
      <c r="AV451" s="257"/>
      <c r="AW451" s="257"/>
      <c r="AX451" s="257"/>
      <c r="AY451" s="257"/>
      <c r="AZ451" s="257"/>
      <c r="BA451" s="257"/>
      <c r="BB451" s="257"/>
      <c r="BC451" s="257"/>
      <c r="BD451" s="257"/>
      <c r="BE451" s="257"/>
      <c r="BF451" s="257"/>
      <c r="BG451" s="257"/>
      <c r="BH451" s="257"/>
      <c r="BI451" s="257"/>
      <c r="BJ451" s="257"/>
    </row>
    <row r="452" spans="1:62" ht="15.75" customHeight="1">
      <c r="A452" t="str">
        <f t="shared" si="125"/>
        <v>Loyer</v>
      </c>
      <c r="B452" s="7"/>
      <c r="C452" s="257"/>
      <c r="D452" s="257"/>
      <c r="E452" s="257"/>
      <c r="F452" s="257"/>
      <c r="G452" s="257"/>
      <c r="H452" s="257"/>
      <c r="I452" s="257"/>
      <c r="J452" s="257"/>
      <c r="K452" s="257"/>
      <c r="L452" s="257"/>
      <c r="M452" s="257"/>
      <c r="N452" s="257"/>
      <c r="O452" s="257"/>
      <c r="P452" s="257"/>
      <c r="Q452" s="257"/>
      <c r="R452" s="257"/>
      <c r="S452" s="257"/>
      <c r="T452" s="257"/>
      <c r="U452" s="257"/>
      <c r="V452" s="108" t="s">
        <v>164</v>
      </c>
      <c r="W452" s="297" t="s">
        <v>165</v>
      </c>
      <c r="X452" s="290"/>
      <c r="Y452" s="298"/>
      <c r="Z452" s="291">
        <f>+INDEX('[6]Budget original'!$A$2:$AO$496,MATCH($A452,'[6]Budget original'!$A$2:$A$496,0),MATCH(F$2,'[6]Budget original'!$A$2:$AO$2,0))</f>
        <v>26000</v>
      </c>
      <c r="AA452" s="290"/>
      <c r="AB452" s="298"/>
      <c r="AC452" s="291">
        <f>+INDEX('[6]Budget révisé'!$A$2:$AO$496,MATCH($A452,'[6]Budget révisé'!$A$2:$A$496,0),MATCH(I$2,'[6]Budget révisé'!$A$2:$AO$2,0))</f>
        <v>26000</v>
      </c>
      <c r="AD452" s="299"/>
      <c r="AE452" s="298"/>
      <c r="AF452" s="291">
        <f>SUMIFS([6]BV_Data_An_Cour!$O:$O,[6]BV_Data_An_Cour!$V:$V,$V452)</f>
        <v>26000</v>
      </c>
      <c r="AG452" s="292"/>
      <c r="AH452" s="293">
        <f t="shared" ref="AH452:AH460" si="171">AF452-AC452</f>
        <v>0</v>
      </c>
      <c r="AI452" s="294">
        <f>IF(AC452=0,0,AH452/AC452)</f>
        <v>0</v>
      </c>
      <c r="AJ452" s="299"/>
      <c r="AK452" s="290"/>
      <c r="AL452" s="291">
        <f>SUMIFS([6]BV_Data_An_Prec!$O:$O,[6]BV_Data_An_Prec!$V:$V,$V452)</f>
        <v>33118.1</v>
      </c>
      <c r="AM452" s="295"/>
      <c r="AN452" s="293">
        <f t="shared" ref="AN452:AN460" si="172">AF452-AL452</f>
        <v>-7118.0999999999985</v>
      </c>
      <c r="AO452" s="300">
        <f t="shared" ref="AO452:AO460" si="173">IF(AL452=0,0,AN452/AL452)</f>
        <v>-0.21493080822873289</v>
      </c>
      <c r="AP452" s="257"/>
      <c r="AQ452" s="257"/>
      <c r="AR452" s="257"/>
      <c r="AS452" s="257"/>
      <c r="AT452" s="257"/>
      <c r="AU452" s="257"/>
      <c r="AV452" s="257"/>
      <c r="AW452" s="257"/>
      <c r="AX452" s="257"/>
      <c r="AY452" s="257"/>
      <c r="AZ452" s="257"/>
      <c r="BA452" s="257"/>
      <c r="BB452" s="257"/>
      <c r="BC452" s="257"/>
      <c r="BD452" s="257"/>
      <c r="BE452" s="257"/>
      <c r="BF452" s="257"/>
      <c r="BG452" s="257"/>
      <c r="BH452" s="257"/>
      <c r="BI452" s="257"/>
      <c r="BJ452" s="257"/>
    </row>
    <row r="453" spans="1:62" ht="15.75" customHeight="1">
      <c r="A453" t="str">
        <f t="shared" si="125"/>
        <v>Taxes foncières</v>
      </c>
      <c r="B453" s="7"/>
      <c r="C453" s="257"/>
      <c r="D453" s="257"/>
      <c r="E453" s="257"/>
      <c r="F453" s="257"/>
      <c r="G453" s="257"/>
      <c r="H453" s="257"/>
      <c r="I453" s="257"/>
      <c r="J453" s="257"/>
      <c r="K453" s="257"/>
      <c r="L453" s="257"/>
      <c r="M453" s="257"/>
      <c r="N453" s="257"/>
      <c r="O453" s="257"/>
      <c r="P453" s="257"/>
      <c r="Q453" s="257"/>
      <c r="R453" s="257"/>
      <c r="S453" s="257"/>
      <c r="T453" s="257"/>
      <c r="U453" s="257"/>
      <c r="V453" s="108" t="s">
        <v>166</v>
      </c>
      <c r="W453" s="297" t="s">
        <v>167</v>
      </c>
      <c r="X453" s="290"/>
      <c r="Y453" s="298"/>
      <c r="Z453" s="291">
        <f>+INDEX('[6]Budget original'!$A$2:$AO$496,MATCH($A453,'[6]Budget original'!$A$2:$A$496,0),MATCH(F$2,'[6]Budget original'!$A$2:$AO$2,0))</f>
        <v>4810</v>
      </c>
      <c r="AA453" s="290"/>
      <c r="AB453" s="298"/>
      <c r="AC453" s="291">
        <f>+INDEX('[6]Budget révisé'!$A$2:$AO$496,MATCH($A453,'[6]Budget révisé'!$A$2:$A$496,0),MATCH(I$2,'[6]Budget révisé'!$A$2:$AO$2,0))</f>
        <v>4810</v>
      </c>
      <c r="AD453" s="299"/>
      <c r="AE453" s="298"/>
      <c r="AF453" s="291">
        <f>SUMIFS([6]BV_Data_An_Cour!$O:$O,[6]BV_Data_An_Cour!$V:$V,$V453)</f>
        <v>4810</v>
      </c>
      <c r="AG453" s="292"/>
      <c r="AH453" s="293">
        <f t="shared" si="171"/>
        <v>0</v>
      </c>
      <c r="AI453" s="294">
        <f t="shared" ref="AI453:AI460" si="174">IF(AC453=0,0,AH453/AC453)</f>
        <v>0</v>
      </c>
      <c r="AJ453" s="299"/>
      <c r="AK453" s="290"/>
      <c r="AL453" s="291">
        <f>SUMIFS([6]BV_Data_An_Prec!$O:$O,[6]BV_Data_An_Prec!$V:$V,$V453)</f>
        <v>4700</v>
      </c>
      <c r="AM453" s="295"/>
      <c r="AN453" s="293">
        <f t="shared" si="172"/>
        <v>110</v>
      </c>
      <c r="AO453" s="300">
        <f t="shared" si="173"/>
        <v>2.3404255319148935E-2</v>
      </c>
      <c r="AP453" s="257"/>
      <c r="AQ453" s="257"/>
      <c r="AR453" s="257"/>
      <c r="AS453" s="257"/>
      <c r="AT453" s="257"/>
      <c r="AU453" s="257"/>
      <c r="AV453" s="257"/>
      <c r="AW453" s="257"/>
      <c r="AX453" s="257"/>
      <c r="AY453" s="257"/>
      <c r="AZ453" s="257"/>
      <c r="BA453" s="257"/>
      <c r="BB453" s="257"/>
      <c r="BC453" s="257"/>
      <c r="BD453" s="257"/>
      <c r="BE453" s="257"/>
      <c r="BF453" s="257"/>
      <c r="BG453" s="257"/>
      <c r="BH453" s="257"/>
      <c r="BI453" s="257"/>
      <c r="BJ453" s="257"/>
    </row>
    <row r="454" spans="1:62" ht="15.75" customHeight="1">
      <c r="A454" t="str">
        <f t="shared" si="125"/>
        <v>Taxes d`affaires</v>
      </c>
      <c r="B454" s="7"/>
      <c r="C454" s="257"/>
      <c r="D454" s="257"/>
      <c r="E454" s="257"/>
      <c r="F454" s="257"/>
      <c r="G454" s="257"/>
      <c r="H454" s="257"/>
      <c r="I454" s="257"/>
      <c r="J454" s="257"/>
      <c r="K454" s="257"/>
      <c r="L454" s="257"/>
      <c r="M454" s="257"/>
      <c r="N454" s="257"/>
      <c r="O454" s="257"/>
      <c r="P454" s="257"/>
      <c r="Q454" s="257"/>
      <c r="R454" s="257"/>
      <c r="S454" s="257"/>
      <c r="T454" s="257"/>
      <c r="U454" s="257"/>
      <c r="V454" s="109" t="s">
        <v>168</v>
      </c>
      <c r="W454" s="301" t="s">
        <v>169</v>
      </c>
      <c r="X454" s="274"/>
      <c r="Y454" s="302"/>
      <c r="Z454" s="275">
        <f>+INDEX('[6]Budget original'!$A$2:$AO$496,MATCH($A454,'[6]Budget original'!$A$2:$A$496,0),MATCH(F$2,'[6]Budget original'!$A$2:$AO$2,0))</f>
        <v>3200</v>
      </c>
      <c r="AA454" s="274"/>
      <c r="AB454" s="302"/>
      <c r="AC454" s="275">
        <f>+INDEX('[6]Budget révisé'!$A$2:$AO$496,MATCH($A454,'[6]Budget révisé'!$A$2:$A$496,0),MATCH(I$2,'[6]Budget révisé'!$A$2:$AO$2,0))</f>
        <v>3200</v>
      </c>
      <c r="AD454" s="303"/>
      <c r="AE454" s="302"/>
      <c r="AF454" s="275">
        <f>SUMIFS([6]BV_Data_An_Cour!$O:$O,[6]BV_Data_An_Cour!$V:$V,$V454)</f>
        <v>3200</v>
      </c>
      <c r="AG454" s="276"/>
      <c r="AH454" s="277">
        <f t="shared" si="171"/>
        <v>0</v>
      </c>
      <c r="AI454" s="304">
        <f t="shared" si="174"/>
        <v>0</v>
      </c>
      <c r="AJ454" s="303"/>
      <c r="AK454" s="274"/>
      <c r="AL454" s="275">
        <f>SUMIFS([6]BV_Data_An_Prec!$O:$O,[6]BV_Data_An_Prec!$V:$V,$V454)</f>
        <v>3150</v>
      </c>
      <c r="AM454" s="279"/>
      <c r="AN454" s="277">
        <f t="shared" si="172"/>
        <v>50</v>
      </c>
      <c r="AO454" s="280">
        <f t="shared" si="173"/>
        <v>1.5873015873015872E-2</v>
      </c>
      <c r="AP454" s="257"/>
      <c r="AQ454" s="257"/>
      <c r="AR454" s="257"/>
      <c r="AS454" s="257"/>
      <c r="AT454" s="257"/>
      <c r="AU454" s="257"/>
      <c r="AV454" s="257"/>
      <c r="AW454" s="257"/>
      <c r="AX454" s="257"/>
      <c r="AY454" s="257"/>
      <c r="AZ454" s="257"/>
      <c r="BA454" s="257"/>
      <c r="BB454" s="257"/>
      <c r="BC454" s="257"/>
      <c r="BD454" s="257"/>
      <c r="BE454" s="257"/>
      <c r="BF454" s="257"/>
      <c r="BG454" s="257"/>
      <c r="BH454" s="257"/>
      <c r="BI454" s="257"/>
      <c r="BJ454" s="257"/>
    </row>
    <row r="455" spans="1:62" ht="15.75" customHeight="1">
      <c r="A455" t="str">
        <f t="shared" si="125"/>
        <v>Taxe sur le capital</v>
      </c>
      <c r="B455" s="7"/>
      <c r="C455" s="257"/>
      <c r="D455" s="257"/>
      <c r="E455" s="257"/>
      <c r="F455" s="257"/>
      <c r="G455" s="257"/>
      <c r="H455" s="257"/>
      <c r="I455" s="257"/>
      <c r="J455" s="257"/>
      <c r="K455" s="257"/>
      <c r="L455" s="257"/>
      <c r="M455" s="257"/>
      <c r="N455" s="257"/>
      <c r="O455" s="257"/>
      <c r="P455" s="257"/>
      <c r="Q455" s="257"/>
      <c r="R455" s="257"/>
      <c r="S455" s="257"/>
      <c r="T455" s="257"/>
      <c r="U455" s="257"/>
      <c r="V455" s="108" t="s">
        <v>170</v>
      </c>
      <c r="W455" s="297"/>
      <c r="X455" s="290"/>
      <c r="Y455" s="298"/>
      <c r="Z455" s="291">
        <f>+INDEX('[6]Budget original'!$A$2:$AO$496,MATCH($A455,'[6]Budget original'!$A$2:$A$496,0),MATCH(F$2,'[6]Budget original'!$A$2:$AO$2,0))</f>
        <v>0</v>
      </c>
      <c r="AA455" s="290"/>
      <c r="AB455" s="298"/>
      <c r="AC455" s="291">
        <f>+INDEX('[6]Budget révisé'!$A$2:$AO$496,MATCH($A455,'[6]Budget révisé'!$A$2:$A$496,0),MATCH(I$2,'[6]Budget révisé'!$A$2:$AO$2,0))</f>
        <v>0</v>
      </c>
      <c r="AD455" s="299"/>
      <c r="AE455" s="298"/>
      <c r="AF455" s="291">
        <f>SUMIFS([6]BV_Data_An_Cour!$O:$O,[6]BV_Data_An_Cour!$V:$V,$V455)</f>
        <v>0</v>
      </c>
      <c r="AG455" s="292"/>
      <c r="AH455" s="293">
        <f t="shared" si="171"/>
        <v>0</v>
      </c>
      <c r="AI455" s="294">
        <f t="shared" si="174"/>
        <v>0</v>
      </c>
      <c r="AJ455" s="299"/>
      <c r="AK455" s="290"/>
      <c r="AL455" s="291">
        <f>SUMIFS([6]BV_Data_An_Prec!$O:$O,[6]BV_Data_An_Prec!$V:$V,$V455)</f>
        <v>0</v>
      </c>
      <c r="AM455" s="295"/>
      <c r="AN455" s="293">
        <f t="shared" si="172"/>
        <v>0</v>
      </c>
      <c r="AO455" s="300">
        <f t="shared" si="173"/>
        <v>0</v>
      </c>
      <c r="AP455" s="257"/>
      <c r="AQ455" s="257"/>
      <c r="AR455" s="257"/>
      <c r="AS455" s="257"/>
      <c r="AT455" s="257"/>
      <c r="AU455" s="257"/>
      <c r="AV455" s="257"/>
      <c r="AW455" s="257"/>
      <c r="AX455" s="257"/>
      <c r="AY455" s="257"/>
      <c r="AZ455" s="257"/>
      <c r="BA455" s="257"/>
      <c r="BB455" s="257"/>
      <c r="BC455" s="257"/>
      <c r="BD455" s="257"/>
      <c r="BE455" s="257"/>
      <c r="BF455" s="257"/>
      <c r="BG455" s="257"/>
      <c r="BH455" s="257"/>
      <c r="BI455" s="257"/>
      <c r="BJ455" s="257"/>
    </row>
    <row r="456" spans="1:62" ht="15.75" customHeight="1">
      <c r="A456" t="str">
        <f t="shared" si="125"/>
        <v>Assurances</v>
      </c>
      <c r="B456" s="7"/>
      <c r="C456" s="257"/>
      <c r="D456" s="257"/>
      <c r="E456" s="257"/>
      <c r="F456" s="257"/>
      <c r="G456" s="257"/>
      <c r="H456" s="257"/>
      <c r="I456" s="257"/>
      <c r="J456" s="257"/>
      <c r="K456" s="257"/>
      <c r="L456" s="257"/>
      <c r="M456" s="257"/>
      <c r="N456" s="257"/>
      <c r="O456" s="257"/>
      <c r="P456" s="257"/>
      <c r="Q456" s="257"/>
      <c r="R456" s="257"/>
      <c r="S456" s="257"/>
      <c r="T456" s="257"/>
      <c r="U456" s="257"/>
      <c r="V456" s="109" t="s">
        <v>171</v>
      </c>
      <c r="W456" s="301" t="s">
        <v>172</v>
      </c>
      <c r="X456" s="274"/>
      <c r="Y456" s="302"/>
      <c r="Z456" s="275">
        <f>+INDEX('[6]Budget original'!$A$2:$AO$496,MATCH($A456,'[6]Budget original'!$A$2:$A$496,0),MATCH(F$2,'[6]Budget original'!$A$2:$AO$2,0))</f>
        <v>3708.0833333333339</v>
      </c>
      <c r="AA456" s="274"/>
      <c r="AB456" s="302"/>
      <c r="AC456" s="275">
        <f>+INDEX('[6]Budget révisé'!$A$2:$AO$496,MATCH($A456,'[6]Budget révisé'!$A$2:$A$496,0),MATCH(I$2,'[6]Budget révisé'!$A$2:$AO$2,0))</f>
        <v>3708.0833333333339</v>
      </c>
      <c r="AD456" s="303"/>
      <c r="AE456" s="302"/>
      <c r="AF456" s="275">
        <f>SUMIF([6]BV_Data_An_Cour!$V:$V,[6]Print_Mois!$V456,[6]BV_Data_An_Cour!$O:$O)</f>
        <v>3708.11</v>
      </c>
      <c r="AG456" s="276"/>
      <c r="AH456" s="277">
        <f t="shared" si="171"/>
        <v>2.6666666666187666E-2</v>
      </c>
      <c r="AI456" s="304">
        <f t="shared" si="174"/>
        <v>7.1914960557847035E-6</v>
      </c>
      <c r="AJ456" s="303"/>
      <c r="AK456" s="274"/>
      <c r="AL456" s="275">
        <f>SUMIF([6]BV_Data_An_Prec!$V:$V,[6]Print_Mois!$V456,[6]BV_Data_An_Prec!$O:$O)</f>
        <v>1500</v>
      </c>
      <c r="AM456" s="279"/>
      <c r="AN456" s="277">
        <f t="shared" si="172"/>
        <v>2208.11</v>
      </c>
      <c r="AO456" s="280">
        <f t="shared" si="173"/>
        <v>1.4720733333333333</v>
      </c>
      <c r="AP456" s="257"/>
      <c r="AQ456" s="257"/>
      <c r="AR456" s="257"/>
      <c r="AS456" s="257"/>
      <c r="AT456" s="257"/>
      <c r="AU456" s="257"/>
      <c r="AV456" s="257"/>
      <c r="AW456" s="257"/>
      <c r="AX456" s="257"/>
      <c r="AY456" s="257"/>
      <c r="AZ456" s="257"/>
      <c r="BA456" s="257"/>
      <c r="BB456" s="257"/>
      <c r="BC456" s="257"/>
      <c r="BD456" s="257"/>
      <c r="BE456" s="257"/>
      <c r="BF456" s="257"/>
      <c r="BG456" s="257"/>
      <c r="BH456" s="257"/>
      <c r="BI456" s="257"/>
      <c r="BJ456" s="257"/>
    </row>
    <row r="457" spans="1:62" ht="15.75" customHeight="1">
      <c r="A457" t="str">
        <f t="shared" si="125"/>
        <v>Chauffage, éclairage</v>
      </c>
      <c r="B457" s="7"/>
      <c r="C457" s="257"/>
      <c r="D457" s="257"/>
      <c r="E457" s="257"/>
      <c r="F457" s="257"/>
      <c r="G457" s="257"/>
      <c r="H457" s="257"/>
      <c r="I457" s="257"/>
      <c r="J457" s="257"/>
      <c r="K457" s="257"/>
      <c r="L457" s="257"/>
      <c r="M457" s="257"/>
      <c r="N457" s="257"/>
      <c r="O457" s="257"/>
      <c r="P457" s="257"/>
      <c r="Q457" s="257"/>
      <c r="R457" s="257"/>
      <c r="S457" s="257"/>
      <c r="T457" s="257"/>
      <c r="U457" s="257"/>
      <c r="V457" s="108" t="s">
        <v>173</v>
      </c>
      <c r="W457" s="297" t="s">
        <v>174</v>
      </c>
      <c r="X457" s="344"/>
      <c r="Y457" s="345"/>
      <c r="Z457" s="291">
        <f>+INDEX('[6]Budget original'!$A$2:$AO$496,MATCH($A457,'[6]Budget original'!$A$2:$A$496,0),MATCH(F$2,'[6]Budget original'!$A$2:$AO$2,0))</f>
        <v>3810</v>
      </c>
      <c r="AA457" s="344"/>
      <c r="AB457" s="345"/>
      <c r="AC457" s="291">
        <f>+INDEX('[6]Budget révisé'!$A$2:$AO$496,MATCH($A457,'[6]Budget révisé'!$A$2:$A$496,0),MATCH(I$2,'[6]Budget révisé'!$A$2:$AO$2,0))</f>
        <v>3810</v>
      </c>
      <c r="AD457" s="299"/>
      <c r="AE457" s="298"/>
      <c r="AF457" s="519">
        <f>SUMIFS([6]BV_Data_An_Cour!$O:$O,[6]BV_Data_An_Cour!$V:$V,$V457)</f>
        <v>3242.9200000000005</v>
      </c>
      <c r="AG457" s="292"/>
      <c r="AH457" s="293">
        <f t="shared" si="171"/>
        <v>-567.07999999999947</v>
      </c>
      <c r="AI457" s="294">
        <f t="shared" si="174"/>
        <v>-0.14883989501312322</v>
      </c>
      <c r="AJ457" s="299"/>
      <c r="AK457" s="290"/>
      <c r="AL457" s="291">
        <f>SUMIFS([6]BV_Data_An_Prec!$O:$O,[6]BV_Data_An_Prec!$V:$V,$V457)</f>
        <v>3670.0000000000005</v>
      </c>
      <c r="AM457" s="295"/>
      <c r="AN457" s="293">
        <f t="shared" si="172"/>
        <v>-427.07999999999993</v>
      </c>
      <c r="AO457" s="300">
        <f t="shared" si="173"/>
        <v>-0.11637057220708444</v>
      </c>
      <c r="AP457" s="257"/>
      <c r="AQ457" s="257"/>
      <c r="AR457" s="257"/>
      <c r="AS457" s="257"/>
      <c r="AT457" s="257"/>
      <c r="AU457" s="257"/>
      <c r="AV457" s="257"/>
      <c r="AW457" s="257"/>
      <c r="AX457" s="257"/>
      <c r="AY457" s="257"/>
      <c r="AZ457" s="257"/>
      <c r="BA457" s="257"/>
      <c r="BB457" s="257"/>
      <c r="BC457" s="257"/>
      <c r="BD457" s="257"/>
      <c r="BE457" s="257"/>
      <c r="BF457" s="257"/>
      <c r="BG457" s="257"/>
      <c r="BH457" s="257"/>
      <c r="BI457" s="257"/>
      <c r="BJ457" s="257"/>
    </row>
    <row r="458" spans="1:62" ht="15.75" customHeight="1">
      <c r="A458" t="str">
        <f t="shared" si="125"/>
        <v>Honoraires</v>
      </c>
      <c r="B458" s="7"/>
      <c r="C458" s="257"/>
      <c r="D458" s="257"/>
      <c r="E458" s="257"/>
      <c r="F458" s="257"/>
      <c r="G458" s="257"/>
      <c r="H458" s="257"/>
      <c r="I458" s="257"/>
      <c r="J458" s="257"/>
      <c r="K458" s="257"/>
      <c r="L458" s="257"/>
      <c r="M458" s="257"/>
      <c r="N458" s="257"/>
      <c r="O458" s="257"/>
      <c r="P458" s="257"/>
      <c r="Q458" s="257"/>
      <c r="R458" s="257"/>
      <c r="S458" s="257"/>
      <c r="T458" s="257"/>
      <c r="U458" s="257"/>
      <c r="V458" s="108" t="s">
        <v>175</v>
      </c>
      <c r="W458" s="297" t="s">
        <v>176</v>
      </c>
      <c r="X458" s="290"/>
      <c r="Y458" s="298"/>
      <c r="Z458" s="291">
        <f>+INDEX('[6]Budget original'!$A$2:$AO$496,MATCH($A458,'[6]Budget original'!$A$2:$A$496,0),MATCH(F$2,'[6]Budget original'!$A$2:$AO$2,0))</f>
        <v>6217.1666666666679</v>
      </c>
      <c r="AA458" s="290"/>
      <c r="AB458" s="298"/>
      <c r="AC458" s="291">
        <f>+INDEX('[6]Budget révisé'!$A$2:$AO$496,MATCH($A458,'[6]Budget révisé'!$A$2:$A$496,0),MATCH(I$2,'[6]Budget révisé'!$A$2:$AO$2,0))</f>
        <v>6217.1666666666679</v>
      </c>
      <c r="AD458" s="299"/>
      <c r="AE458" s="298"/>
      <c r="AF458" s="291">
        <f>SUMIFS([6]BV_Data_An_Cour!$O:$O,[6]BV_Data_An_Cour!$V:$V,$V458)</f>
        <v>6217.0899999999992</v>
      </c>
      <c r="AG458" s="292"/>
      <c r="AH458" s="293">
        <f t="shared" si="171"/>
        <v>-7.6666666668643302E-2</v>
      </c>
      <c r="AI458" s="294">
        <f t="shared" si="174"/>
        <v>-1.2331447873143172E-5</v>
      </c>
      <c r="AJ458" s="299"/>
      <c r="AK458" s="290"/>
      <c r="AL458" s="291">
        <f>SUMIFS([6]BV_Data_An_Prec!$O:$O,[6]BV_Data_An_Prec!$V:$V,$V458)</f>
        <v>8025</v>
      </c>
      <c r="AM458" s="295"/>
      <c r="AN458" s="293">
        <f t="shared" si="172"/>
        <v>-1807.9100000000008</v>
      </c>
      <c r="AO458" s="300">
        <f t="shared" si="173"/>
        <v>-0.22528473520249231</v>
      </c>
      <c r="AP458" s="257"/>
      <c r="AQ458" s="257"/>
      <c r="AR458" s="257"/>
      <c r="AS458" s="257"/>
      <c r="AT458" s="257"/>
      <c r="AU458" s="257"/>
      <c r="AV458" s="257"/>
      <c r="AW458" s="257"/>
      <c r="AX458" s="257"/>
      <c r="AY458" s="257"/>
      <c r="AZ458" s="257"/>
      <c r="BA458" s="257"/>
      <c r="BB458" s="257"/>
      <c r="BC458" s="257"/>
      <c r="BD458" s="257"/>
      <c r="BE458" s="257"/>
      <c r="BF458" s="257"/>
      <c r="BG458" s="257"/>
      <c r="BH458" s="257"/>
      <c r="BI458" s="257"/>
      <c r="BJ458" s="257"/>
    </row>
    <row r="459" spans="1:62" ht="15.75" customHeight="1">
      <c r="A459" t="str">
        <f t="shared" si="125"/>
        <v>Réparation équipement</v>
      </c>
      <c r="B459" s="7"/>
      <c r="C459" s="257"/>
      <c r="D459" s="257"/>
      <c r="E459" s="257"/>
      <c r="F459" s="257"/>
      <c r="G459" s="257"/>
      <c r="H459" s="257"/>
      <c r="I459" s="257"/>
      <c r="J459" s="257"/>
      <c r="K459" s="257"/>
      <c r="L459" s="257"/>
      <c r="M459" s="257"/>
      <c r="N459" s="257"/>
      <c r="O459" s="257"/>
      <c r="P459" s="257"/>
      <c r="Q459" s="257"/>
      <c r="R459" s="257"/>
      <c r="S459" s="257"/>
      <c r="T459" s="257"/>
      <c r="U459" s="257"/>
      <c r="V459" s="109" t="s">
        <v>177</v>
      </c>
      <c r="W459" s="301" t="s">
        <v>178</v>
      </c>
      <c r="X459" s="274"/>
      <c r="Y459" s="302"/>
      <c r="Z459" s="275">
        <f>+INDEX('[6]Budget original'!$A$2:$AO$496,MATCH($A459,'[6]Budget original'!$A$2:$A$496,0),MATCH(F$2,'[6]Budget original'!$A$2:$AO$2,0))</f>
        <v>1000</v>
      </c>
      <c r="AA459" s="274"/>
      <c r="AB459" s="302"/>
      <c r="AC459" s="275">
        <f>+INDEX('[6]Budget révisé'!$A$2:$AO$496,MATCH($A459,'[6]Budget révisé'!$A$2:$A$496,0),MATCH(I$2,'[6]Budget révisé'!$A$2:$AO$2,0))</f>
        <v>1000</v>
      </c>
      <c r="AD459" s="303"/>
      <c r="AE459" s="302"/>
      <c r="AF459" s="275">
        <f>SUMIFS([6]BV_Data_An_Cour!$O:$O,[6]BV_Data_An_Cour!$V:$V,$V459)</f>
        <v>2180.09</v>
      </c>
      <c r="AG459" s="276"/>
      <c r="AH459" s="277">
        <f t="shared" si="171"/>
        <v>1180.0900000000001</v>
      </c>
      <c r="AI459" s="304">
        <f t="shared" si="174"/>
        <v>1.1800900000000001</v>
      </c>
      <c r="AJ459" s="303"/>
      <c r="AK459" s="274"/>
      <c r="AL459" s="275">
        <f>SUMIFS([6]BV_Data_An_Prec!$O:$O,[6]BV_Data_An_Prec!$V:$V,$V459)</f>
        <v>884</v>
      </c>
      <c r="AM459" s="279"/>
      <c r="AN459" s="277">
        <f t="shared" si="172"/>
        <v>1296.0900000000001</v>
      </c>
      <c r="AO459" s="280">
        <f t="shared" si="173"/>
        <v>1.4661651583710409</v>
      </c>
      <c r="AP459" s="257"/>
      <c r="AQ459" s="257"/>
      <c r="AR459" s="257"/>
      <c r="AS459" s="257"/>
      <c r="AT459" s="257"/>
      <c r="AU459" s="257"/>
      <c r="AV459" s="257"/>
      <c r="AW459" s="257"/>
      <c r="AX459" s="257"/>
      <c r="AY459" s="257"/>
      <c r="AZ459" s="257"/>
      <c r="BA459" s="257"/>
      <c r="BB459" s="257"/>
      <c r="BC459" s="257"/>
      <c r="BD459" s="257"/>
      <c r="BE459" s="257"/>
      <c r="BF459" s="257"/>
      <c r="BG459" s="257"/>
      <c r="BH459" s="257"/>
      <c r="BI459" s="257"/>
      <c r="BJ459" s="257"/>
    </row>
    <row r="460" spans="1:62" ht="15.75" customHeight="1">
      <c r="A460" t="str">
        <f t="shared" si="125"/>
        <v>Location équipement</v>
      </c>
      <c r="B460" s="7"/>
      <c r="C460" s="257"/>
      <c r="D460" s="257"/>
      <c r="E460" s="257"/>
      <c r="F460" s="257"/>
      <c r="G460" s="257"/>
      <c r="H460" s="257"/>
      <c r="I460" s="257"/>
      <c r="J460" s="257"/>
      <c r="K460" s="257"/>
      <c r="L460" s="257"/>
      <c r="M460" s="257"/>
      <c r="N460" s="257"/>
      <c r="O460" s="257"/>
      <c r="P460" s="257"/>
      <c r="Q460" s="257"/>
      <c r="R460" s="257"/>
      <c r="S460" s="257"/>
      <c r="T460" s="257"/>
      <c r="U460" s="347"/>
      <c r="V460" s="108" t="s">
        <v>179</v>
      </c>
      <c r="W460" s="297" t="s">
        <v>180</v>
      </c>
      <c r="X460" s="290"/>
      <c r="Y460" s="298"/>
      <c r="Z460" s="291">
        <f>+INDEX('[6]Budget original'!$A$2:$AO$496,MATCH($A460,'[6]Budget original'!$A$2:$A$496,0),MATCH(F$2,'[6]Budget original'!$A$2:$AO$2,0))</f>
        <v>900</v>
      </c>
      <c r="AA460" s="290"/>
      <c r="AB460" s="298"/>
      <c r="AC460" s="291">
        <f>+INDEX('[6]Budget révisé'!$A$2:$AO$496,MATCH($A460,'[6]Budget révisé'!$A$2:$A$496,0),MATCH(I$2,'[6]Budget révisé'!$A$2:$AO$2,0))</f>
        <v>900</v>
      </c>
      <c r="AD460" s="299"/>
      <c r="AE460" s="298"/>
      <c r="AF460" s="291">
        <f>SUMIFS([6]BV_Data_An_Cour!$O:$O,[6]BV_Data_An_Cour!$V:$V,$V460)</f>
        <v>0</v>
      </c>
      <c r="AG460" s="292"/>
      <c r="AH460" s="293">
        <f t="shared" si="171"/>
        <v>-900</v>
      </c>
      <c r="AI460" s="348">
        <f t="shared" si="174"/>
        <v>-1</v>
      </c>
      <c r="AJ460" s="290"/>
      <c r="AK460" s="290"/>
      <c r="AL460" s="291">
        <f>SUMIFS([6]BV_Data_An_Prec!$O:$O,[6]BV_Data_An_Prec!$V:$V,$V460)</f>
        <v>900</v>
      </c>
      <c r="AM460" s="295"/>
      <c r="AN460" s="293">
        <f t="shared" si="172"/>
        <v>-900</v>
      </c>
      <c r="AO460" s="300">
        <f t="shared" si="173"/>
        <v>-1</v>
      </c>
      <c r="AP460" s="257"/>
      <c r="AQ460" s="257"/>
      <c r="AR460" s="257"/>
      <c r="AS460" s="257"/>
      <c r="AT460" s="257"/>
      <c r="AU460" s="257"/>
      <c r="AV460" s="257"/>
      <c r="AW460" s="257"/>
      <c r="AX460" s="257"/>
      <c r="AY460" s="257"/>
      <c r="AZ460" s="257"/>
      <c r="BA460" s="257"/>
      <c r="BB460" s="257"/>
      <c r="BC460" s="257"/>
      <c r="BD460" s="257"/>
      <c r="BE460" s="257"/>
      <c r="BF460" s="257"/>
      <c r="BG460" s="257"/>
      <c r="BH460" s="257"/>
      <c r="BI460" s="257"/>
      <c r="BJ460" s="257"/>
    </row>
    <row r="461" spans="1:62" ht="15.75" customHeight="1">
      <c r="A461" t="str">
        <f t="shared" si="125"/>
        <v>Dons</v>
      </c>
      <c r="B461" s="7"/>
      <c r="C461" s="257"/>
      <c r="D461" s="257"/>
      <c r="E461" s="257"/>
      <c r="F461" s="257"/>
      <c r="G461" s="257"/>
      <c r="H461" s="257"/>
      <c r="I461" s="257"/>
      <c r="J461" s="257"/>
      <c r="K461" s="257"/>
      <c r="L461" s="257"/>
      <c r="M461" s="257"/>
      <c r="N461" s="257"/>
      <c r="O461" s="257"/>
      <c r="P461" s="257"/>
      <c r="Q461" s="257"/>
      <c r="R461" s="257"/>
      <c r="S461" s="257"/>
      <c r="T461" s="257"/>
      <c r="U461" s="347"/>
      <c r="V461" s="108" t="s">
        <v>181</v>
      </c>
      <c r="W461" s="297" t="s">
        <v>182</v>
      </c>
      <c r="X461" s="290"/>
      <c r="Y461" s="298"/>
      <c r="Z461" s="291">
        <v>0</v>
      </c>
      <c r="AA461" s="290"/>
      <c r="AB461" s="298"/>
      <c r="AC461" s="291">
        <v>0</v>
      </c>
      <c r="AD461" s="299"/>
      <c r="AE461" s="298"/>
      <c r="AF461" s="291">
        <v>0</v>
      </c>
      <c r="AG461" s="292"/>
      <c r="AH461" s="293">
        <v>0</v>
      </c>
      <c r="AI461" s="317">
        <v>0</v>
      </c>
      <c r="AJ461" s="290"/>
      <c r="AK461" s="290"/>
      <c r="AL461" s="291">
        <v>0</v>
      </c>
      <c r="AM461" s="295"/>
      <c r="AN461" s="293">
        <v>0</v>
      </c>
      <c r="AO461" s="300">
        <v>0</v>
      </c>
      <c r="AP461" s="257"/>
      <c r="AQ461" s="257"/>
      <c r="AR461" s="257"/>
      <c r="AS461" s="257"/>
      <c r="AT461" s="257"/>
      <c r="AU461" s="257"/>
      <c r="AV461" s="257"/>
      <c r="AW461" s="257"/>
      <c r="AX461" s="257"/>
      <c r="AY461" s="257"/>
      <c r="AZ461" s="257"/>
      <c r="BA461" s="257"/>
      <c r="BB461" s="257"/>
      <c r="BC461" s="257"/>
      <c r="BD461" s="257"/>
      <c r="BE461" s="257"/>
      <c r="BF461" s="257"/>
      <c r="BG461" s="257"/>
      <c r="BH461" s="257"/>
      <c r="BI461" s="257"/>
      <c r="BJ461" s="257"/>
    </row>
    <row r="462" spans="1:62" ht="15.75" hidden="1" customHeight="1">
      <c r="A462" t="str">
        <f t="shared" si="125"/>
        <v>[...]</v>
      </c>
      <c r="B462" s="7"/>
      <c r="C462" s="257"/>
      <c r="D462" s="257"/>
      <c r="E462" s="257"/>
      <c r="F462" s="257"/>
      <c r="G462" s="257"/>
      <c r="H462" s="257"/>
      <c r="I462" s="257"/>
      <c r="J462" s="257"/>
      <c r="K462" s="257"/>
      <c r="L462" s="257"/>
      <c r="M462" s="257"/>
      <c r="N462" s="257"/>
      <c r="O462" s="257"/>
      <c r="P462" s="257"/>
      <c r="Q462" s="257"/>
      <c r="R462" s="257"/>
      <c r="S462" s="257"/>
      <c r="T462" s="257"/>
      <c r="U462" s="347"/>
      <c r="V462" s="108" t="s">
        <v>21</v>
      </c>
      <c r="W462" s="297"/>
      <c r="X462" s="290"/>
      <c r="Y462" s="298"/>
      <c r="Z462" s="291">
        <f t="shared" ref="Z462:Z464" si="175">IFERROR(SUMIF($C:$C,$V462,F:F),0)</f>
        <v>0</v>
      </c>
      <c r="AA462" s="290"/>
      <c r="AB462" s="290"/>
      <c r="AC462" s="291">
        <f t="shared" ref="AC462:AC464" si="176">IFERROR(SUMIF($C:$C,$V462,I:I),0)</f>
        <v>0</v>
      </c>
      <c r="AD462" s="299"/>
      <c r="AE462" s="298"/>
      <c r="AF462" s="291">
        <f t="shared" ref="AF462:AF464" si="177">IFERROR(SUMIF($C:$C,$V462,L:L),0)</f>
        <v>0</v>
      </c>
      <c r="AG462" s="292"/>
      <c r="AH462" s="293">
        <f t="shared" ref="AH462:AH464" si="178">AF462-AC462</f>
        <v>0</v>
      </c>
      <c r="AI462" s="294">
        <f t="shared" ref="AI462:AI464" si="179">IF(AC462=0,0,AH462/AC462)</f>
        <v>0</v>
      </c>
      <c r="AJ462" s="299"/>
      <c r="AK462" s="290"/>
      <c r="AL462" s="291">
        <f t="shared" ref="AL462:AL464" si="180">IFERROR(SUMIF($C:$C,$V462,Q:Q),0)</f>
        <v>0</v>
      </c>
      <c r="AM462" s="295"/>
      <c r="AN462" s="293">
        <v>0</v>
      </c>
      <c r="AO462" s="300">
        <v>1</v>
      </c>
      <c r="AP462" s="257"/>
      <c r="AQ462" s="257"/>
      <c r="AR462" s="257"/>
      <c r="AS462" s="257"/>
      <c r="AT462" s="257"/>
      <c r="AU462" s="257"/>
      <c r="AV462" s="257"/>
      <c r="AW462" s="257"/>
      <c r="AX462" s="257"/>
      <c r="AY462" s="257"/>
      <c r="AZ462" s="257"/>
      <c r="BA462" s="257"/>
      <c r="BB462" s="257"/>
      <c r="BC462" s="257"/>
      <c r="BD462" s="257"/>
      <c r="BE462" s="257"/>
      <c r="BF462" s="257"/>
      <c r="BG462" s="257"/>
      <c r="BH462" s="257"/>
      <c r="BI462" s="257"/>
      <c r="BJ462" s="257"/>
    </row>
    <row r="463" spans="1:62" ht="15.75" hidden="1" customHeight="1">
      <c r="A463" t="str">
        <f t="shared" si="125"/>
        <v>[...]</v>
      </c>
      <c r="B463" s="7"/>
      <c r="C463" s="257"/>
      <c r="D463" s="257"/>
      <c r="E463" s="257"/>
      <c r="F463" s="257"/>
      <c r="G463" s="257"/>
      <c r="H463" s="257"/>
      <c r="I463" s="257"/>
      <c r="J463" s="257"/>
      <c r="K463" s="257"/>
      <c r="L463" s="257"/>
      <c r="M463" s="257"/>
      <c r="N463" s="257"/>
      <c r="O463" s="257"/>
      <c r="P463" s="257"/>
      <c r="Q463" s="257"/>
      <c r="R463" s="257"/>
      <c r="S463" s="257"/>
      <c r="T463" s="257"/>
      <c r="U463" s="347"/>
      <c r="V463" s="108" t="s">
        <v>21</v>
      </c>
      <c r="W463" s="297"/>
      <c r="X463" s="290"/>
      <c r="Y463" s="298"/>
      <c r="Z463" s="291">
        <f t="shared" si="175"/>
        <v>0</v>
      </c>
      <c r="AA463" s="290"/>
      <c r="AB463" s="290"/>
      <c r="AC463" s="291">
        <f t="shared" si="176"/>
        <v>0</v>
      </c>
      <c r="AD463" s="299"/>
      <c r="AE463" s="298"/>
      <c r="AF463" s="291">
        <f t="shared" si="177"/>
        <v>0</v>
      </c>
      <c r="AG463" s="292"/>
      <c r="AH463" s="293">
        <f t="shared" si="178"/>
        <v>0</v>
      </c>
      <c r="AI463" s="294">
        <f t="shared" si="179"/>
        <v>0</v>
      </c>
      <c r="AJ463" s="299"/>
      <c r="AK463" s="290"/>
      <c r="AL463" s="291">
        <f t="shared" si="180"/>
        <v>0</v>
      </c>
      <c r="AM463" s="295"/>
      <c r="AN463" s="293">
        <v>0</v>
      </c>
      <c r="AO463" s="300">
        <v>2</v>
      </c>
      <c r="AP463" s="257"/>
      <c r="AQ463" s="257"/>
      <c r="AR463" s="257"/>
      <c r="AS463" s="257"/>
      <c r="AT463" s="257"/>
      <c r="AU463" s="257"/>
      <c r="AV463" s="257"/>
      <c r="AW463" s="257"/>
      <c r="AX463" s="257"/>
      <c r="AY463" s="257"/>
      <c r="AZ463" s="257"/>
      <c r="BA463" s="257"/>
      <c r="BB463" s="257"/>
      <c r="BC463" s="257"/>
      <c r="BD463" s="257"/>
      <c r="BE463" s="257"/>
      <c r="BF463" s="257"/>
      <c r="BG463" s="257"/>
      <c r="BH463" s="257"/>
      <c r="BI463" s="257"/>
      <c r="BJ463" s="257"/>
    </row>
    <row r="464" spans="1:62" ht="15.75" hidden="1" customHeight="1">
      <c r="A464" t="str">
        <f t="shared" si="125"/>
        <v>[...]</v>
      </c>
      <c r="B464" s="7"/>
      <c r="C464" s="257"/>
      <c r="D464" s="257"/>
      <c r="E464" s="257"/>
      <c r="F464" s="257"/>
      <c r="G464" s="257"/>
      <c r="H464" s="257"/>
      <c r="I464" s="257"/>
      <c r="J464" s="257"/>
      <c r="K464" s="257"/>
      <c r="L464" s="257"/>
      <c r="M464" s="257"/>
      <c r="N464" s="257"/>
      <c r="O464" s="257"/>
      <c r="P464" s="257"/>
      <c r="Q464" s="257"/>
      <c r="R464" s="257"/>
      <c r="S464" s="257"/>
      <c r="T464" s="257"/>
      <c r="U464" s="257"/>
      <c r="V464" s="108" t="s">
        <v>21</v>
      </c>
      <c r="W464" s="297"/>
      <c r="X464" s="290"/>
      <c r="Y464" s="298"/>
      <c r="Z464" s="291">
        <f t="shared" si="175"/>
        <v>0</v>
      </c>
      <c r="AA464" s="290"/>
      <c r="AB464" s="290"/>
      <c r="AC464" s="291">
        <f t="shared" si="176"/>
        <v>0</v>
      </c>
      <c r="AD464" s="299"/>
      <c r="AE464" s="298"/>
      <c r="AF464" s="291">
        <f t="shared" si="177"/>
        <v>0</v>
      </c>
      <c r="AG464" s="292"/>
      <c r="AH464" s="293">
        <f t="shared" si="178"/>
        <v>0</v>
      </c>
      <c r="AI464" s="294">
        <f t="shared" si="179"/>
        <v>0</v>
      </c>
      <c r="AJ464" s="299"/>
      <c r="AK464" s="290"/>
      <c r="AL464" s="291">
        <f t="shared" si="180"/>
        <v>0</v>
      </c>
      <c r="AM464" s="295"/>
      <c r="AN464" s="293">
        <v>0</v>
      </c>
      <c r="AO464" s="300">
        <v>3</v>
      </c>
      <c r="AP464" s="257"/>
      <c r="AQ464" s="257"/>
      <c r="AR464" s="257"/>
      <c r="AS464" s="257"/>
      <c r="AT464" s="257"/>
      <c r="AU464" s="257"/>
      <c r="AV464" s="257"/>
      <c r="AW464" s="257"/>
      <c r="AX464" s="257"/>
      <c r="AY464" s="257"/>
      <c r="AZ464" s="257"/>
      <c r="BA464" s="257"/>
      <c r="BB464" s="257"/>
      <c r="BC464" s="257"/>
      <c r="BD464" s="257"/>
      <c r="BE464" s="257"/>
      <c r="BF464" s="257"/>
      <c r="BG464" s="257"/>
      <c r="BH464" s="257"/>
      <c r="BI464" s="257"/>
      <c r="BJ464" s="257"/>
    </row>
    <row r="465" spans="1:62" ht="15.75" customHeight="1">
      <c r="A465" t="str">
        <f t="shared" si="125"/>
        <v>TOTAL DÉPENSES FIXES</v>
      </c>
      <c r="B465" s="7"/>
      <c r="C465" s="257"/>
      <c r="D465" s="257"/>
      <c r="E465" s="257"/>
      <c r="F465" s="257"/>
      <c r="G465" s="257"/>
      <c r="H465" s="257"/>
      <c r="I465" s="257"/>
      <c r="J465" s="257"/>
      <c r="K465" s="257"/>
      <c r="L465" s="257"/>
      <c r="M465" s="257"/>
      <c r="N465" s="257"/>
      <c r="O465" s="257"/>
      <c r="P465" s="257"/>
      <c r="Q465" s="257"/>
      <c r="R465" s="257"/>
      <c r="S465" s="257"/>
      <c r="T465" s="257"/>
      <c r="U465" s="257"/>
      <c r="V465" s="307" t="s">
        <v>183</v>
      </c>
      <c r="W465" s="308"/>
      <c r="X465" s="309">
        <f>Z465/+Z406</f>
        <v>8.6839056430114525E-2</v>
      </c>
      <c r="Y465" s="308"/>
      <c r="Z465" s="310">
        <f>SUM(Z452:Z464)</f>
        <v>49645.25</v>
      </c>
      <c r="AA465" s="309">
        <f>AC465/+AC406</f>
        <v>8.6839056430114525E-2</v>
      </c>
      <c r="AB465" s="308"/>
      <c r="AC465" s="310">
        <f>SUM(AC452:AC464)</f>
        <v>49645.25</v>
      </c>
      <c r="AD465" s="311">
        <f>AF465/AF406</f>
        <v>8.6298123482756284E-2</v>
      </c>
      <c r="AE465" s="308"/>
      <c r="AF465" s="310">
        <f>SUM(AF452:AF464)</f>
        <v>49358.209999999992</v>
      </c>
      <c r="AG465" s="319"/>
      <c r="AH465" s="349">
        <f>SUM(AH452:AH464)</f>
        <v>-287.04000000000178</v>
      </c>
      <c r="AI465" s="309">
        <f>IF(AC465=0,0,AH465/AC465)</f>
        <v>-5.7818220272836127E-3</v>
      </c>
      <c r="AJ465" s="311">
        <f>IF($AL$406=0,0,AL465/$AL$406)</f>
        <v>0.12580849923975795</v>
      </c>
      <c r="AK465" s="309"/>
      <c r="AL465" s="310">
        <f>SUM(AL452:AL464)</f>
        <v>55947.1</v>
      </c>
      <c r="AM465" s="320"/>
      <c r="AN465" s="313">
        <f>SUM(AN452:AN464)</f>
        <v>-6588.8899999999985</v>
      </c>
      <c r="AO465" s="343">
        <f>IF(AL465=0,0,AN465/AL465)</f>
        <v>-0.11777000058984288</v>
      </c>
      <c r="AP465" s="257"/>
      <c r="AQ465" s="257"/>
      <c r="AR465" s="257"/>
      <c r="AS465" s="257"/>
      <c r="AT465" s="257"/>
      <c r="AU465" s="257"/>
      <c r="AV465" s="257"/>
      <c r="AW465" s="257"/>
      <c r="AX465" s="257"/>
      <c r="AY465" s="257"/>
      <c r="AZ465" s="257"/>
      <c r="BA465" s="257"/>
      <c r="BB465" s="257"/>
      <c r="BC465" s="257"/>
      <c r="BD465" s="257"/>
      <c r="BE465" s="257"/>
      <c r="BF465" s="257"/>
      <c r="BG465" s="257"/>
      <c r="BH465" s="257"/>
      <c r="BI465" s="257"/>
      <c r="BJ465" s="257"/>
    </row>
    <row r="466" spans="1:62" ht="15.75" customHeight="1">
      <c r="A466" t="str">
        <f t="shared" si="125"/>
        <v/>
      </c>
      <c r="B466" s="7"/>
      <c r="C466" s="257"/>
      <c r="D466" s="257"/>
      <c r="E466" s="257"/>
      <c r="F466" s="257"/>
      <c r="G466" s="257"/>
      <c r="H466" s="257"/>
      <c r="I466" s="257"/>
      <c r="J466" s="257"/>
      <c r="K466" s="257"/>
      <c r="L466" s="257"/>
      <c r="M466" s="257"/>
      <c r="N466" s="257"/>
      <c r="O466" s="257"/>
      <c r="P466" s="257"/>
      <c r="Q466" s="257"/>
      <c r="R466" s="257"/>
      <c r="S466" s="257"/>
      <c r="T466" s="257"/>
      <c r="U466" s="257"/>
      <c r="V466" s="108"/>
      <c r="W466" s="290"/>
      <c r="X466" s="290"/>
      <c r="Y466" s="290"/>
      <c r="Z466" s="350"/>
      <c r="AA466" s="290"/>
      <c r="AB466" s="290"/>
      <c r="AC466" s="350"/>
      <c r="AD466" s="299"/>
      <c r="AE466" s="290"/>
      <c r="AF466" s="350"/>
      <c r="AG466" s="299"/>
      <c r="AH466" s="293">
        <f t="shared" ref="AH466:AH480" si="181">AF466-AC466</f>
        <v>0</v>
      </c>
      <c r="AI466" s="294"/>
      <c r="AJ466" s="299"/>
      <c r="AK466" s="290"/>
      <c r="AL466" s="350"/>
      <c r="AM466" s="351"/>
      <c r="AN466" s="293">
        <f t="shared" ref="AN466:AN482" si="182">AF466-AL466</f>
        <v>0</v>
      </c>
      <c r="AO466" s="352">
        <f>IF(AL466=0,0,AN466/AL466)</f>
        <v>0</v>
      </c>
      <c r="AP466" s="257"/>
      <c r="AQ466" s="257"/>
      <c r="AR466" s="257"/>
      <c r="AS466" s="257"/>
      <c r="AT466" s="257"/>
      <c r="AU466" s="257"/>
      <c r="AV466" s="257"/>
      <c r="AW466" s="257"/>
      <c r="AX466" s="257"/>
      <c r="AY466" s="257"/>
      <c r="AZ466" s="257"/>
      <c r="BA466" s="257"/>
      <c r="BB466" s="257"/>
      <c r="BC466" s="257"/>
      <c r="BD466" s="257"/>
      <c r="BE466" s="257"/>
      <c r="BF466" s="257"/>
      <c r="BG466" s="257"/>
      <c r="BH466" s="257"/>
      <c r="BI466" s="257"/>
      <c r="BJ466" s="257"/>
    </row>
    <row r="467" spans="1:62" ht="15.75" customHeight="1">
      <c r="A467" t="str">
        <f t="shared" si="125"/>
        <v>TOTAL DES DÉPENSES</v>
      </c>
      <c r="B467" s="7"/>
      <c r="C467" s="257"/>
      <c r="D467" s="257"/>
      <c r="E467" s="257"/>
      <c r="F467" s="257"/>
      <c r="G467" s="257"/>
      <c r="H467" s="257"/>
      <c r="I467" s="257"/>
      <c r="J467" s="257"/>
      <c r="K467" s="257"/>
      <c r="L467" s="257"/>
      <c r="M467" s="257"/>
      <c r="N467" s="257"/>
      <c r="O467" s="257"/>
      <c r="P467" s="257"/>
      <c r="Q467" s="257"/>
      <c r="R467" s="257"/>
      <c r="S467" s="257"/>
      <c r="T467" s="257"/>
      <c r="U467" s="257"/>
      <c r="V467" s="307" t="s">
        <v>66</v>
      </c>
      <c r="W467" s="308"/>
      <c r="X467" s="309">
        <f>Z467/+Z406</f>
        <v>0.99042560910130617</v>
      </c>
      <c r="Y467" s="308"/>
      <c r="Z467" s="310">
        <f>Z418+Z432+Z451+Z465</f>
        <v>566219.03774146957</v>
      </c>
      <c r="AA467" s="309">
        <f>AC467/+AC406</f>
        <v>0.99042560910130617</v>
      </c>
      <c r="AB467" s="308"/>
      <c r="AC467" s="310">
        <f>AC418+AC432+AC451+AC465</f>
        <v>566219.03774146957</v>
      </c>
      <c r="AD467" s="311">
        <f>AF467/AF406</f>
        <v>0.90472297944655922</v>
      </c>
      <c r="AE467" s="308"/>
      <c r="AF467" s="310">
        <f>AF418+AF432+AF451+AF465</f>
        <v>517456.29000000004</v>
      </c>
      <c r="AG467" s="319"/>
      <c r="AH467" s="313">
        <f t="shared" si="181"/>
        <v>-48762.747741469531</v>
      </c>
      <c r="AI467" s="309">
        <f>AH467/AC467</f>
        <v>-8.6119936793319474E-2</v>
      </c>
      <c r="AJ467" s="311">
        <f>IF($AL$406=0,0,AL467/$AL$406)</f>
        <v>1.2704863282360299</v>
      </c>
      <c r="AK467" s="309"/>
      <c r="AL467" s="310">
        <f>AL418+AL432+AL451+AL465</f>
        <v>564985.88</v>
      </c>
      <c r="AM467" s="320"/>
      <c r="AN467" s="313">
        <f t="shared" si="182"/>
        <v>-47529.589999999967</v>
      </c>
      <c r="AO467" s="288">
        <f>IF(AL467=0,0,AN467/AL467)</f>
        <v>-8.412527052888466E-2</v>
      </c>
      <c r="AP467" s="257"/>
      <c r="AQ467" s="257"/>
      <c r="AR467" s="257"/>
      <c r="AS467" s="257"/>
      <c r="AT467" s="257"/>
      <c r="AU467" s="257"/>
      <c r="AV467" s="257"/>
      <c r="AW467" s="257"/>
      <c r="AX467" s="257"/>
      <c r="AY467" s="257"/>
      <c r="AZ467" s="257"/>
      <c r="BA467" s="257"/>
      <c r="BB467" s="257"/>
      <c r="BC467" s="257"/>
      <c r="BD467" s="257"/>
      <c r="BE467" s="257"/>
      <c r="BF467" s="257"/>
      <c r="BG467" s="257"/>
      <c r="BH467" s="257"/>
      <c r="BI467" s="257"/>
      <c r="BJ467" s="257"/>
    </row>
    <row r="468" spans="1:62" ht="15.75" customHeight="1">
      <c r="A468" t="str">
        <f t="shared" si="125"/>
        <v>Revenus autres</v>
      </c>
      <c r="B468" s="7"/>
      <c r="C468" s="257"/>
      <c r="D468" s="257"/>
      <c r="E468" s="257"/>
      <c r="F468" s="257"/>
      <c r="G468" s="257"/>
      <c r="H468" s="257"/>
      <c r="I468" s="257"/>
      <c r="J468" s="257"/>
      <c r="K468" s="257"/>
      <c r="L468" s="257"/>
      <c r="M468" s="257"/>
      <c r="N468" s="257"/>
      <c r="O468" s="257"/>
      <c r="P468" s="257"/>
      <c r="Q468" s="257"/>
      <c r="R468" s="257"/>
      <c r="S468" s="257"/>
      <c r="T468" s="257"/>
      <c r="U468" s="257"/>
      <c r="V468" s="108" t="s">
        <v>184</v>
      </c>
      <c r="W468" s="345"/>
      <c r="X468" s="345"/>
      <c r="Y468" s="290"/>
      <c r="Z468" s="324">
        <f>+INDEX('[6]Budget original'!$A$2:$AO$496,MATCH($A468,'[6]Budget original'!$A$2:$A$496,0),MATCH(F$2,'[6]Budget original'!$A$2:$AO$2,0))</f>
        <v>0</v>
      </c>
      <c r="AA468" s="353"/>
      <c r="AB468" s="354"/>
      <c r="AC468" s="324">
        <f>+INDEX('[6]Budget révisé'!$A$2:$AO$496,MATCH($A468,'[6]Budget révisé'!$A$2:$A$496,0),MATCH(I$2,'[6]Budget révisé'!$A$2:$AO$2,0))</f>
        <v>0</v>
      </c>
      <c r="AD468" s="355"/>
      <c r="AE468" s="354"/>
      <c r="AF468" s="291">
        <f>-SUMIFS([6]BV_Data_An_Cour!$O:$O,[6]BV_Data_An_Cour!$V:$V,$V468)</f>
        <v>26221.98</v>
      </c>
      <c r="AG468" s="356"/>
      <c r="AH468" s="293">
        <f t="shared" si="181"/>
        <v>26221.98</v>
      </c>
      <c r="AI468" s="348" t="e">
        <f t="shared" ref="AI468:AI475" si="183">IF(AH468=0,0,AH468/AC468)</f>
        <v>#DIV/0!</v>
      </c>
      <c r="AJ468" s="355"/>
      <c r="AK468" s="353"/>
      <c r="AL468" s="357">
        <f>-SUMIFS([6]BV_Data_An_Prec!$O:$O,[6]BV_Data_An_Prec!$V:$V,$V468)</f>
        <v>4326.1099999999997</v>
      </c>
      <c r="AM468" s="358"/>
      <c r="AN468" s="293">
        <f t="shared" si="182"/>
        <v>21895.87</v>
      </c>
      <c r="AO468" s="300">
        <f>IF(AL468=0,0,AN468/AL468)</f>
        <v>5.0613299245742711</v>
      </c>
      <c r="AP468" s="257"/>
      <c r="AQ468" s="257" t="s">
        <v>261</v>
      </c>
      <c r="AR468" s="257"/>
      <c r="AS468" s="257"/>
      <c r="AT468" s="257"/>
      <c r="AU468" s="257"/>
      <c r="AV468" s="257"/>
      <c r="AW468" s="257"/>
      <c r="AX468" s="257"/>
      <c r="AY468" s="257"/>
      <c r="AZ468" s="257"/>
      <c r="BA468" s="257"/>
      <c r="BB468" s="257"/>
      <c r="BC468" s="257"/>
      <c r="BD468" s="257"/>
      <c r="BE468" s="257"/>
      <c r="BF468" s="257"/>
      <c r="BG468" s="257"/>
      <c r="BH468" s="257"/>
      <c r="BI468" s="257"/>
      <c r="BJ468" s="257"/>
    </row>
    <row r="469" spans="1:62" ht="30" customHeight="1">
      <c r="A469" t="str">
        <f t="shared" si="125"/>
        <v>Holdbacks</v>
      </c>
      <c r="B469" s="7"/>
      <c r="C469" s="257"/>
      <c r="D469" s="257"/>
      <c r="E469" s="257"/>
      <c r="F469" s="257"/>
      <c r="G469" s="257"/>
      <c r="H469" s="257"/>
      <c r="I469" s="257"/>
      <c r="J469" s="257"/>
      <c r="K469" s="257"/>
      <c r="L469" s="257"/>
      <c r="M469" s="257"/>
      <c r="N469" s="257"/>
      <c r="O469" s="257"/>
      <c r="P469" s="257"/>
      <c r="Q469" s="257"/>
      <c r="R469" s="257"/>
      <c r="S469" s="257"/>
      <c r="T469" s="257"/>
      <c r="U469" s="257"/>
      <c r="V469" s="108" t="s">
        <v>70</v>
      </c>
      <c r="W469" s="290"/>
      <c r="X469" s="290"/>
      <c r="Y469" s="290"/>
      <c r="Z469" s="291">
        <f t="shared" ref="Z469:Z479" si="184">+SUMIF($C:$C,$V469,F:F)</f>
        <v>73926.169357707506</v>
      </c>
      <c r="AA469" s="344"/>
      <c r="AB469" s="345"/>
      <c r="AC469" s="291">
        <f t="shared" ref="AC469:AC479" si="185">+SUMIF($C:$C,$V469,I:I)</f>
        <v>73926.169357707506</v>
      </c>
      <c r="AD469" s="359"/>
      <c r="AE469" s="345"/>
      <c r="AF469" s="291">
        <f t="shared" ref="AF469:AF479" si="186">+SUMIF($C:$C,$V469,L:L)</f>
        <v>94670.15</v>
      </c>
      <c r="AG469" s="360"/>
      <c r="AH469" s="293">
        <f t="shared" si="181"/>
        <v>20743.980642292488</v>
      </c>
      <c r="AI469" s="317">
        <f>IF(AC469=0,0,AH469/AC469)</f>
        <v>0.28060402456291661</v>
      </c>
      <c r="AJ469" s="359"/>
      <c r="AK469" s="344"/>
      <c r="AL469" s="361">
        <f t="shared" ref="AL469:AL479" si="187">+SUMIF($C:$C,$V469,Q:Q)</f>
        <v>166018.5</v>
      </c>
      <c r="AM469" s="362"/>
      <c r="AN469" s="293">
        <f t="shared" si="182"/>
        <v>-71348.350000000006</v>
      </c>
      <c r="AO469" s="300">
        <f>IF(AL469=0,0,AN469/AL469)</f>
        <v>-0.42976144224890606</v>
      </c>
      <c r="AP469" s="257"/>
      <c r="AQ469" s="257"/>
      <c r="AR469" s="257"/>
      <c r="AS469" s="257"/>
      <c r="AT469" s="257"/>
      <c r="AU469" s="257"/>
      <c r="AV469" s="257"/>
      <c r="AW469" s="257"/>
      <c r="AX469" s="257"/>
      <c r="AY469" s="257"/>
      <c r="AZ469" s="257"/>
      <c r="BA469" s="257"/>
      <c r="BB469" s="257"/>
      <c r="BC469" s="257"/>
      <c r="BD469" s="257"/>
      <c r="BE469" s="257"/>
      <c r="BF469" s="257"/>
      <c r="BG469" s="257"/>
      <c r="BH469" s="257"/>
      <c r="BI469" s="257"/>
      <c r="BJ469" s="257"/>
    </row>
    <row r="470" spans="1:62" ht="15.75" customHeight="1">
      <c r="A470" t="str">
        <f t="shared" si="125"/>
        <v>Programme neuf 1</v>
      </c>
      <c r="B470" s="7"/>
      <c r="C470" s="257"/>
      <c r="D470" s="257"/>
      <c r="E470" s="257"/>
      <c r="F470" s="257"/>
      <c r="G470" s="257"/>
      <c r="H470" s="257"/>
      <c r="I470" s="257"/>
      <c r="J470" s="257"/>
      <c r="K470" s="257"/>
      <c r="L470" s="257"/>
      <c r="M470" s="257"/>
      <c r="N470" s="257"/>
      <c r="O470" s="257"/>
      <c r="P470" s="257"/>
      <c r="Q470" s="257"/>
      <c r="R470" s="257"/>
      <c r="S470" s="257"/>
      <c r="T470" s="257"/>
      <c r="U470" s="257"/>
      <c r="V470" s="108" t="s">
        <v>200</v>
      </c>
      <c r="W470" s="290"/>
      <c r="X470" s="290"/>
      <c r="Y470" s="290"/>
      <c r="Z470" s="291">
        <f t="shared" si="184"/>
        <v>6947.771060843972</v>
      </c>
      <c r="AA470" s="344"/>
      <c r="AB470" s="345"/>
      <c r="AC470" s="291">
        <f t="shared" si="185"/>
        <v>6947.771060843972</v>
      </c>
      <c r="AD470" s="359"/>
      <c r="AE470" s="345"/>
      <c r="AF470" s="291">
        <f t="shared" si="186"/>
        <v>0</v>
      </c>
      <c r="AG470" s="360"/>
      <c r="AH470" s="293">
        <f t="shared" si="181"/>
        <v>-6947.771060843972</v>
      </c>
      <c r="AI470" s="317">
        <f t="shared" si="183"/>
        <v>-1</v>
      </c>
      <c r="AJ470" s="359"/>
      <c r="AK470" s="344"/>
      <c r="AL470" s="361">
        <f t="shared" si="187"/>
        <v>24960</v>
      </c>
      <c r="AM470" s="362"/>
      <c r="AN470" s="293">
        <f t="shared" si="182"/>
        <v>-24960</v>
      </c>
      <c r="AO470" s="300">
        <f t="shared" ref="AO470:AO479" si="188">IF(AL470=0,0,AN470/AL470)</f>
        <v>-1</v>
      </c>
      <c r="AP470" s="257"/>
      <c r="AQ470" s="257" t="s">
        <v>251</v>
      </c>
      <c r="AR470" s="257"/>
      <c r="AS470" s="257"/>
      <c r="AT470" s="257"/>
      <c r="AU470" s="257"/>
      <c r="AV470" s="257"/>
      <c r="AW470" s="257"/>
      <c r="AX470" s="257"/>
      <c r="AY470" s="257"/>
      <c r="AZ470" s="257"/>
      <c r="BA470" s="257"/>
      <c r="BB470" s="257"/>
      <c r="BC470" s="257"/>
      <c r="BD470" s="257"/>
      <c r="BE470" s="257"/>
      <c r="BF470" s="257"/>
      <c r="BG470" s="257"/>
      <c r="BH470" s="257"/>
      <c r="BI470" s="257"/>
      <c r="BJ470" s="257"/>
    </row>
    <row r="471" spans="1:62" ht="15.75" customHeight="1">
      <c r="A471" t="str">
        <f t="shared" si="125"/>
        <v>Programme neuf 2</v>
      </c>
      <c r="B471" s="7"/>
      <c r="C471" s="257"/>
      <c r="D471" s="257"/>
      <c r="E471" s="257"/>
      <c r="F471" s="257"/>
      <c r="G471" s="257"/>
      <c r="H471" s="257"/>
      <c r="I471" s="257"/>
      <c r="J471" s="257"/>
      <c r="K471" s="257"/>
      <c r="L471" s="257"/>
      <c r="M471" s="257"/>
      <c r="N471" s="257"/>
      <c r="O471" s="257"/>
      <c r="P471" s="257"/>
      <c r="Q471" s="257"/>
      <c r="R471" s="257"/>
      <c r="S471" s="257"/>
      <c r="T471" s="257"/>
      <c r="U471" s="257"/>
      <c r="V471" s="108" t="s">
        <v>197</v>
      </c>
      <c r="W471" s="290"/>
      <c r="X471" s="290"/>
      <c r="Y471" s="290"/>
      <c r="Z471" s="291">
        <f t="shared" si="184"/>
        <v>0</v>
      </c>
      <c r="AA471" s="344"/>
      <c r="AB471" s="345"/>
      <c r="AC471" s="291">
        <f t="shared" si="185"/>
        <v>0</v>
      </c>
      <c r="AD471" s="359"/>
      <c r="AE471" s="345"/>
      <c r="AF471" s="291">
        <f t="shared" si="186"/>
        <v>0</v>
      </c>
      <c r="AG471" s="360"/>
      <c r="AH471" s="293">
        <f t="shared" si="181"/>
        <v>0</v>
      </c>
      <c r="AI471" s="317">
        <f t="shared" si="183"/>
        <v>0</v>
      </c>
      <c r="AJ471" s="359"/>
      <c r="AK471" s="344"/>
      <c r="AL471" s="361">
        <f t="shared" si="187"/>
        <v>0</v>
      </c>
      <c r="AM471" s="362"/>
      <c r="AN471" s="293">
        <f t="shared" si="182"/>
        <v>0</v>
      </c>
      <c r="AO471" s="300">
        <f t="shared" si="188"/>
        <v>0</v>
      </c>
      <c r="AP471" s="257"/>
      <c r="AQ471" s="257"/>
      <c r="AR471" s="257"/>
      <c r="AS471" s="257"/>
      <c r="AT471" s="257"/>
      <c r="AU471" s="257"/>
      <c r="AV471" s="257"/>
      <c r="AW471" s="257"/>
      <c r="AX471" s="257"/>
      <c r="AY471" s="257"/>
      <c r="AZ471" s="257"/>
      <c r="BA471" s="257"/>
      <c r="BB471" s="257"/>
      <c r="BC471" s="257"/>
      <c r="BD471" s="257"/>
      <c r="BE471" s="257"/>
      <c r="BF471" s="257"/>
      <c r="BG471" s="257"/>
      <c r="BH471" s="257"/>
      <c r="BI471" s="257"/>
      <c r="BJ471" s="257"/>
    </row>
    <row r="472" spans="1:62" ht="15.75" customHeight="1">
      <c r="A472" t="str">
        <f t="shared" si="125"/>
        <v>Programme neuf 3</v>
      </c>
      <c r="B472" s="7"/>
      <c r="C472" s="257"/>
      <c r="D472" s="257"/>
      <c r="E472" s="257"/>
      <c r="F472" s="257"/>
      <c r="G472" s="257"/>
      <c r="H472" s="257"/>
      <c r="I472" s="257"/>
      <c r="J472" s="257"/>
      <c r="K472" s="257"/>
      <c r="L472" s="257"/>
      <c r="M472" s="257"/>
      <c r="N472" s="257"/>
      <c r="O472" s="257"/>
      <c r="P472" s="257"/>
      <c r="Q472" s="257"/>
      <c r="R472" s="257"/>
      <c r="S472" s="257"/>
      <c r="T472" s="257"/>
      <c r="U472" s="257"/>
      <c r="V472" s="108" t="s">
        <v>69</v>
      </c>
      <c r="W472" s="290"/>
      <c r="X472" s="290"/>
      <c r="Y472" s="290"/>
      <c r="Z472" s="291">
        <f t="shared" si="184"/>
        <v>0</v>
      </c>
      <c r="AA472" s="344"/>
      <c r="AB472" s="345"/>
      <c r="AC472" s="291">
        <f t="shared" si="185"/>
        <v>0</v>
      </c>
      <c r="AD472" s="359"/>
      <c r="AE472" s="345"/>
      <c r="AF472" s="291">
        <f t="shared" si="186"/>
        <v>0</v>
      </c>
      <c r="AG472" s="360"/>
      <c r="AH472" s="293">
        <f t="shared" si="181"/>
        <v>0</v>
      </c>
      <c r="AI472" s="317">
        <f t="shared" si="183"/>
        <v>0</v>
      </c>
      <c r="AJ472" s="359"/>
      <c r="AK472" s="344"/>
      <c r="AL472" s="361">
        <f t="shared" si="187"/>
        <v>0</v>
      </c>
      <c r="AM472" s="362"/>
      <c r="AN472" s="293">
        <f t="shared" si="182"/>
        <v>0</v>
      </c>
      <c r="AO472" s="300">
        <f t="shared" si="188"/>
        <v>0</v>
      </c>
      <c r="AP472" s="257"/>
      <c r="AQ472" s="257"/>
      <c r="AR472" s="257"/>
      <c r="AS472" s="257"/>
      <c r="AT472" s="257"/>
      <c r="AU472" s="257"/>
      <c r="AV472" s="257"/>
      <c r="AW472" s="257"/>
      <c r="AX472" s="257"/>
      <c r="AY472" s="257"/>
      <c r="AZ472" s="257"/>
      <c r="BA472" s="257"/>
      <c r="BB472" s="257"/>
      <c r="BC472" s="257"/>
      <c r="BD472" s="257"/>
      <c r="BE472" s="257"/>
      <c r="BF472" s="257"/>
      <c r="BG472" s="257"/>
      <c r="BH472" s="257"/>
      <c r="BI472" s="257"/>
      <c r="BJ472" s="257"/>
    </row>
    <row r="473" spans="1:62" ht="15.75" customHeight="1">
      <c r="A473" t="str">
        <f t="shared" si="125"/>
        <v>Programme used 1</v>
      </c>
      <c r="B473" s="7"/>
      <c r="C473" s="257"/>
      <c r="D473" s="257"/>
      <c r="E473" s="257"/>
      <c r="F473" s="257"/>
      <c r="G473" s="257"/>
      <c r="H473" s="257"/>
      <c r="I473" s="257"/>
      <c r="J473" s="257"/>
      <c r="K473" s="257"/>
      <c r="L473" s="257"/>
      <c r="M473" s="257"/>
      <c r="N473" s="257"/>
      <c r="O473" s="257"/>
      <c r="P473" s="257"/>
      <c r="Q473" s="257"/>
      <c r="R473" s="257"/>
      <c r="S473" s="257"/>
      <c r="T473" s="257"/>
      <c r="U473" s="257"/>
      <c r="V473" s="108" t="s">
        <v>216</v>
      </c>
      <c r="W473" s="290"/>
      <c r="X473" s="290"/>
      <c r="Y473" s="290"/>
      <c r="Z473" s="291">
        <f t="shared" si="184"/>
        <v>0</v>
      </c>
      <c r="AA473" s="344"/>
      <c r="AB473" s="345"/>
      <c r="AC473" s="291">
        <f t="shared" si="185"/>
        <v>0</v>
      </c>
      <c r="AD473" s="359"/>
      <c r="AE473" s="345"/>
      <c r="AF473" s="291">
        <f t="shared" si="186"/>
        <v>0</v>
      </c>
      <c r="AG473" s="360"/>
      <c r="AH473" s="293">
        <f t="shared" si="181"/>
        <v>0</v>
      </c>
      <c r="AI473" s="317">
        <f t="shared" si="183"/>
        <v>0</v>
      </c>
      <c r="AJ473" s="359"/>
      <c r="AK473" s="344"/>
      <c r="AL473" s="361">
        <f t="shared" si="187"/>
        <v>0</v>
      </c>
      <c r="AM473" s="362"/>
      <c r="AN473" s="293">
        <f t="shared" si="182"/>
        <v>0</v>
      </c>
      <c r="AO473" s="300">
        <f t="shared" si="188"/>
        <v>0</v>
      </c>
      <c r="AP473" s="257"/>
      <c r="AQ473" s="257"/>
      <c r="AR473" s="257"/>
      <c r="AS473" s="257"/>
      <c r="AT473" s="257"/>
      <c r="AU473" s="257"/>
      <c r="AV473" s="257"/>
      <c r="AW473" s="257"/>
      <c r="AX473" s="257"/>
      <c r="AY473" s="257"/>
      <c r="AZ473" s="257"/>
      <c r="BA473" s="257"/>
      <c r="BB473" s="257"/>
      <c r="BC473" s="257"/>
      <c r="BD473" s="257"/>
      <c r="BE473" s="257"/>
      <c r="BF473" s="257"/>
      <c r="BG473" s="257"/>
      <c r="BH473" s="257"/>
      <c r="BI473" s="257"/>
      <c r="BJ473" s="257"/>
    </row>
    <row r="474" spans="1:62" ht="15.75" customHeight="1">
      <c r="A474" t="str">
        <f t="shared" si="125"/>
        <v>Programme used 2</v>
      </c>
      <c r="B474" s="7"/>
      <c r="C474" s="257"/>
      <c r="D474" s="257"/>
      <c r="E474" s="257"/>
      <c r="F474" s="257"/>
      <c r="G474" s="257"/>
      <c r="H474" s="257"/>
      <c r="I474" s="257"/>
      <c r="J474" s="257"/>
      <c r="K474" s="257"/>
      <c r="L474" s="257"/>
      <c r="M474" s="257"/>
      <c r="N474" s="257"/>
      <c r="O474" s="257"/>
      <c r="P474" s="257"/>
      <c r="Q474" s="257"/>
      <c r="R474" s="257"/>
      <c r="S474" s="257"/>
      <c r="T474" s="257"/>
      <c r="U474" s="257"/>
      <c r="V474" s="108" t="s">
        <v>82</v>
      </c>
      <c r="W474" s="290"/>
      <c r="X474" s="290"/>
      <c r="Y474" s="290"/>
      <c r="Z474" s="291">
        <f t="shared" si="184"/>
        <v>0</v>
      </c>
      <c r="AA474" s="344"/>
      <c r="AB474" s="345"/>
      <c r="AC474" s="291">
        <f t="shared" si="185"/>
        <v>0</v>
      </c>
      <c r="AD474" s="359"/>
      <c r="AE474" s="345"/>
      <c r="AF474" s="291">
        <f t="shared" si="186"/>
        <v>0</v>
      </c>
      <c r="AG474" s="360"/>
      <c r="AH474" s="293">
        <f t="shared" si="181"/>
        <v>0</v>
      </c>
      <c r="AI474" s="317">
        <f t="shared" si="183"/>
        <v>0</v>
      </c>
      <c r="AJ474" s="359"/>
      <c r="AK474" s="344"/>
      <c r="AL474" s="361">
        <f t="shared" si="187"/>
        <v>0</v>
      </c>
      <c r="AM474" s="362"/>
      <c r="AN474" s="293">
        <f t="shared" si="182"/>
        <v>0</v>
      </c>
      <c r="AO474" s="300">
        <f t="shared" si="188"/>
        <v>0</v>
      </c>
      <c r="AP474" s="257"/>
      <c r="AQ474" s="257"/>
      <c r="AR474" s="257"/>
      <c r="AS474" s="257"/>
      <c r="AT474" s="257"/>
      <c r="AU474" s="257"/>
      <c r="AV474" s="257"/>
      <c r="AW474" s="257"/>
      <c r="AX474" s="257"/>
      <c r="AY474" s="257"/>
      <c r="AZ474" s="257"/>
      <c r="BA474" s="257"/>
      <c r="BB474" s="257"/>
      <c r="BC474" s="257"/>
      <c r="BD474" s="257"/>
      <c r="BE474" s="257"/>
      <c r="BF474" s="257"/>
      <c r="BG474" s="257"/>
      <c r="BH474" s="257"/>
      <c r="BI474" s="257"/>
      <c r="BJ474" s="257"/>
    </row>
    <row r="475" spans="1:62" ht="15.75" customHeight="1">
      <c r="A475" t="str">
        <f t="shared" si="125"/>
        <v>Programme used 3</v>
      </c>
      <c r="B475" s="7"/>
      <c r="C475" s="257"/>
      <c r="D475" s="257"/>
      <c r="E475" s="257"/>
      <c r="F475" s="257"/>
      <c r="G475" s="257"/>
      <c r="H475" s="257"/>
      <c r="I475" s="257"/>
      <c r="J475" s="257"/>
      <c r="K475" s="257"/>
      <c r="L475" s="257"/>
      <c r="M475" s="257"/>
      <c r="N475" s="257"/>
      <c r="O475" s="257"/>
      <c r="P475" s="257"/>
      <c r="Q475" s="257"/>
      <c r="R475" s="257"/>
      <c r="S475" s="257"/>
      <c r="T475" s="257"/>
      <c r="U475" s="257"/>
      <c r="V475" s="108" t="s">
        <v>83</v>
      </c>
      <c r="W475" s="290"/>
      <c r="X475" s="290"/>
      <c r="Y475" s="290"/>
      <c r="Z475" s="291">
        <f t="shared" si="184"/>
        <v>0</v>
      </c>
      <c r="AA475" s="344"/>
      <c r="AB475" s="345"/>
      <c r="AC475" s="291">
        <f t="shared" si="185"/>
        <v>0</v>
      </c>
      <c r="AD475" s="359"/>
      <c r="AE475" s="345"/>
      <c r="AF475" s="291">
        <f t="shared" si="186"/>
        <v>0</v>
      </c>
      <c r="AG475" s="360"/>
      <c r="AH475" s="293">
        <f t="shared" si="181"/>
        <v>0</v>
      </c>
      <c r="AI475" s="317">
        <f t="shared" si="183"/>
        <v>0</v>
      </c>
      <c r="AJ475" s="359"/>
      <c r="AK475" s="344"/>
      <c r="AL475" s="361">
        <f t="shared" si="187"/>
        <v>0</v>
      </c>
      <c r="AM475" s="362"/>
      <c r="AN475" s="293">
        <f t="shared" si="182"/>
        <v>0</v>
      </c>
      <c r="AO475" s="300">
        <f t="shared" si="188"/>
        <v>0</v>
      </c>
      <c r="AP475" s="257"/>
      <c r="AQ475" s="257"/>
      <c r="AR475" s="257"/>
      <c r="AS475" s="257"/>
      <c r="AT475" s="257"/>
      <c r="AU475" s="257"/>
      <c r="AV475" s="257"/>
      <c r="AW475" s="257"/>
      <c r="AX475" s="257"/>
      <c r="AY475" s="257"/>
      <c r="AZ475" s="257"/>
      <c r="BA475" s="257"/>
      <c r="BB475" s="257"/>
      <c r="BC475" s="257"/>
      <c r="BD475" s="257"/>
      <c r="BE475" s="257"/>
      <c r="BF475" s="257"/>
      <c r="BG475" s="257"/>
      <c r="BH475" s="257"/>
      <c r="BI475" s="257"/>
      <c r="BJ475" s="257"/>
    </row>
    <row r="476" spans="1:62" ht="15.75" hidden="1" customHeight="1">
      <c r="A476" t="str">
        <f t="shared" si="125"/>
        <v>[...]</v>
      </c>
      <c r="B476" s="7"/>
      <c r="C476" s="257"/>
      <c r="D476" s="257"/>
      <c r="E476" s="257"/>
      <c r="F476" s="257"/>
      <c r="G476" s="257"/>
      <c r="H476" s="257"/>
      <c r="I476" s="257"/>
      <c r="J476" s="257"/>
      <c r="K476" s="257"/>
      <c r="L476" s="257"/>
      <c r="M476" s="257"/>
      <c r="N476" s="257"/>
      <c r="O476" s="257"/>
      <c r="P476" s="257"/>
      <c r="Q476" s="257"/>
      <c r="R476" s="257"/>
      <c r="S476" s="257"/>
      <c r="T476" s="257"/>
      <c r="U476" s="257"/>
      <c r="V476" s="108" t="s">
        <v>21</v>
      </c>
      <c r="W476" s="290"/>
      <c r="X476" s="290"/>
      <c r="Y476" s="290"/>
      <c r="Z476" s="291">
        <f t="shared" ref="Z476:Z478" si="189">IFERROR(SUMIF($C:$C,$V476,F:F),0)</f>
        <v>0</v>
      </c>
      <c r="AA476" s="290"/>
      <c r="AB476" s="290"/>
      <c r="AC476" s="291">
        <f t="shared" ref="AC476:AC478" si="190">IFERROR(SUMIF($C:$C,$V476,I:I),0)</f>
        <v>0</v>
      </c>
      <c r="AD476" s="299"/>
      <c r="AE476" s="298"/>
      <c r="AF476" s="291">
        <f t="shared" ref="AF476:AF478" si="191">IFERROR(SUMIF($C:$C,$V476,L:L),0)</f>
        <v>0</v>
      </c>
      <c r="AG476" s="292"/>
      <c r="AH476" s="293">
        <f t="shared" si="181"/>
        <v>0</v>
      </c>
      <c r="AI476" s="294">
        <f t="shared" ref="AI476:AI478" si="192">IF(AC476=0,0,AH476/AC476)</f>
        <v>0</v>
      </c>
      <c r="AJ476" s="299"/>
      <c r="AK476" s="290"/>
      <c r="AL476" s="291">
        <f t="shared" ref="AL476:AL478" si="193">IFERROR(SUMIF($C:$C,$V476,Q:Q),0)</f>
        <v>0</v>
      </c>
      <c r="AM476" s="362"/>
      <c r="AN476" s="293">
        <f t="shared" si="182"/>
        <v>0</v>
      </c>
      <c r="AO476" s="300">
        <f t="shared" si="188"/>
        <v>0</v>
      </c>
      <c r="AP476" s="257"/>
      <c r="AQ476" s="257"/>
      <c r="AR476" s="257"/>
      <c r="AS476" s="257"/>
      <c r="AT476" s="257"/>
      <c r="AU476" s="257"/>
      <c r="AV476" s="257"/>
      <c r="AW476" s="257"/>
      <c r="AX476" s="257"/>
      <c r="AY476" s="257"/>
      <c r="AZ476" s="257"/>
      <c r="BA476" s="257"/>
      <c r="BB476" s="257"/>
      <c r="BC476" s="257"/>
      <c r="BD476" s="257"/>
      <c r="BE476" s="257"/>
      <c r="BF476" s="257"/>
      <c r="BG476" s="257"/>
      <c r="BH476" s="257"/>
      <c r="BI476" s="257"/>
      <c r="BJ476" s="257"/>
    </row>
    <row r="477" spans="1:62" ht="15.75" hidden="1" customHeight="1">
      <c r="A477" t="str">
        <f t="shared" si="125"/>
        <v>[...]</v>
      </c>
      <c r="B477" s="7"/>
      <c r="C477" s="257"/>
      <c r="D477" s="257"/>
      <c r="E477" s="257"/>
      <c r="F477" s="257"/>
      <c r="G477" s="257"/>
      <c r="H477" s="257"/>
      <c r="I477" s="257"/>
      <c r="J477" s="257"/>
      <c r="K477" s="257"/>
      <c r="L477" s="257"/>
      <c r="M477" s="257"/>
      <c r="N477" s="257"/>
      <c r="O477" s="257"/>
      <c r="P477" s="257"/>
      <c r="Q477" s="257"/>
      <c r="R477" s="257"/>
      <c r="S477" s="257"/>
      <c r="T477" s="257"/>
      <c r="U477" s="257"/>
      <c r="V477" s="108" t="s">
        <v>21</v>
      </c>
      <c r="W477" s="290"/>
      <c r="X477" s="290"/>
      <c r="Y477" s="290"/>
      <c r="Z477" s="291">
        <f t="shared" si="189"/>
        <v>0</v>
      </c>
      <c r="AA477" s="290"/>
      <c r="AB477" s="290"/>
      <c r="AC477" s="291">
        <f t="shared" si="190"/>
        <v>0</v>
      </c>
      <c r="AD477" s="299"/>
      <c r="AE477" s="298"/>
      <c r="AF477" s="291">
        <f t="shared" si="191"/>
        <v>0</v>
      </c>
      <c r="AG477" s="292"/>
      <c r="AH477" s="293">
        <f t="shared" si="181"/>
        <v>0</v>
      </c>
      <c r="AI477" s="294">
        <f t="shared" si="192"/>
        <v>0</v>
      </c>
      <c r="AJ477" s="299"/>
      <c r="AK477" s="290"/>
      <c r="AL477" s="291">
        <f t="shared" si="193"/>
        <v>0</v>
      </c>
      <c r="AM477" s="362"/>
      <c r="AN477" s="293">
        <f t="shared" si="182"/>
        <v>0</v>
      </c>
      <c r="AO477" s="300">
        <f t="shared" si="188"/>
        <v>0</v>
      </c>
      <c r="AP477" s="257"/>
      <c r="AQ477" s="257"/>
      <c r="AR477" s="257"/>
      <c r="AS477" s="257"/>
      <c r="AT477" s="257"/>
      <c r="AU477" s="257"/>
      <c r="AV477" s="257"/>
      <c r="AW477" s="257"/>
      <c r="AX477" s="257"/>
      <c r="AY477" s="257"/>
      <c r="AZ477" s="257"/>
      <c r="BA477" s="257"/>
      <c r="BB477" s="257"/>
      <c r="BC477" s="257"/>
      <c r="BD477" s="257"/>
      <c r="BE477" s="257"/>
      <c r="BF477" s="257"/>
      <c r="BG477" s="257"/>
      <c r="BH477" s="257"/>
      <c r="BI477" s="257"/>
      <c r="BJ477" s="257"/>
    </row>
    <row r="478" spans="1:62" ht="15.75" hidden="1" customHeight="1">
      <c r="A478" t="str">
        <f t="shared" si="125"/>
        <v>[...]</v>
      </c>
      <c r="B478" s="7"/>
      <c r="C478" s="257"/>
      <c r="D478" s="257"/>
      <c r="E478" s="257"/>
      <c r="F478" s="257"/>
      <c r="G478" s="257"/>
      <c r="H478" s="257"/>
      <c r="I478" s="257"/>
      <c r="J478" s="257"/>
      <c r="K478" s="257"/>
      <c r="L478" s="257"/>
      <c r="M478" s="257"/>
      <c r="N478" s="257"/>
      <c r="O478" s="257"/>
      <c r="P478" s="257"/>
      <c r="Q478" s="257"/>
      <c r="R478" s="257"/>
      <c r="S478" s="257"/>
      <c r="T478" s="257"/>
      <c r="U478" s="257"/>
      <c r="V478" s="108" t="s">
        <v>21</v>
      </c>
      <c r="W478" s="290"/>
      <c r="X478" s="290"/>
      <c r="Y478" s="290"/>
      <c r="Z478" s="291">
        <f t="shared" si="189"/>
        <v>0</v>
      </c>
      <c r="AA478" s="290"/>
      <c r="AB478" s="290"/>
      <c r="AC478" s="291">
        <f t="shared" si="190"/>
        <v>0</v>
      </c>
      <c r="AD478" s="299"/>
      <c r="AE478" s="298"/>
      <c r="AF478" s="291">
        <f t="shared" si="191"/>
        <v>0</v>
      </c>
      <c r="AG478" s="292"/>
      <c r="AH478" s="293">
        <f t="shared" si="181"/>
        <v>0</v>
      </c>
      <c r="AI478" s="294">
        <f t="shared" si="192"/>
        <v>0</v>
      </c>
      <c r="AJ478" s="299"/>
      <c r="AK478" s="290"/>
      <c r="AL478" s="291">
        <f t="shared" si="193"/>
        <v>0</v>
      </c>
      <c r="AM478" s="362"/>
      <c r="AN478" s="293">
        <f t="shared" si="182"/>
        <v>0</v>
      </c>
      <c r="AO478" s="300">
        <f t="shared" si="188"/>
        <v>0</v>
      </c>
      <c r="AP478" s="257"/>
      <c r="AQ478" s="257"/>
      <c r="AR478" s="257"/>
      <c r="AS478" s="257"/>
      <c r="AT478" s="257"/>
      <c r="AU478" s="257"/>
      <c r="AV478" s="257"/>
      <c r="AW478" s="257"/>
      <c r="AX478" s="257"/>
      <c r="AY478" s="257"/>
      <c r="AZ478" s="257"/>
      <c r="BA478" s="257"/>
      <c r="BB478" s="257"/>
      <c r="BC478" s="257"/>
      <c r="BD478" s="257"/>
      <c r="BE478" s="257"/>
      <c r="BF478" s="257"/>
      <c r="BG478" s="257"/>
      <c r="BH478" s="257"/>
      <c r="BI478" s="257"/>
      <c r="BJ478" s="257"/>
    </row>
    <row r="479" spans="1:62" ht="15.75" customHeight="1">
      <c r="A479" t="str">
        <f t="shared" si="125"/>
        <v>Frais administration</v>
      </c>
      <c r="B479" s="7"/>
      <c r="C479" s="257"/>
      <c r="D479" s="257"/>
      <c r="E479" s="257"/>
      <c r="F479" s="257"/>
      <c r="G479" s="257"/>
      <c r="H479" s="257"/>
      <c r="I479" s="257"/>
      <c r="J479" s="257"/>
      <c r="K479" s="257"/>
      <c r="L479" s="257"/>
      <c r="M479" s="257"/>
      <c r="N479" s="257"/>
      <c r="O479" s="257"/>
      <c r="P479" s="257"/>
      <c r="Q479" s="257"/>
      <c r="R479" s="257"/>
      <c r="S479" s="257"/>
      <c r="T479" s="257"/>
      <c r="U479" s="257"/>
      <c r="V479" s="109" t="s">
        <v>71</v>
      </c>
      <c r="W479" s="290"/>
      <c r="X479" s="290"/>
      <c r="Y479" s="290"/>
      <c r="Z479" s="291">
        <f t="shared" si="184"/>
        <v>33359.117537468592</v>
      </c>
      <c r="AA479" s="344"/>
      <c r="AB479" s="345"/>
      <c r="AC479" s="291">
        <f t="shared" si="185"/>
        <v>33359.117537468592</v>
      </c>
      <c r="AD479" s="359"/>
      <c r="AE479" s="345"/>
      <c r="AF479" s="291">
        <f t="shared" si="186"/>
        <v>34298.99</v>
      </c>
      <c r="AG479" s="360"/>
      <c r="AH479" s="293">
        <f t="shared" si="181"/>
        <v>939.8724625314062</v>
      </c>
      <c r="AI479" s="317">
        <f>IF(AH479=0,0,AH479/AC479)</f>
        <v>2.8174380256784426E-2</v>
      </c>
      <c r="AJ479" s="359"/>
      <c r="AK479" s="344"/>
      <c r="AL479" s="361">
        <f t="shared" si="187"/>
        <v>28870</v>
      </c>
      <c r="AM479" s="362"/>
      <c r="AN479" s="293">
        <f t="shared" si="182"/>
        <v>5428.989999999998</v>
      </c>
      <c r="AO479" s="300">
        <f t="shared" si="188"/>
        <v>0.18804953238656039</v>
      </c>
      <c r="AP479" s="257"/>
      <c r="AQ479" s="257"/>
      <c r="AR479" s="257"/>
      <c r="AS479" s="257"/>
      <c r="AT479" s="257"/>
      <c r="AU479" s="257"/>
      <c r="AV479" s="257"/>
      <c r="AW479" s="257"/>
      <c r="AX479" s="257"/>
      <c r="AY479" s="257"/>
      <c r="AZ479" s="257"/>
      <c r="BA479" s="257"/>
      <c r="BB479" s="257"/>
      <c r="BC479" s="257"/>
      <c r="BD479" s="257"/>
      <c r="BE479" s="257"/>
      <c r="BF479" s="257"/>
      <c r="BG479" s="257"/>
      <c r="BH479" s="257"/>
      <c r="BI479" s="257"/>
      <c r="BJ479" s="257"/>
    </row>
    <row r="480" spans="1:62" ht="15.75" customHeight="1">
      <c r="A480" t="str">
        <f t="shared" si="125"/>
        <v>TOTAL AUTRES REVENUS</v>
      </c>
      <c r="B480" s="7"/>
      <c r="C480" s="257"/>
      <c r="D480" s="257"/>
      <c r="E480" s="257"/>
      <c r="F480" s="257"/>
      <c r="G480" s="257"/>
      <c r="H480" s="257"/>
      <c r="I480" s="257"/>
      <c r="J480" s="257"/>
      <c r="K480" s="257"/>
      <c r="L480" s="257"/>
      <c r="M480" s="257"/>
      <c r="N480" s="257"/>
      <c r="O480" s="257"/>
      <c r="P480" s="257"/>
      <c r="Q480" s="257"/>
      <c r="R480" s="257"/>
      <c r="S480" s="257"/>
      <c r="T480" s="257"/>
      <c r="U480" s="257"/>
      <c r="V480" s="307" t="s">
        <v>185</v>
      </c>
      <c r="W480" s="308"/>
      <c r="X480" s="309">
        <f>Z480/+Z406</f>
        <v>0.19981551036659839</v>
      </c>
      <c r="Y480" s="341"/>
      <c r="Z480" s="310">
        <f>SUM(Z468:Z479)</f>
        <v>114233.05795602006</v>
      </c>
      <c r="AA480" s="309">
        <f>AC480/+AC406</f>
        <v>0.19981551036659839</v>
      </c>
      <c r="AB480" s="341"/>
      <c r="AC480" s="310">
        <f>SUM(AC468:AC479)</f>
        <v>114233.05795602006</v>
      </c>
      <c r="AD480" s="309">
        <f>AF480/+AF406</f>
        <v>0.27133687459871925</v>
      </c>
      <c r="AE480" s="341"/>
      <c r="AF480" s="310">
        <f>SUM(AF468:AF479)</f>
        <v>155191.12</v>
      </c>
      <c r="AG480" s="319"/>
      <c r="AH480" s="313">
        <f t="shared" si="181"/>
        <v>40958.062043979939</v>
      </c>
      <c r="AI480" s="309">
        <f>AH480/AC480</f>
        <v>0.35854824143593239</v>
      </c>
      <c r="AJ480" s="363"/>
      <c r="AK480" s="364"/>
      <c r="AL480" s="310">
        <f>SUM(AL468:AL479)</f>
        <v>224174.61</v>
      </c>
      <c r="AM480" s="365"/>
      <c r="AN480" s="313">
        <f t="shared" si="182"/>
        <v>-68983.489999999991</v>
      </c>
      <c r="AO480" s="343">
        <f>IF(AL480=0,0,AN480/AL480)</f>
        <v>-0.30772213677543586</v>
      </c>
      <c r="AP480" s="257"/>
      <c r="AQ480" s="257"/>
      <c r="AR480" s="257"/>
      <c r="AS480" s="257"/>
      <c r="AT480" s="257"/>
      <c r="AU480" s="257"/>
      <c r="AV480" s="257"/>
      <c r="AW480" s="257"/>
      <c r="AX480" s="257"/>
      <c r="AY480" s="257"/>
      <c r="AZ480" s="257"/>
      <c r="BA480" s="257"/>
      <c r="BB480" s="257"/>
      <c r="BC480" s="257"/>
      <c r="BD480" s="257"/>
      <c r="BE480" s="257"/>
      <c r="BF480" s="257"/>
      <c r="BG480" s="257"/>
      <c r="BH480" s="257"/>
      <c r="BI480" s="257"/>
      <c r="BJ480" s="257"/>
    </row>
    <row r="481" spans="1:62" ht="15.75" customHeight="1" thickBot="1">
      <c r="A481" t="str">
        <f t="shared" si="125"/>
        <v/>
      </c>
      <c r="B481" s="7"/>
      <c r="C481" s="257"/>
      <c r="D481" s="257"/>
      <c r="E481" s="257"/>
      <c r="F481" s="257"/>
      <c r="G481" s="257"/>
      <c r="H481" s="257"/>
      <c r="I481" s="257"/>
      <c r="J481" s="257"/>
      <c r="K481" s="257"/>
      <c r="L481" s="257"/>
      <c r="M481" s="257"/>
      <c r="N481" s="257"/>
      <c r="O481" s="257"/>
      <c r="P481" s="257"/>
      <c r="Q481" s="257"/>
      <c r="R481" s="257"/>
      <c r="S481" s="257"/>
      <c r="T481" s="257"/>
      <c r="U481" s="257"/>
      <c r="V481" s="367"/>
      <c r="W481" s="368"/>
      <c r="X481" s="368"/>
      <c r="Y481" s="369"/>
      <c r="Z481" s="370"/>
      <c r="AA481" s="368"/>
      <c r="AB481" s="371"/>
      <c r="AC481" s="370"/>
      <c r="AD481" s="368"/>
      <c r="AE481" s="371"/>
      <c r="AF481" s="372"/>
      <c r="AG481" s="373"/>
      <c r="AH481" s="374"/>
      <c r="AI481" s="375"/>
      <c r="AJ481" s="376"/>
      <c r="AK481" s="377"/>
      <c r="AL481" s="372"/>
      <c r="AM481" s="378"/>
      <c r="AN481" s="374">
        <f t="shared" si="182"/>
        <v>0</v>
      </c>
      <c r="AO481" s="379">
        <f t="shared" ref="AO481" si="194">IF(AL481=0,0,AN481/AL481)</f>
        <v>0</v>
      </c>
      <c r="AP481" s="257"/>
      <c r="AQ481" s="257"/>
      <c r="AR481" s="257"/>
      <c r="AS481" s="257"/>
      <c r="AT481" s="257"/>
      <c r="AU481" s="257"/>
      <c r="AV481" s="257"/>
      <c r="AW481" s="257"/>
      <c r="AX481" s="257"/>
      <c r="AY481" s="257"/>
      <c r="AZ481" s="257"/>
      <c r="BA481" s="257"/>
      <c r="BB481" s="257"/>
      <c r="BC481" s="257"/>
      <c r="BD481" s="257"/>
      <c r="BE481" s="257"/>
      <c r="BF481" s="257"/>
      <c r="BG481" s="257"/>
      <c r="BH481" s="257"/>
      <c r="BI481" s="257"/>
      <c r="BJ481" s="257"/>
    </row>
    <row r="482" spans="1:62" ht="15.75" customHeight="1" thickTop="1" thickBot="1">
      <c r="A482" t="str">
        <f t="shared" si="125"/>
        <v>BAIIA OPÉRATIONNEL</v>
      </c>
      <c r="B482" s="7"/>
      <c r="C482" s="257"/>
      <c r="D482" s="257"/>
      <c r="E482" s="257"/>
      <c r="F482" s="257"/>
      <c r="G482" s="257"/>
      <c r="H482" s="257"/>
      <c r="I482" s="257"/>
      <c r="J482" s="257"/>
      <c r="K482" s="257"/>
      <c r="L482" s="257"/>
      <c r="M482" s="257"/>
      <c r="N482" s="257"/>
      <c r="O482" s="257"/>
      <c r="P482" s="257"/>
      <c r="Q482" s="257"/>
      <c r="R482" s="257"/>
      <c r="S482" s="257"/>
      <c r="T482" s="257"/>
      <c r="U482" s="257"/>
      <c r="V482" s="380" t="s">
        <v>186</v>
      </c>
      <c r="W482" s="381"/>
      <c r="X482" s="382" t="s">
        <v>187</v>
      </c>
      <c r="Y482" s="383">
        <f>Z482/Z405</f>
        <v>4.4918481874292274E-2</v>
      </c>
      <c r="Z482" s="384">
        <f>Z406-Z467+Z480</f>
        <v>119706.66682861192</v>
      </c>
      <c r="AA482" s="382" t="s">
        <v>187</v>
      </c>
      <c r="AB482" s="383">
        <f>AC482/AC405</f>
        <v>4.4918481874292274E-2</v>
      </c>
      <c r="AC482" s="384">
        <f>AC406-AC467+AC480</f>
        <v>119706.66682861192</v>
      </c>
      <c r="AD482" s="382" t="s">
        <v>187</v>
      </c>
      <c r="AE482" s="383">
        <f>AF482/AF405</f>
        <v>3.9925160776674636E-2</v>
      </c>
      <c r="AF482" s="385">
        <f>AF406-AF467+AF480</f>
        <v>209684.81000000006</v>
      </c>
      <c r="AG482" s="386"/>
      <c r="AH482" s="386">
        <f>AF482-AC482</f>
        <v>89978.143171388132</v>
      </c>
      <c r="AI482" s="387">
        <f>AH482/AC482</f>
        <v>0.75165523821837654</v>
      </c>
      <c r="AJ482" s="388" t="s">
        <v>187</v>
      </c>
      <c r="AK482" s="383">
        <f>IF($AL$405=0,0,AL482/$AL$405)</f>
        <v>2.5958321542704502E-2</v>
      </c>
      <c r="AL482" s="385">
        <f>AL406-AL467+AL480</f>
        <v>103889.20999999996</v>
      </c>
      <c r="AM482" s="389"/>
      <c r="AN482" s="385">
        <f t="shared" si="182"/>
        <v>105795.60000000009</v>
      </c>
      <c r="AO482" s="390">
        <f>IF(AL482=0,0,AN482/AL482)</f>
        <v>1.0183502213560016</v>
      </c>
      <c r="AP482" s="257"/>
      <c r="AQ482" s="257"/>
      <c r="AR482" s="257"/>
      <c r="AS482" s="257"/>
      <c r="AT482" s="257"/>
      <c r="AU482" s="257"/>
      <c r="AV482" s="257"/>
      <c r="AW482" s="257"/>
      <c r="AX482" s="257"/>
      <c r="AY482" s="257"/>
      <c r="AZ482" s="257"/>
      <c r="BA482" s="257"/>
      <c r="BB482" s="257"/>
      <c r="BC482" s="257"/>
      <c r="BD482" s="257"/>
      <c r="BE482" s="257"/>
      <c r="BF482" s="257"/>
      <c r="BG482" s="257"/>
      <c r="BH482" s="257"/>
      <c r="BI482" s="257"/>
      <c r="BJ482" s="257"/>
    </row>
    <row r="483" spans="1:62" ht="15.75" customHeight="1" thickTop="1">
      <c r="A483" t="str">
        <f t="shared" si="125"/>
        <v/>
      </c>
      <c r="B483" s="7"/>
      <c r="C483" s="257"/>
      <c r="D483" s="257"/>
      <c r="E483" s="257"/>
      <c r="F483" s="257"/>
      <c r="G483" s="257"/>
      <c r="H483" s="257"/>
      <c r="I483" s="257"/>
      <c r="J483" s="257"/>
      <c r="K483" s="257"/>
      <c r="L483" s="257"/>
      <c r="M483" s="257"/>
      <c r="N483" s="257"/>
      <c r="O483" s="257"/>
      <c r="P483" s="257"/>
      <c r="Q483" s="257"/>
      <c r="R483" s="257"/>
      <c r="S483" s="257"/>
      <c r="T483" s="257"/>
      <c r="U483" s="257"/>
      <c r="V483" s="6"/>
      <c r="W483" s="6"/>
      <c r="X483" s="6"/>
      <c r="Y483" s="6"/>
      <c r="Z483" s="83"/>
      <c r="AA483" s="14"/>
      <c r="AB483" s="14"/>
      <c r="AC483" s="83"/>
      <c r="AD483" s="14"/>
      <c r="AE483" s="14"/>
      <c r="AF483" s="391"/>
      <c r="AG483" s="14"/>
      <c r="AH483" s="14"/>
      <c r="AI483" s="14"/>
      <c r="AJ483" s="14"/>
      <c r="AK483" s="14"/>
      <c r="AL483" s="83"/>
      <c r="AM483" s="14"/>
      <c r="AN483" s="14"/>
      <c r="AO483" s="14"/>
      <c r="AP483" s="257"/>
      <c r="AQ483" s="257"/>
      <c r="AR483" s="257"/>
      <c r="AS483" s="257"/>
      <c r="AT483" s="257"/>
      <c r="AU483" s="257"/>
      <c r="AV483" s="257"/>
      <c r="AW483" s="257"/>
      <c r="AX483" s="257"/>
      <c r="AY483" s="257"/>
      <c r="AZ483" s="257"/>
      <c r="BA483" s="257"/>
      <c r="BB483" s="257"/>
      <c r="BC483" s="257"/>
      <c r="BD483" s="257"/>
      <c r="BE483" s="257"/>
      <c r="BF483" s="257"/>
      <c r="BG483" s="257"/>
      <c r="BH483" s="257"/>
      <c r="BI483" s="257"/>
      <c r="BJ483" s="257"/>
    </row>
    <row r="484" spans="1:62" ht="35.25" customHeight="1">
      <c r="A484" t="str">
        <f t="shared" ref="A484:A498" si="195">+U484&amp;V484</f>
        <v>Volks</v>
      </c>
      <c r="B484" s="7"/>
      <c r="C484" s="257"/>
      <c r="D484" s="257"/>
      <c r="E484" s="257"/>
      <c r="F484" s="257"/>
      <c r="G484" s="257"/>
      <c r="H484" s="257"/>
      <c r="I484" s="257"/>
      <c r="J484" s="257"/>
      <c r="K484" s="257"/>
      <c r="L484" s="257"/>
      <c r="M484" s="257"/>
      <c r="N484" s="257"/>
      <c r="O484" s="257"/>
      <c r="P484" s="257"/>
      <c r="Q484" s="257"/>
      <c r="R484" s="257"/>
      <c r="S484" s="257"/>
      <c r="T484" s="257"/>
      <c r="U484" s="257"/>
      <c r="V484" s="6" t="str">
        <f>C1</f>
        <v>Volks</v>
      </c>
      <c r="W484" s="6"/>
      <c r="X484" s="6"/>
      <c r="Y484" s="6"/>
      <c r="Z484" s="1"/>
      <c r="AA484" s="1"/>
      <c r="AB484" s="6"/>
      <c r="AC484" s="6"/>
      <c r="AD484" s="1"/>
      <c r="AE484" s="3" t="s">
        <v>188</v>
      </c>
      <c r="AF484" s="6"/>
      <c r="AG484" s="6"/>
      <c r="AH484" s="1"/>
      <c r="AI484" s="1"/>
      <c r="AJ484" s="266"/>
      <c r="AK484" s="2"/>
      <c r="AL484" s="1"/>
      <c r="AM484" s="6"/>
      <c r="AN484" s="6"/>
      <c r="AO484" s="5" t="str">
        <f>$S$1</f>
        <v>Réalisé, Août 2021</v>
      </c>
      <c r="AP484" s="257"/>
      <c r="AQ484" s="257"/>
      <c r="AR484" s="257"/>
      <c r="AS484" s="257"/>
      <c r="AT484" s="257"/>
      <c r="AU484" s="257"/>
      <c r="AV484" s="257"/>
      <c r="AW484" s="257"/>
      <c r="AX484" s="257"/>
      <c r="AY484" s="257"/>
      <c r="AZ484" s="257"/>
      <c r="BA484" s="257"/>
      <c r="BB484" s="257"/>
      <c r="BC484" s="257"/>
      <c r="BD484" s="257"/>
      <c r="BE484" s="257"/>
      <c r="BF484" s="257"/>
      <c r="BG484" s="257"/>
      <c r="BH484" s="257"/>
      <c r="BI484" s="257"/>
      <c r="BJ484" s="257"/>
    </row>
    <row r="485" spans="1:62" ht="15.75" customHeight="1">
      <c r="A485" t="str">
        <f t="shared" si="195"/>
        <v/>
      </c>
      <c r="B485" s="7"/>
      <c r="C485" s="257"/>
      <c r="D485" s="257"/>
      <c r="E485" s="257"/>
      <c r="F485" s="257"/>
      <c r="G485" s="257"/>
      <c r="H485" s="257"/>
      <c r="I485" s="257"/>
      <c r="J485" s="257"/>
      <c r="K485" s="257"/>
      <c r="L485" s="257"/>
      <c r="M485" s="257"/>
      <c r="N485" s="257"/>
      <c r="O485" s="257"/>
      <c r="P485" s="257"/>
      <c r="Q485" s="257"/>
      <c r="R485" s="257"/>
      <c r="S485" s="257"/>
      <c r="T485" s="257"/>
      <c r="U485" s="257"/>
      <c r="V485" s="6"/>
      <c r="W485" s="6"/>
      <c r="X485" s="6"/>
      <c r="Y485" s="6"/>
      <c r="Z485" s="83"/>
      <c r="AA485" s="14"/>
      <c r="AB485" s="14"/>
      <c r="AC485" s="83"/>
      <c r="AD485" s="14"/>
      <c r="AE485" s="14"/>
      <c r="AF485" s="391"/>
      <c r="AG485" s="14"/>
      <c r="AH485" s="14"/>
      <c r="AI485" s="14"/>
      <c r="AJ485" s="14"/>
      <c r="AK485" s="14"/>
      <c r="AL485" s="83"/>
      <c r="AM485" s="14"/>
      <c r="AN485" s="14"/>
      <c r="AO485" s="14"/>
      <c r="AP485" s="257"/>
      <c r="AQ485" s="257"/>
      <c r="AR485" s="257"/>
      <c r="AS485" s="257"/>
      <c r="AT485" s="257"/>
      <c r="AU485" s="257"/>
      <c r="AV485" s="257"/>
      <c r="AW485" s="257"/>
      <c r="AX485" s="257"/>
      <c r="AY485" s="257"/>
      <c r="AZ485" s="257"/>
      <c r="BA485" s="257"/>
      <c r="BB485" s="257"/>
      <c r="BC485" s="257"/>
      <c r="BD485" s="257"/>
      <c r="BE485" s="257"/>
      <c r="BF485" s="257"/>
      <c r="BG485" s="257"/>
      <c r="BH485" s="257"/>
      <c r="BI485" s="257"/>
      <c r="BJ485" s="257"/>
    </row>
    <row r="486" spans="1:62" ht="15.75" customHeight="1">
      <c r="A486" t="str">
        <f t="shared" si="195"/>
        <v/>
      </c>
      <c r="B486" s="7"/>
      <c r="C486" s="257"/>
      <c r="D486" s="257"/>
      <c r="E486" s="257"/>
      <c r="F486" s="257"/>
      <c r="G486" s="257"/>
      <c r="H486" s="257"/>
      <c r="I486" s="257"/>
      <c r="J486" s="257"/>
      <c r="K486" s="257"/>
      <c r="L486" s="257"/>
      <c r="M486" s="257"/>
      <c r="N486" s="257"/>
      <c r="O486" s="257"/>
      <c r="P486" s="257"/>
      <c r="Q486" s="257"/>
      <c r="R486" s="257"/>
      <c r="S486" s="257"/>
      <c r="T486" s="257"/>
      <c r="U486" s="257"/>
      <c r="V486" s="6"/>
      <c r="W486" s="6"/>
      <c r="X486" s="6"/>
      <c r="Y486" s="6"/>
      <c r="Z486" s="83"/>
      <c r="AA486" s="14"/>
      <c r="AB486" s="14"/>
      <c r="AC486" s="83"/>
      <c r="AD486" s="14"/>
      <c r="AE486" s="14"/>
      <c r="AF486" s="391"/>
      <c r="AG486" s="14"/>
      <c r="AH486" s="14"/>
      <c r="AI486" s="14"/>
      <c r="AJ486" s="14"/>
      <c r="AK486" s="14"/>
      <c r="AL486" s="83"/>
      <c r="AM486" s="14"/>
      <c r="AN486" s="14"/>
      <c r="AO486" s="14"/>
      <c r="AP486" s="257"/>
      <c r="AQ486" s="257"/>
      <c r="AR486" s="257"/>
      <c r="AS486" s="257"/>
      <c r="AT486" s="257"/>
      <c r="AU486" s="257"/>
      <c r="AV486" s="257"/>
      <c r="AW486" s="257"/>
      <c r="AX486" s="257"/>
      <c r="AY486" s="257"/>
      <c r="AZ486" s="257"/>
      <c r="BA486" s="257"/>
      <c r="BB486" s="257"/>
      <c r="BC486" s="257"/>
      <c r="BD486" s="257"/>
      <c r="BE486" s="257"/>
      <c r="BF486" s="257"/>
      <c r="BG486" s="257"/>
      <c r="BH486" s="257"/>
      <c r="BI486" s="257"/>
      <c r="BJ486" s="257"/>
    </row>
    <row r="487" spans="1:62" ht="15.75" customHeight="1" thickBot="1">
      <c r="A487" t="str">
        <f t="shared" si="195"/>
        <v/>
      </c>
      <c r="B487" s="7"/>
      <c r="C487" s="257"/>
      <c r="D487" s="257"/>
      <c r="E487" s="257"/>
      <c r="F487" s="257"/>
      <c r="G487" s="257"/>
      <c r="H487" s="257"/>
      <c r="I487" s="257"/>
      <c r="J487" s="257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6"/>
      <c r="W487" s="6"/>
      <c r="X487" s="6"/>
      <c r="Y487" s="6"/>
      <c r="Z487" s="83"/>
      <c r="AA487" s="14"/>
      <c r="AB487" s="14"/>
      <c r="AC487" s="83"/>
      <c r="AD487" s="14"/>
      <c r="AE487" s="14"/>
      <c r="AF487" s="391"/>
      <c r="AG487" s="14"/>
      <c r="AH487" s="14"/>
      <c r="AI487" s="14"/>
      <c r="AJ487" s="14"/>
      <c r="AK487" s="14"/>
      <c r="AL487" s="83"/>
      <c r="AM487" s="14"/>
      <c r="AN487" s="14"/>
      <c r="AO487" s="14"/>
      <c r="AP487" s="257"/>
      <c r="AQ487" s="257"/>
      <c r="AR487" s="257"/>
      <c r="AS487" s="257"/>
      <c r="AT487" s="257"/>
      <c r="AU487" s="257"/>
      <c r="AV487" s="257"/>
      <c r="AW487" s="257"/>
      <c r="AX487" s="257"/>
      <c r="AY487" s="257"/>
      <c r="AZ487" s="257"/>
      <c r="BA487" s="257"/>
      <c r="BB487" s="257"/>
      <c r="BC487" s="257"/>
      <c r="BD487" s="257"/>
      <c r="BE487" s="257"/>
      <c r="BF487" s="257"/>
      <c r="BG487" s="257"/>
      <c r="BH487" s="257"/>
      <c r="BI487" s="257"/>
      <c r="BJ487" s="257"/>
    </row>
    <row r="488" spans="1:62" ht="15.75" customHeight="1" thickTop="1" thickBot="1">
      <c r="A488" t="str">
        <f t="shared" si="195"/>
        <v>BAIIA OPÉRATIONNEL</v>
      </c>
      <c r="B488" s="7"/>
      <c r="C488" s="257"/>
      <c r="D488" s="257"/>
      <c r="E488" s="257"/>
      <c r="F488" s="257"/>
      <c r="G488" s="257"/>
      <c r="H488" s="257"/>
      <c r="I488" s="257"/>
      <c r="J488" s="257"/>
      <c r="K488" s="257"/>
      <c r="L488" s="257"/>
      <c r="M488" s="257"/>
      <c r="N488" s="257"/>
      <c r="O488" s="257"/>
      <c r="P488" s="257"/>
      <c r="Q488" s="257"/>
      <c r="R488" s="257"/>
      <c r="S488" s="257"/>
      <c r="T488" s="257"/>
      <c r="U488" s="257"/>
      <c r="V488" s="392" t="s">
        <v>186</v>
      </c>
      <c r="W488" s="393"/>
      <c r="X488" s="394" t="s">
        <v>187</v>
      </c>
      <c r="Y488" s="395">
        <f>Z488/Z405</f>
        <v>4.4918481874292274E-2</v>
      </c>
      <c r="Z488" s="396">
        <f>Z482</f>
        <v>119706.66682861192</v>
      </c>
      <c r="AA488" s="394" t="s">
        <v>187</v>
      </c>
      <c r="AB488" s="395">
        <f>AC488/AC405</f>
        <v>4.4918481874292274E-2</v>
      </c>
      <c r="AC488" s="396">
        <f>AC482</f>
        <v>119706.66682861192</v>
      </c>
      <c r="AD488" s="394" t="s">
        <v>187</v>
      </c>
      <c r="AE488" s="395">
        <f>AF488/AF405</f>
        <v>3.9925160776674636E-2</v>
      </c>
      <c r="AF488" s="396">
        <f>AF482</f>
        <v>209684.81000000006</v>
      </c>
      <c r="AG488" s="397"/>
      <c r="AH488" s="386">
        <f>AF488-AC488</f>
        <v>89978.143171388132</v>
      </c>
      <c r="AI488" s="387">
        <f>AH488/AC488</f>
        <v>0.75165523821837654</v>
      </c>
      <c r="AJ488" s="394" t="s">
        <v>187</v>
      </c>
      <c r="AK488" s="395">
        <f>IF($AL$405=0,0,AL488/$AL$405)</f>
        <v>2.5958321542704502E-2</v>
      </c>
      <c r="AL488" s="398">
        <f>AL482</f>
        <v>103889.20999999996</v>
      </c>
      <c r="AM488" s="399"/>
      <c r="AN488" s="400">
        <f>AF488-AL488</f>
        <v>105795.60000000009</v>
      </c>
      <c r="AO488" s="401">
        <f>IF(AL488=0,0,AN488/AL488)</f>
        <v>1.0183502213560016</v>
      </c>
      <c r="AP488" s="257"/>
      <c r="AQ488" s="257"/>
      <c r="AR488" s="257"/>
      <c r="AS488" s="257"/>
      <c r="AT488" s="257"/>
      <c r="AU488" s="257"/>
      <c r="AV488" s="257"/>
      <c r="AW488" s="257"/>
      <c r="AX488" s="257"/>
      <c r="AY488" s="257"/>
      <c r="AZ488" s="257"/>
      <c r="BA488" s="257"/>
      <c r="BB488" s="257"/>
      <c r="BC488" s="257"/>
      <c r="BD488" s="257"/>
      <c r="BE488" s="257"/>
      <c r="BF488" s="257"/>
      <c r="BG488" s="257"/>
      <c r="BH488" s="257"/>
      <c r="BI488" s="257"/>
      <c r="BJ488" s="257"/>
    </row>
    <row r="489" spans="1:62" ht="15.75" customHeight="1" thickTop="1">
      <c r="A489" t="str">
        <f t="shared" si="195"/>
        <v/>
      </c>
      <c r="B489" s="7"/>
      <c r="C489" s="257"/>
      <c r="D489" s="257"/>
      <c r="E489" s="257"/>
      <c r="F489" s="321"/>
      <c r="G489" s="257"/>
      <c r="H489" s="257"/>
      <c r="I489" s="321"/>
      <c r="J489" s="257"/>
      <c r="K489" s="257"/>
      <c r="L489" s="257"/>
      <c r="M489" s="321"/>
      <c r="N489" s="257"/>
      <c r="O489" s="257"/>
      <c r="P489" s="257"/>
      <c r="Q489" s="321"/>
      <c r="R489" s="321"/>
      <c r="S489" s="321"/>
      <c r="T489" s="347"/>
      <c r="U489" s="347"/>
      <c r="V489" s="402"/>
      <c r="W489" s="257"/>
      <c r="X489" s="257"/>
      <c r="Y489" s="257"/>
      <c r="Z489" s="403"/>
      <c r="AA489" s="257"/>
      <c r="AB489" s="257"/>
      <c r="AC489" s="404"/>
      <c r="AD489" s="257"/>
      <c r="AE489" s="257"/>
      <c r="AF489" s="404"/>
      <c r="AG489" s="257"/>
      <c r="AH489" s="257"/>
      <c r="AI489" s="404"/>
      <c r="AJ489" s="257"/>
      <c r="AK489" s="257"/>
      <c r="AL489" s="405"/>
      <c r="AM489" s="406"/>
      <c r="AN489" s="257"/>
      <c r="AO489" s="407"/>
      <c r="AP489" s="257"/>
      <c r="AQ489" s="257"/>
      <c r="AR489" s="257"/>
      <c r="AS489" s="257"/>
      <c r="AT489" s="257"/>
      <c r="AU489" s="257"/>
      <c r="AV489" s="257"/>
      <c r="AW489" s="257"/>
      <c r="AX489" s="257"/>
      <c r="AY489" s="257"/>
      <c r="AZ489" s="257"/>
      <c r="BA489" s="257"/>
      <c r="BB489" s="257"/>
      <c r="BC489" s="257"/>
      <c r="BD489" s="257"/>
      <c r="BE489" s="257"/>
      <c r="BF489" s="257"/>
      <c r="BG489" s="257"/>
      <c r="BH489" s="257"/>
      <c r="BI489" s="257"/>
      <c r="BJ489" s="257"/>
    </row>
    <row r="490" spans="1:62" ht="15.75" customHeight="1">
      <c r="A490" t="str">
        <f t="shared" si="195"/>
        <v>Amortissement</v>
      </c>
      <c r="B490" s="7"/>
      <c r="C490" s="257"/>
      <c r="D490" s="257"/>
      <c r="E490" s="257"/>
      <c r="F490" s="257"/>
      <c r="G490" s="257"/>
      <c r="H490" s="257"/>
      <c r="I490" s="257"/>
      <c r="J490" s="257"/>
      <c r="K490" s="257"/>
      <c r="L490" s="257"/>
      <c r="M490" s="257"/>
      <c r="N490" s="257"/>
      <c r="O490" s="257"/>
      <c r="P490" s="257"/>
      <c r="Q490" s="257"/>
      <c r="R490" s="257"/>
      <c r="S490" s="257"/>
      <c r="T490" s="257"/>
      <c r="U490" s="257"/>
      <c r="V490" s="108" t="s">
        <v>189</v>
      </c>
      <c r="W490" s="297"/>
      <c r="X490" s="290"/>
      <c r="Y490" s="298"/>
      <c r="Z490" s="291">
        <f>+INDEX('[6]Budget original'!$A$2:$AO$496,MATCH($A490,'[6]Budget original'!$A$2:$A$496,0),MATCH(F$2,'[6]Budget original'!$A$2:$AO$2,0))</f>
        <v>9167</v>
      </c>
      <c r="AA490" s="290"/>
      <c r="AB490" s="298"/>
      <c r="AC490" s="291">
        <f>+INDEX('[6]Budget révisé'!$A$2:$AO$496,MATCH($A490,'[6]Budget révisé'!$A$2:$A$496,0),MATCH(I$2,'[6]Budget révisé'!$A$2:$AO$2,0))</f>
        <v>9167</v>
      </c>
      <c r="AD490" s="290"/>
      <c r="AE490" s="298"/>
      <c r="AF490" s="291">
        <f>SUMIFS([6]BV_Data_An_Cour!$O:$O,[6]BV_Data_An_Cour!$V:$V,$V490)</f>
        <v>4314.5</v>
      </c>
      <c r="AG490" s="290"/>
      <c r="AH490" s="293">
        <f t="shared" ref="AH490:AH496" si="196">AF490-AC490</f>
        <v>-4852.5</v>
      </c>
      <c r="AI490" s="317">
        <f>IF(AC490=0,0,AH490/AC490)</f>
        <v>-0.529344387476819</v>
      </c>
      <c r="AJ490" s="290"/>
      <c r="AK490" s="290"/>
      <c r="AL490" s="291">
        <f>SUMIFS([6]BV_Data_An_Prec!$O:$O,[6]BV_Data_An_Prec!$V:$V,$V490)</f>
        <v>9262</v>
      </c>
      <c r="AM490" s="295"/>
      <c r="AN490" s="293">
        <f t="shared" ref="AN490:AN496" si="197">AF490-AL490</f>
        <v>-4947.5</v>
      </c>
      <c r="AO490" s="300">
        <f>IF(AL490=0,0,AN490/AL490)</f>
        <v>-0.53417188512200386</v>
      </c>
      <c r="AP490" s="257"/>
      <c r="AQ490" s="257"/>
      <c r="AR490" s="257"/>
      <c r="AS490" s="257"/>
      <c r="AT490" s="257"/>
      <c r="AU490" s="257"/>
      <c r="AV490" s="257"/>
      <c r="AW490" s="257"/>
      <c r="AX490" s="257"/>
      <c r="AY490" s="257"/>
      <c r="AZ490" s="257"/>
      <c r="BA490" s="257"/>
      <c r="BB490" s="257"/>
      <c r="BC490" s="257"/>
      <c r="BD490" s="257"/>
      <c r="BE490" s="257"/>
      <c r="BF490" s="257"/>
      <c r="BG490" s="257"/>
      <c r="BH490" s="257"/>
      <c r="BI490" s="257"/>
      <c r="BJ490" s="257"/>
    </row>
    <row r="491" spans="1:62" ht="15.75" customHeight="1">
      <c r="A491" t="str">
        <f t="shared" si="195"/>
        <v>Intérêts sur marge</v>
      </c>
      <c r="B491" s="7"/>
      <c r="C491" s="257"/>
      <c r="D491" s="257"/>
      <c r="E491" s="257"/>
      <c r="F491" s="321"/>
      <c r="G491" s="257"/>
      <c r="H491" s="257"/>
      <c r="I491" s="321"/>
      <c r="J491" s="257"/>
      <c r="K491" s="257"/>
      <c r="L491" s="257"/>
      <c r="M491" s="321"/>
      <c r="N491" s="257"/>
      <c r="O491" s="257"/>
      <c r="P491" s="257"/>
      <c r="Q491" s="321"/>
      <c r="R491" s="321"/>
      <c r="S491" s="321"/>
      <c r="T491" s="257"/>
      <c r="U491" s="257"/>
      <c r="V491" s="108" t="s">
        <v>190</v>
      </c>
      <c r="W491" s="11"/>
      <c r="X491" s="11"/>
      <c r="Y491" s="11"/>
      <c r="Z491" s="291">
        <f>+INDEX('[6]Budget original'!$A$2:$AO$496,MATCH($A491,'[6]Budget original'!$A$2:$A$496,0),MATCH(F$2,'[6]Budget original'!$A$2:$AO$2,0))</f>
        <v>456.25</v>
      </c>
      <c r="AA491" s="11"/>
      <c r="AB491" s="11"/>
      <c r="AC491" s="291">
        <f>+INDEX('[6]Budget révisé'!$A$2:$AO$496,MATCH($A491,'[6]Budget révisé'!$A$2:$A$496,0),MATCH(I$2,'[6]Budget révisé'!$A$2:$AO$2,0))</f>
        <v>456.25</v>
      </c>
      <c r="AD491" s="11"/>
      <c r="AE491" s="14"/>
      <c r="AF491" s="291">
        <f>SUMIFS([6]BV_Data_An_Cour!$O:$O,[6]BV_Data_An_Cour!$V:$V,$V491)</f>
        <v>179.62</v>
      </c>
      <c r="AG491" s="11"/>
      <c r="AH491" s="293">
        <f t="shared" si="196"/>
        <v>-276.63</v>
      </c>
      <c r="AI491" s="317">
        <f t="shared" ref="AI491:AI496" si="198">IF(AC491=0,0,AH491/AC491)</f>
        <v>-0.60631232876712327</v>
      </c>
      <c r="AJ491" s="11"/>
      <c r="AK491" s="11"/>
      <c r="AL491" s="291">
        <f>SUMIFS([6]BV_Data_An_Prec!$O:$O,[6]BV_Data_An_Prec!$V:$V,$V491)</f>
        <v>0</v>
      </c>
      <c r="AM491" s="408"/>
      <c r="AN491" s="293">
        <f t="shared" si="197"/>
        <v>179.62</v>
      </c>
      <c r="AO491" s="300">
        <f t="shared" ref="AO491:AO496" si="199">IF(AL491=0,0,AN491/AL491)</f>
        <v>0</v>
      </c>
      <c r="AP491" s="257"/>
      <c r="AQ491" s="257"/>
      <c r="AR491" s="257"/>
      <c r="AS491" s="257"/>
      <c r="AT491" s="257"/>
      <c r="AU491" s="257"/>
      <c r="AV491" s="257"/>
      <c r="AW491" s="257"/>
      <c r="AX491" s="257"/>
      <c r="AY491" s="257"/>
      <c r="AZ491" s="257"/>
      <c r="BA491" s="257"/>
      <c r="BB491" s="257"/>
      <c r="BC491" s="257"/>
      <c r="BD491" s="257"/>
      <c r="BE491" s="257"/>
      <c r="BF491" s="257"/>
      <c r="BG491" s="257"/>
      <c r="BH491" s="257"/>
      <c r="BI491" s="257"/>
      <c r="BJ491" s="257"/>
    </row>
    <row r="492" spans="1:62" ht="15.75" customHeight="1">
      <c r="A492" t="str">
        <f t="shared" si="195"/>
        <v>Intérêts sur prêt</v>
      </c>
      <c r="B492" s="7"/>
      <c r="C492" s="257"/>
      <c r="D492" s="257"/>
      <c r="E492" s="257"/>
      <c r="F492" s="321"/>
      <c r="G492" s="257"/>
      <c r="H492" s="257"/>
      <c r="I492" s="321"/>
      <c r="J492" s="257"/>
      <c r="K492" s="257"/>
      <c r="L492" s="257"/>
      <c r="M492" s="321"/>
      <c r="N492" s="257"/>
      <c r="O492" s="257"/>
      <c r="P492" s="257"/>
      <c r="Q492" s="321"/>
      <c r="R492" s="321"/>
      <c r="S492" s="321"/>
      <c r="T492" s="257"/>
      <c r="U492" s="257"/>
      <c r="V492" s="108" t="s">
        <v>191</v>
      </c>
      <c r="W492" s="14"/>
      <c r="X492" s="14"/>
      <c r="Y492" s="14"/>
      <c r="Z492" s="291">
        <f>+INDEX('[6]Budget original'!$A$2:$AO$496,MATCH($A492,'[6]Budget original'!$A$2:$A$496,0),MATCH(F$2,'[6]Budget original'!$A$2:$AO$2,0))</f>
        <v>567.86000476219169</v>
      </c>
      <c r="AA492" s="11"/>
      <c r="AB492" s="11"/>
      <c r="AC492" s="291">
        <f>+INDEX('[6]Budget révisé'!$A$2:$AO$496,MATCH($A492,'[6]Budget révisé'!$A$2:$A$496,0),MATCH(I$2,'[6]Budget révisé'!$A$2:$AO$2,0))</f>
        <v>567.86000476219169</v>
      </c>
      <c r="AD492" s="11"/>
      <c r="AE492" s="14"/>
      <c r="AF492" s="291">
        <f>SUMIFS([6]BV_Data_An_Cour!$O:$O,[6]BV_Data_An_Cour!$V:$V,$V492)</f>
        <v>570.58999999999992</v>
      </c>
      <c r="AG492" s="11"/>
      <c r="AH492" s="293">
        <f t="shared" si="196"/>
        <v>2.7299952378082253</v>
      </c>
      <c r="AI492" s="317">
        <f t="shared" si="198"/>
        <v>4.8075145544921628E-3</v>
      </c>
      <c r="AJ492" s="11"/>
      <c r="AK492" s="11"/>
      <c r="AL492" s="291">
        <f>SUMIFS([6]BV_Data_An_Prec!$O:$O,[6]BV_Data_An_Prec!$V:$V,$V492)</f>
        <v>6719.91</v>
      </c>
      <c r="AM492" s="408"/>
      <c r="AN492" s="293">
        <f t="shared" si="197"/>
        <v>-6149.32</v>
      </c>
      <c r="AO492" s="300">
        <f t="shared" si="199"/>
        <v>-0.91508963661715703</v>
      </c>
      <c r="AP492" s="257"/>
      <c r="AQ492" s="257"/>
      <c r="AR492" s="257"/>
      <c r="AS492" s="257"/>
      <c r="AT492" s="257"/>
      <c r="AU492" s="257"/>
      <c r="AV492" s="257"/>
      <c r="AW492" s="257"/>
      <c r="AX492" s="257"/>
      <c r="AY492" s="257"/>
      <c r="AZ492" s="257"/>
      <c r="BA492" s="257"/>
      <c r="BB492" s="257"/>
      <c r="BC492" s="257"/>
      <c r="BD492" s="257"/>
      <c r="BE492" s="257"/>
      <c r="BF492" s="257"/>
      <c r="BG492" s="257"/>
      <c r="BH492" s="257"/>
      <c r="BI492" s="257"/>
      <c r="BJ492" s="257"/>
    </row>
    <row r="493" spans="1:62" ht="15.75" customHeight="1" thickBot="1">
      <c r="A493" t="str">
        <f t="shared" si="195"/>
        <v>Intérêts sur avance</v>
      </c>
      <c r="B493" s="7"/>
      <c r="C493" s="257"/>
      <c r="D493" s="257"/>
      <c r="E493" s="257"/>
      <c r="F493" s="321"/>
      <c r="G493" s="257"/>
      <c r="H493" s="257"/>
      <c r="I493" s="321"/>
      <c r="J493" s="257"/>
      <c r="K493" s="257"/>
      <c r="L493" s="257"/>
      <c r="M493" s="321"/>
      <c r="N493" s="257"/>
      <c r="O493" s="257"/>
      <c r="P493" s="257"/>
      <c r="Q493" s="321"/>
      <c r="R493" s="321"/>
      <c r="S493" s="321"/>
      <c r="T493" s="257"/>
      <c r="U493" s="257"/>
      <c r="V493" s="108" t="s">
        <v>192</v>
      </c>
      <c r="W493" s="14"/>
      <c r="X493" s="14"/>
      <c r="Y493" s="14"/>
      <c r="Z493" s="291">
        <f>+INDEX('[6]Budget original'!$A$2:$AO$496,MATCH($A493,'[6]Budget original'!$A$2:$A$496,0),MATCH(F$2,'[6]Budget original'!$A$2:$AO$2,0))</f>
        <v>0</v>
      </c>
      <c r="AA493" s="11"/>
      <c r="AB493" s="11"/>
      <c r="AC493" s="291">
        <f>+INDEX('[6]Budget révisé'!$A$2:$AO$496,MATCH($A493,'[6]Budget révisé'!$A$2:$A$496,0),MATCH(I$2,'[6]Budget révisé'!$A$2:$AO$2,0))</f>
        <v>0</v>
      </c>
      <c r="AD493" s="11"/>
      <c r="AE493" s="14"/>
      <c r="AF493" s="291">
        <f>SUMIFS([6]BV_Data_An_Cour!$O:$O,[6]BV_Data_An_Cour!$V:$V,$V493)</f>
        <v>0</v>
      </c>
      <c r="AG493" s="11"/>
      <c r="AH493" s="293">
        <f t="shared" si="196"/>
        <v>0</v>
      </c>
      <c r="AI493" s="317">
        <f t="shared" si="198"/>
        <v>0</v>
      </c>
      <c r="AJ493" s="11"/>
      <c r="AK493" s="11"/>
      <c r="AL493" s="291">
        <f>SUMIFS([6]BV_Data_An_Prec!$O:$O,[6]BV_Data_An_Prec!$V:$V,$V493)</f>
        <v>0</v>
      </c>
      <c r="AM493" s="408"/>
      <c r="AN493" s="293">
        <f t="shared" si="197"/>
        <v>0</v>
      </c>
      <c r="AO493" s="300">
        <f t="shared" si="199"/>
        <v>0</v>
      </c>
      <c r="AP493" s="257"/>
      <c r="AQ493" s="257"/>
      <c r="AR493" s="257"/>
      <c r="AS493" s="257"/>
      <c r="AT493" s="257"/>
      <c r="AU493" s="257"/>
      <c r="AV493" s="257"/>
      <c r="AW493" s="257"/>
      <c r="AX493" s="257"/>
      <c r="AY493" s="257"/>
      <c r="AZ493" s="257"/>
      <c r="BA493" s="257"/>
      <c r="BB493" s="257"/>
      <c r="BC493" s="257"/>
      <c r="BD493" s="257"/>
      <c r="BE493" s="257"/>
      <c r="BF493" s="257"/>
      <c r="BG493" s="257"/>
      <c r="BH493" s="257"/>
      <c r="BI493" s="257"/>
      <c r="BJ493" s="257"/>
    </row>
    <row r="494" spans="1:62" ht="15.75" hidden="1" customHeight="1">
      <c r="A494" t="str">
        <f t="shared" si="195"/>
        <v>[...]</v>
      </c>
      <c r="B494" s="7"/>
      <c r="C494" s="257"/>
      <c r="D494" s="257"/>
      <c r="E494" s="257"/>
      <c r="F494" s="321"/>
      <c r="G494" s="257"/>
      <c r="H494" s="257"/>
      <c r="I494" s="321"/>
      <c r="J494" s="257"/>
      <c r="K494" s="257"/>
      <c r="L494" s="257"/>
      <c r="M494" s="321"/>
      <c r="N494" s="257"/>
      <c r="O494" s="257"/>
      <c r="P494" s="257"/>
      <c r="Q494" s="321"/>
      <c r="R494" s="321"/>
      <c r="S494" s="321"/>
      <c r="T494" s="257"/>
      <c r="U494" s="257"/>
      <c r="V494" s="108" t="s">
        <v>21</v>
      </c>
      <c r="W494" s="14"/>
      <c r="X494" s="14"/>
      <c r="Y494" s="14"/>
      <c r="Z494" s="291">
        <f t="shared" ref="Z494:Z496" si="200">IFERROR(SUMIF($C:$C,$V494,F:F),0)</f>
        <v>0</v>
      </c>
      <c r="AA494" s="290"/>
      <c r="AB494" s="290"/>
      <c r="AC494" s="291">
        <f t="shared" ref="AC494:AC496" si="201">IFERROR(SUMIF($C:$C,$V494,I:I),0)</f>
        <v>0</v>
      </c>
      <c r="AD494" s="299"/>
      <c r="AE494" s="298"/>
      <c r="AF494" s="291">
        <f t="shared" ref="AF494:AF496" si="202">IFERROR(SUMIF($C:$C,$V494,L:L),0)</f>
        <v>0</v>
      </c>
      <c r="AG494" s="292"/>
      <c r="AH494" s="293">
        <f t="shared" si="196"/>
        <v>0</v>
      </c>
      <c r="AI494" s="294">
        <f t="shared" si="198"/>
        <v>0</v>
      </c>
      <c r="AJ494" s="299"/>
      <c r="AK494" s="290"/>
      <c r="AL494" s="291">
        <f t="shared" ref="AL494:AL496" si="203">IFERROR(SUMIF($C:$C,$V494,Q:Q),0)</f>
        <v>0</v>
      </c>
      <c r="AM494" s="408"/>
      <c r="AN494" s="293">
        <f t="shared" si="197"/>
        <v>0</v>
      </c>
      <c r="AO494" s="300">
        <f t="shared" si="199"/>
        <v>0</v>
      </c>
      <c r="AP494" s="257"/>
      <c r="AQ494" s="257"/>
      <c r="AR494" s="257"/>
      <c r="AS494" s="257"/>
      <c r="AT494" s="257"/>
      <c r="AU494" s="257"/>
      <c r="AV494" s="257"/>
      <c r="AW494" s="257"/>
      <c r="AX494" s="257"/>
      <c r="AY494" s="257"/>
      <c r="AZ494" s="257"/>
      <c r="BA494" s="257"/>
      <c r="BB494" s="257"/>
      <c r="BC494" s="257"/>
      <c r="BD494" s="257"/>
      <c r="BE494" s="257"/>
      <c r="BF494" s="257"/>
      <c r="BG494" s="257"/>
      <c r="BH494" s="257"/>
      <c r="BI494" s="257"/>
      <c r="BJ494" s="257"/>
    </row>
    <row r="495" spans="1:62" ht="15.75" hidden="1" customHeight="1">
      <c r="A495" t="str">
        <f t="shared" si="195"/>
        <v>[...]</v>
      </c>
      <c r="B495" s="7"/>
      <c r="C495" s="257"/>
      <c r="D495" s="257"/>
      <c r="E495" s="257"/>
      <c r="F495" s="321"/>
      <c r="G495" s="257"/>
      <c r="H495" s="257"/>
      <c r="I495" s="321"/>
      <c r="J495" s="257"/>
      <c r="K495" s="257"/>
      <c r="L495" s="257"/>
      <c r="M495" s="321"/>
      <c r="N495" s="257"/>
      <c r="O495" s="257"/>
      <c r="P495" s="257"/>
      <c r="Q495" s="321"/>
      <c r="R495" s="321"/>
      <c r="S495" s="321"/>
      <c r="T495" s="257"/>
      <c r="U495" s="257"/>
      <c r="V495" s="108" t="s">
        <v>21</v>
      </c>
      <c r="W495" s="14"/>
      <c r="X495" s="14"/>
      <c r="Y495" s="14"/>
      <c r="Z495" s="291">
        <f t="shared" si="200"/>
        <v>0</v>
      </c>
      <c r="AA495" s="290"/>
      <c r="AB495" s="290"/>
      <c r="AC495" s="291">
        <f t="shared" si="201"/>
        <v>0</v>
      </c>
      <c r="AD495" s="299"/>
      <c r="AE495" s="298"/>
      <c r="AF495" s="291">
        <f t="shared" si="202"/>
        <v>0</v>
      </c>
      <c r="AG495" s="292"/>
      <c r="AH495" s="293">
        <f t="shared" si="196"/>
        <v>0</v>
      </c>
      <c r="AI495" s="294">
        <f t="shared" si="198"/>
        <v>0</v>
      </c>
      <c r="AJ495" s="299"/>
      <c r="AK495" s="290"/>
      <c r="AL495" s="291">
        <f t="shared" si="203"/>
        <v>0</v>
      </c>
      <c r="AM495" s="408"/>
      <c r="AN495" s="293">
        <f t="shared" si="197"/>
        <v>0</v>
      </c>
      <c r="AO495" s="300">
        <f t="shared" si="199"/>
        <v>0</v>
      </c>
      <c r="AP495" s="257"/>
      <c r="AQ495" s="257"/>
      <c r="AR495" s="257"/>
      <c r="AS495" s="257"/>
      <c r="AT495" s="257"/>
      <c r="AU495" s="257"/>
      <c r="AV495" s="257"/>
      <c r="AW495" s="257"/>
      <c r="AX495" s="257"/>
      <c r="AY495" s="257"/>
      <c r="AZ495" s="257"/>
      <c r="BA495" s="257"/>
      <c r="BB495" s="257"/>
      <c r="BC495" s="257"/>
      <c r="BD495" s="257"/>
      <c r="BE495" s="257"/>
      <c r="BF495" s="257"/>
      <c r="BG495" s="257"/>
      <c r="BH495" s="257"/>
      <c r="BI495" s="257"/>
      <c r="BJ495" s="257"/>
    </row>
    <row r="496" spans="1:62" ht="15.75" hidden="1" customHeight="1">
      <c r="A496" t="str">
        <f t="shared" si="195"/>
        <v>[...]</v>
      </c>
      <c r="B496" s="7"/>
      <c r="C496" s="257"/>
      <c r="D496" s="257"/>
      <c r="E496" s="257"/>
      <c r="F496" s="321"/>
      <c r="G496" s="257"/>
      <c r="H496" s="257"/>
      <c r="I496" s="321"/>
      <c r="J496" s="257"/>
      <c r="K496" s="257"/>
      <c r="L496" s="257"/>
      <c r="M496" s="321"/>
      <c r="N496" s="257"/>
      <c r="O496" s="257"/>
      <c r="P496" s="257"/>
      <c r="Q496" s="321"/>
      <c r="R496" s="321"/>
      <c r="S496" s="321"/>
      <c r="T496" s="257"/>
      <c r="U496" s="257"/>
      <c r="V496" s="108" t="s">
        <v>21</v>
      </c>
      <c r="W496" s="14"/>
      <c r="X496" s="257"/>
      <c r="Y496" s="14"/>
      <c r="Z496" s="291">
        <f t="shared" si="200"/>
        <v>0</v>
      </c>
      <c r="AA496" s="290"/>
      <c r="AB496" s="290"/>
      <c r="AC496" s="291">
        <f t="shared" si="201"/>
        <v>0</v>
      </c>
      <c r="AD496" s="299"/>
      <c r="AE496" s="298"/>
      <c r="AF496" s="291">
        <f t="shared" si="202"/>
        <v>0</v>
      </c>
      <c r="AG496" s="292"/>
      <c r="AH496" s="293">
        <f t="shared" si="196"/>
        <v>0</v>
      </c>
      <c r="AI496" s="294">
        <f t="shared" si="198"/>
        <v>0</v>
      </c>
      <c r="AJ496" s="299"/>
      <c r="AK496" s="290"/>
      <c r="AL496" s="291">
        <f t="shared" si="203"/>
        <v>0</v>
      </c>
      <c r="AM496" s="408"/>
      <c r="AN496" s="293">
        <f t="shared" si="197"/>
        <v>0</v>
      </c>
      <c r="AO496" s="300">
        <f t="shared" si="199"/>
        <v>0</v>
      </c>
      <c r="AP496" s="257"/>
      <c r="AQ496" s="257"/>
      <c r="AR496" s="257"/>
      <c r="AS496" s="257"/>
      <c r="AT496" s="257"/>
      <c r="AU496" s="257"/>
      <c r="AV496" s="257"/>
      <c r="AW496" s="257"/>
      <c r="AX496" s="257"/>
      <c r="AY496" s="257"/>
      <c r="AZ496" s="257"/>
      <c r="BA496" s="257"/>
      <c r="BB496" s="257"/>
      <c r="BC496" s="257"/>
      <c r="BD496" s="257"/>
      <c r="BE496" s="257"/>
      <c r="BF496" s="257"/>
      <c r="BG496" s="257"/>
      <c r="BH496" s="257"/>
      <c r="BI496" s="257"/>
      <c r="BJ496" s="257"/>
    </row>
    <row r="497" spans="1:62" ht="15.75" customHeight="1" thickTop="1" thickBot="1">
      <c r="A497" t="str">
        <f t="shared" si="195"/>
        <v>Profit Net</v>
      </c>
      <c r="B497" s="7"/>
      <c r="C497" s="257"/>
      <c r="D497" s="257"/>
      <c r="E497" s="257"/>
      <c r="F497" s="321"/>
      <c r="G497" s="257"/>
      <c r="H497" s="257"/>
      <c r="I497" s="321"/>
      <c r="J497" s="257"/>
      <c r="K497" s="257"/>
      <c r="L497" s="257"/>
      <c r="M497" s="321"/>
      <c r="N497" s="257"/>
      <c r="O497" s="257"/>
      <c r="P497" s="257"/>
      <c r="Q497" s="321"/>
      <c r="R497" s="321"/>
      <c r="S497" s="321"/>
      <c r="T497" s="257"/>
      <c r="U497" s="257"/>
      <c r="V497" s="380" t="s">
        <v>194</v>
      </c>
      <c r="W497" s="381"/>
      <c r="X497" s="382" t="s">
        <v>187</v>
      </c>
      <c r="Y497" s="383">
        <f>Z497/Z405</f>
        <v>4.1094390851164612E-2</v>
      </c>
      <c r="Z497" s="384">
        <f>Z488-Z490-Z491-Z492-Z496</f>
        <v>109515.55682384974</v>
      </c>
      <c r="AA497" s="382" t="s">
        <v>187</v>
      </c>
      <c r="AB497" s="383">
        <f>AC497/AC405</f>
        <v>4.1094390851164612E-2</v>
      </c>
      <c r="AC497" s="384">
        <f>AC488-AC490-AC491-AC492-AC496</f>
        <v>109515.55682384974</v>
      </c>
      <c r="AD497" s="382" t="s">
        <v>187</v>
      </c>
      <c r="AE497" s="383">
        <f>AF497/AF405</f>
        <v>3.8960811661270273E-2</v>
      </c>
      <c r="AF497" s="385">
        <f>AF488-AF490-AF491-AF492-AF496</f>
        <v>204620.10000000006</v>
      </c>
      <c r="AG497" s="386"/>
      <c r="AH497" s="386">
        <f>AF497-AC497</f>
        <v>95104.543176150328</v>
      </c>
      <c r="AI497" s="387">
        <f>AH497/AC497</f>
        <v>0.86841126442995853</v>
      </c>
      <c r="AJ497" s="388" t="s">
        <v>187</v>
      </c>
      <c r="AK497" s="383">
        <f>IF($AL$405=0,0,AL497/$AL$405)</f>
        <v>2.1964994818528195E-2</v>
      </c>
      <c r="AL497" s="385">
        <f>AL488-AL490-AL491-AL492-AL496</f>
        <v>87907.299999999959</v>
      </c>
      <c r="AM497" s="389"/>
      <c r="AN497" s="385">
        <f>AF497-AL497</f>
        <v>116712.8000000001</v>
      </c>
      <c r="AO497" s="409">
        <f>IF(AL497=0,0,AN497/AL497)</f>
        <v>1.3276804087942657</v>
      </c>
      <c r="AP497" s="257"/>
      <c r="AQ497" s="257"/>
      <c r="AR497" s="257"/>
      <c r="AS497" s="257"/>
      <c r="AT497" s="257"/>
      <c r="AU497" s="257"/>
      <c r="AV497" s="257"/>
      <c r="AW497" s="257"/>
      <c r="AX497" s="257"/>
      <c r="AY497" s="257"/>
      <c r="AZ497" s="257"/>
      <c r="BA497" s="257"/>
      <c r="BB497" s="257"/>
      <c r="BC497" s="257"/>
      <c r="BD497" s="257"/>
      <c r="BE497" s="257"/>
      <c r="BF497" s="257"/>
      <c r="BG497" s="257"/>
      <c r="BH497" s="257"/>
      <c r="BI497" s="257"/>
      <c r="BJ497" s="257"/>
    </row>
    <row r="498" spans="1:62" ht="15.75" customHeight="1" thickTop="1">
      <c r="A498" t="str">
        <f t="shared" si="195"/>
        <v/>
      </c>
      <c r="B498" s="7"/>
      <c r="C498" s="257"/>
      <c r="D498" s="257"/>
      <c r="E498" s="257"/>
      <c r="F498" s="321"/>
      <c r="G498" s="257"/>
      <c r="H498" s="257"/>
      <c r="I498" s="321"/>
      <c r="J498" s="257"/>
      <c r="K498" s="257"/>
      <c r="L498" s="257"/>
      <c r="M498" s="321"/>
      <c r="N498" s="257"/>
      <c r="O498" s="257"/>
      <c r="P498" s="257"/>
      <c r="Q498" s="321"/>
      <c r="R498" s="321"/>
      <c r="S498" s="321"/>
      <c r="T498" s="257"/>
      <c r="U498" s="257"/>
      <c r="V498" s="257"/>
      <c r="W498" s="257"/>
      <c r="X498" s="257"/>
      <c r="Y498" s="257"/>
      <c r="Z498" s="257"/>
      <c r="AA498" s="257"/>
      <c r="AB498" s="257"/>
      <c r="AC498" s="257"/>
      <c r="AD498" s="257"/>
      <c r="AE498" s="410"/>
      <c r="AF498" s="411"/>
      <c r="AG498" s="257"/>
      <c r="AH498" s="257"/>
      <c r="AI498" s="257"/>
      <c r="AJ498" s="257"/>
      <c r="AK498" s="257"/>
      <c r="AL498" s="257"/>
      <c r="AM498" s="257"/>
      <c r="AN498" s="257"/>
      <c r="AO498" s="257"/>
      <c r="AP498" s="257"/>
      <c r="AQ498" s="257"/>
      <c r="AR498" s="257"/>
      <c r="AS498" s="257"/>
      <c r="AT498" s="257"/>
      <c r="AU498" s="257"/>
      <c r="AV498" s="257"/>
      <c r="AW498" s="257"/>
      <c r="AX498" s="257"/>
      <c r="AY498" s="257"/>
      <c r="AZ498" s="257"/>
      <c r="BA498" s="257"/>
      <c r="BB498" s="257"/>
      <c r="BC498" s="257"/>
      <c r="BD498" s="257"/>
      <c r="BE498" s="257"/>
      <c r="BF498" s="257"/>
      <c r="BG498" s="257"/>
      <c r="BH498" s="257"/>
      <c r="BI498" s="257"/>
      <c r="BJ498" s="257"/>
    </row>
    <row r="499" spans="1:62" ht="15.75" customHeight="1">
      <c r="B499" s="7"/>
      <c r="C499" s="257"/>
      <c r="D499" s="257"/>
      <c r="E499" s="257"/>
      <c r="F499" s="321"/>
      <c r="G499" s="257"/>
      <c r="H499" s="257"/>
      <c r="I499" s="321"/>
      <c r="J499" s="257"/>
      <c r="K499" s="257"/>
      <c r="L499" s="257"/>
      <c r="M499" s="321"/>
      <c r="N499" s="257"/>
      <c r="O499" s="257"/>
      <c r="P499" s="257"/>
      <c r="Q499" s="321"/>
      <c r="R499" s="321"/>
      <c r="S499" s="321"/>
      <c r="T499" s="257"/>
      <c r="U499" s="257"/>
      <c r="V499" s="257"/>
      <c r="W499" s="257"/>
      <c r="X499" s="257"/>
      <c r="Y499" s="257"/>
      <c r="Z499" s="321"/>
      <c r="AA499" s="257"/>
      <c r="AB499" s="257"/>
      <c r="AC499" s="257"/>
      <c r="AD499" s="257"/>
      <c r="AE499" s="257"/>
      <c r="AF499" s="362"/>
      <c r="AG499" s="257"/>
      <c r="AH499" s="257"/>
      <c r="AI499" s="257"/>
      <c r="AJ499" s="257"/>
      <c r="AK499" s="257"/>
      <c r="AL499" s="257"/>
      <c r="AM499" s="257"/>
      <c r="AN499" s="257"/>
      <c r="AO499" s="257"/>
      <c r="AP499" s="257"/>
      <c r="AQ499" s="257"/>
      <c r="AR499" s="257"/>
      <c r="AS499" s="257"/>
      <c r="AT499" s="257"/>
      <c r="AU499" s="257"/>
      <c r="AV499" s="257"/>
      <c r="AW499" s="257"/>
      <c r="AX499" s="257"/>
      <c r="AY499" s="257"/>
      <c r="AZ499" s="257"/>
      <c r="BA499" s="257"/>
      <c r="BB499" s="257"/>
      <c r="BC499" s="257"/>
      <c r="BD499" s="257"/>
      <c r="BE499" s="257"/>
      <c r="BF499" s="257"/>
      <c r="BG499" s="257"/>
      <c r="BH499" s="257"/>
      <c r="BI499" s="257"/>
      <c r="BJ499" s="257"/>
    </row>
    <row r="500" spans="1:62" ht="15.75" customHeight="1">
      <c r="B500" s="7"/>
      <c r="C500" s="257"/>
      <c r="D500" s="257"/>
      <c r="E500" s="257"/>
      <c r="F500" s="321"/>
      <c r="G500" s="257"/>
      <c r="H500" s="257"/>
      <c r="I500" s="321"/>
      <c r="J500" s="257"/>
      <c r="K500" s="257"/>
      <c r="L500" s="257"/>
      <c r="M500" s="321"/>
      <c r="N500" s="257"/>
      <c r="O500" s="257"/>
      <c r="P500" s="257"/>
      <c r="Q500" s="321"/>
      <c r="R500" s="321"/>
      <c r="S500" s="321"/>
      <c r="T500" s="347"/>
      <c r="U500" s="347"/>
      <c r="V500" s="257"/>
      <c r="W500" s="257"/>
      <c r="X500" s="257"/>
      <c r="Y500" s="257"/>
      <c r="Z500" s="321">
        <v>109516</v>
      </c>
      <c r="AA500" s="257"/>
      <c r="AB500" s="257"/>
      <c r="AC500" s="321">
        <f>Z500</f>
        <v>109516</v>
      </c>
      <c r="AD500" s="257"/>
      <c r="AE500" s="257"/>
      <c r="AF500" s="504">
        <v>204620.1</v>
      </c>
      <c r="AG500" s="257"/>
      <c r="AH500" s="257"/>
      <c r="AI500" s="257"/>
      <c r="AJ500" s="257"/>
      <c r="AK500" s="257"/>
      <c r="AL500" s="257">
        <v>87907.3</v>
      </c>
      <c r="AM500" s="257"/>
      <c r="AN500" s="257"/>
      <c r="AO500" s="257"/>
      <c r="AP500" s="257"/>
      <c r="AQ500" s="257"/>
      <c r="AR500" s="257"/>
      <c r="AS500" s="257"/>
      <c r="AT500" s="257"/>
      <c r="AU500" s="257"/>
      <c r="AV500" s="257"/>
      <c r="AW500" s="257"/>
      <c r="AX500" s="257"/>
      <c r="AY500" s="257"/>
      <c r="AZ500" s="257"/>
      <c r="BA500" s="257"/>
      <c r="BB500" s="257"/>
      <c r="BC500" s="257"/>
      <c r="BD500" s="257"/>
      <c r="BE500" s="257"/>
      <c r="BF500" s="257"/>
      <c r="BG500" s="257"/>
      <c r="BH500" s="257"/>
      <c r="BI500" s="257"/>
      <c r="BJ500" s="257"/>
    </row>
    <row r="501" spans="1:62" ht="15.75" customHeight="1">
      <c r="B501" s="7"/>
      <c r="C501" s="257"/>
      <c r="D501" s="257"/>
      <c r="E501" s="257"/>
      <c r="F501" s="321"/>
      <c r="G501" s="257"/>
      <c r="H501" s="257"/>
      <c r="I501" s="321"/>
      <c r="J501" s="257"/>
      <c r="K501" s="257"/>
      <c r="L501" s="257"/>
      <c r="M501" s="321"/>
      <c r="N501" s="257"/>
      <c r="O501" s="257"/>
      <c r="P501" s="257"/>
      <c r="Q501" s="321"/>
      <c r="R501" s="321"/>
      <c r="S501" s="321"/>
      <c r="T501" s="347"/>
      <c r="U501" s="347"/>
      <c r="V501" s="257"/>
      <c r="W501" s="257"/>
      <c r="X501" s="257"/>
      <c r="Y501" s="257"/>
      <c r="Z501" s="321">
        <f>Z497-Z500</f>
        <v>-0.44317615026375279</v>
      </c>
      <c r="AA501" s="257"/>
      <c r="AB501" s="257"/>
      <c r="AC501" s="321">
        <f>AC497-AC500</f>
        <v>-0.44317615026375279</v>
      </c>
      <c r="AD501" s="257"/>
      <c r="AE501" s="257"/>
      <c r="AF501" s="412">
        <f>AF497-AF500</f>
        <v>0</v>
      </c>
      <c r="AG501" s="257"/>
      <c r="AH501" s="257"/>
      <c r="AI501" s="257"/>
      <c r="AJ501" s="257"/>
      <c r="AK501" s="257"/>
      <c r="AL501" s="412">
        <f>AL497-AL500</f>
        <v>0</v>
      </c>
      <c r="AM501" s="257"/>
      <c r="AN501" s="257"/>
      <c r="AO501" s="257"/>
      <c r="AP501" s="257"/>
      <c r="AQ501" s="257"/>
      <c r="AR501" s="257"/>
      <c r="AS501" s="257"/>
      <c r="AT501" s="257"/>
      <c r="AU501" s="257"/>
      <c r="AV501" s="257"/>
      <c r="AW501" s="257"/>
      <c r="AX501" s="257"/>
      <c r="AY501" s="257"/>
      <c r="AZ501" s="257"/>
      <c r="BA501" s="257"/>
      <c r="BB501" s="257"/>
      <c r="BC501" s="257"/>
      <c r="BD501" s="257"/>
      <c r="BE501" s="257"/>
      <c r="BF501" s="257"/>
      <c r="BG501" s="257"/>
      <c r="BH501" s="257"/>
      <c r="BI501" s="257"/>
      <c r="BJ501" s="257"/>
    </row>
    <row r="502" spans="1:62" ht="15.75" customHeight="1">
      <c r="B502" s="7"/>
      <c r="C502" s="257"/>
      <c r="D502" s="257"/>
      <c r="E502" s="257"/>
      <c r="F502" s="321"/>
      <c r="G502" s="257"/>
      <c r="H502" s="257"/>
      <c r="I502" s="321"/>
      <c r="J502" s="257"/>
      <c r="K502" s="257"/>
      <c r="L502" s="257"/>
      <c r="M502" s="321"/>
      <c r="N502" s="257"/>
      <c r="O502" s="257"/>
      <c r="P502" s="257"/>
      <c r="Q502" s="321"/>
      <c r="R502" s="321"/>
      <c r="S502" s="321"/>
      <c r="T502" s="347"/>
      <c r="U502" s="347"/>
      <c r="V502" s="257"/>
      <c r="W502" s="257"/>
      <c r="X502" s="257"/>
      <c r="Y502" s="257"/>
      <c r="Z502" s="257"/>
      <c r="AA502" s="257"/>
      <c r="AB502" s="257"/>
      <c r="AC502" s="257"/>
      <c r="AD502" s="257"/>
      <c r="AE502" s="257"/>
      <c r="AF502" s="257"/>
      <c r="AG502" s="257"/>
      <c r="AH502" s="257"/>
      <c r="AI502" s="257"/>
      <c r="AJ502" s="257"/>
      <c r="AK502" s="257"/>
      <c r="AL502" s="257"/>
      <c r="AM502" s="257"/>
      <c r="AN502" s="257"/>
      <c r="AO502" s="257"/>
      <c r="AP502" s="257"/>
      <c r="AQ502" s="257"/>
      <c r="AR502" s="257"/>
      <c r="AS502" s="257"/>
      <c r="AT502" s="257"/>
      <c r="AU502" s="257"/>
      <c r="AV502" s="257"/>
      <c r="AW502" s="257"/>
      <c r="AX502" s="257"/>
      <c r="AY502" s="257"/>
      <c r="AZ502" s="257"/>
      <c r="BA502" s="257"/>
      <c r="BB502" s="257"/>
      <c r="BC502" s="257"/>
      <c r="BD502" s="257"/>
      <c r="BE502" s="257"/>
      <c r="BF502" s="257"/>
      <c r="BG502" s="257"/>
      <c r="BH502" s="257"/>
      <c r="BI502" s="257"/>
      <c r="BJ502" s="257"/>
    </row>
    <row r="503" spans="1:62" ht="15.75" customHeight="1">
      <c r="B503" s="7"/>
      <c r="C503" s="257"/>
      <c r="D503" s="257"/>
      <c r="E503" s="257"/>
      <c r="F503" s="321"/>
      <c r="G503" s="257"/>
      <c r="H503" s="257"/>
      <c r="I503" s="321"/>
      <c r="J503" s="257"/>
      <c r="K503" s="257"/>
      <c r="L503" s="257"/>
      <c r="M503" s="321"/>
      <c r="N503" s="257"/>
      <c r="O503" s="257"/>
      <c r="P503" s="257"/>
      <c r="Q503" s="321"/>
      <c r="R503" s="321"/>
      <c r="S503" s="321"/>
      <c r="T503" s="347"/>
      <c r="U503" s="347"/>
      <c r="V503" s="257"/>
      <c r="W503" s="257"/>
      <c r="X503" s="257"/>
      <c r="Y503" s="257"/>
      <c r="Z503" s="257"/>
      <c r="AA503" s="257"/>
      <c r="AB503" s="257"/>
      <c r="AC503" s="257"/>
      <c r="AD503" s="257"/>
      <c r="AE503" s="257"/>
      <c r="AF503" s="257"/>
      <c r="AG503" s="257"/>
      <c r="AH503" s="257"/>
      <c r="AI503" s="257"/>
      <c r="AJ503" s="257"/>
      <c r="AK503" s="257"/>
      <c r="AL503" s="257"/>
      <c r="AM503" s="257"/>
      <c r="AN503" s="257"/>
      <c r="AO503" s="257"/>
      <c r="AP503" s="257"/>
      <c r="AQ503" s="257"/>
      <c r="AR503" s="257"/>
      <c r="AS503" s="257"/>
      <c r="AT503" s="257"/>
      <c r="AU503" s="257"/>
      <c r="AV503" s="257"/>
      <c r="AW503" s="257"/>
      <c r="AX503" s="257"/>
      <c r="AY503" s="257"/>
      <c r="AZ503" s="257"/>
      <c r="BA503" s="257"/>
      <c r="BB503" s="257"/>
      <c r="BC503" s="257"/>
      <c r="BD503" s="257"/>
      <c r="BE503" s="257"/>
      <c r="BF503" s="257"/>
      <c r="BG503" s="257"/>
      <c r="BH503" s="257"/>
      <c r="BI503" s="257"/>
      <c r="BJ503" s="257"/>
    </row>
    <row r="504" spans="1:62" ht="15.75" customHeight="1">
      <c r="B504" s="7"/>
      <c r="C504" s="257"/>
      <c r="D504" s="257"/>
      <c r="E504" s="257"/>
      <c r="F504" s="321"/>
      <c r="G504" s="257"/>
      <c r="H504" s="257"/>
      <c r="I504" s="321"/>
      <c r="J504" s="257"/>
      <c r="K504" s="257"/>
      <c r="L504" s="257"/>
      <c r="M504" s="321"/>
      <c r="N504" s="257"/>
      <c r="O504" s="257"/>
      <c r="P504" s="257"/>
      <c r="Q504" s="321"/>
      <c r="R504" s="321"/>
      <c r="S504" s="321"/>
      <c r="T504" s="347"/>
      <c r="U504" s="347"/>
      <c r="V504" s="257"/>
      <c r="W504" s="257"/>
      <c r="X504" s="257"/>
      <c r="Y504" s="257"/>
      <c r="Z504" s="257"/>
      <c r="AA504" s="257"/>
      <c r="AB504" s="257"/>
      <c r="AC504" s="257"/>
      <c r="AD504" s="257"/>
      <c r="AE504" s="257"/>
      <c r="AF504" s="257"/>
      <c r="AG504" s="257"/>
      <c r="AH504" s="257"/>
      <c r="AI504" s="257"/>
      <c r="AJ504" s="257"/>
      <c r="AK504" s="257"/>
      <c r="AL504" s="257"/>
      <c r="AM504" s="257"/>
      <c r="AN504" s="257"/>
      <c r="AO504" s="257"/>
      <c r="AP504" s="257"/>
      <c r="AQ504" s="257"/>
      <c r="AR504" s="257"/>
      <c r="AS504" s="257"/>
      <c r="AT504" s="257"/>
      <c r="AU504" s="257"/>
      <c r="AV504" s="257"/>
      <c r="AW504" s="257"/>
      <c r="AX504" s="257"/>
      <c r="AY504" s="257"/>
      <c r="AZ504" s="257"/>
      <c r="BA504" s="257"/>
      <c r="BB504" s="257"/>
      <c r="BC504" s="257"/>
      <c r="BD504" s="257"/>
      <c r="BE504" s="257"/>
      <c r="BF504" s="257"/>
      <c r="BG504" s="257"/>
      <c r="BH504" s="257"/>
      <c r="BI504" s="257"/>
      <c r="BJ504" s="257"/>
    </row>
    <row r="505" spans="1:62" ht="15.75" customHeight="1">
      <c r="B505" s="7"/>
      <c r="C505" s="257"/>
      <c r="D505" s="257"/>
      <c r="E505" s="257"/>
      <c r="F505" s="321"/>
      <c r="G505" s="257"/>
      <c r="H505" s="257"/>
      <c r="I505" s="321"/>
      <c r="J505" s="257"/>
      <c r="K505" s="257"/>
      <c r="L505" s="257"/>
      <c r="M505" s="321"/>
      <c r="N505" s="257"/>
      <c r="O505" s="257"/>
      <c r="P505" s="257"/>
      <c r="Q505" s="321"/>
      <c r="R505" s="321"/>
      <c r="S505" s="321"/>
      <c r="T505" s="347"/>
      <c r="U505" s="347"/>
      <c r="V505" s="257"/>
      <c r="W505" s="257"/>
      <c r="X505" s="257"/>
      <c r="Y505" s="257"/>
      <c r="Z505" s="257"/>
      <c r="AA505" s="257"/>
      <c r="AB505" s="257"/>
      <c r="AC505" s="257"/>
      <c r="AD505" s="257"/>
      <c r="AE505" s="257"/>
      <c r="AF505" s="257"/>
      <c r="AG505" s="257"/>
      <c r="AH505" s="257"/>
      <c r="AI505" s="257"/>
      <c r="AJ505" s="257"/>
      <c r="AK505" s="257"/>
      <c r="AL505" s="257"/>
      <c r="AM505" s="257"/>
      <c r="AN505" s="257"/>
      <c r="AO505" s="257"/>
      <c r="AP505" s="257"/>
      <c r="AQ505" s="257"/>
      <c r="AR505" s="257"/>
      <c r="AS505" s="257"/>
      <c r="AT505" s="257"/>
      <c r="AU505" s="257"/>
      <c r="AV505" s="257"/>
      <c r="AW505" s="257"/>
      <c r="AX505" s="257"/>
      <c r="AY505" s="257"/>
      <c r="AZ505" s="257"/>
      <c r="BA505" s="257"/>
      <c r="BB505" s="257"/>
      <c r="BC505" s="257"/>
      <c r="BD505" s="257"/>
      <c r="BE505" s="257"/>
      <c r="BF505" s="257"/>
      <c r="BG505" s="257"/>
      <c r="BH505" s="257"/>
      <c r="BI505" s="257"/>
      <c r="BJ505" s="257"/>
    </row>
    <row r="506" spans="1:62" ht="15.75" customHeight="1">
      <c r="B506" s="7"/>
      <c r="C506" s="257"/>
      <c r="D506" s="257"/>
      <c r="E506" s="257"/>
      <c r="F506" s="321"/>
      <c r="G506" s="257"/>
      <c r="H506" s="257"/>
      <c r="I506" s="321"/>
      <c r="J506" s="257"/>
      <c r="K506" s="257"/>
      <c r="L506" s="257"/>
      <c r="M506" s="321"/>
      <c r="N506" s="257"/>
      <c r="O506" s="257"/>
      <c r="P506" s="257"/>
      <c r="Q506" s="321"/>
      <c r="R506" s="321"/>
      <c r="S506" s="321"/>
      <c r="T506" s="347"/>
      <c r="U506" s="347"/>
      <c r="V506" s="257"/>
      <c r="W506" s="257"/>
      <c r="X506" s="257"/>
      <c r="Y506" s="257"/>
      <c r="Z506" s="257"/>
      <c r="AA506" s="257"/>
      <c r="AB506" s="257"/>
      <c r="AC506" s="257"/>
      <c r="AD506" s="257"/>
      <c r="AE506" s="257"/>
      <c r="AF506" s="257"/>
      <c r="AG506" s="257"/>
      <c r="AH506" s="257"/>
      <c r="AI506" s="257"/>
      <c r="AJ506" s="257"/>
      <c r="AK506" s="257"/>
      <c r="AL506" s="257"/>
      <c r="AM506" s="257"/>
      <c r="AN506" s="257"/>
      <c r="AO506" s="257"/>
      <c r="AP506" s="257"/>
      <c r="AQ506" s="257"/>
      <c r="AR506" s="257"/>
      <c r="AS506" s="257"/>
      <c r="AT506" s="257"/>
      <c r="AU506" s="257"/>
      <c r="AV506" s="257"/>
      <c r="AW506" s="257"/>
      <c r="AX506" s="257"/>
      <c r="AY506" s="257"/>
      <c r="AZ506" s="257"/>
      <c r="BA506" s="257"/>
      <c r="BB506" s="257"/>
      <c r="BC506" s="257"/>
      <c r="BD506" s="257"/>
      <c r="BE506" s="257"/>
      <c r="BF506" s="257"/>
      <c r="BG506" s="257"/>
      <c r="BH506" s="257"/>
      <c r="BI506" s="257"/>
      <c r="BJ506" s="257"/>
    </row>
    <row r="507" spans="1:62" ht="15.75" customHeight="1">
      <c r="B507" s="7"/>
      <c r="C507" s="257"/>
      <c r="D507" s="257"/>
      <c r="E507" s="257"/>
      <c r="F507" s="321"/>
      <c r="G507" s="257"/>
      <c r="H507" s="257"/>
      <c r="I507" s="321"/>
      <c r="J507" s="257"/>
      <c r="K507" s="257"/>
      <c r="L507" s="257"/>
      <c r="M507" s="321"/>
      <c r="N507" s="257"/>
      <c r="O507" s="257"/>
      <c r="P507" s="257"/>
      <c r="Q507" s="321"/>
      <c r="R507" s="321"/>
      <c r="S507" s="321"/>
      <c r="T507" s="347"/>
      <c r="U507" s="347"/>
      <c r="V507" s="257"/>
      <c r="W507" s="347"/>
      <c r="X507" s="347"/>
      <c r="Y507" s="257"/>
      <c r="Z507" s="257"/>
      <c r="AA507" s="257"/>
      <c r="AB507" s="257"/>
      <c r="AC507" s="257"/>
      <c r="AD507" s="257"/>
      <c r="AE507" s="257"/>
      <c r="AF507" s="257"/>
      <c r="AG507" s="257"/>
      <c r="AH507" s="257"/>
      <c r="AI507" s="257"/>
      <c r="AJ507" s="257"/>
      <c r="AK507" s="257"/>
      <c r="AL507" s="257"/>
      <c r="AM507" s="257"/>
      <c r="AN507" s="257"/>
      <c r="AO507" s="257"/>
      <c r="AP507" s="257"/>
      <c r="AQ507" s="257"/>
      <c r="AR507" s="257"/>
      <c r="AS507" s="257"/>
      <c r="AT507" s="257"/>
      <c r="AU507" s="257"/>
      <c r="AV507" s="257"/>
      <c r="AW507" s="257"/>
      <c r="AX507" s="257"/>
      <c r="AY507" s="257"/>
      <c r="AZ507" s="257"/>
      <c r="BA507" s="257"/>
      <c r="BB507" s="257"/>
      <c r="BC507" s="257"/>
      <c r="BD507" s="257"/>
      <c r="BE507" s="257"/>
      <c r="BF507" s="257"/>
      <c r="BG507" s="257"/>
      <c r="BH507" s="257"/>
      <c r="BI507" s="257"/>
      <c r="BJ507" s="257"/>
    </row>
    <row r="508" spans="1:62" ht="15.75" customHeight="1">
      <c r="B508" s="7"/>
      <c r="C508" s="257"/>
      <c r="D508" s="257"/>
      <c r="E508" s="257"/>
      <c r="F508" s="321"/>
      <c r="G508" s="257"/>
      <c r="H508" s="257"/>
      <c r="I508" s="321"/>
      <c r="J508" s="257"/>
      <c r="K508" s="257"/>
      <c r="L508" s="257"/>
      <c r="M508" s="321"/>
      <c r="N508" s="257"/>
      <c r="O508" s="257"/>
      <c r="P508" s="257"/>
      <c r="Q508" s="321"/>
      <c r="R508" s="321"/>
      <c r="S508" s="321"/>
      <c r="T508" s="347"/>
      <c r="U508" s="347"/>
      <c r="V508" s="257"/>
      <c r="W508" s="347"/>
      <c r="X508" s="347"/>
      <c r="Y508" s="257"/>
      <c r="Z508" s="257"/>
      <c r="AA508" s="257"/>
      <c r="AB508" s="257"/>
      <c r="AC508" s="257"/>
      <c r="AD508" s="257"/>
      <c r="AE508" s="257"/>
      <c r="AF508" s="257"/>
      <c r="AG508" s="257"/>
      <c r="AH508" s="257"/>
      <c r="AI508" s="257"/>
      <c r="AJ508" s="257"/>
      <c r="AK508" s="257"/>
      <c r="AL508" s="257"/>
      <c r="AM508" s="257"/>
      <c r="AN508" s="257"/>
      <c r="AO508" s="257"/>
      <c r="AP508" s="257"/>
      <c r="AQ508" s="257"/>
      <c r="AR508" s="257"/>
      <c r="AS508" s="257"/>
      <c r="AT508" s="257"/>
      <c r="AU508" s="257"/>
      <c r="AV508" s="257"/>
      <c r="AW508" s="257"/>
      <c r="AX508" s="257"/>
      <c r="AY508" s="257"/>
      <c r="AZ508" s="257"/>
      <c r="BA508" s="257"/>
      <c r="BB508" s="257"/>
      <c r="BC508" s="257"/>
      <c r="BD508" s="257"/>
      <c r="BE508" s="257"/>
      <c r="BF508" s="257"/>
      <c r="BG508" s="257"/>
      <c r="BH508" s="257"/>
      <c r="BI508" s="257"/>
      <c r="BJ508" s="257"/>
    </row>
    <row r="509" spans="1:62" ht="15.75" customHeight="1">
      <c r="B509" s="7"/>
      <c r="C509" s="257"/>
      <c r="D509" s="257"/>
      <c r="E509" s="257"/>
      <c r="F509" s="321"/>
      <c r="G509" s="257"/>
      <c r="H509" s="257"/>
      <c r="I509" s="321"/>
      <c r="J509" s="257"/>
      <c r="K509" s="257"/>
      <c r="L509" s="257"/>
      <c r="M509" s="321"/>
      <c r="N509" s="257"/>
      <c r="O509" s="257"/>
      <c r="P509" s="257"/>
      <c r="Q509" s="321"/>
      <c r="R509" s="321"/>
      <c r="S509" s="321"/>
      <c r="T509" s="347"/>
      <c r="U509" s="347"/>
      <c r="V509" s="257"/>
      <c r="W509" s="347"/>
      <c r="X509" s="347"/>
      <c r="Y509" s="257"/>
      <c r="Z509" s="257"/>
      <c r="AA509" s="257"/>
      <c r="AB509" s="257"/>
      <c r="AC509" s="257"/>
      <c r="AD509" s="257"/>
      <c r="AE509" s="257"/>
      <c r="AF509" s="257"/>
      <c r="AG509" s="257"/>
      <c r="AH509" s="257"/>
      <c r="AI509" s="257"/>
      <c r="AJ509" s="257"/>
      <c r="AK509" s="257"/>
      <c r="AL509" s="257"/>
      <c r="AM509" s="257"/>
      <c r="AN509" s="257"/>
      <c r="AO509" s="257"/>
      <c r="AP509" s="257"/>
      <c r="AQ509" s="257"/>
      <c r="AR509" s="257"/>
      <c r="AS509" s="257"/>
      <c r="AT509" s="257"/>
      <c r="AU509" s="257"/>
      <c r="AV509" s="257"/>
      <c r="AW509" s="257"/>
      <c r="AX509" s="257"/>
      <c r="AY509" s="257"/>
      <c r="AZ509" s="257"/>
      <c r="BA509" s="257"/>
      <c r="BB509" s="257"/>
      <c r="BC509" s="257"/>
      <c r="BD509" s="257"/>
      <c r="BE509" s="257"/>
      <c r="BF509" s="257"/>
      <c r="BG509" s="257"/>
      <c r="BH509" s="257"/>
      <c r="BI509" s="257"/>
      <c r="BJ509" s="257"/>
    </row>
    <row r="510" spans="1:62" ht="15.75" customHeight="1">
      <c r="B510" s="7"/>
      <c r="C510" s="257"/>
      <c r="D510" s="257"/>
      <c r="E510" s="257"/>
      <c r="F510" s="321"/>
      <c r="G510" s="257"/>
      <c r="H510" s="257"/>
      <c r="I510" s="321"/>
      <c r="J510" s="257"/>
      <c r="K510" s="257"/>
      <c r="L510" s="257"/>
      <c r="M510" s="321"/>
      <c r="N510" s="257"/>
      <c r="O510" s="257"/>
      <c r="P510" s="257"/>
      <c r="Q510" s="321"/>
      <c r="R510" s="321"/>
      <c r="S510" s="321"/>
      <c r="T510" s="347"/>
      <c r="U510" s="347"/>
      <c r="V510" s="257"/>
      <c r="W510" s="347"/>
      <c r="X510" s="347"/>
      <c r="Y510" s="257"/>
      <c r="Z510" s="257"/>
      <c r="AA510" s="257"/>
      <c r="AB510" s="257"/>
      <c r="AC510" s="257"/>
      <c r="AD510" s="257"/>
      <c r="AE510" s="257"/>
      <c r="AF510" s="257"/>
      <c r="AG510" s="257"/>
      <c r="AH510" s="257"/>
      <c r="AI510" s="257"/>
      <c r="AJ510" s="257"/>
      <c r="AK510" s="257"/>
      <c r="AL510" s="257"/>
      <c r="AM510" s="257"/>
      <c r="AN510" s="257"/>
      <c r="AO510" s="257"/>
      <c r="AP510" s="257"/>
      <c r="AQ510" s="257"/>
      <c r="AR510" s="257"/>
      <c r="AS510" s="257"/>
      <c r="AT510" s="257"/>
      <c r="AU510" s="257"/>
      <c r="AV510" s="257"/>
      <c r="AW510" s="257"/>
      <c r="AX510" s="257"/>
      <c r="AY510" s="257"/>
      <c r="AZ510" s="257"/>
      <c r="BA510" s="257"/>
      <c r="BB510" s="257"/>
      <c r="BC510" s="257"/>
      <c r="BD510" s="257"/>
      <c r="BE510" s="257"/>
      <c r="BF510" s="257"/>
      <c r="BG510" s="257"/>
      <c r="BH510" s="257"/>
      <c r="BI510" s="257"/>
      <c r="BJ510" s="257"/>
    </row>
    <row r="511" spans="1:62" ht="15.75" customHeight="1">
      <c r="B511" s="7"/>
      <c r="C511" s="257"/>
      <c r="D511" s="257"/>
      <c r="E511" s="257"/>
      <c r="F511" s="321"/>
      <c r="G511" s="257"/>
      <c r="H511" s="257"/>
      <c r="I511" s="321"/>
      <c r="J511" s="257"/>
      <c r="K511" s="257"/>
      <c r="L511" s="257"/>
      <c r="M511" s="321"/>
      <c r="N511" s="257"/>
      <c r="O511" s="257"/>
      <c r="P511" s="257"/>
      <c r="Q511" s="321"/>
      <c r="R511" s="321"/>
      <c r="S511" s="321"/>
      <c r="T511" s="347"/>
      <c r="U511" s="347"/>
      <c r="V511" s="257"/>
      <c r="W511" s="347"/>
      <c r="X511" s="347"/>
      <c r="Y511" s="257"/>
      <c r="Z511" s="257"/>
      <c r="AA511" s="257"/>
      <c r="AB511" s="257"/>
      <c r="AC511" s="257"/>
      <c r="AD511" s="257"/>
      <c r="AE511" s="257"/>
      <c r="AF511" s="257"/>
      <c r="AG511" s="257"/>
      <c r="AH511" s="257"/>
      <c r="AI511" s="257"/>
      <c r="AJ511" s="257"/>
      <c r="AK511" s="257"/>
      <c r="AL511" s="257"/>
      <c r="AM511" s="257"/>
      <c r="AN511" s="257"/>
      <c r="AO511" s="257"/>
      <c r="AP511" s="257"/>
      <c r="AQ511" s="257"/>
      <c r="AR511" s="257"/>
      <c r="AS511" s="257"/>
      <c r="AT511" s="257"/>
      <c r="AU511" s="257"/>
      <c r="AV511" s="257"/>
      <c r="AW511" s="257"/>
      <c r="AX511" s="257"/>
      <c r="AY511" s="257"/>
      <c r="AZ511" s="257"/>
      <c r="BA511" s="257"/>
      <c r="BB511" s="257"/>
      <c r="BC511" s="257"/>
      <c r="BD511" s="257"/>
      <c r="BE511" s="257"/>
      <c r="BF511" s="257"/>
      <c r="BG511" s="257"/>
      <c r="BH511" s="257"/>
      <c r="BI511" s="257"/>
      <c r="BJ511" s="257"/>
    </row>
    <row r="512" spans="1:62" ht="15.75" customHeight="1">
      <c r="B512" s="7"/>
      <c r="C512" s="257"/>
      <c r="D512" s="257"/>
      <c r="E512" s="257"/>
      <c r="F512" s="321"/>
      <c r="G512" s="257"/>
      <c r="H512" s="257"/>
      <c r="I512" s="321"/>
      <c r="J512" s="257"/>
      <c r="K512" s="257"/>
      <c r="L512" s="257"/>
      <c r="M512" s="321"/>
      <c r="N512" s="257"/>
      <c r="O512" s="257"/>
      <c r="P512" s="257"/>
      <c r="Q512" s="321"/>
      <c r="R512" s="321"/>
      <c r="S512" s="321"/>
      <c r="T512" s="347"/>
      <c r="U512" s="347"/>
      <c r="V512" s="347"/>
      <c r="W512" s="347"/>
      <c r="X512" s="347"/>
      <c r="Y512" s="257"/>
      <c r="Z512" s="257"/>
      <c r="AA512" s="257"/>
      <c r="AB512" s="257"/>
      <c r="AC512" s="257"/>
      <c r="AD512" s="257"/>
      <c r="AE512" s="257"/>
      <c r="AF512" s="257"/>
      <c r="AG512" s="257"/>
      <c r="AH512" s="257"/>
      <c r="AI512" s="257"/>
      <c r="AJ512" s="257"/>
      <c r="AK512" s="257"/>
      <c r="AL512" s="257"/>
      <c r="AM512" s="257"/>
      <c r="AN512" s="257"/>
      <c r="AO512" s="257"/>
      <c r="AP512" s="257"/>
      <c r="AQ512" s="257"/>
      <c r="AR512" s="257"/>
      <c r="AS512" s="257"/>
      <c r="AT512" s="257"/>
      <c r="AU512" s="257"/>
      <c r="AV512" s="257"/>
      <c r="AW512" s="257"/>
      <c r="AX512" s="257"/>
      <c r="AY512" s="257"/>
      <c r="AZ512" s="257"/>
      <c r="BA512" s="257"/>
      <c r="BB512" s="257"/>
      <c r="BC512" s="257"/>
      <c r="BD512" s="257"/>
      <c r="BE512" s="257"/>
      <c r="BF512" s="257"/>
      <c r="BG512" s="257"/>
      <c r="BH512" s="257"/>
      <c r="BI512" s="257"/>
      <c r="BJ512" s="257"/>
    </row>
    <row r="513" spans="2:62" ht="15.75" customHeight="1">
      <c r="B513" s="7"/>
      <c r="C513" s="413"/>
      <c r="D513" s="347"/>
      <c r="E513" s="347"/>
      <c r="F513" s="414"/>
      <c r="G513" s="347"/>
      <c r="H513" s="347"/>
      <c r="I513" s="414"/>
      <c r="J513" s="347"/>
      <c r="K513" s="347"/>
      <c r="L513" s="347"/>
      <c r="M513" s="414"/>
      <c r="N513" s="347"/>
      <c r="O513" s="347"/>
      <c r="P513" s="347"/>
      <c r="Q513" s="414"/>
      <c r="R513" s="414"/>
      <c r="S513" s="414"/>
      <c r="T513" s="347"/>
      <c r="U513" s="347"/>
      <c r="V513" s="347"/>
      <c r="W513" s="347"/>
      <c r="X513" s="347"/>
      <c r="Y513" s="257"/>
      <c r="Z513" s="257"/>
      <c r="AA513" s="257"/>
      <c r="AB513" s="257"/>
      <c r="AC513" s="257"/>
      <c r="AD513" s="257"/>
      <c r="AE513" s="257"/>
      <c r="AF513" s="257"/>
      <c r="AG513" s="257"/>
      <c r="AH513" s="257"/>
      <c r="AI513" s="257"/>
      <c r="AJ513" s="257"/>
      <c r="AK513" s="257"/>
      <c r="AL513" s="257"/>
      <c r="AM513" s="257"/>
      <c r="AN513" s="257"/>
      <c r="AO513" s="257"/>
      <c r="AP513" s="257"/>
      <c r="AQ513" s="257"/>
      <c r="AR513" s="257"/>
      <c r="AS513" s="257"/>
      <c r="AT513" s="257"/>
      <c r="AU513" s="257"/>
      <c r="AV513" s="257"/>
      <c r="AW513" s="257"/>
      <c r="AX513" s="257"/>
      <c r="AY513" s="257"/>
      <c r="AZ513" s="257"/>
      <c r="BA513" s="257"/>
      <c r="BB513" s="257"/>
      <c r="BC513" s="257"/>
      <c r="BD513" s="257"/>
      <c r="BE513" s="257"/>
      <c r="BF513" s="257"/>
      <c r="BG513" s="257"/>
      <c r="BH513" s="257"/>
      <c r="BI513" s="257"/>
      <c r="BJ513" s="257"/>
    </row>
    <row r="514" spans="2:62" ht="15.75" customHeight="1">
      <c r="B514" s="7"/>
      <c r="C514" s="415"/>
      <c r="D514" s="347"/>
      <c r="E514" s="347"/>
      <c r="F514" s="414"/>
      <c r="G514" s="347"/>
      <c r="H514" s="347"/>
      <c r="I514" s="414"/>
      <c r="J514" s="347"/>
      <c r="K514" s="347"/>
      <c r="L514" s="347"/>
      <c r="M514" s="414"/>
      <c r="N514" s="347"/>
      <c r="O514" s="347"/>
      <c r="P514" s="347"/>
      <c r="Q514" s="414"/>
      <c r="R514" s="414"/>
      <c r="S514" s="414"/>
      <c r="T514" s="347"/>
      <c r="U514" s="347"/>
      <c r="V514" s="347"/>
      <c r="W514" s="347"/>
      <c r="X514" s="347"/>
      <c r="Y514" s="257"/>
      <c r="Z514" s="257"/>
      <c r="AA514" s="257"/>
      <c r="AB514" s="257"/>
      <c r="AC514" s="257"/>
      <c r="AD514" s="257"/>
      <c r="AE514" s="257"/>
      <c r="AF514" s="257"/>
      <c r="AG514" s="257"/>
      <c r="AH514" s="257"/>
      <c r="AI514" s="257"/>
      <c r="AJ514" s="257"/>
      <c r="AK514" s="257"/>
      <c r="AL514" s="257"/>
      <c r="AM514" s="257"/>
      <c r="AN514" s="257"/>
      <c r="AO514" s="257"/>
      <c r="AP514" s="257"/>
      <c r="AQ514" s="257"/>
      <c r="AR514" s="257"/>
      <c r="AS514" s="257"/>
      <c r="AT514" s="257"/>
      <c r="AU514" s="257"/>
      <c r="AV514" s="257"/>
      <c r="AW514" s="257"/>
      <c r="AX514" s="257"/>
      <c r="AY514" s="257"/>
      <c r="AZ514" s="257"/>
      <c r="BA514" s="257"/>
      <c r="BB514" s="257"/>
      <c r="BC514" s="257"/>
      <c r="BD514" s="257"/>
      <c r="BE514" s="257"/>
      <c r="BF514" s="257"/>
      <c r="BG514" s="257"/>
      <c r="BH514" s="257"/>
      <c r="BI514" s="257"/>
      <c r="BJ514" s="257"/>
    </row>
    <row r="515" spans="2:62" ht="15.75" customHeight="1">
      <c r="B515" s="7"/>
      <c r="C515" s="347"/>
      <c r="D515" s="347"/>
      <c r="E515" s="347"/>
      <c r="F515" s="414"/>
      <c r="G515" s="347"/>
      <c r="H515" s="347"/>
      <c r="I515" s="414"/>
      <c r="J515" s="347"/>
      <c r="K515" s="347"/>
      <c r="L515" s="347"/>
      <c r="M515" s="414"/>
      <c r="N515" s="347"/>
      <c r="O515" s="347"/>
      <c r="P515" s="347"/>
      <c r="Q515" s="414"/>
      <c r="R515" s="414"/>
      <c r="S515" s="414"/>
      <c r="T515" s="347"/>
      <c r="U515" s="347"/>
      <c r="V515" s="347"/>
      <c r="W515" s="347"/>
      <c r="X515" s="347"/>
      <c r="Y515" s="257"/>
      <c r="Z515" s="257"/>
      <c r="AA515" s="257"/>
      <c r="AB515" s="257"/>
      <c r="AC515" s="257"/>
      <c r="AD515" s="257"/>
      <c r="AE515" s="257"/>
      <c r="AF515" s="257"/>
      <c r="AG515" s="257"/>
      <c r="AH515" s="257"/>
      <c r="AI515" s="257"/>
      <c r="AJ515" s="257"/>
      <c r="AK515" s="257"/>
      <c r="AL515" s="257"/>
      <c r="AM515" s="257"/>
      <c r="AN515" s="257"/>
      <c r="AO515" s="257"/>
      <c r="AP515" s="257"/>
      <c r="AQ515" s="257"/>
      <c r="AR515" s="257"/>
      <c r="AS515" s="257"/>
      <c r="AT515" s="257"/>
      <c r="AU515" s="257"/>
      <c r="AV515" s="257"/>
      <c r="AW515" s="257"/>
      <c r="AX515" s="257"/>
      <c r="AY515" s="257"/>
      <c r="AZ515" s="257"/>
      <c r="BA515" s="257"/>
      <c r="BB515" s="257"/>
      <c r="BC515" s="257"/>
      <c r="BD515" s="257"/>
      <c r="BE515" s="257"/>
      <c r="BF515" s="257"/>
      <c r="BG515" s="257"/>
      <c r="BH515" s="257"/>
      <c r="BI515" s="257"/>
      <c r="BJ515" s="257"/>
    </row>
    <row r="516" spans="2:62" ht="15.75" customHeight="1">
      <c r="B516" s="7"/>
      <c r="C516" s="347"/>
      <c r="D516" s="347"/>
      <c r="E516" s="347"/>
      <c r="F516" s="347"/>
      <c r="G516" s="347"/>
      <c r="H516" s="347"/>
      <c r="I516" s="347"/>
      <c r="J516" s="413"/>
      <c r="K516" s="413"/>
      <c r="L516" s="413"/>
      <c r="M516" s="414"/>
      <c r="N516" s="347"/>
      <c r="O516" s="347"/>
      <c r="P516" s="347"/>
      <c r="Q516" s="347"/>
      <c r="R516" s="347"/>
      <c r="S516" s="414"/>
      <c r="T516" s="347"/>
      <c r="U516" s="347"/>
      <c r="V516" s="347"/>
      <c r="W516" s="347"/>
      <c r="X516" s="347"/>
      <c r="Y516" s="257"/>
      <c r="Z516" s="257"/>
      <c r="AA516" s="257"/>
      <c r="AB516" s="257"/>
      <c r="AC516" s="257"/>
      <c r="AD516" s="257"/>
      <c r="AE516" s="257"/>
      <c r="AF516" s="257"/>
      <c r="AG516" s="257"/>
      <c r="AH516" s="257"/>
      <c r="AI516" s="257"/>
      <c r="AJ516" s="257"/>
      <c r="AK516" s="257"/>
      <c r="AL516" s="257"/>
      <c r="AM516" s="257"/>
      <c r="AN516" s="257"/>
      <c r="AO516" s="257"/>
      <c r="AP516" s="257"/>
      <c r="AQ516" s="257"/>
      <c r="AR516" s="257"/>
      <c r="AS516" s="257"/>
      <c r="AT516" s="257"/>
      <c r="AU516" s="257"/>
      <c r="AV516" s="257"/>
      <c r="AW516" s="257"/>
      <c r="AX516" s="257"/>
      <c r="AY516" s="257"/>
      <c r="AZ516" s="257"/>
      <c r="BA516" s="257"/>
      <c r="BB516" s="257"/>
      <c r="BC516" s="257"/>
      <c r="BD516" s="257"/>
      <c r="BE516" s="257"/>
      <c r="BF516" s="257"/>
      <c r="BG516" s="257"/>
      <c r="BH516" s="257"/>
      <c r="BI516" s="257"/>
      <c r="BJ516" s="257"/>
    </row>
    <row r="517" spans="2:62" ht="15.75" customHeight="1">
      <c r="B517" s="7"/>
      <c r="C517" s="347"/>
      <c r="D517" s="347"/>
      <c r="E517" s="347"/>
      <c r="F517" s="347"/>
      <c r="G517" s="347"/>
      <c r="H517" s="347"/>
      <c r="I517" s="347"/>
      <c r="J517" s="347"/>
      <c r="K517" s="347"/>
      <c r="L517" s="347"/>
      <c r="M517" s="414"/>
      <c r="N517" s="347"/>
      <c r="O517" s="347"/>
      <c r="P517" s="347"/>
      <c r="Q517" s="347"/>
      <c r="R517" s="347"/>
      <c r="S517" s="414"/>
      <c r="T517" s="347"/>
      <c r="U517" s="347"/>
      <c r="V517" s="347"/>
      <c r="W517" s="347"/>
      <c r="X517" s="347"/>
      <c r="Y517" s="257"/>
      <c r="Z517" s="257"/>
      <c r="AA517" s="257"/>
      <c r="AB517" s="257"/>
      <c r="AC517" s="257"/>
      <c r="AD517" s="257"/>
      <c r="AE517" s="257"/>
      <c r="AF517" s="257"/>
      <c r="AG517" s="257"/>
      <c r="AH517" s="257"/>
      <c r="AI517" s="257"/>
      <c r="AJ517" s="257"/>
      <c r="AK517" s="257"/>
      <c r="AL517" s="257"/>
      <c r="AM517" s="257"/>
      <c r="AN517" s="257"/>
      <c r="AO517" s="257"/>
      <c r="AP517" s="257"/>
      <c r="AQ517" s="257"/>
      <c r="AR517" s="257"/>
      <c r="AS517" s="257"/>
      <c r="AT517" s="257"/>
      <c r="AU517" s="257"/>
      <c r="AV517" s="257"/>
      <c r="AW517" s="257"/>
      <c r="AX517" s="257"/>
      <c r="AY517" s="257"/>
      <c r="AZ517" s="257"/>
      <c r="BA517" s="257"/>
      <c r="BB517" s="257"/>
      <c r="BC517" s="257"/>
      <c r="BD517" s="257"/>
      <c r="BE517" s="257"/>
      <c r="BF517" s="257"/>
      <c r="BG517" s="257"/>
      <c r="BH517" s="257"/>
      <c r="BI517" s="257"/>
      <c r="BJ517" s="257"/>
    </row>
    <row r="518" spans="2:62" ht="15.75" customHeight="1">
      <c r="B518" s="7"/>
      <c r="C518" s="347"/>
      <c r="D518" s="347"/>
      <c r="E518" s="347"/>
      <c r="F518" s="347"/>
      <c r="G518" s="347"/>
      <c r="H518" s="347"/>
      <c r="I518" s="347"/>
      <c r="J518" s="347"/>
      <c r="K518" s="347"/>
      <c r="L518" s="347"/>
      <c r="M518" s="414"/>
      <c r="N518" s="347"/>
      <c r="O518" s="347"/>
      <c r="P518" s="347"/>
      <c r="Q518" s="347"/>
      <c r="R518" s="347"/>
      <c r="S518" s="414"/>
      <c r="T518" s="347"/>
      <c r="U518" s="347"/>
      <c r="V518" s="347"/>
      <c r="W518" s="347"/>
      <c r="X518" s="347"/>
      <c r="Y518" s="257"/>
      <c r="Z518" s="257"/>
      <c r="AA518" s="257"/>
      <c r="AB518" s="257"/>
      <c r="AC518" s="257"/>
      <c r="AD518" s="257"/>
      <c r="AE518" s="257"/>
      <c r="AF518" s="257"/>
      <c r="AG518" s="257"/>
      <c r="AH518" s="257"/>
      <c r="AI518" s="257"/>
      <c r="AJ518" s="257"/>
      <c r="AK518" s="257"/>
      <c r="AL518" s="257"/>
      <c r="AM518" s="257"/>
      <c r="AN518" s="257"/>
      <c r="AO518" s="257"/>
      <c r="AP518" s="257"/>
      <c r="AQ518" s="257"/>
      <c r="AR518" s="257"/>
      <c r="AS518" s="257"/>
      <c r="AT518" s="257"/>
      <c r="AU518" s="257"/>
      <c r="AV518" s="257"/>
      <c r="AW518" s="257"/>
      <c r="AX518" s="257"/>
      <c r="AY518" s="257"/>
      <c r="AZ518" s="257"/>
      <c r="BA518" s="257"/>
      <c r="BB518" s="257"/>
      <c r="BC518" s="257"/>
      <c r="BD518" s="257"/>
      <c r="BE518" s="257"/>
      <c r="BF518" s="257"/>
      <c r="BG518" s="257"/>
      <c r="BH518" s="257"/>
      <c r="BI518" s="257"/>
      <c r="BJ518" s="257"/>
    </row>
    <row r="519" spans="2:62" ht="15.75" customHeight="1">
      <c r="B519" s="7"/>
      <c r="C519" s="347"/>
      <c r="D519" s="347"/>
      <c r="E519" s="347"/>
      <c r="F519" s="347"/>
      <c r="G519" s="347"/>
      <c r="H519" s="347"/>
      <c r="I519" s="347"/>
      <c r="J519" s="347"/>
      <c r="K519" s="347"/>
      <c r="L519" s="347"/>
      <c r="M519" s="414"/>
      <c r="N519" s="347"/>
      <c r="O519" s="347"/>
      <c r="P519" s="347"/>
      <c r="Q519" s="347"/>
      <c r="R519" s="347"/>
      <c r="S519" s="414"/>
      <c r="T519" s="347"/>
      <c r="U519" s="347"/>
      <c r="V519" s="347"/>
      <c r="W519" s="347"/>
      <c r="X519" s="347"/>
      <c r="Y519" s="257"/>
      <c r="Z519" s="257"/>
      <c r="AA519" s="257"/>
      <c r="AB519" s="257"/>
      <c r="AC519" s="257"/>
      <c r="AD519" s="257"/>
      <c r="AE519" s="257"/>
      <c r="AF519" s="257"/>
      <c r="AG519" s="257"/>
      <c r="AH519" s="257"/>
      <c r="AI519" s="257"/>
      <c r="AJ519" s="257"/>
      <c r="AK519" s="257"/>
      <c r="AL519" s="257"/>
      <c r="AM519" s="257"/>
      <c r="AN519" s="257"/>
      <c r="AO519" s="257"/>
      <c r="AP519" s="257"/>
      <c r="AQ519" s="257"/>
      <c r="AR519" s="257"/>
      <c r="AS519" s="257"/>
      <c r="AT519" s="257"/>
      <c r="AU519" s="257"/>
      <c r="AV519" s="257"/>
      <c r="AW519" s="257"/>
      <c r="AX519" s="257"/>
      <c r="AY519" s="257"/>
      <c r="AZ519" s="257"/>
      <c r="BA519" s="257"/>
      <c r="BB519" s="257"/>
      <c r="BC519" s="257"/>
      <c r="BD519" s="257"/>
      <c r="BE519" s="257"/>
      <c r="BF519" s="257"/>
      <c r="BG519" s="257"/>
      <c r="BH519" s="257"/>
      <c r="BI519" s="257"/>
      <c r="BJ519" s="257"/>
    </row>
    <row r="520" spans="2:62" ht="15.75" customHeight="1">
      <c r="B520" s="7"/>
      <c r="C520" s="347"/>
      <c r="D520" s="347"/>
      <c r="E520" s="347"/>
      <c r="F520" s="347"/>
      <c r="G520" s="347"/>
      <c r="H520" s="347"/>
      <c r="I520" s="347"/>
      <c r="J520" s="347"/>
      <c r="K520" s="347"/>
      <c r="L520" s="347"/>
      <c r="M520" s="414"/>
      <c r="N520" s="347"/>
      <c r="O520" s="347"/>
      <c r="P520" s="347"/>
      <c r="Q520" s="347"/>
      <c r="R520" s="347"/>
      <c r="S520" s="347"/>
      <c r="T520" s="347"/>
      <c r="U520" s="347"/>
      <c r="V520" s="347"/>
      <c r="W520" s="347"/>
      <c r="X520" s="347"/>
      <c r="Y520" s="257"/>
      <c r="Z520" s="257"/>
      <c r="AA520" s="257"/>
      <c r="AB520" s="257"/>
      <c r="AC520" s="257"/>
      <c r="AD520" s="257"/>
      <c r="AE520" s="257"/>
      <c r="AF520" s="257"/>
      <c r="AG520" s="257"/>
      <c r="AH520" s="257"/>
      <c r="AI520" s="257"/>
      <c r="AJ520" s="257"/>
      <c r="AK520" s="257"/>
      <c r="AL520" s="257"/>
      <c r="AM520" s="257"/>
      <c r="AN520" s="257"/>
      <c r="AO520" s="257"/>
      <c r="AP520" s="257"/>
      <c r="AQ520" s="257"/>
      <c r="AR520" s="257"/>
      <c r="AS520" s="257"/>
      <c r="AT520" s="257"/>
      <c r="AU520" s="257"/>
      <c r="AV520" s="257"/>
      <c r="AW520" s="257"/>
      <c r="AX520" s="257"/>
      <c r="AY520" s="257"/>
      <c r="AZ520" s="257"/>
      <c r="BA520" s="257"/>
      <c r="BB520" s="257"/>
      <c r="BC520" s="257"/>
      <c r="BD520" s="257"/>
      <c r="BE520" s="257"/>
      <c r="BF520" s="257"/>
      <c r="BG520" s="257"/>
      <c r="BH520" s="257"/>
      <c r="BI520" s="257"/>
      <c r="BJ520" s="257"/>
    </row>
    <row r="521" spans="2:62" ht="15.75" customHeight="1">
      <c r="B521" s="7"/>
      <c r="C521" s="347"/>
      <c r="D521" s="347"/>
      <c r="E521" s="347"/>
      <c r="F521" s="347"/>
      <c r="G521" s="347"/>
      <c r="H521" s="347"/>
      <c r="I521" s="347"/>
      <c r="J521" s="413"/>
      <c r="K521" s="413"/>
      <c r="L521" s="413"/>
      <c r="M521" s="416"/>
      <c r="N521" s="413"/>
      <c r="O521" s="413"/>
      <c r="P521" s="413"/>
      <c r="Q521" s="347"/>
      <c r="R521" s="347"/>
      <c r="S521" s="413"/>
      <c r="T521" s="347"/>
      <c r="U521" s="347"/>
      <c r="V521" s="347"/>
      <c r="W521" s="347"/>
      <c r="X521" s="347"/>
      <c r="Y521" s="257"/>
      <c r="Z521" s="257"/>
      <c r="AA521" s="257"/>
      <c r="AB521" s="257"/>
      <c r="AC521" s="257"/>
      <c r="AD521" s="257"/>
      <c r="AE521" s="257"/>
      <c r="AF521" s="257"/>
      <c r="AG521" s="257"/>
      <c r="AH521" s="257"/>
      <c r="AI521" s="257"/>
      <c r="AJ521" s="257"/>
      <c r="AK521" s="257"/>
      <c r="AL521" s="257"/>
      <c r="AM521" s="257"/>
      <c r="AN521" s="257"/>
      <c r="AO521" s="257"/>
      <c r="AP521" s="257"/>
      <c r="AQ521" s="257"/>
      <c r="AR521" s="257"/>
      <c r="AS521" s="257"/>
      <c r="AT521" s="257"/>
      <c r="AU521" s="257"/>
      <c r="AV521" s="257"/>
      <c r="AW521" s="257"/>
      <c r="AX521" s="257"/>
      <c r="AY521" s="257"/>
      <c r="AZ521" s="257"/>
      <c r="BA521" s="257"/>
      <c r="BB521" s="257"/>
      <c r="BC521" s="257"/>
      <c r="BD521" s="257"/>
      <c r="BE521" s="257"/>
      <c r="BF521" s="257"/>
      <c r="BG521" s="257"/>
      <c r="BH521" s="257"/>
      <c r="BI521" s="257"/>
      <c r="BJ521" s="257"/>
    </row>
    <row r="522" spans="2:62" ht="15.75" customHeight="1">
      <c r="B522" s="7"/>
      <c r="C522" s="347"/>
      <c r="D522" s="347"/>
      <c r="E522" s="347"/>
      <c r="F522" s="347"/>
      <c r="G522" s="347"/>
      <c r="H522" s="347"/>
      <c r="I522" s="347"/>
      <c r="J522" s="347"/>
      <c r="K522" s="347"/>
      <c r="L522" s="347"/>
      <c r="M522" s="347"/>
      <c r="N522" s="347"/>
      <c r="O522" s="347"/>
      <c r="P522" s="347"/>
      <c r="Q522" s="347"/>
      <c r="R522" s="347"/>
      <c r="S522" s="347"/>
      <c r="T522" s="347"/>
      <c r="U522" s="347"/>
      <c r="V522" s="347"/>
      <c r="W522" s="347"/>
      <c r="X522" s="347"/>
      <c r="Y522" s="257"/>
      <c r="Z522" s="257"/>
      <c r="AA522" s="257"/>
      <c r="AB522" s="257"/>
      <c r="AC522" s="257"/>
      <c r="AD522" s="257"/>
      <c r="AE522" s="257"/>
      <c r="AF522" s="257"/>
      <c r="AG522" s="257"/>
      <c r="AH522" s="257"/>
      <c r="AI522" s="257"/>
      <c r="AJ522" s="257"/>
      <c r="AK522" s="257"/>
      <c r="AL522" s="257"/>
      <c r="AM522" s="257"/>
      <c r="AN522" s="257"/>
      <c r="AO522" s="257"/>
      <c r="AP522" s="257"/>
      <c r="AQ522" s="257"/>
      <c r="AR522" s="257"/>
      <c r="AS522" s="257"/>
      <c r="AT522" s="257"/>
      <c r="AU522" s="257"/>
      <c r="AV522" s="257"/>
      <c r="AW522" s="257"/>
      <c r="AX522" s="257"/>
      <c r="AY522" s="257"/>
      <c r="AZ522" s="257"/>
      <c r="BA522" s="257"/>
      <c r="BB522" s="257"/>
      <c r="BC522" s="257"/>
      <c r="BD522" s="257"/>
      <c r="BE522" s="257"/>
      <c r="BF522" s="257"/>
      <c r="BG522" s="257"/>
      <c r="BH522" s="257"/>
      <c r="BI522" s="257"/>
      <c r="BJ522" s="257"/>
    </row>
    <row r="523" spans="2:62" ht="15.75" customHeight="1">
      <c r="B523" s="7"/>
      <c r="C523" s="347"/>
      <c r="D523" s="347"/>
      <c r="E523" s="347"/>
      <c r="F523" s="347"/>
      <c r="G523" s="347"/>
      <c r="H523" s="347"/>
      <c r="I523" s="347"/>
      <c r="J523" s="347"/>
      <c r="K523" s="347"/>
      <c r="L523" s="347"/>
      <c r="M523" s="347"/>
      <c r="N523" s="347"/>
      <c r="O523" s="347"/>
      <c r="P523" s="347"/>
      <c r="Q523" s="347"/>
      <c r="R523" s="347"/>
      <c r="S523" s="347"/>
      <c r="T523" s="347"/>
      <c r="U523" s="347"/>
      <c r="V523" s="347"/>
      <c r="W523" s="347"/>
      <c r="X523" s="347"/>
      <c r="Y523" s="257"/>
      <c r="Z523" s="257"/>
      <c r="AA523" s="257"/>
      <c r="AB523" s="257"/>
      <c r="AC523" s="257"/>
      <c r="AD523" s="257"/>
      <c r="AE523" s="257"/>
      <c r="AF523" s="257"/>
      <c r="AG523" s="257"/>
      <c r="AH523" s="257"/>
      <c r="AI523" s="257"/>
      <c r="AJ523" s="257"/>
      <c r="AK523" s="257"/>
      <c r="AL523" s="257"/>
      <c r="AM523" s="257"/>
      <c r="AN523" s="257"/>
      <c r="AO523" s="257"/>
      <c r="AP523" s="257"/>
      <c r="AQ523" s="257"/>
      <c r="AR523" s="257"/>
      <c r="AS523" s="257"/>
      <c r="AT523" s="257"/>
      <c r="AU523" s="257"/>
      <c r="AV523" s="257"/>
      <c r="AW523" s="257"/>
      <c r="AX523" s="257"/>
      <c r="AY523" s="257"/>
      <c r="AZ523" s="257"/>
      <c r="BA523" s="257"/>
      <c r="BB523" s="257"/>
      <c r="BC523" s="257"/>
      <c r="BD523" s="257"/>
      <c r="BE523" s="257"/>
      <c r="BF523" s="257"/>
      <c r="BG523" s="257"/>
      <c r="BH523" s="257"/>
      <c r="BI523" s="257"/>
      <c r="BJ523" s="257"/>
    </row>
    <row r="524" spans="2:62" ht="15.75" customHeight="1">
      <c r="B524" s="7"/>
      <c r="C524" s="347"/>
      <c r="D524" s="347"/>
      <c r="E524" s="347"/>
      <c r="F524" s="347"/>
      <c r="G524" s="347"/>
      <c r="H524" s="347"/>
      <c r="I524" s="347"/>
      <c r="J524" s="347"/>
      <c r="K524" s="347"/>
      <c r="L524" s="347"/>
      <c r="M524" s="347"/>
      <c r="N524" s="347"/>
      <c r="O524" s="347"/>
      <c r="P524" s="347"/>
      <c r="Q524" s="347"/>
      <c r="R524" s="347"/>
      <c r="S524" s="347"/>
      <c r="T524" s="347"/>
      <c r="U524" s="347"/>
      <c r="V524" s="347"/>
      <c r="W524" s="347"/>
      <c r="X524" s="347"/>
      <c r="Y524" s="257"/>
      <c r="Z524" s="257"/>
      <c r="AA524" s="257"/>
      <c r="AB524" s="257"/>
      <c r="AC524" s="257"/>
      <c r="AD524" s="257"/>
      <c r="AE524" s="257"/>
      <c r="AF524" s="257"/>
      <c r="AG524" s="257"/>
      <c r="AH524" s="257"/>
      <c r="AI524" s="257"/>
      <c r="AJ524" s="257"/>
      <c r="AK524" s="257"/>
      <c r="AL524" s="257"/>
      <c r="AM524" s="257"/>
      <c r="AN524" s="257"/>
      <c r="AO524" s="257"/>
      <c r="AP524" s="257"/>
      <c r="AQ524" s="257"/>
      <c r="AR524" s="257"/>
      <c r="AS524" s="257"/>
      <c r="AT524" s="257"/>
      <c r="AU524" s="257"/>
      <c r="AV524" s="257"/>
      <c r="AW524" s="257"/>
      <c r="AX524" s="257"/>
      <c r="AY524" s="257"/>
      <c r="AZ524" s="257"/>
      <c r="BA524" s="257"/>
      <c r="BB524" s="257"/>
      <c r="BC524" s="257"/>
      <c r="BD524" s="257"/>
      <c r="BE524" s="257"/>
      <c r="BF524" s="257"/>
      <c r="BG524" s="257"/>
      <c r="BH524" s="257"/>
      <c r="BI524" s="257"/>
      <c r="BJ524" s="257"/>
    </row>
    <row r="525" spans="2:62" ht="15.75" customHeight="1">
      <c r="B525" s="7"/>
      <c r="C525" s="417"/>
      <c r="D525" s="418"/>
      <c r="E525" s="418"/>
      <c r="F525" s="418"/>
      <c r="G525" s="418"/>
      <c r="H525" s="418"/>
      <c r="I525" s="418"/>
      <c r="J525" s="418"/>
      <c r="K525" s="418"/>
      <c r="L525" s="418"/>
      <c r="M525" s="418"/>
      <c r="N525" s="418"/>
      <c r="O525" s="418"/>
      <c r="P525" s="418"/>
      <c r="Q525" s="418"/>
      <c r="R525" s="418"/>
      <c r="S525" s="418"/>
      <c r="T525" s="347"/>
      <c r="U525" s="347"/>
      <c r="V525" s="347"/>
      <c r="W525" s="347"/>
      <c r="X525" s="347"/>
      <c r="Y525" s="257"/>
      <c r="Z525" s="257"/>
      <c r="AA525" s="257"/>
      <c r="AB525" s="257"/>
      <c r="AC525" s="257"/>
      <c r="AD525" s="257"/>
      <c r="AE525" s="257"/>
      <c r="AF525" s="257"/>
      <c r="AG525" s="257"/>
      <c r="AH525" s="257"/>
      <c r="AI525" s="257"/>
      <c r="AJ525" s="257"/>
      <c r="AK525" s="257"/>
      <c r="AL525" s="257"/>
      <c r="AM525" s="257"/>
      <c r="AN525" s="257"/>
      <c r="AO525" s="257"/>
      <c r="AP525" s="257"/>
      <c r="AQ525" s="257"/>
      <c r="AR525" s="257"/>
      <c r="AS525" s="257"/>
      <c r="AT525" s="257"/>
      <c r="AU525" s="257"/>
      <c r="AV525" s="257"/>
      <c r="AW525" s="257"/>
      <c r="AX525" s="257"/>
      <c r="AY525" s="257"/>
      <c r="AZ525" s="257"/>
      <c r="BA525" s="257"/>
      <c r="BB525" s="257"/>
      <c r="BC525" s="257"/>
      <c r="BD525" s="257"/>
      <c r="BE525" s="257"/>
      <c r="BF525" s="257"/>
      <c r="BG525" s="257"/>
      <c r="BH525" s="257"/>
      <c r="BI525" s="257"/>
      <c r="BJ525" s="257"/>
    </row>
    <row r="526" spans="2:62" ht="15.75" customHeight="1">
      <c r="B526" s="7"/>
      <c r="C526" s="347"/>
      <c r="D526" s="347"/>
      <c r="E526" s="347"/>
      <c r="F526" s="347"/>
      <c r="G526" s="347"/>
      <c r="H526" s="347"/>
      <c r="I526" s="347"/>
      <c r="J526" s="347"/>
      <c r="K526" s="347"/>
      <c r="L526" s="347"/>
      <c r="M526" s="347"/>
      <c r="N526" s="347"/>
      <c r="O526" s="347"/>
      <c r="P526" s="347"/>
      <c r="Q526" s="419"/>
      <c r="R526" s="347"/>
      <c r="S526" s="347"/>
      <c r="T526" s="347"/>
      <c r="U526" s="347"/>
      <c r="V526" s="347"/>
      <c r="W526" s="347"/>
      <c r="X526" s="347"/>
      <c r="Y526" s="257"/>
      <c r="Z526" s="257"/>
      <c r="AA526" s="257"/>
      <c r="AB526" s="257"/>
      <c r="AC526" s="257"/>
      <c r="AD526" s="257"/>
      <c r="AE526" s="257"/>
      <c r="AF526" s="257"/>
      <c r="AG526" s="257"/>
      <c r="AH526" s="257"/>
      <c r="AI526" s="257"/>
      <c r="AJ526" s="257"/>
      <c r="AK526" s="257"/>
      <c r="AL526" s="257"/>
      <c r="AM526" s="257"/>
      <c r="AN526" s="257"/>
      <c r="AO526" s="257"/>
      <c r="AP526" s="257"/>
      <c r="AQ526" s="257"/>
      <c r="AR526" s="257"/>
      <c r="AS526" s="257"/>
      <c r="AT526" s="257"/>
      <c r="AU526" s="257"/>
      <c r="AV526" s="257"/>
      <c r="AW526" s="257"/>
      <c r="AX526" s="257"/>
      <c r="AY526" s="257"/>
      <c r="AZ526" s="257"/>
      <c r="BA526" s="257"/>
      <c r="BB526" s="257"/>
      <c r="BC526" s="257"/>
      <c r="BD526" s="257"/>
      <c r="BE526" s="257"/>
      <c r="BF526" s="257"/>
      <c r="BG526" s="257"/>
      <c r="BH526" s="257"/>
      <c r="BI526" s="257"/>
      <c r="BJ526" s="257"/>
    </row>
    <row r="527" spans="2:62" ht="15.75" customHeight="1">
      <c r="B527" s="7"/>
      <c r="C527" s="347"/>
      <c r="D527" s="347"/>
      <c r="E527" s="347"/>
      <c r="F527" s="347"/>
      <c r="G527" s="347"/>
      <c r="H527" s="347"/>
      <c r="I527" s="347"/>
      <c r="J527" s="347"/>
      <c r="K527" s="347"/>
      <c r="L527" s="420"/>
      <c r="M527" s="421"/>
      <c r="N527" s="421"/>
      <c r="O527" s="347"/>
      <c r="P527" s="420"/>
      <c r="Q527" s="421"/>
      <c r="R527" s="421"/>
      <c r="S527" s="420"/>
      <c r="T527" s="347"/>
      <c r="U527" s="347"/>
      <c r="V527" s="347"/>
      <c r="W527" s="347"/>
      <c r="X527" s="347"/>
      <c r="Y527" s="257"/>
      <c r="Z527" s="257"/>
      <c r="AA527" s="257"/>
      <c r="AB527" s="257"/>
      <c r="AC527" s="257"/>
      <c r="AD527" s="257"/>
      <c r="AE527" s="257"/>
      <c r="AF527" s="257"/>
      <c r="AG527" s="257"/>
      <c r="AH527" s="257"/>
      <c r="AI527" s="257"/>
      <c r="AJ527" s="257"/>
      <c r="AK527" s="257"/>
      <c r="AL527" s="257"/>
      <c r="AM527" s="257"/>
      <c r="AN527" s="257"/>
      <c r="AO527" s="257"/>
      <c r="AP527" s="257"/>
      <c r="AQ527" s="257"/>
      <c r="AR527" s="257"/>
      <c r="AS527" s="257"/>
      <c r="AT527" s="257"/>
      <c r="AU527" s="257"/>
      <c r="AV527" s="257"/>
      <c r="AW527" s="257"/>
      <c r="AX527" s="257"/>
      <c r="AY527" s="257"/>
      <c r="AZ527" s="257"/>
      <c r="BA527" s="257"/>
      <c r="BB527" s="257"/>
      <c r="BC527" s="257"/>
      <c r="BD527" s="257"/>
      <c r="BE527" s="257"/>
      <c r="BF527" s="257"/>
      <c r="BG527" s="257"/>
      <c r="BH527" s="257"/>
      <c r="BI527" s="257"/>
      <c r="BJ527" s="257"/>
    </row>
    <row r="528" spans="2:62" ht="15.75" customHeight="1">
      <c r="B528" s="7"/>
      <c r="C528" s="347"/>
      <c r="D528" s="347"/>
      <c r="E528" s="420"/>
      <c r="F528" s="422"/>
      <c r="G528" s="347"/>
      <c r="H528" s="420"/>
      <c r="I528" s="422"/>
      <c r="J528" s="421"/>
      <c r="K528" s="413"/>
      <c r="L528" s="420"/>
      <c r="M528" s="421"/>
      <c r="N528" s="421"/>
      <c r="O528" s="413"/>
      <c r="P528" s="420"/>
      <c r="Q528" s="421"/>
      <c r="R528" s="421"/>
      <c r="S528" s="420"/>
      <c r="T528" s="347"/>
      <c r="U528" s="347"/>
      <c r="V528" s="347"/>
      <c r="W528" s="347"/>
      <c r="X528" s="347"/>
      <c r="Y528" s="257"/>
      <c r="Z528" s="257"/>
      <c r="AA528" s="257"/>
      <c r="AB528" s="257"/>
      <c r="AC528" s="257"/>
      <c r="AD528" s="257"/>
      <c r="AE528" s="257"/>
      <c r="AF528" s="257"/>
      <c r="AG528" s="257"/>
      <c r="AH528" s="257"/>
      <c r="AI528" s="257"/>
      <c r="AJ528" s="257"/>
      <c r="AK528" s="257"/>
      <c r="AL528" s="257"/>
      <c r="AM528" s="257"/>
      <c r="AN528" s="257"/>
      <c r="AO528" s="257"/>
      <c r="AP528" s="257"/>
      <c r="AQ528" s="257"/>
      <c r="AR528" s="257"/>
      <c r="AS528" s="257"/>
      <c r="AT528" s="257"/>
      <c r="AU528" s="257"/>
      <c r="AV528" s="257"/>
      <c r="AW528" s="257"/>
      <c r="AX528" s="257"/>
      <c r="AY528" s="257"/>
      <c r="AZ528" s="257"/>
      <c r="BA528" s="257"/>
      <c r="BB528" s="257"/>
      <c r="BC528" s="257"/>
      <c r="BD528" s="257"/>
      <c r="BE528" s="257"/>
      <c r="BF528" s="257"/>
      <c r="BG528" s="257"/>
      <c r="BH528" s="257"/>
      <c r="BI528" s="257"/>
      <c r="BJ528" s="257"/>
    </row>
    <row r="529" spans="2:62" ht="15.75" customHeight="1">
      <c r="B529" s="7"/>
      <c r="C529" s="347"/>
      <c r="D529" s="423"/>
      <c r="E529" s="422"/>
      <c r="F529" s="422"/>
      <c r="G529" s="423"/>
      <c r="H529" s="422"/>
      <c r="I529" s="422"/>
      <c r="J529" s="422"/>
      <c r="K529" s="422"/>
      <c r="L529" s="422"/>
      <c r="M529" s="422"/>
      <c r="N529" s="422"/>
      <c r="O529" s="422"/>
      <c r="P529" s="422"/>
      <c r="Q529" s="422"/>
      <c r="R529" s="422"/>
      <c r="S529" s="422"/>
      <c r="T529" s="347"/>
      <c r="U529" s="347"/>
      <c r="V529" s="347"/>
      <c r="W529" s="347"/>
      <c r="X529" s="347"/>
      <c r="Y529" s="257"/>
      <c r="Z529" s="257"/>
      <c r="AA529" s="257"/>
      <c r="AB529" s="257"/>
      <c r="AC529" s="257"/>
      <c r="AD529" s="257"/>
      <c r="AE529" s="257"/>
      <c r="AF529" s="257"/>
      <c r="AG529" s="257"/>
      <c r="AH529" s="257"/>
      <c r="AI529" s="257"/>
      <c r="AJ529" s="257"/>
      <c r="AK529" s="257"/>
      <c r="AL529" s="257"/>
      <c r="AM529" s="257"/>
      <c r="AN529" s="257"/>
      <c r="AO529" s="257"/>
      <c r="AP529" s="257"/>
      <c r="AQ529" s="257"/>
      <c r="AR529" s="257"/>
      <c r="AS529" s="257"/>
      <c r="AT529" s="257"/>
      <c r="AU529" s="257"/>
      <c r="AV529" s="257"/>
      <c r="AW529" s="257"/>
      <c r="AX529" s="257"/>
      <c r="AY529" s="257"/>
      <c r="AZ529" s="257"/>
      <c r="BA529" s="257"/>
      <c r="BB529" s="257"/>
      <c r="BC529" s="257"/>
      <c r="BD529" s="257"/>
      <c r="BE529" s="257"/>
      <c r="BF529" s="257"/>
      <c r="BG529" s="257"/>
      <c r="BH529" s="257"/>
      <c r="BI529" s="257"/>
      <c r="BJ529" s="257"/>
    </row>
    <row r="530" spans="2:62" ht="15.75" customHeight="1">
      <c r="B530" s="7"/>
      <c r="C530" s="413"/>
      <c r="D530" s="347"/>
      <c r="E530" s="347"/>
      <c r="F530" s="347"/>
      <c r="G530" s="347"/>
      <c r="H530" s="347"/>
      <c r="I530" s="347"/>
      <c r="J530" s="347"/>
      <c r="K530" s="347"/>
      <c r="L530" s="347"/>
      <c r="M530" s="347"/>
      <c r="N530" s="347"/>
      <c r="O530" s="347"/>
      <c r="P530" s="347"/>
      <c r="Q530" s="347"/>
      <c r="R530" s="347"/>
      <c r="S530" s="347"/>
      <c r="T530" s="347"/>
      <c r="U530" s="347"/>
      <c r="V530" s="347"/>
      <c r="W530" s="347"/>
      <c r="X530" s="347"/>
      <c r="Y530" s="257"/>
      <c r="Z530" s="257"/>
      <c r="AA530" s="257"/>
      <c r="AB530" s="257"/>
      <c r="AC530" s="257"/>
      <c r="AD530" s="257"/>
      <c r="AE530" s="257"/>
      <c r="AF530" s="257"/>
      <c r="AG530" s="257"/>
      <c r="AH530" s="257"/>
      <c r="AI530" s="257"/>
      <c r="AJ530" s="257"/>
      <c r="AK530" s="257"/>
      <c r="AL530" s="257"/>
      <c r="AM530" s="257"/>
      <c r="AN530" s="257"/>
      <c r="AO530" s="257"/>
      <c r="AP530" s="257"/>
      <c r="AQ530" s="257"/>
      <c r="AR530" s="257"/>
      <c r="AS530" s="257"/>
      <c r="AT530" s="257"/>
      <c r="AU530" s="257"/>
      <c r="AV530" s="257"/>
      <c r="AW530" s="257"/>
      <c r="AX530" s="257"/>
      <c r="AY530" s="257"/>
      <c r="AZ530" s="257"/>
      <c r="BA530" s="257"/>
      <c r="BB530" s="257"/>
      <c r="BC530" s="257"/>
      <c r="BD530" s="257"/>
      <c r="BE530" s="257"/>
      <c r="BF530" s="257"/>
      <c r="BG530" s="257"/>
      <c r="BH530" s="257"/>
      <c r="BI530" s="257"/>
      <c r="BJ530" s="257"/>
    </row>
    <row r="531" spans="2:62" ht="15.75" customHeight="1">
      <c r="B531" s="7"/>
      <c r="C531" s="347"/>
      <c r="D531" s="347"/>
      <c r="E531" s="347"/>
      <c r="F531" s="347"/>
      <c r="G531" s="347"/>
      <c r="H531" s="347"/>
      <c r="I531" s="347"/>
      <c r="J531" s="347"/>
      <c r="K531" s="347"/>
      <c r="L531" s="347"/>
      <c r="M531" s="347"/>
      <c r="N531" s="347"/>
      <c r="O531" s="347"/>
      <c r="P531" s="347"/>
      <c r="Q531" s="347"/>
      <c r="R531" s="347"/>
      <c r="S531" s="347"/>
      <c r="T531" s="347"/>
      <c r="U531" s="347"/>
      <c r="V531" s="347"/>
      <c r="W531" s="347"/>
      <c r="X531" s="347"/>
      <c r="Y531" s="257"/>
      <c r="Z531" s="257"/>
      <c r="AA531" s="257"/>
      <c r="AB531" s="257"/>
      <c r="AC531" s="257"/>
      <c r="AD531" s="257"/>
      <c r="AE531" s="257"/>
      <c r="AF531" s="257"/>
      <c r="AG531" s="257"/>
      <c r="AH531" s="257"/>
      <c r="AI531" s="257"/>
      <c r="AJ531" s="257"/>
      <c r="AK531" s="257"/>
      <c r="AL531" s="257"/>
      <c r="AM531" s="257"/>
      <c r="AN531" s="257"/>
      <c r="AO531" s="257"/>
      <c r="AP531" s="257"/>
      <c r="AQ531" s="257"/>
      <c r="AR531" s="257"/>
      <c r="AS531" s="257"/>
      <c r="AT531" s="257"/>
      <c r="AU531" s="257"/>
      <c r="AV531" s="257"/>
      <c r="AW531" s="257"/>
      <c r="AX531" s="257"/>
      <c r="AY531" s="257"/>
      <c r="AZ531" s="257"/>
      <c r="BA531" s="257"/>
      <c r="BB531" s="257"/>
      <c r="BC531" s="257"/>
      <c r="BD531" s="257"/>
      <c r="BE531" s="257"/>
      <c r="BF531" s="257"/>
      <c r="BG531" s="257"/>
      <c r="BH531" s="257"/>
      <c r="BI531" s="257"/>
      <c r="BJ531" s="257"/>
    </row>
    <row r="532" spans="2:62" ht="15.75" customHeight="1">
      <c r="B532" s="7"/>
      <c r="C532" s="347"/>
      <c r="D532" s="347"/>
      <c r="E532" s="414"/>
      <c r="F532" s="424"/>
      <c r="G532" s="347"/>
      <c r="H532" s="414"/>
      <c r="I532" s="424"/>
      <c r="J532" s="424"/>
      <c r="K532" s="414"/>
      <c r="L532" s="424"/>
      <c r="M532" s="414"/>
      <c r="N532" s="424"/>
      <c r="O532" s="414"/>
      <c r="P532" s="424"/>
      <c r="Q532" s="414"/>
      <c r="R532" s="414"/>
      <c r="S532" s="414"/>
      <c r="T532" s="347"/>
      <c r="U532" s="347"/>
      <c r="V532" s="347"/>
      <c r="W532" s="347"/>
      <c r="X532" s="347"/>
      <c r="Y532" s="257"/>
      <c r="Z532" s="257"/>
      <c r="AA532" s="257"/>
      <c r="AB532" s="257"/>
      <c r="AC532" s="257"/>
      <c r="AD532" s="257"/>
      <c r="AE532" s="257"/>
      <c r="AF532" s="257"/>
      <c r="AG532" s="257"/>
      <c r="AH532" s="257"/>
      <c r="AI532" s="257"/>
      <c r="AJ532" s="257"/>
      <c r="AK532" s="257"/>
      <c r="AL532" s="257"/>
      <c r="AM532" s="257"/>
      <c r="AN532" s="257"/>
      <c r="AO532" s="257"/>
      <c r="AP532" s="257"/>
      <c r="AQ532" s="257"/>
      <c r="AR532" s="257"/>
      <c r="AS532" s="257"/>
      <c r="AT532" s="257"/>
      <c r="AU532" s="257"/>
      <c r="AV532" s="257"/>
      <c r="AW532" s="257"/>
      <c r="AX532" s="257"/>
      <c r="AY532" s="257"/>
      <c r="AZ532" s="257"/>
      <c r="BA532" s="257"/>
      <c r="BB532" s="257"/>
      <c r="BC532" s="257"/>
      <c r="BD532" s="257"/>
      <c r="BE532" s="257"/>
      <c r="BF532" s="257"/>
      <c r="BG532" s="257"/>
      <c r="BH532" s="257"/>
      <c r="BI532" s="257"/>
      <c r="BJ532" s="257"/>
    </row>
    <row r="533" spans="2:62" ht="15.75" customHeight="1">
      <c r="B533" s="7"/>
      <c r="C533" s="347"/>
      <c r="D533" s="347"/>
      <c r="E533" s="414"/>
      <c r="F533" s="424"/>
      <c r="G533" s="347"/>
      <c r="H533" s="414"/>
      <c r="I533" s="424"/>
      <c r="J533" s="424"/>
      <c r="K533" s="414"/>
      <c r="L533" s="424"/>
      <c r="M533" s="414"/>
      <c r="N533" s="424"/>
      <c r="O533" s="414"/>
      <c r="P533" s="424"/>
      <c r="Q533" s="414"/>
      <c r="R533" s="414"/>
      <c r="S533" s="414"/>
      <c r="T533" s="347"/>
      <c r="U533" s="347"/>
      <c r="V533" s="347"/>
      <c r="W533" s="347"/>
      <c r="X533" s="347"/>
      <c r="Y533" s="257"/>
      <c r="Z533" s="257"/>
      <c r="AA533" s="257"/>
      <c r="AB533" s="257"/>
      <c r="AC533" s="257"/>
      <c r="AD533" s="257"/>
      <c r="AE533" s="257"/>
      <c r="AF533" s="257"/>
      <c r="AG533" s="257"/>
      <c r="AH533" s="257"/>
      <c r="AI533" s="257"/>
      <c r="AJ533" s="257"/>
      <c r="AK533" s="257"/>
      <c r="AL533" s="257"/>
      <c r="AM533" s="257"/>
      <c r="AN533" s="257"/>
      <c r="AO533" s="257"/>
      <c r="AP533" s="257"/>
      <c r="AQ533" s="257"/>
      <c r="AR533" s="257"/>
      <c r="AS533" s="257"/>
      <c r="AT533" s="257"/>
      <c r="AU533" s="257"/>
      <c r="AV533" s="257"/>
      <c r="AW533" s="257"/>
      <c r="AX533" s="257"/>
      <c r="AY533" s="257"/>
      <c r="AZ533" s="257"/>
      <c r="BA533" s="257"/>
      <c r="BB533" s="257"/>
      <c r="BC533" s="257"/>
      <c r="BD533" s="257"/>
      <c r="BE533" s="257"/>
      <c r="BF533" s="257"/>
      <c r="BG533" s="257"/>
      <c r="BH533" s="257"/>
      <c r="BI533" s="257"/>
      <c r="BJ533" s="257"/>
    </row>
    <row r="534" spans="2:62" ht="15.75" customHeight="1">
      <c r="B534" s="7"/>
      <c r="C534" s="347"/>
      <c r="D534" s="347"/>
      <c r="E534" s="414"/>
      <c r="F534" s="424"/>
      <c r="G534" s="347"/>
      <c r="H534" s="414"/>
      <c r="I534" s="424"/>
      <c r="J534" s="424"/>
      <c r="K534" s="414"/>
      <c r="L534" s="424"/>
      <c r="M534" s="414"/>
      <c r="N534" s="424"/>
      <c r="O534" s="414"/>
      <c r="P534" s="424"/>
      <c r="Q534" s="414"/>
      <c r="R534" s="414"/>
      <c r="S534" s="414"/>
      <c r="T534" s="347"/>
      <c r="U534" s="347"/>
      <c r="V534" s="347"/>
      <c r="W534" s="347"/>
      <c r="X534" s="347"/>
      <c r="Y534" s="257"/>
      <c r="Z534" s="257"/>
      <c r="AA534" s="257"/>
      <c r="AB534" s="257"/>
      <c r="AC534" s="257"/>
      <c r="AD534" s="257"/>
      <c r="AE534" s="257"/>
      <c r="AF534" s="257"/>
      <c r="AG534" s="257"/>
      <c r="AH534" s="257"/>
      <c r="AI534" s="257"/>
      <c r="AJ534" s="257"/>
      <c r="AK534" s="257"/>
      <c r="AL534" s="257"/>
      <c r="AM534" s="257"/>
      <c r="AN534" s="257"/>
      <c r="AO534" s="257"/>
      <c r="AP534" s="257"/>
      <c r="AQ534" s="257"/>
      <c r="AR534" s="257"/>
      <c r="AS534" s="257"/>
      <c r="AT534" s="257"/>
      <c r="AU534" s="257"/>
      <c r="AV534" s="257"/>
      <c r="AW534" s="257"/>
      <c r="AX534" s="257"/>
      <c r="AY534" s="257"/>
      <c r="AZ534" s="257"/>
      <c r="BA534" s="257"/>
      <c r="BB534" s="257"/>
      <c r="BC534" s="257"/>
      <c r="BD534" s="257"/>
      <c r="BE534" s="257"/>
      <c r="BF534" s="257"/>
      <c r="BG534" s="257"/>
      <c r="BH534" s="257"/>
      <c r="BI534" s="257"/>
      <c r="BJ534" s="257"/>
    </row>
    <row r="535" spans="2:62" ht="15.75" customHeight="1">
      <c r="B535" s="7"/>
      <c r="C535" s="347"/>
      <c r="D535" s="347"/>
      <c r="E535" s="414"/>
      <c r="F535" s="424"/>
      <c r="G535" s="347"/>
      <c r="H535" s="414"/>
      <c r="I535" s="424"/>
      <c r="J535" s="424"/>
      <c r="K535" s="414"/>
      <c r="L535" s="424"/>
      <c r="M535" s="414"/>
      <c r="N535" s="424"/>
      <c r="O535" s="414"/>
      <c r="P535" s="424"/>
      <c r="Q535" s="414"/>
      <c r="R535" s="414"/>
      <c r="S535" s="414"/>
      <c r="T535" s="347"/>
      <c r="U535" s="347"/>
      <c r="V535" s="347"/>
      <c r="W535" s="347"/>
      <c r="X535" s="347"/>
      <c r="Y535" s="257"/>
      <c r="Z535" s="257"/>
      <c r="AA535" s="257"/>
      <c r="AB535" s="257"/>
      <c r="AC535" s="257"/>
      <c r="AD535" s="257"/>
      <c r="AE535" s="257"/>
      <c r="AF535" s="257"/>
      <c r="AG535" s="257"/>
      <c r="AH535" s="257"/>
      <c r="AI535" s="257"/>
      <c r="AJ535" s="257"/>
      <c r="AK535" s="257"/>
      <c r="AL535" s="257"/>
      <c r="AM535" s="257"/>
      <c r="AN535" s="257"/>
      <c r="AO535" s="257"/>
      <c r="AP535" s="257"/>
      <c r="AQ535" s="257"/>
      <c r="AR535" s="257"/>
      <c r="AS535" s="257"/>
      <c r="AT535" s="257"/>
      <c r="AU535" s="257"/>
      <c r="AV535" s="257"/>
      <c r="AW535" s="257"/>
      <c r="AX535" s="257"/>
      <c r="AY535" s="257"/>
      <c r="AZ535" s="257"/>
      <c r="BA535" s="257"/>
      <c r="BB535" s="257"/>
      <c r="BC535" s="257"/>
      <c r="BD535" s="257"/>
      <c r="BE535" s="257"/>
      <c r="BF535" s="257"/>
      <c r="BG535" s="257"/>
      <c r="BH535" s="257"/>
      <c r="BI535" s="257"/>
      <c r="BJ535" s="257"/>
    </row>
    <row r="536" spans="2:62" ht="15.75" customHeight="1">
      <c r="B536" s="7"/>
      <c r="C536" s="347"/>
      <c r="D536" s="347"/>
      <c r="E536" s="414"/>
      <c r="F536" s="424"/>
      <c r="G536" s="347"/>
      <c r="H536" s="414"/>
      <c r="I536" s="424"/>
      <c r="J536" s="424"/>
      <c r="K536" s="414"/>
      <c r="L536" s="424"/>
      <c r="M536" s="414"/>
      <c r="N536" s="424"/>
      <c r="O536" s="414"/>
      <c r="P536" s="424"/>
      <c r="Q536" s="414"/>
      <c r="R536" s="414"/>
      <c r="S536" s="347"/>
      <c r="T536" s="347"/>
      <c r="U536" s="347"/>
      <c r="V536" s="347"/>
      <c r="W536" s="347"/>
      <c r="X536" s="347"/>
      <c r="Y536" s="257"/>
      <c r="Z536" s="257"/>
      <c r="AA536" s="257"/>
      <c r="AB536" s="257"/>
      <c r="AC536" s="257"/>
      <c r="AD536" s="257"/>
      <c r="AE536" s="257"/>
      <c r="AF536" s="257"/>
      <c r="AG536" s="257"/>
      <c r="AH536" s="257"/>
      <c r="AI536" s="257"/>
      <c r="AJ536" s="257"/>
      <c r="AK536" s="257"/>
      <c r="AL536" s="257"/>
      <c r="AM536" s="257"/>
      <c r="AN536" s="257"/>
      <c r="AO536" s="257"/>
      <c r="AP536" s="257"/>
      <c r="AQ536" s="257"/>
      <c r="AR536" s="257"/>
      <c r="AS536" s="257"/>
      <c r="AT536" s="257"/>
      <c r="AU536" s="257"/>
      <c r="AV536" s="257"/>
      <c r="AW536" s="257"/>
      <c r="AX536" s="257"/>
      <c r="AY536" s="257"/>
      <c r="AZ536" s="257"/>
      <c r="BA536" s="257"/>
      <c r="BB536" s="257"/>
      <c r="BC536" s="257"/>
      <c r="BD536" s="257"/>
      <c r="BE536" s="257"/>
      <c r="BF536" s="257"/>
      <c r="BG536" s="257"/>
      <c r="BH536" s="257"/>
      <c r="BI536" s="257"/>
      <c r="BJ536" s="257"/>
    </row>
    <row r="537" spans="2:62" ht="15.75" customHeight="1">
      <c r="B537" s="7"/>
      <c r="C537" s="347"/>
      <c r="D537" s="347"/>
      <c r="E537" s="414"/>
      <c r="F537" s="424"/>
      <c r="G537" s="347"/>
      <c r="H537" s="414"/>
      <c r="I537" s="424"/>
      <c r="J537" s="424"/>
      <c r="K537" s="414"/>
      <c r="L537" s="424"/>
      <c r="M537" s="414"/>
      <c r="N537" s="424"/>
      <c r="O537" s="414"/>
      <c r="P537" s="424"/>
      <c r="Q537" s="414"/>
      <c r="R537" s="414"/>
      <c r="S537" s="414"/>
      <c r="T537" s="347"/>
      <c r="U537" s="347"/>
      <c r="V537" s="347"/>
      <c r="W537" s="347"/>
      <c r="X537" s="347"/>
      <c r="Y537" s="257"/>
      <c r="Z537" s="257"/>
      <c r="AA537" s="257"/>
      <c r="AB537" s="257"/>
      <c r="AC537" s="257"/>
      <c r="AD537" s="257"/>
      <c r="AE537" s="257"/>
      <c r="AF537" s="257"/>
      <c r="AG537" s="257"/>
      <c r="AH537" s="257"/>
      <c r="AI537" s="257"/>
      <c r="AJ537" s="257"/>
      <c r="AK537" s="257"/>
      <c r="AL537" s="257"/>
      <c r="AM537" s="257"/>
      <c r="AN537" s="257"/>
      <c r="AO537" s="257"/>
      <c r="AP537" s="257"/>
      <c r="AQ537" s="257"/>
      <c r="AR537" s="257"/>
      <c r="AS537" s="257"/>
      <c r="AT537" s="257"/>
      <c r="AU537" s="257"/>
      <c r="AV537" s="257"/>
      <c r="AW537" s="257"/>
      <c r="AX537" s="257"/>
      <c r="AY537" s="257"/>
      <c r="AZ537" s="257"/>
      <c r="BA537" s="257"/>
      <c r="BB537" s="257"/>
      <c r="BC537" s="257"/>
      <c r="BD537" s="257"/>
      <c r="BE537" s="257"/>
      <c r="BF537" s="257"/>
      <c r="BG537" s="257"/>
      <c r="BH537" s="257"/>
      <c r="BI537" s="257"/>
      <c r="BJ537" s="257"/>
    </row>
    <row r="538" spans="2:62" ht="15.75" customHeight="1">
      <c r="B538" s="7"/>
      <c r="C538" s="347"/>
      <c r="D538" s="347"/>
      <c r="E538" s="414"/>
      <c r="F538" s="425"/>
      <c r="G538" s="347"/>
      <c r="H538" s="414"/>
      <c r="I538" s="425"/>
      <c r="J538" s="424"/>
      <c r="K538" s="414"/>
      <c r="L538" s="424"/>
      <c r="M538" s="414"/>
      <c r="N538" s="424"/>
      <c r="O538" s="414"/>
      <c r="P538" s="347"/>
      <c r="Q538" s="347"/>
      <c r="R538" s="414"/>
      <c r="S538" s="414"/>
      <c r="T538" s="347"/>
      <c r="U538" s="347"/>
      <c r="V538" s="347"/>
      <c r="W538" s="347"/>
      <c r="X538" s="347"/>
      <c r="Y538" s="257"/>
      <c r="Z538" s="257"/>
      <c r="AA538" s="257"/>
      <c r="AB538" s="257"/>
      <c r="AC538" s="257"/>
      <c r="AD538" s="257"/>
      <c r="AE538" s="257"/>
      <c r="AF538" s="257"/>
      <c r="AG538" s="257"/>
      <c r="AH538" s="257"/>
      <c r="AI538" s="257"/>
      <c r="AJ538" s="257"/>
      <c r="AK538" s="257"/>
      <c r="AL538" s="257"/>
      <c r="AM538" s="257"/>
      <c r="AN538" s="257"/>
      <c r="AO538" s="257"/>
      <c r="AP538" s="257"/>
      <c r="AQ538" s="257"/>
      <c r="AR538" s="257"/>
      <c r="AS538" s="257"/>
      <c r="AT538" s="257"/>
      <c r="AU538" s="257"/>
      <c r="AV538" s="257"/>
      <c r="AW538" s="257"/>
      <c r="AX538" s="257"/>
      <c r="AY538" s="257"/>
      <c r="AZ538" s="257"/>
      <c r="BA538" s="257"/>
      <c r="BB538" s="257"/>
      <c r="BC538" s="257"/>
      <c r="BD538" s="257"/>
      <c r="BE538" s="257"/>
      <c r="BF538" s="257"/>
      <c r="BG538" s="257"/>
      <c r="BH538" s="257"/>
      <c r="BI538" s="257"/>
      <c r="BJ538" s="257"/>
    </row>
    <row r="539" spans="2:62" ht="15.75" customHeight="1">
      <c r="B539" s="7"/>
      <c r="C539" s="413"/>
      <c r="D539" s="413"/>
      <c r="E539" s="416"/>
      <c r="F539" s="426"/>
      <c r="G539" s="413"/>
      <c r="H539" s="416"/>
      <c r="I539" s="426"/>
      <c r="J539" s="426"/>
      <c r="K539" s="416"/>
      <c r="L539" s="426"/>
      <c r="M539" s="416"/>
      <c r="N539" s="426"/>
      <c r="O539" s="416"/>
      <c r="P539" s="426"/>
      <c r="Q539" s="416"/>
      <c r="R539" s="416"/>
      <c r="S539" s="413"/>
      <c r="T539" s="347"/>
      <c r="U539" s="347"/>
      <c r="V539" s="347"/>
      <c r="W539" s="347"/>
      <c r="X539" s="347"/>
      <c r="Y539" s="257"/>
      <c r="Z539" s="257"/>
      <c r="AA539" s="257"/>
      <c r="AB539" s="257"/>
      <c r="AC539" s="257"/>
      <c r="AD539" s="257"/>
      <c r="AE539" s="257"/>
      <c r="AF539" s="257"/>
      <c r="AG539" s="257"/>
      <c r="AH539" s="257"/>
      <c r="AI539" s="257"/>
      <c r="AJ539" s="257"/>
      <c r="AK539" s="257"/>
      <c r="AL539" s="257"/>
      <c r="AM539" s="257"/>
      <c r="AN539" s="257"/>
      <c r="AO539" s="257"/>
      <c r="AP539" s="257"/>
      <c r="AQ539" s="257"/>
      <c r="AR539" s="257"/>
      <c r="AS539" s="257"/>
      <c r="AT539" s="257"/>
      <c r="AU539" s="257"/>
      <c r="AV539" s="257"/>
      <c r="AW539" s="257"/>
      <c r="AX539" s="257"/>
      <c r="AY539" s="257"/>
      <c r="AZ539" s="257"/>
      <c r="BA539" s="257"/>
      <c r="BB539" s="257"/>
      <c r="BC539" s="257"/>
      <c r="BD539" s="257"/>
      <c r="BE539" s="257"/>
      <c r="BF539" s="257"/>
      <c r="BG539" s="257"/>
      <c r="BH539" s="257"/>
      <c r="BI539" s="257"/>
      <c r="BJ539" s="257"/>
    </row>
    <row r="540" spans="2:62" ht="15.75" customHeight="1">
      <c r="B540" s="7"/>
      <c r="C540" s="347"/>
      <c r="D540" s="347"/>
      <c r="E540" s="414"/>
      <c r="F540" s="347"/>
      <c r="G540" s="347"/>
      <c r="H540" s="414"/>
      <c r="I540" s="347"/>
      <c r="J540" s="424"/>
      <c r="K540" s="414"/>
      <c r="L540" s="424"/>
      <c r="M540" s="414"/>
      <c r="N540" s="424"/>
      <c r="O540" s="414"/>
      <c r="P540" s="413"/>
      <c r="Q540" s="426"/>
      <c r="R540" s="426"/>
      <c r="S540" s="347"/>
      <c r="T540" s="347"/>
      <c r="U540" s="347"/>
      <c r="V540" s="347"/>
      <c r="W540" s="347"/>
      <c r="X540" s="347"/>
      <c r="Y540" s="257"/>
      <c r="Z540" s="257"/>
      <c r="AA540" s="257"/>
      <c r="AB540" s="257"/>
      <c r="AC540" s="257"/>
      <c r="AD540" s="257"/>
      <c r="AE540" s="257"/>
      <c r="AF540" s="257"/>
      <c r="AG540" s="257"/>
      <c r="AH540" s="257"/>
      <c r="AI540" s="257"/>
      <c r="AJ540" s="257"/>
      <c r="AK540" s="257"/>
      <c r="AL540" s="257"/>
      <c r="AM540" s="257"/>
      <c r="AN540" s="257"/>
      <c r="AO540" s="257"/>
      <c r="AP540" s="257"/>
      <c r="AQ540" s="257"/>
      <c r="AR540" s="257"/>
      <c r="AS540" s="257"/>
      <c r="AT540" s="257"/>
      <c r="AU540" s="257"/>
      <c r="AV540" s="257"/>
      <c r="AW540" s="257"/>
      <c r="AX540" s="257"/>
      <c r="AY540" s="257"/>
      <c r="AZ540" s="257"/>
      <c r="BA540" s="257"/>
      <c r="BB540" s="257"/>
      <c r="BC540" s="257"/>
      <c r="BD540" s="257"/>
      <c r="BE540" s="257"/>
      <c r="BF540" s="257"/>
      <c r="BG540" s="257"/>
      <c r="BH540" s="257"/>
      <c r="BI540" s="257"/>
      <c r="BJ540" s="257"/>
    </row>
    <row r="541" spans="2:62" ht="15.75" customHeight="1">
      <c r="B541" s="7"/>
      <c r="C541" s="347"/>
      <c r="D541" s="347"/>
      <c r="E541" s="414"/>
      <c r="F541" s="347"/>
      <c r="G541" s="347"/>
      <c r="H541" s="414"/>
      <c r="I541" s="347"/>
      <c r="J541" s="424"/>
      <c r="K541" s="414"/>
      <c r="L541" s="424"/>
      <c r="M541" s="414"/>
      <c r="N541" s="424"/>
      <c r="O541" s="414"/>
      <c r="P541" s="347"/>
      <c r="Q541" s="347"/>
      <c r="R541" s="414"/>
      <c r="S541" s="347"/>
      <c r="T541" s="347"/>
      <c r="U541" s="347"/>
      <c r="V541" s="347"/>
      <c r="W541" s="347"/>
      <c r="X541" s="347"/>
      <c r="Y541" s="257"/>
      <c r="Z541" s="257"/>
      <c r="AA541" s="257"/>
      <c r="AB541" s="257"/>
      <c r="AC541" s="257"/>
      <c r="AD541" s="257"/>
      <c r="AE541" s="257"/>
      <c r="AF541" s="257"/>
      <c r="AG541" s="257"/>
      <c r="AH541" s="257"/>
      <c r="AI541" s="257"/>
      <c r="AJ541" s="257"/>
      <c r="AK541" s="257"/>
      <c r="AL541" s="257"/>
      <c r="AM541" s="257"/>
      <c r="AN541" s="257"/>
      <c r="AO541" s="257"/>
      <c r="AP541" s="257"/>
      <c r="AQ541" s="257"/>
      <c r="AR541" s="257"/>
      <c r="AS541" s="257"/>
      <c r="AT541" s="257"/>
      <c r="AU541" s="257"/>
      <c r="AV541" s="257"/>
      <c r="AW541" s="257"/>
      <c r="AX541" s="257"/>
      <c r="AY541" s="257"/>
      <c r="AZ541" s="257"/>
      <c r="BA541" s="257"/>
      <c r="BB541" s="257"/>
      <c r="BC541" s="257"/>
      <c r="BD541" s="257"/>
      <c r="BE541" s="257"/>
      <c r="BF541" s="257"/>
      <c r="BG541" s="257"/>
      <c r="BH541" s="257"/>
      <c r="BI541" s="257"/>
      <c r="BJ541" s="257"/>
    </row>
    <row r="542" spans="2:62" ht="15.75" customHeight="1">
      <c r="B542" s="7"/>
      <c r="C542" s="413"/>
      <c r="D542" s="347"/>
      <c r="E542" s="414"/>
      <c r="F542" s="347"/>
      <c r="G542" s="347"/>
      <c r="H542" s="414"/>
      <c r="I542" s="347"/>
      <c r="J542" s="424"/>
      <c r="K542" s="414"/>
      <c r="L542" s="424"/>
      <c r="M542" s="414"/>
      <c r="N542" s="424"/>
      <c r="O542" s="414"/>
      <c r="P542" s="347"/>
      <c r="Q542" s="347"/>
      <c r="R542" s="414"/>
      <c r="S542" s="347"/>
      <c r="T542" s="347"/>
      <c r="U542" s="347"/>
      <c r="V542" s="347"/>
      <c r="W542" s="347"/>
      <c r="X542" s="347"/>
      <c r="Y542" s="257"/>
      <c r="Z542" s="257"/>
      <c r="AA542" s="257"/>
      <c r="AB542" s="257"/>
      <c r="AC542" s="257"/>
      <c r="AD542" s="257"/>
      <c r="AE542" s="257"/>
      <c r="AF542" s="257"/>
      <c r="AG542" s="257"/>
      <c r="AH542" s="257"/>
      <c r="AI542" s="257"/>
      <c r="AJ542" s="257"/>
      <c r="AK542" s="257"/>
      <c r="AL542" s="257"/>
      <c r="AM542" s="257"/>
      <c r="AN542" s="257"/>
      <c r="AO542" s="257"/>
      <c r="AP542" s="257"/>
      <c r="AQ542" s="257"/>
      <c r="AR542" s="257"/>
      <c r="AS542" s="257"/>
      <c r="AT542" s="257"/>
      <c r="AU542" s="257"/>
      <c r="AV542" s="257"/>
      <c r="AW542" s="257"/>
      <c r="AX542" s="257"/>
      <c r="AY542" s="257"/>
      <c r="AZ542" s="257"/>
      <c r="BA542" s="257"/>
      <c r="BB542" s="257"/>
      <c r="BC542" s="257"/>
      <c r="BD542" s="257"/>
      <c r="BE542" s="257"/>
      <c r="BF542" s="257"/>
      <c r="BG542" s="257"/>
      <c r="BH542" s="257"/>
      <c r="BI542" s="257"/>
      <c r="BJ542" s="257"/>
    </row>
    <row r="543" spans="2:62" ht="15.75" customHeight="1">
      <c r="B543" s="7"/>
      <c r="C543" s="347"/>
      <c r="D543" s="347"/>
      <c r="E543" s="347"/>
      <c r="F543" s="347"/>
      <c r="G543" s="347"/>
      <c r="H543" s="347"/>
      <c r="I543" s="347"/>
      <c r="J543" s="347"/>
      <c r="K543" s="347"/>
      <c r="L543" s="347"/>
      <c r="M543" s="347"/>
      <c r="N543" s="347"/>
      <c r="O543" s="347"/>
      <c r="P543" s="347"/>
      <c r="Q543" s="347"/>
      <c r="R543" s="347"/>
      <c r="S543" s="347"/>
      <c r="T543" s="347"/>
      <c r="U543" s="347"/>
      <c r="V543" s="347"/>
      <c r="W543" s="347"/>
      <c r="X543" s="347"/>
      <c r="Y543" s="257"/>
      <c r="Z543" s="257"/>
      <c r="AA543" s="257"/>
      <c r="AB543" s="257"/>
      <c r="AC543" s="257"/>
      <c r="AD543" s="257"/>
      <c r="AE543" s="257"/>
      <c r="AF543" s="257"/>
      <c r="AG543" s="257"/>
      <c r="AH543" s="257"/>
      <c r="AI543" s="257"/>
      <c r="AJ543" s="257"/>
      <c r="AK543" s="257"/>
      <c r="AL543" s="257"/>
      <c r="AM543" s="257"/>
      <c r="AN543" s="257"/>
      <c r="AO543" s="257"/>
      <c r="AP543" s="257"/>
      <c r="AQ543" s="257"/>
      <c r="AR543" s="257"/>
      <c r="AS543" s="257"/>
      <c r="AT543" s="257"/>
      <c r="AU543" s="257"/>
      <c r="AV543" s="257"/>
      <c r="AW543" s="257"/>
      <c r="AX543" s="257"/>
      <c r="AY543" s="257"/>
      <c r="AZ543" s="257"/>
      <c r="BA543" s="257"/>
      <c r="BB543" s="257"/>
      <c r="BC543" s="257"/>
      <c r="BD543" s="257"/>
      <c r="BE543" s="257"/>
      <c r="BF543" s="257"/>
      <c r="BG543" s="257"/>
      <c r="BH543" s="257"/>
      <c r="BI543" s="257"/>
      <c r="BJ543" s="257"/>
    </row>
    <row r="544" spans="2:62" ht="15.75" customHeight="1">
      <c r="B544" s="7"/>
      <c r="C544" s="347"/>
      <c r="D544" s="347"/>
      <c r="E544" s="414"/>
      <c r="F544" s="424"/>
      <c r="G544" s="347"/>
      <c r="H544" s="414"/>
      <c r="I544" s="424"/>
      <c r="J544" s="424"/>
      <c r="K544" s="347"/>
      <c r="L544" s="424"/>
      <c r="M544" s="347"/>
      <c r="N544" s="424"/>
      <c r="O544" s="347"/>
      <c r="P544" s="424"/>
      <c r="Q544" s="414"/>
      <c r="R544" s="414"/>
      <c r="S544" s="347"/>
      <c r="T544" s="347"/>
      <c r="U544" s="347"/>
      <c r="V544" s="347"/>
      <c r="W544" s="347"/>
      <c r="X544" s="347"/>
      <c r="Y544" s="257"/>
      <c r="Z544" s="257"/>
      <c r="AA544" s="257"/>
      <c r="AB544" s="257"/>
      <c r="AC544" s="257"/>
      <c r="AD544" s="257"/>
      <c r="AE544" s="257"/>
      <c r="AF544" s="257"/>
      <c r="AG544" s="257"/>
      <c r="AH544" s="257"/>
      <c r="AI544" s="257"/>
      <c r="AJ544" s="257"/>
      <c r="AK544" s="257"/>
      <c r="AL544" s="257"/>
      <c r="AM544" s="257"/>
      <c r="AN544" s="257"/>
      <c r="AO544" s="257"/>
      <c r="AP544" s="257"/>
      <c r="AQ544" s="257"/>
      <c r="AR544" s="257"/>
      <c r="AS544" s="257"/>
      <c r="AT544" s="257"/>
      <c r="AU544" s="257"/>
      <c r="AV544" s="257"/>
      <c r="AW544" s="257"/>
      <c r="AX544" s="257"/>
      <c r="AY544" s="257"/>
      <c r="AZ544" s="257"/>
      <c r="BA544" s="257"/>
      <c r="BB544" s="257"/>
      <c r="BC544" s="257"/>
      <c r="BD544" s="257"/>
      <c r="BE544" s="257"/>
      <c r="BF544" s="257"/>
      <c r="BG544" s="257"/>
      <c r="BH544" s="257"/>
      <c r="BI544" s="257"/>
      <c r="BJ544" s="257"/>
    </row>
    <row r="545" spans="2:62" ht="15.75" customHeight="1">
      <c r="B545" s="7"/>
      <c r="C545" s="347"/>
      <c r="D545" s="347"/>
      <c r="E545" s="414"/>
      <c r="F545" s="425"/>
      <c r="G545" s="347"/>
      <c r="H545" s="414"/>
      <c r="I545" s="425"/>
      <c r="J545" s="424"/>
      <c r="K545" s="414"/>
      <c r="L545" s="424"/>
      <c r="M545" s="414"/>
      <c r="N545" s="424"/>
      <c r="O545" s="414"/>
      <c r="P545" s="347"/>
      <c r="Q545" s="424"/>
      <c r="R545" s="424"/>
      <c r="S545" s="414"/>
      <c r="T545" s="347"/>
      <c r="U545" s="347"/>
      <c r="V545" s="347"/>
      <c r="W545" s="347"/>
      <c r="X545" s="347"/>
      <c r="Y545" s="257"/>
      <c r="Z545" s="257"/>
      <c r="AA545" s="257"/>
      <c r="AB545" s="257"/>
      <c r="AC545" s="257"/>
      <c r="AD545" s="257"/>
      <c r="AE545" s="257"/>
      <c r="AF545" s="257"/>
      <c r="AG545" s="257"/>
      <c r="AH545" s="257"/>
      <c r="AI545" s="257"/>
      <c r="AJ545" s="257"/>
      <c r="AK545" s="257"/>
      <c r="AL545" s="257"/>
      <c r="AM545" s="257"/>
      <c r="AN545" s="257"/>
      <c r="AO545" s="257"/>
      <c r="AP545" s="257"/>
      <c r="AQ545" s="257"/>
      <c r="AR545" s="257"/>
      <c r="AS545" s="257"/>
      <c r="AT545" s="257"/>
      <c r="AU545" s="257"/>
      <c r="AV545" s="257"/>
      <c r="AW545" s="257"/>
      <c r="AX545" s="257"/>
      <c r="AY545" s="257"/>
      <c r="AZ545" s="257"/>
      <c r="BA545" s="257"/>
      <c r="BB545" s="257"/>
      <c r="BC545" s="257"/>
      <c r="BD545" s="257"/>
      <c r="BE545" s="257"/>
      <c r="BF545" s="257"/>
      <c r="BG545" s="257"/>
      <c r="BH545" s="257"/>
      <c r="BI545" s="257"/>
      <c r="BJ545" s="257"/>
    </row>
    <row r="546" spans="2:62" ht="15.75" customHeight="1">
      <c r="B546" s="7"/>
      <c r="C546" s="347"/>
      <c r="D546" s="347"/>
      <c r="E546" s="414"/>
      <c r="F546" s="425"/>
      <c r="G546" s="347"/>
      <c r="H546" s="414"/>
      <c r="I546" s="425"/>
      <c r="J546" s="424"/>
      <c r="K546" s="414"/>
      <c r="L546" s="424"/>
      <c r="M546" s="414"/>
      <c r="N546" s="424"/>
      <c r="O546" s="414"/>
      <c r="P546" s="347"/>
      <c r="Q546" s="347"/>
      <c r="R546" s="414"/>
      <c r="S546" s="414"/>
      <c r="T546" s="347"/>
      <c r="U546" s="347"/>
      <c r="V546" s="347"/>
      <c r="W546" s="347"/>
      <c r="X546" s="347"/>
      <c r="Y546" s="257"/>
      <c r="Z546" s="257"/>
      <c r="AA546" s="257"/>
      <c r="AB546" s="257"/>
      <c r="AC546" s="257"/>
      <c r="AD546" s="257"/>
      <c r="AE546" s="257"/>
      <c r="AF546" s="257"/>
      <c r="AG546" s="257"/>
      <c r="AH546" s="257"/>
      <c r="AI546" s="257"/>
      <c r="AJ546" s="257"/>
      <c r="AK546" s="257"/>
      <c r="AL546" s="257"/>
      <c r="AM546" s="257"/>
      <c r="AN546" s="257"/>
      <c r="AO546" s="257"/>
      <c r="AP546" s="257"/>
      <c r="AQ546" s="257"/>
      <c r="AR546" s="257"/>
      <c r="AS546" s="257"/>
      <c r="AT546" s="257"/>
      <c r="AU546" s="257"/>
      <c r="AV546" s="257"/>
      <c r="AW546" s="257"/>
      <c r="AX546" s="257"/>
      <c r="AY546" s="257"/>
      <c r="AZ546" s="257"/>
      <c r="BA546" s="257"/>
      <c r="BB546" s="257"/>
      <c r="BC546" s="257"/>
      <c r="BD546" s="257"/>
      <c r="BE546" s="257"/>
      <c r="BF546" s="257"/>
      <c r="BG546" s="257"/>
      <c r="BH546" s="257"/>
      <c r="BI546" s="257"/>
      <c r="BJ546" s="257"/>
    </row>
    <row r="547" spans="2:62" ht="15.75" customHeight="1">
      <c r="B547" s="7"/>
      <c r="C547" s="347"/>
      <c r="D547" s="347"/>
      <c r="E547" s="414"/>
      <c r="F547" s="424"/>
      <c r="G547" s="347"/>
      <c r="H547" s="414"/>
      <c r="I547" s="424"/>
      <c r="J547" s="424"/>
      <c r="K547" s="414"/>
      <c r="L547" s="424"/>
      <c r="M547" s="414"/>
      <c r="N547" s="424"/>
      <c r="O547" s="414"/>
      <c r="P547" s="347"/>
      <c r="Q547" s="347"/>
      <c r="R547" s="414"/>
      <c r="S547" s="347"/>
      <c r="T547" s="347"/>
      <c r="U547" s="347"/>
      <c r="V547" s="347"/>
      <c r="W547" s="347"/>
      <c r="X547" s="347"/>
      <c r="Y547" s="257"/>
      <c r="Z547" s="257"/>
      <c r="AA547" s="257"/>
      <c r="AB547" s="257"/>
      <c r="AC547" s="257"/>
      <c r="AD547" s="257"/>
      <c r="AE547" s="257"/>
      <c r="AF547" s="257"/>
      <c r="AG547" s="257"/>
      <c r="AH547" s="257"/>
      <c r="AI547" s="257"/>
      <c r="AJ547" s="257"/>
      <c r="AK547" s="257"/>
      <c r="AL547" s="257"/>
      <c r="AM547" s="257"/>
      <c r="AN547" s="257"/>
      <c r="AO547" s="257"/>
      <c r="AP547" s="257"/>
      <c r="AQ547" s="257"/>
      <c r="AR547" s="257"/>
      <c r="AS547" s="257"/>
      <c r="AT547" s="257"/>
      <c r="AU547" s="257"/>
      <c r="AV547" s="257"/>
      <c r="AW547" s="257"/>
      <c r="AX547" s="257"/>
      <c r="AY547" s="257"/>
      <c r="AZ547" s="257"/>
      <c r="BA547" s="257"/>
      <c r="BB547" s="257"/>
      <c r="BC547" s="257"/>
      <c r="BD547" s="257"/>
      <c r="BE547" s="257"/>
      <c r="BF547" s="257"/>
      <c r="BG547" s="257"/>
      <c r="BH547" s="257"/>
      <c r="BI547" s="257"/>
      <c r="BJ547" s="257"/>
    </row>
    <row r="548" spans="2:62" ht="15.75" customHeight="1">
      <c r="B548" s="7"/>
      <c r="C548" s="413"/>
      <c r="D548" s="413"/>
      <c r="E548" s="416"/>
      <c r="F548" s="426"/>
      <c r="G548" s="413"/>
      <c r="H548" s="416"/>
      <c r="I548" s="426"/>
      <c r="J548" s="426"/>
      <c r="K548" s="416"/>
      <c r="L548" s="426"/>
      <c r="M548" s="416"/>
      <c r="N548" s="426"/>
      <c r="O548" s="416"/>
      <c r="P548" s="426"/>
      <c r="Q548" s="413"/>
      <c r="R548" s="416"/>
      <c r="S548" s="413"/>
      <c r="T548" s="347"/>
      <c r="U548" s="347"/>
      <c r="V548" s="347"/>
      <c r="W548" s="347"/>
      <c r="X548" s="347"/>
      <c r="Y548" s="257"/>
      <c r="Z548" s="257"/>
      <c r="AA548" s="257"/>
      <c r="AB548" s="257"/>
      <c r="AC548" s="257"/>
      <c r="AD548" s="257"/>
      <c r="AE548" s="257"/>
      <c r="AF548" s="257"/>
      <c r="AG548" s="257"/>
      <c r="AH548" s="257"/>
      <c r="AI548" s="257"/>
      <c r="AJ548" s="257"/>
      <c r="AK548" s="257"/>
      <c r="AL548" s="257"/>
      <c r="AM548" s="257"/>
      <c r="AN548" s="257"/>
      <c r="AO548" s="257"/>
      <c r="AP548" s="257"/>
      <c r="AQ548" s="257"/>
      <c r="AR548" s="257"/>
      <c r="AS548" s="257"/>
      <c r="AT548" s="257"/>
      <c r="AU548" s="257"/>
      <c r="AV548" s="257"/>
      <c r="AW548" s="257"/>
      <c r="AX548" s="257"/>
      <c r="AY548" s="257"/>
      <c r="AZ548" s="257"/>
      <c r="BA548" s="257"/>
      <c r="BB548" s="257"/>
      <c r="BC548" s="257"/>
      <c r="BD548" s="257"/>
      <c r="BE548" s="257"/>
      <c r="BF548" s="257"/>
      <c r="BG548" s="257"/>
      <c r="BH548" s="257"/>
      <c r="BI548" s="257"/>
      <c r="BJ548" s="257"/>
    </row>
    <row r="549" spans="2:62" ht="15.75" customHeight="1">
      <c r="B549" s="7"/>
      <c r="C549" s="347"/>
      <c r="D549" s="347"/>
      <c r="E549" s="347"/>
      <c r="F549" s="347"/>
      <c r="G549" s="347"/>
      <c r="H549" s="347"/>
      <c r="I549" s="347"/>
      <c r="J549" s="347"/>
      <c r="K549" s="347"/>
      <c r="L549" s="347"/>
      <c r="M549" s="347"/>
      <c r="N549" s="347"/>
      <c r="O549" s="347"/>
      <c r="P549" s="413"/>
      <c r="Q549" s="426"/>
      <c r="R549" s="426"/>
      <c r="S549" s="347"/>
      <c r="T549" s="347"/>
      <c r="U549" s="347"/>
      <c r="V549" s="347"/>
      <c r="W549" s="347"/>
      <c r="X549" s="347"/>
      <c r="Y549" s="257"/>
      <c r="Z549" s="257"/>
      <c r="AA549" s="257"/>
      <c r="AB549" s="257"/>
      <c r="AC549" s="257"/>
      <c r="AD549" s="257"/>
      <c r="AE549" s="257"/>
      <c r="AF549" s="257"/>
      <c r="AG549" s="257"/>
      <c r="AH549" s="257"/>
      <c r="AI549" s="257"/>
      <c r="AJ549" s="257"/>
      <c r="AK549" s="257"/>
      <c r="AL549" s="257"/>
      <c r="AM549" s="257"/>
      <c r="AN549" s="257"/>
      <c r="AO549" s="257"/>
      <c r="AP549" s="257"/>
      <c r="AQ549" s="257"/>
      <c r="AR549" s="257"/>
      <c r="AS549" s="257"/>
      <c r="AT549" s="257"/>
      <c r="AU549" s="257"/>
      <c r="AV549" s="257"/>
      <c r="AW549" s="257"/>
      <c r="AX549" s="257"/>
      <c r="AY549" s="257"/>
      <c r="AZ549" s="257"/>
      <c r="BA549" s="257"/>
      <c r="BB549" s="257"/>
      <c r="BC549" s="257"/>
      <c r="BD549" s="257"/>
      <c r="BE549" s="257"/>
      <c r="BF549" s="257"/>
      <c r="BG549" s="257"/>
      <c r="BH549" s="257"/>
      <c r="BI549" s="257"/>
      <c r="BJ549" s="257"/>
    </row>
    <row r="550" spans="2:62" ht="15.75" customHeight="1">
      <c r="B550" s="7"/>
      <c r="C550" s="347"/>
      <c r="D550" s="347"/>
      <c r="E550" s="414"/>
      <c r="F550" s="424"/>
      <c r="G550" s="347"/>
      <c r="H550" s="414"/>
      <c r="I550" s="424"/>
      <c r="J550" s="424"/>
      <c r="K550" s="414"/>
      <c r="L550" s="424"/>
      <c r="M550" s="414"/>
      <c r="N550" s="424"/>
      <c r="O550" s="414"/>
      <c r="P550" s="347"/>
      <c r="Q550" s="347"/>
      <c r="R550" s="414"/>
      <c r="S550" s="347"/>
      <c r="T550" s="347"/>
      <c r="U550" s="347"/>
      <c r="V550" s="347"/>
      <c r="W550" s="347"/>
      <c r="X550" s="347"/>
      <c r="Y550" s="257"/>
      <c r="Z550" s="257"/>
      <c r="AA550" s="257"/>
      <c r="AB550" s="257"/>
      <c r="AC550" s="257"/>
      <c r="AD550" s="257"/>
      <c r="AE550" s="257"/>
      <c r="AF550" s="257"/>
      <c r="AG550" s="257"/>
      <c r="AH550" s="257"/>
      <c r="AI550" s="257"/>
      <c r="AJ550" s="257"/>
      <c r="AK550" s="257"/>
      <c r="AL550" s="257"/>
      <c r="AM550" s="257"/>
      <c r="AN550" s="257"/>
      <c r="AO550" s="257"/>
      <c r="AP550" s="257"/>
      <c r="AQ550" s="257"/>
      <c r="AR550" s="257"/>
      <c r="AS550" s="257"/>
      <c r="AT550" s="257"/>
      <c r="AU550" s="257"/>
      <c r="AV550" s="257"/>
      <c r="AW550" s="257"/>
      <c r="AX550" s="257"/>
      <c r="AY550" s="257"/>
      <c r="AZ550" s="257"/>
      <c r="BA550" s="257"/>
      <c r="BB550" s="257"/>
      <c r="BC550" s="257"/>
      <c r="BD550" s="257"/>
      <c r="BE550" s="257"/>
      <c r="BF550" s="257"/>
      <c r="BG550" s="257"/>
      <c r="BH550" s="257"/>
      <c r="BI550" s="257"/>
      <c r="BJ550" s="257"/>
    </row>
    <row r="551" spans="2:62" ht="15.75" customHeight="1">
      <c r="B551" s="7"/>
      <c r="C551" s="413"/>
      <c r="D551" s="347"/>
      <c r="E551" s="414"/>
      <c r="F551" s="424"/>
      <c r="G551" s="347"/>
      <c r="H551" s="414"/>
      <c r="I551" s="424"/>
      <c r="J551" s="424"/>
      <c r="K551" s="414"/>
      <c r="L551" s="424"/>
      <c r="M551" s="414"/>
      <c r="N551" s="424"/>
      <c r="O551" s="414"/>
      <c r="P551" s="347"/>
      <c r="Q551" s="347"/>
      <c r="R551" s="414"/>
      <c r="S551" s="347"/>
      <c r="T551" s="347"/>
      <c r="U551" s="347"/>
      <c r="V551" s="347"/>
      <c r="W551" s="347"/>
      <c r="X551" s="347"/>
      <c r="Y551" s="257"/>
      <c r="Z551" s="257"/>
      <c r="AA551" s="257"/>
      <c r="AB551" s="257"/>
      <c r="AC551" s="257"/>
      <c r="AD551" s="257"/>
      <c r="AE551" s="257"/>
      <c r="AF551" s="257"/>
      <c r="AG551" s="257"/>
      <c r="AH551" s="257"/>
      <c r="AI551" s="257"/>
      <c r="AJ551" s="257"/>
      <c r="AK551" s="257"/>
      <c r="AL551" s="257"/>
      <c r="AM551" s="257"/>
      <c r="AN551" s="257"/>
      <c r="AO551" s="257"/>
      <c r="AP551" s="257"/>
      <c r="AQ551" s="257"/>
      <c r="AR551" s="257"/>
      <c r="AS551" s="257"/>
      <c r="AT551" s="257"/>
      <c r="AU551" s="257"/>
      <c r="AV551" s="257"/>
      <c r="AW551" s="257"/>
      <c r="AX551" s="257"/>
      <c r="AY551" s="257"/>
      <c r="AZ551" s="257"/>
      <c r="BA551" s="257"/>
      <c r="BB551" s="257"/>
      <c r="BC551" s="257"/>
      <c r="BD551" s="257"/>
      <c r="BE551" s="257"/>
      <c r="BF551" s="257"/>
      <c r="BG551" s="257"/>
      <c r="BH551" s="257"/>
      <c r="BI551" s="257"/>
      <c r="BJ551" s="257"/>
    </row>
    <row r="552" spans="2:62" ht="15.75" customHeight="1">
      <c r="B552" s="7"/>
      <c r="C552" s="347"/>
      <c r="D552" s="347"/>
      <c r="E552" s="414"/>
      <c r="F552" s="424"/>
      <c r="G552" s="347"/>
      <c r="H552" s="414"/>
      <c r="I552" s="424"/>
      <c r="J552" s="424"/>
      <c r="K552" s="414"/>
      <c r="L552" s="424"/>
      <c r="M552" s="414"/>
      <c r="N552" s="424"/>
      <c r="O552" s="414"/>
      <c r="P552" s="347"/>
      <c r="Q552" s="347"/>
      <c r="R552" s="414"/>
      <c r="S552" s="347"/>
      <c r="T552" s="347"/>
      <c r="U552" s="347"/>
      <c r="V552" s="347"/>
      <c r="W552" s="347"/>
      <c r="X552" s="347"/>
      <c r="Y552" s="257"/>
      <c r="Z552" s="257"/>
      <c r="AA552" s="257"/>
      <c r="AB552" s="257"/>
      <c r="AC552" s="257"/>
      <c r="AD552" s="257"/>
      <c r="AE552" s="257"/>
      <c r="AF552" s="257"/>
      <c r="AG552" s="257"/>
      <c r="AH552" s="257"/>
      <c r="AI552" s="257"/>
      <c r="AJ552" s="257"/>
      <c r="AK552" s="257"/>
      <c r="AL552" s="257"/>
      <c r="AM552" s="257"/>
      <c r="AN552" s="257"/>
      <c r="AO552" s="257"/>
      <c r="AP552" s="257"/>
      <c r="AQ552" s="257"/>
      <c r="AR552" s="257"/>
      <c r="AS552" s="257"/>
      <c r="AT552" s="257"/>
      <c r="AU552" s="257"/>
      <c r="AV552" s="257"/>
      <c r="AW552" s="257"/>
      <c r="AX552" s="257"/>
      <c r="AY552" s="257"/>
      <c r="AZ552" s="257"/>
      <c r="BA552" s="257"/>
      <c r="BB552" s="257"/>
      <c r="BC552" s="257"/>
      <c r="BD552" s="257"/>
      <c r="BE552" s="257"/>
      <c r="BF552" s="257"/>
      <c r="BG552" s="257"/>
      <c r="BH552" s="257"/>
      <c r="BI552" s="257"/>
      <c r="BJ552" s="257"/>
    </row>
    <row r="553" spans="2:62" ht="15.75" customHeight="1">
      <c r="B553" s="7"/>
      <c r="C553" s="347"/>
      <c r="D553" s="347"/>
      <c r="E553" s="347"/>
      <c r="F553" s="347"/>
      <c r="G553" s="347"/>
      <c r="H553" s="347"/>
      <c r="I553" s="347"/>
      <c r="J553" s="347"/>
      <c r="K553" s="347"/>
      <c r="L553" s="347"/>
      <c r="M553" s="347"/>
      <c r="N553" s="347"/>
      <c r="O553" s="347"/>
      <c r="P553" s="424"/>
      <c r="Q553" s="414"/>
      <c r="R553" s="347"/>
      <c r="S553" s="414"/>
      <c r="T553" s="347"/>
      <c r="U553" s="347"/>
      <c r="V553" s="347"/>
      <c r="W553" s="347"/>
      <c r="X553" s="347"/>
      <c r="Y553" s="257"/>
      <c r="Z553" s="257"/>
      <c r="AA553" s="257"/>
      <c r="AB553" s="257"/>
      <c r="AC553" s="257"/>
      <c r="AD553" s="257"/>
      <c r="AE553" s="257"/>
      <c r="AF553" s="257"/>
      <c r="AG553" s="257"/>
      <c r="AH553" s="257"/>
      <c r="AI553" s="257"/>
      <c r="AJ553" s="257"/>
      <c r="AK553" s="257"/>
      <c r="AL553" s="257"/>
      <c r="AM553" s="257"/>
      <c r="AN553" s="257"/>
      <c r="AO553" s="257"/>
      <c r="AP553" s="257"/>
      <c r="AQ553" s="257"/>
      <c r="AR553" s="257"/>
      <c r="AS553" s="257"/>
      <c r="AT553" s="257"/>
      <c r="AU553" s="257"/>
      <c r="AV553" s="257"/>
      <c r="AW553" s="257"/>
      <c r="AX553" s="257"/>
      <c r="AY553" s="257"/>
      <c r="AZ553" s="257"/>
      <c r="BA553" s="257"/>
      <c r="BB553" s="257"/>
      <c r="BC553" s="257"/>
      <c r="BD553" s="257"/>
      <c r="BE553" s="257"/>
      <c r="BF553" s="257"/>
      <c r="BG553" s="257"/>
      <c r="BH553" s="257"/>
      <c r="BI553" s="257"/>
      <c r="BJ553" s="257"/>
    </row>
    <row r="554" spans="2:62" ht="15.75" customHeight="1">
      <c r="B554" s="7"/>
      <c r="C554" s="347"/>
      <c r="D554" s="347"/>
      <c r="E554" s="347"/>
      <c r="F554" s="347"/>
      <c r="G554" s="347"/>
      <c r="H554" s="347"/>
      <c r="I554" s="347"/>
      <c r="J554" s="347"/>
      <c r="K554" s="347"/>
      <c r="L554" s="347"/>
      <c r="M554" s="347"/>
      <c r="N554" s="347"/>
      <c r="O554" s="347"/>
      <c r="P554" s="424"/>
      <c r="Q554" s="414"/>
      <c r="R554" s="347"/>
      <c r="S554" s="414"/>
      <c r="T554" s="347"/>
      <c r="U554" s="347"/>
      <c r="V554" s="347"/>
      <c r="W554" s="347"/>
      <c r="X554" s="347"/>
      <c r="Y554" s="257"/>
      <c r="Z554" s="257"/>
      <c r="AA554" s="257"/>
      <c r="AB554" s="257"/>
      <c r="AC554" s="257"/>
      <c r="AD554" s="257"/>
      <c r="AE554" s="257"/>
      <c r="AF554" s="257"/>
      <c r="AG554" s="257"/>
      <c r="AH554" s="257"/>
      <c r="AI554" s="257"/>
      <c r="AJ554" s="257"/>
      <c r="AK554" s="257"/>
      <c r="AL554" s="257"/>
      <c r="AM554" s="257"/>
      <c r="AN554" s="257"/>
      <c r="AO554" s="257"/>
      <c r="AP554" s="257"/>
      <c r="AQ554" s="257"/>
      <c r="AR554" s="257"/>
      <c r="AS554" s="257"/>
      <c r="AT554" s="257"/>
      <c r="AU554" s="257"/>
      <c r="AV554" s="257"/>
      <c r="AW554" s="257"/>
      <c r="AX554" s="257"/>
      <c r="AY554" s="257"/>
      <c r="AZ554" s="257"/>
      <c r="BA554" s="257"/>
      <c r="BB554" s="257"/>
      <c r="BC554" s="257"/>
      <c r="BD554" s="257"/>
      <c r="BE554" s="257"/>
      <c r="BF554" s="257"/>
      <c r="BG554" s="257"/>
      <c r="BH554" s="257"/>
      <c r="BI554" s="257"/>
      <c r="BJ554" s="257"/>
    </row>
    <row r="555" spans="2:62" ht="15.75" customHeight="1">
      <c r="B555" s="7"/>
      <c r="C555" s="347"/>
      <c r="D555" s="347"/>
      <c r="E555" s="347"/>
      <c r="F555" s="347"/>
      <c r="G555" s="347"/>
      <c r="H555" s="347"/>
      <c r="I555" s="347"/>
      <c r="J555" s="347"/>
      <c r="K555" s="347"/>
      <c r="L555" s="347"/>
      <c r="M555" s="347"/>
      <c r="N555" s="347"/>
      <c r="O555" s="347"/>
      <c r="P555" s="424"/>
      <c r="Q555" s="414"/>
      <c r="R555" s="347"/>
      <c r="S555" s="414"/>
      <c r="T555" s="347"/>
      <c r="U555" s="347"/>
      <c r="V555" s="347"/>
      <c r="W555" s="347"/>
      <c r="X555" s="347"/>
      <c r="Y555" s="257"/>
      <c r="Z555" s="257"/>
      <c r="AA555" s="257"/>
      <c r="AB555" s="257"/>
      <c r="AC555" s="257"/>
      <c r="AD555" s="257"/>
      <c r="AE555" s="257"/>
      <c r="AF555" s="257"/>
      <c r="AG555" s="257"/>
      <c r="AH555" s="257"/>
      <c r="AI555" s="257"/>
      <c r="AJ555" s="257"/>
      <c r="AK555" s="257"/>
      <c r="AL555" s="257"/>
      <c r="AM555" s="257"/>
      <c r="AN555" s="257"/>
      <c r="AO555" s="257"/>
      <c r="AP555" s="257"/>
      <c r="AQ555" s="257"/>
      <c r="AR555" s="257"/>
      <c r="AS555" s="257"/>
      <c r="AT555" s="257"/>
      <c r="AU555" s="257"/>
      <c r="AV555" s="257"/>
      <c r="AW555" s="257"/>
      <c r="AX555" s="257"/>
      <c r="AY555" s="257"/>
      <c r="AZ555" s="257"/>
      <c r="BA555" s="257"/>
      <c r="BB555" s="257"/>
      <c r="BC555" s="257"/>
      <c r="BD555" s="257"/>
      <c r="BE555" s="257"/>
      <c r="BF555" s="257"/>
      <c r="BG555" s="257"/>
      <c r="BH555" s="257"/>
      <c r="BI555" s="257"/>
      <c r="BJ555" s="257"/>
    </row>
    <row r="556" spans="2:62" ht="15.75" customHeight="1">
      <c r="B556" s="7"/>
      <c r="C556" s="347"/>
      <c r="D556" s="347"/>
      <c r="E556" s="347"/>
      <c r="F556" s="347"/>
      <c r="G556" s="347"/>
      <c r="H556" s="347"/>
      <c r="I556" s="347"/>
      <c r="J556" s="347"/>
      <c r="K556" s="347"/>
      <c r="L556" s="347"/>
      <c r="M556" s="347"/>
      <c r="N556" s="347"/>
      <c r="O556" s="347"/>
      <c r="P556" s="424"/>
      <c r="Q556" s="414"/>
      <c r="R556" s="347"/>
      <c r="S556" s="414"/>
      <c r="T556" s="347"/>
      <c r="U556" s="347"/>
      <c r="V556" s="347"/>
      <c r="W556" s="347"/>
      <c r="X556" s="347"/>
      <c r="Y556" s="257"/>
      <c r="Z556" s="257"/>
      <c r="AA556" s="257"/>
      <c r="AB556" s="257"/>
      <c r="AC556" s="257"/>
      <c r="AD556" s="257"/>
      <c r="AE556" s="257"/>
      <c r="AF556" s="257"/>
      <c r="AG556" s="257"/>
      <c r="AH556" s="257"/>
      <c r="AI556" s="257"/>
      <c r="AJ556" s="257"/>
      <c r="AK556" s="257"/>
      <c r="AL556" s="257"/>
      <c r="AM556" s="257"/>
      <c r="AN556" s="257"/>
      <c r="AO556" s="257"/>
      <c r="AP556" s="257"/>
      <c r="AQ556" s="257"/>
      <c r="AR556" s="257"/>
      <c r="AS556" s="257"/>
      <c r="AT556" s="257"/>
      <c r="AU556" s="257"/>
      <c r="AV556" s="257"/>
      <c r="AW556" s="257"/>
      <c r="AX556" s="257"/>
      <c r="AY556" s="257"/>
      <c r="AZ556" s="257"/>
      <c r="BA556" s="257"/>
      <c r="BB556" s="257"/>
      <c r="BC556" s="257"/>
      <c r="BD556" s="257"/>
      <c r="BE556" s="257"/>
      <c r="BF556" s="257"/>
      <c r="BG556" s="257"/>
      <c r="BH556" s="257"/>
      <c r="BI556" s="257"/>
      <c r="BJ556" s="257"/>
    </row>
    <row r="557" spans="2:62" ht="15.75" customHeight="1">
      <c r="B557" s="7"/>
      <c r="C557" s="347"/>
      <c r="D557" s="347"/>
      <c r="E557" s="347"/>
      <c r="F557" s="347"/>
      <c r="G557" s="347"/>
      <c r="H557" s="347"/>
      <c r="I557" s="347"/>
      <c r="J557" s="347"/>
      <c r="K557" s="347"/>
      <c r="L557" s="347"/>
      <c r="M557" s="347"/>
      <c r="N557" s="347"/>
      <c r="O557" s="347"/>
      <c r="P557" s="424"/>
      <c r="Q557" s="414"/>
      <c r="R557" s="347"/>
      <c r="S557" s="414"/>
      <c r="T557" s="347"/>
      <c r="U557" s="347"/>
      <c r="V557" s="347"/>
      <c r="W557" s="347"/>
      <c r="X557" s="347"/>
      <c r="Y557" s="257"/>
      <c r="Z557" s="257"/>
      <c r="AA557" s="257"/>
      <c r="AB557" s="257"/>
      <c r="AC557" s="257"/>
      <c r="AD557" s="257"/>
      <c r="AE557" s="257"/>
      <c r="AF557" s="257"/>
      <c r="AG557" s="257"/>
      <c r="AH557" s="257"/>
      <c r="AI557" s="257"/>
      <c r="AJ557" s="257"/>
      <c r="AK557" s="257"/>
      <c r="AL557" s="257"/>
      <c r="AM557" s="257"/>
      <c r="AN557" s="257"/>
      <c r="AO557" s="257"/>
      <c r="AP557" s="257"/>
      <c r="AQ557" s="257"/>
      <c r="AR557" s="257"/>
      <c r="AS557" s="257"/>
      <c r="AT557" s="257"/>
      <c r="AU557" s="257"/>
      <c r="AV557" s="257"/>
      <c r="AW557" s="257"/>
      <c r="AX557" s="257"/>
      <c r="AY557" s="257"/>
      <c r="AZ557" s="257"/>
      <c r="BA557" s="257"/>
      <c r="BB557" s="257"/>
      <c r="BC557" s="257"/>
      <c r="BD557" s="257"/>
      <c r="BE557" s="257"/>
      <c r="BF557" s="257"/>
      <c r="BG557" s="257"/>
      <c r="BH557" s="257"/>
      <c r="BI557" s="257"/>
      <c r="BJ557" s="257"/>
    </row>
    <row r="558" spans="2:62" ht="15.75" customHeight="1">
      <c r="B558" s="7"/>
      <c r="C558" s="347"/>
      <c r="D558" s="347"/>
      <c r="E558" s="347"/>
      <c r="F558" s="347"/>
      <c r="G558" s="347"/>
      <c r="H558" s="347"/>
      <c r="I558" s="347"/>
      <c r="J558" s="347"/>
      <c r="K558" s="347"/>
      <c r="L558" s="347"/>
      <c r="M558" s="347"/>
      <c r="N558" s="347"/>
      <c r="O558" s="347"/>
      <c r="P558" s="424"/>
      <c r="Q558" s="414"/>
      <c r="R558" s="347"/>
      <c r="S558" s="414"/>
      <c r="T558" s="347"/>
      <c r="U558" s="347"/>
      <c r="V558" s="347"/>
      <c r="W558" s="347"/>
      <c r="X558" s="347"/>
      <c r="Y558" s="257"/>
      <c r="Z558" s="257"/>
      <c r="AA558" s="257"/>
      <c r="AB558" s="257"/>
      <c r="AC558" s="257"/>
      <c r="AD558" s="257"/>
      <c r="AE558" s="257"/>
      <c r="AF558" s="257"/>
      <c r="AG558" s="257"/>
      <c r="AH558" s="257"/>
      <c r="AI558" s="257"/>
      <c r="AJ558" s="257"/>
      <c r="AK558" s="257"/>
      <c r="AL558" s="257"/>
      <c r="AM558" s="257"/>
      <c r="AN558" s="257"/>
      <c r="AO558" s="257"/>
      <c r="AP558" s="257"/>
      <c r="AQ558" s="257"/>
      <c r="AR558" s="257"/>
      <c r="AS558" s="257"/>
      <c r="AT558" s="257"/>
      <c r="AU558" s="257"/>
      <c r="AV558" s="257"/>
      <c r="AW558" s="257"/>
      <c r="AX558" s="257"/>
      <c r="AY558" s="257"/>
      <c r="AZ558" s="257"/>
      <c r="BA558" s="257"/>
      <c r="BB558" s="257"/>
      <c r="BC558" s="257"/>
      <c r="BD558" s="257"/>
      <c r="BE558" s="257"/>
      <c r="BF558" s="257"/>
      <c r="BG558" s="257"/>
      <c r="BH558" s="257"/>
      <c r="BI558" s="257"/>
      <c r="BJ558" s="257"/>
    </row>
    <row r="559" spans="2:62" ht="15.75" customHeight="1">
      <c r="B559" s="7"/>
      <c r="C559" s="347"/>
      <c r="D559" s="347"/>
      <c r="E559" s="347"/>
      <c r="F559" s="347"/>
      <c r="G559" s="347"/>
      <c r="H559" s="347"/>
      <c r="I559" s="347"/>
      <c r="J559" s="347"/>
      <c r="K559" s="347"/>
      <c r="L559" s="347"/>
      <c r="M559" s="347"/>
      <c r="N559" s="347"/>
      <c r="O559" s="347"/>
      <c r="P559" s="424"/>
      <c r="Q559" s="414"/>
      <c r="R559" s="347"/>
      <c r="S559" s="414"/>
      <c r="T559" s="347"/>
      <c r="U559" s="347"/>
      <c r="V559" s="347"/>
      <c r="W559" s="347"/>
      <c r="X559" s="347"/>
      <c r="Y559" s="257"/>
      <c r="Z559" s="257"/>
      <c r="AA559" s="257"/>
      <c r="AB559" s="257"/>
      <c r="AC559" s="257"/>
      <c r="AD559" s="257"/>
      <c r="AE559" s="257"/>
      <c r="AF559" s="257"/>
      <c r="AG559" s="257"/>
      <c r="AH559" s="257"/>
      <c r="AI559" s="257"/>
      <c r="AJ559" s="257"/>
      <c r="AK559" s="257"/>
      <c r="AL559" s="257"/>
      <c r="AM559" s="257"/>
      <c r="AN559" s="257"/>
      <c r="AO559" s="257"/>
      <c r="AP559" s="257"/>
      <c r="AQ559" s="257"/>
      <c r="AR559" s="257"/>
      <c r="AS559" s="257"/>
      <c r="AT559" s="257"/>
      <c r="AU559" s="257"/>
      <c r="AV559" s="257"/>
      <c r="AW559" s="257"/>
      <c r="AX559" s="257"/>
      <c r="AY559" s="257"/>
      <c r="AZ559" s="257"/>
      <c r="BA559" s="257"/>
      <c r="BB559" s="257"/>
      <c r="BC559" s="257"/>
      <c r="BD559" s="257"/>
      <c r="BE559" s="257"/>
      <c r="BF559" s="257"/>
      <c r="BG559" s="257"/>
      <c r="BH559" s="257"/>
      <c r="BI559" s="257"/>
      <c r="BJ559" s="257"/>
    </row>
    <row r="560" spans="2:62" ht="15.75" customHeight="1">
      <c r="B560" s="7"/>
      <c r="C560" s="347"/>
      <c r="D560" s="347"/>
      <c r="E560" s="347"/>
      <c r="F560" s="347"/>
      <c r="G560" s="347"/>
      <c r="H560" s="347"/>
      <c r="I560" s="347"/>
      <c r="J560" s="347"/>
      <c r="K560" s="347"/>
      <c r="L560" s="347"/>
      <c r="M560" s="347"/>
      <c r="N560" s="347"/>
      <c r="O560" s="347"/>
      <c r="P560" s="424"/>
      <c r="Q560" s="414"/>
      <c r="R560" s="347"/>
      <c r="S560" s="414"/>
      <c r="T560" s="347"/>
      <c r="U560" s="347"/>
      <c r="V560" s="347"/>
      <c r="W560" s="347"/>
      <c r="X560" s="347"/>
      <c r="Y560" s="257"/>
      <c r="Z560" s="257"/>
      <c r="AA560" s="257"/>
      <c r="AB560" s="257"/>
      <c r="AC560" s="257"/>
      <c r="AD560" s="257"/>
      <c r="AE560" s="257"/>
      <c r="AF560" s="257"/>
      <c r="AG560" s="257"/>
      <c r="AH560" s="257"/>
      <c r="AI560" s="257"/>
      <c r="AJ560" s="257"/>
      <c r="AK560" s="257"/>
      <c r="AL560" s="257"/>
      <c r="AM560" s="257"/>
      <c r="AN560" s="257"/>
      <c r="AO560" s="257"/>
      <c r="AP560" s="257"/>
      <c r="AQ560" s="257"/>
      <c r="AR560" s="257"/>
      <c r="AS560" s="257"/>
      <c r="AT560" s="257"/>
      <c r="AU560" s="257"/>
      <c r="AV560" s="257"/>
      <c r="AW560" s="257"/>
      <c r="AX560" s="257"/>
      <c r="AY560" s="257"/>
      <c r="AZ560" s="257"/>
      <c r="BA560" s="257"/>
      <c r="BB560" s="257"/>
      <c r="BC560" s="257"/>
      <c r="BD560" s="257"/>
      <c r="BE560" s="257"/>
      <c r="BF560" s="257"/>
      <c r="BG560" s="257"/>
      <c r="BH560" s="257"/>
      <c r="BI560" s="257"/>
      <c r="BJ560" s="257"/>
    </row>
    <row r="561" spans="2:62" ht="15.75" customHeight="1">
      <c r="B561" s="7"/>
      <c r="C561" s="413"/>
      <c r="D561" s="413"/>
      <c r="E561" s="347"/>
      <c r="F561" s="347"/>
      <c r="G561" s="413"/>
      <c r="H561" s="347"/>
      <c r="I561" s="347"/>
      <c r="J561" s="347"/>
      <c r="K561" s="347"/>
      <c r="L561" s="347"/>
      <c r="M561" s="347"/>
      <c r="N561" s="347"/>
      <c r="O561" s="347"/>
      <c r="P561" s="426"/>
      <c r="Q561" s="416"/>
      <c r="R561" s="347"/>
      <c r="S561" s="416"/>
      <c r="T561" s="347"/>
      <c r="U561" s="347"/>
      <c r="V561" s="347"/>
      <c r="W561" s="347"/>
      <c r="X561" s="347"/>
      <c r="Y561" s="257"/>
      <c r="Z561" s="257"/>
      <c r="AA561" s="257"/>
      <c r="AB561" s="257"/>
      <c r="AC561" s="257"/>
      <c r="AD561" s="257"/>
      <c r="AE561" s="257"/>
      <c r="AF561" s="257"/>
      <c r="AG561" s="257"/>
      <c r="AH561" s="257"/>
      <c r="AI561" s="257"/>
      <c r="AJ561" s="257"/>
      <c r="AK561" s="257"/>
      <c r="AL561" s="257"/>
      <c r="AM561" s="257"/>
      <c r="AN561" s="257"/>
      <c r="AO561" s="257"/>
      <c r="AP561" s="257"/>
      <c r="AQ561" s="257"/>
      <c r="AR561" s="257"/>
      <c r="AS561" s="257"/>
      <c r="AT561" s="257"/>
      <c r="AU561" s="257"/>
      <c r="AV561" s="257"/>
      <c r="AW561" s="257"/>
      <c r="AX561" s="257"/>
      <c r="AY561" s="257"/>
      <c r="AZ561" s="257"/>
      <c r="BA561" s="257"/>
      <c r="BB561" s="257"/>
      <c r="BC561" s="257"/>
      <c r="BD561" s="257"/>
      <c r="BE561" s="257"/>
      <c r="BF561" s="257"/>
      <c r="BG561" s="257"/>
      <c r="BH561" s="257"/>
      <c r="BI561" s="257"/>
      <c r="BJ561" s="257"/>
    </row>
    <row r="562" spans="2:62" ht="15.75" customHeight="1">
      <c r="B562" s="7"/>
      <c r="C562" s="347"/>
      <c r="D562" s="347"/>
      <c r="E562" s="347"/>
      <c r="F562" s="347"/>
      <c r="G562" s="347"/>
      <c r="H562" s="347"/>
      <c r="I562" s="347"/>
      <c r="J562" s="347"/>
      <c r="K562" s="347"/>
      <c r="L562" s="347"/>
      <c r="M562" s="347"/>
      <c r="N562" s="347"/>
      <c r="O562" s="347"/>
      <c r="P562" s="426"/>
      <c r="Q562" s="426"/>
      <c r="R562" s="347"/>
      <c r="S562" s="347"/>
      <c r="T562" s="347"/>
      <c r="U562" s="347"/>
      <c r="V562" s="347"/>
      <c r="W562" s="347"/>
      <c r="X562" s="347"/>
      <c r="Y562" s="257"/>
      <c r="Z562" s="257"/>
      <c r="AA562" s="257"/>
      <c r="AB562" s="257"/>
      <c r="AC562" s="257"/>
      <c r="AD562" s="257"/>
      <c r="AE562" s="257"/>
      <c r="AF562" s="257"/>
      <c r="AG562" s="257"/>
      <c r="AH562" s="257"/>
      <c r="AI562" s="257"/>
      <c r="AJ562" s="257"/>
      <c r="AK562" s="257"/>
      <c r="AL562" s="257"/>
      <c r="AM562" s="257"/>
      <c r="AN562" s="257"/>
      <c r="AO562" s="257"/>
      <c r="AP562" s="257"/>
      <c r="AQ562" s="257"/>
      <c r="AR562" s="257"/>
      <c r="AS562" s="257"/>
      <c r="AT562" s="257"/>
      <c r="AU562" s="257"/>
      <c r="AV562" s="257"/>
      <c r="AW562" s="257"/>
      <c r="AX562" s="257"/>
      <c r="AY562" s="257"/>
      <c r="AZ562" s="257"/>
      <c r="BA562" s="257"/>
      <c r="BB562" s="257"/>
      <c r="BC562" s="257"/>
      <c r="BD562" s="257"/>
      <c r="BE562" s="257"/>
      <c r="BF562" s="257"/>
      <c r="BG562" s="257"/>
      <c r="BH562" s="257"/>
      <c r="BI562" s="257"/>
      <c r="BJ562" s="257"/>
    </row>
    <row r="563" spans="2:62" ht="15.75" customHeight="1">
      <c r="B563" s="7"/>
      <c r="C563" s="347"/>
      <c r="D563" s="347"/>
      <c r="E563" s="347"/>
      <c r="F563" s="347"/>
      <c r="G563" s="347"/>
      <c r="H563" s="347"/>
      <c r="I563" s="347"/>
      <c r="J563" s="347"/>
      <c r="K563" s="347"/>
      <c r="L563" s="347"/>
      <c r="M563" s="347"/>
      <c r="N563" s="347"/>
      <c r="O563" s="347"/>
      <c r="P563" s="424"/>
      <c r="Q563" s="414"/>
      <c r="R563" s="347"/>
      <c r="S563" s="414"/>
      <c r="T563" s="347"/>
      <c r="U563" s="347"/>
      <c r="V563" s="347"/>
      <c r="W563" s="347"/>
      <c r="X563" s="347"/>
      <c r="Y563" s="257"/>
      <c r="Z563" s="257"/>
      <c r="AA563" s="257"/>
      <c r="AB563" s="257"/>
      <c r="AC563" s="257"/>
      <c r="AD563" s="257"/>
      <c r="AE563" s="257"/>
      <c r="AF563" s="257"/>
      <c r="AG563" s="257"/>
      <c r="AH563" s="257"/>
      <c r="AI563" s="257"/>
      <c r="AJ563" s="257"/>
      <c r="AK563" s="257"/>
      <c r="AL563" s="257"/>
      <c r="AM563" s="257"/>
      <c r="AN563" s="257"/>
      <c r="AO563" s="257"/>
      <c r="AP563" s="257"/>
      <c r="AQ563" s="257"/>
      <c r="AR563" s="257"/>
      <c r="AS563" s="257"/>
      <c r="AT563" s="257"/>
      <c r="AU563" s="257"/>
      <c r="AV563" s="257"/>
      <c r="AW563" s="257"/>
      <c r="AX563" s="257"/>
      <c r="AY563" s="257"/>
      <c r="AZ563" s="257"/>
      <c r="BA563" s="257"/>
      <c r="BB563" s="257"/>
      <c r="BC563" s="257"/>
      <c r="BD563" s="257"/>
      <c r="BE563" s="257"/>
      <c r="BF563" s="257"/>
      <c r="BG563" s="257"/>
      <c r="BH563" s="257"/>
      <c r="BI563" s="257"/>
      <c r="BJ563" s="257"/>
    </row>
    <row r="564" spans="2:62" ht="15.75" customHeight="1">
      <c r="B564" s="7"/>
      <c r="C564" s="347"/>
      <c r="D564" s="347"/>
      <c r="E564" s="347"/>
      <c r="F564" s="347"/>
      <c r="G564" s="347"/>
      <c r="H564" s="347"/>
      <c r="I564" s="347"/>
      <c r="J564" s="347"/>
      <c r="K564" s="347"/>
      <c r="L564" s="347"/>
      <c r="M564" s="347"/>
      <c r="N564" s="347"/>
      <c r="O564" s="347"/>
      <c r="P564" s="424"/>
      <c r="Q564" s="414"/>
      <c r="R564" s="347"/>
      <c r="S564" s="414"/>
      <c r="T564" s="347"/>
      <c r="U564" s="347"/>
      <c r="V564" s="347"/>
      <c r="W564" s="347"/>
      <c r="X564" s="347"/>
      <c r="Y564" s="257"/>
      <c r="Z564" s="257"/>
      <c r="AA564" s="257"/>
      <c r="AB564" s="257"/>
      <c r="AC564" s="257"/>
      <c r="AD564" s="257"/>
      <c r="AE564" s="257"/>
      <c r="AF564" s="257"/>
      <c r="AG564" s="257"/>
      <c r="AH564" s="257"/>
      <c r="AI564" s="257"/>
      <c r="AJ564" s="257"/>
      <c r="AK564" s="257"/>
      <c r="AL564" s="257"/>
      <c r="AM564" s="257"/>
      <c r="AN564" s="257"/>
      <c r="AO564" s="257"/>
      <c r="AP564" s="257"/>
      <c r="AQ564" s="257"/>
      <c r="AR564" s="257"/>
      <c r="AS564" s="257"/>
      <c r="AT564" s="257"/>
      <c r="AU564" s="257"/>
      <c r="AV564" s="257"/>
      <c r="AW564" s="257"/>
      <c r="AX564" s="257"/>
      <c r="AY564" s="257"/>
      <c r="AZ564" s="257"/>
      <c r="BA564" s="257"/>
      <c r="BB564" s="257"/>
      <c r="BC564" s="257"/>
      <c r="BD564" s="257"/>
      <c r="BE564" s="257"/>
      <c r="BF564" s="257"/>
      <c r="BG564" s="257"/>
      <c r="BH564" s="257"/>
      <c r="BI564" s="257"/>
      <c r="BJ564" s="257"/>
    </row>
    <row r="565" spans="2:62" ht="15.75" customHeight="1">
      <c r="B565" s="7"/>
      <c r="C565" s="413"/>
      <c r="D565" s="347"/>
      <c r="E565" s="347"/>
      <c r="F565" s="347"/>
      <c r="G565" s="347"/>
      <c r="H565" s="347"/>
      <c r="I565" s="347"/>
      <c r="J565" s="347"/>
      <c r="K565" s="347"/>
      <c r="L565" s="347"/>
      <c r="M565" s="347"/>
      <c r="N565" s="347"/>
      <c r="O565" s="347"/>
      <c r="P565" s="426"/>
      <c r="Q565" s="416"/>
      <c r="R565" s="347"/>
      <c r="S565" s="416"/>
      <c r="T565" s="347"/>
      <c r="U565" s="347"/>
      <c r="V565" s="347"/>
      <c r="W565" s="347"/>
      <c r="X565" s="347"/>
      <c r="Y565" s="257"/>
      <c r="Z565" s="257"/>
      <c r="AA565" s="257"/>
      <c r="AB565" s="257"/>
      <c r="AC565" s="257"/>
      <c r="AD565" s="257"/>
      <c r="AE565" s="257"/>
      <c r="AF565" s="257"/>
      <c r="AG565" s="257"/>
      <c r="AH565" s="257"/>
      <c r="AI565" s="257"/>
      <c r="AJ565" s="257"/>
      <c r="AK565" s="257"/>
      <c r="AL565" s="257"/>
      <c r="AM565" s="257"/>
      <c r="AN565" s="257"/>
      <c r="AO565" s="257"/>
      <c r="AP565" s="257"/>
      <c r="AQ565" s="257"/>
      <c r="AR565" s="257"/>
      <c r="AS565" s="257"/>
      <c r="AT565" s="257"/>
      <c r="AU565" s="257"/>
      <c r="AV565" s="257"/>
      <c r="AW565" s="257"/>
      <c r="AX565" s="257"/>
      <c r="AY565" s="257"/>
      <c r="AZ565" s="257"/>
      <c r="BA565" s="257"/>
      <c r="BB565" s="257"/>
      <c r="BC565" s="257"/>
      <c r="BD565" s="257"/>
      <c r="BE565" s="257"/>
      <c r="BF565" s="257"/>
      <c r="BG565" s="257"/>
      <c r="BH565" s="257"/>
      <c r="BI565" s="257"/>
      <c r="BJ565" s="257"/>
    </row>
    <row r="566" spans="2:62" ht="15.75" customHeight="1">
      <c r="B566" s="7"/>
      <c r="C566" s="347"/>
      <c r="D566" s="347"/>
      <c r="E566" s="347"/>
      <c r="F566" s="347"/>
      <c r="G566" s="347"/>
      <c r="H566" s="347"/>
      <c r="I566" s="347"/>
      <c r="J566" s="347"/>
      <c r="K566" s="347"/>
      <c r="L566" s="347"/>
      <c r="M566" s="347"/>
      <c r="N566" s="347"/>
      <c r="O566" s="347"/>
      <c r="P566" s="426"/>
      <c r="Q566" s="426"/>
      <c r="R566" s="347"/>
      <c r="S566" s="347"/>
      <c r="T566" s="347"/>
      <c r="U566" s="347"/>
      <c r="V566" s="347"/>
      <c r="W566" s="347"/>
      <c r="X566" s="347"/>
      <c r="Y566" s="257"/>
      <c r="Z566" s="257"/>
      <c r="AA566" s="257"/>
      <c r="AB566" s="257"/>
      <c r="AC566" s="257"/>
      <c r="AD566" s="257"/>
      <c r="AE566" s="257"/>
      <c r="AF566" s="257"/>
      <c r="AG566" s="257"/>
      <c r="AH566" s="257"/>
      <c r="AI566" s="257"/>
      <c r="AJ566" s="257"/>
      <c r="AK566" s="257"/>
      <c r="AL566" s="257"/>
      <c r="AM566" s="257"/>
      <c r="AN566" s="257"/>
      <c r="AO566" s="257"/>
      <c r="AP566" s="257"/>
      <c r="AQ566" s="257"/>
      <c r="AR566" s="257"/>
      <c r="AS566" s="257"/>
      <c r="AT566" s="257"/>
      <c r="AU566" s="257"/>
      <c r="AV566" s="257"/>
      <c r="AW566" s="257"/>
      <c r="AX566" s="257"/>
      <c r="AY566" s="257"/>
      <c r="AZ566" s="257"/>
      <c r="BA566" s="257"/>
      <c r="BB566" s="257"/>
      <c r="BC566" s="257"/>
      <c r="BD566" s="257"/>
      <c r="BE566" s="257"/>
      <c r="BF566" s="257"/>
      <c r="BG566" s="257"/>
      <c r="BH566" s="257"/>
      <c r="BI566" s="257"/>
      <c r="BJ566" s="257"/>
    </row>
    <row r="567" spans="2:62" ht="15.75" customHeight="1">
      <c r="B567" s="7"/>
      <c r="C567" s="347"/>
      <c r="D567" s="347"/>
      <c r="E567" s="347"/>
      <c r="F567" s="347"/>
      <c r="G567" s="347"/>
      <c r="H567" s="347"/>
      <c r="I567" s="347"/>
      <c r="J567" s="347"/>
      <c r="K567" s="347"/>
      <c r="L567" s="347"/>
      <c r="M567" s="347"/>
      <c r="N567" s="347"/>
      <c r="O567" s="347"/>
      <c r="P567" s="424"/>
      <c r="Q567" s="414"/>
      <c r="R567" s="347"/>
      <c r="S567" s="414"/>
      <c r="T567" s="347"/>
      <c r="U567" s="347"/>
      <c r="V567" s="347"/>
      <c r="W567" s="347"/>
      <c r="X567" s="347"/>
      <c r="Y567" s="257"/>
      <c r="Z567" s="257"/>
      <c r="AA567" s="257"/>
      <c r="AB567" s="257"/>
      <c r="AC567" s="257"/>
      <c r="AD567" s="257"/>
      <c r="AE567" s="257"/>
      <c r="AF567" s="257"/>
      <c r="AG567" s="257"/>
      <c r="AH567" s="257"/>
      <c r="AI567" s="257"/>
      <c r="AJ567" s="257"/>
      <c r="AK567" s="257"/>
      <c r="AL567" s="257"/>
      <c r="AM567" s="257"/>
      <c r="AN567" s="257"/>
      <c r="AO567" s="257"/>
      <c r="AP567" s="257"/>
      <c r="AQ567" s="257"/>
      <c r="AR567" s="257"/>
      <c r="AS567" s="257"/>
      <c r="AT567" s="257"/>
      <c r="AU567" s="257"/>
      <c r="AV567" s="257"/>
      <c r="AW567" s="257"/>
      <c r="AX567" s="257"/>
      <c r="AY567" s="257"/>
      <c r="AZ567" s="257"/>
      <c r="BA567" s="257"/>
      <c r="BB567" s="257"/>
      <c r="BC567" s="257"/>
      <c r="BD567" s="257"/>
      <c r="BE567" s="257"/>
      <c r="BF567" s="257"/>
      <c r="BG567" s="257"/>
      <c r="BH567" s="257"/>
      <c r="BI567" s="257"/>
      <c r="BJ567" s="257"/>
    </row>
    <row r="568" spans="2:62" ht="15.75" customHeight="1">
      <c r="B568" s="7"/>
      <c r="C568" s="413"/>
      <c r="D568" s="413"/>
      <c r="E568" s="347"/>
      <c r="F568" s="347"/>
      <c r="G568" s="413"/>
      <c r="H568" s="347"/>
      <c r="I568" s="347"/>
      <c r="J568" s="347"/>
      <c r="K568" s="347"/>
      <c r="L568" s="347"/>
      <c r="M568" s="347"/>
      <c r="N568" s="347"/>
      <c r="O568" s="347"/>
      <c r="P568" s="426"/>
      <c r="Q568" s="416"/>
      <c r="R568" s="347"/>
      <c r="S568" s="416"/>
      <c r="T568" s="347"/>
      <c r="U568" s="347"/>
      <c r="V568" s="347"/>
      <c r="W568" s="347"/>
      <c r="X568" s="347"/>
      <c r="Y568" s="257"/>
      <c r="Z568" s="257"/>
      <c r="AA568" s="257"/>
      <c r="AB568" s="257"/>
      <c r="AC568" s="257"/>
      <c r="AD568" s="257"/>
      <c r="AE568" s="257"/>
      <c r="AF568" s="257"/>
      <c r="AG568" s="257"/>
      <c r="AH568" s="257"/>
      <c r="AI568" s="257"/>
      <c r="AJ568" s="257"/>
      <c r="AK568" s="257"/>
      <c r="AL568" s="257"/>
      <c r="AM568" s="257"/>
      <c r="AN568" s="257"/>
      <c r="AO568" s="257"/>
      <c r="AP568" s="257"/>
      <c r="AQ568" s="257"/>
      <c r="AR568" s="257"/>
      <c r="AS568" s="257"/>
      <c r="AT568" s="257"/>
      <c r="AU568" s="257"/>
      <c r="AV568" s="257"/>
      <c r="AW568" s="257"/>
      <c r="AX568" s="257"/>
      <c r="AY568" s="257"/>
      <c r="AZ568" s="257"/>
      <c r="BA568" s="257"/>
      <c r="BB568" s="257"/>
      <c r="BC568" s="257"/>
      <c r="BD568" s="257"/>
      <c r="BE568" s="257"/>
      <c r="BF568" s="257"/>
      <c r="BG568" s="257"/>
      <c r="BH568" s="257"/>
      <c r="BI568" s="257"/>
      <c r="BJ568" s="257"/>
    </row>
    <row r="569" spans="2:62" ht="15.75" customHeight="1">
      <c r="B569" s="7"/>
      <c r="C569" s="347"/>
      <c r="D569" s="347"/>
      <c r="E569" s="347"/>
      <c r="F569" s="347"/>
      <c r="G569" s="347"/>
      <c r="H569" s="347"/>
      <c r="I569" s="347"/>
      <c r="J569" s="347"/>
      <c r="K569" s="347"/>
      <c r="L569" s="347"/>
      <c r="M569" s="347"/>
      <c r="N569" s="347"/>
      <c r="O569" s="347"/>
      <c r="P569" s="426"/>
      <c r="Q569" s="426"/>
      <c r="R569" s="347"/>
      <c r="S569" s="347"/>
      <c r="T569" s="347"/>
      <c r="U569" s="347"/>
      <c r="V569" s="347"/>
      <c r="W569" s="347"/>
      <c r="X569" s="347"/>
      <c r="Y569" s="257"/>
      <c r="Z569" s="257"/>
      <c r="AA569" s="257"/>
      <c r="AB569" s="257"/>
      <c r="AC569" s="257"/>
      <c r="AD569" s="257"/>
      <c r="AE569" s="257"/>
      <c r="AF569" s="257"/>
      <c r="AG569" s="257"/>
      <c r="AH569" s="257"/>
      <c r="AI569" s="257"/>
      <c r="AJ569" s="257"/>
      <c r="AK569" s="257"/>
      <c r="AL569" s="257"/>
      <c r="AM569" s="257"/>
      <c r="AN569" s="257"/>
      <c r="AO569" s="257"/>
      <c r="AP569" s="257"/>
      <c r="AQ569" s="257"/>
      <c r="AR569" s="257"/>
      <c r="AS569" s="257"/>
      <c r="AT569" s="257"/>
      <c r="AU569" s="257"/>
      <c r="AV569" s="257"/>
      <c r="AW569" s="257"/>
      <c r="AX569" s="257"/>
      <c r="AY569" s="257"/>
      <c r="AZ569" s="257"/>
      <c r="BA569" s="257"/>
      <c r="BB569" s="257"/>
      <c r="BC569" s="257"/>
      <c r="BD569" s="257"/>
      <c r="BE569" s="257"/>
      <c r="BF569" s="257"/>
      <c r="BG569" s="257"/>
      <c r="BH569" s="257"/>
      <c r="BI569" s="257"/>
      <c r="BJ569" s="257"/>
    </row>
    <row r="570" spans="2:62" ht="15.75" customHeight="1">
      <c r="B570" s="7"/>
      <c r="C570" s="347"/>
      <c r="D570" s="347"/>
      <c r="E570" s="414"/>
      <c r="F570" s="424"/>
      <c r="G570" s="347"/>
      <c r="H570" s="414"/>
      <c r="I570" s="424"/>
      <c r="J570" s="424"/>
      <c r="K570" s="414"/>
      <c r="L570" s="424"/>
      <c r="M570" s="414"/>
      <c r="N570" s="424"/>
      <c r="O570" s="414"/>
      <c r="P570" s="424"/>
      <c r="Q570" s="414"/>
      <c r="R570" s="414"/>
      <c r="S570" s="347"/>
      <c r="T570" s="347"/>
      <c r="U570" s="347"/>
      <c r="V570" s="347"/>
      <c r="W570" s="347"/>
      <c r="X570" s="347"/>
      <c r="Y570" s="257"/>
      <c r="Z570" s="257"/>
      <c r="AA570" s="257"/>
      <c r="AB570" s="257"/>
      <c r="AC570" s="257"/>
      <c r="AD570" s="257"/>
      <c r="AE570" s="257"/>
      <c r="AF570" s="257"/>
      <c r="AG570" s="257"/>
      <c r="AH570" s="257"/>
      <c r="AI570" s="257"/>
      <c r="AJ570" s="257"/>
      <c r="AK570" s="257"/>
      <c r="AL570" s="257"/>
      <c r="AM570" s="257"/>
      <c r="AN570" s="257"/>
      <c r="AO570" s="257"/>
      <c r="AP570" s="257"/>
      <c r="AQ570" s="257"/>
      <c r="AR570" s="257"/>
      <c r="AS570" s="257"/>
      <c r="AT570" s="257"/>
      <c r="AU570" s="257"/>
      <c r="AV570" s="257"/>
      <c r="AW570" s="257"/>
      <c r="AX570" s="257"/>
      <c r="AY570" s="257"/>
      <c r="AZ570" s="257"/>
      <c r="BA570" s="257"/>
      <c r="BB570" s="257"/>
      <c r="BC570" s="257"/>
      <c r="BD570" s="257"/>
      <c r="BE570" s="257"/>
      <c r="BF570" s="257"/>
      <c r="BG570" s="257"/>
      <c r="BH570" s="257"/>
      <c r="BI570" s="257"/>
      <c r="BJ570" s="257"/>
    </row>
    <row r="571" spans="2:62" ht="15.75" customHeight="1">
      <c r="B571" s="7"/>
      <c r="C571" s="413"/>
      <c r="D571" s="413"/>
      <c r="E571" s="416"/>
      <c r="F571" s="426"/>
      <c r="G571" s="413"/>
      <c r="H571" s="416"/>
      <c r="I571" s="426"/>
      <c r="J571" s="426"/>
      <c r="K571" s="416"/>
      <c r="L571" s="426"/>
      <c r="M571" s="416"/>
      <c r="N571" s="426"/>
      <c r="O571" s="416"/>
      <c r="P571" s="426"/>
      <c r="Q571" s="416"/>
      <c r="R571" s="416"/>
      <c r="S571" s="416"/>
      <c r="T571" s="347"/>
      <c r="U571" s="347"/>
      <c r="V571" s="347"/>
      <c r="W571" s="347"/>
      <c r="X571" s="347"/>
      <c r="Y571" s="257"/>
      <c r="Z571" s="257"/>
      <c r="AA571" s="257"/>
      <c r="AB571" s="257"/>
      <c r="AC571" s="257"/>
      <c r="AD571" s="257"/>
      <c r="AE571" s="257"/>
      <c r="AF571" s="257"/>
      <c r="AG571" s="257"/>
      <c r="AH571" s="257"/>
      <c r="AI571" s="257"/>
      <c r="AJ571" s="257"/>
      <c r="AK571" s="257"/>
      <c r="AL571" s="257"/>
      <c r="AM571" s="257"/>
      <c r="AN571" s="257"/>
      <c r="AO571" s="257"/>
      <c r="AP571" s="257"/>
      <c r="AQ571" s="257"/>
      <c r="AR571" s="257"/>
      <c r="AS571" s="257"/>
      <c r="AT571" s="257"/>
      <c r="AU571" s="257"/>
      <c r="AV571" s="257"/>
      <c r="AW571" s="257"/>
      <c r="AX571" s="257"/>
      <c r="AY571" s="257"/>
      <c r="AZ571" s="257"/>
      <c r="BA571" s="257"/>
      <c r="BB571" s="257"/>
      <c r="BC571" s="257"/>
      <c r="BD571" s="257"/>
      <c r="BE571" s="257"/>
      <c r="BF571" s="257"/>
      <c r="BG571" s="257"/>
      <c r="BH571" s="257"/>
      <c r="BI571" s="257"/>
      <c r="BJ571" s="257"/>
    </row>
    <row r="572" spans="2:62" ht="15.75" customHeight="1">
      <c r="B572" s="7"/>
      <c r="C572" s="347"/>
      <c r="D572" s="347"/>
      <c r="E572" s="414"/>
      <c r="F572" s="424"/>
      <c r="G572" s="347"/>
      <c r="H572" s="414"/>
      <c r="I572" s="424"/>
      <c r="J572" s="414"/>
      <c r="K572" s="424"/>
      <c r="L572" s="414"/>
      <c r="M572" s="347"/>
      <c r="N572" s="414"/>
      <c r="O572" s="424"/>
      <c r="P572" s="416"/>
      <c r="Q572" s="426"/>
      <c r="R572" s="426"/>
      <c r="S572" s="414"/>
      <c r="T572" s="347"/>
      <c r="U572" s="347"/>
      <c r="V572" s="347"/>
      <c r="W572" s="347"/>
      <c r="X572" s="347"/>
      <c r="Y572" s="257"/>
      <c r="Z572" s="257"/>
      <c r="AA572" s="257"/>
      <c r="AB572" s="257"/>
      <c r="AC572" s="257"/>
      <c r="AD572" s="257"/>
      <c r="AE572" s="257"/>
      <c r="AF572" s="257"/>
      <c r="AG572" s="257"/>
      <c r="AH572" s="257"/>
      <c r="AI572" s="257"/>
      <c r="AJ572" s="257"/>
      <c r="AK572" s="257"/>
      <c r="AL572" s="257"/>
      <c r="AM572" s="257"/>
      <c r="AN572" s="257"/>
      <c r="AO572" s="257"/>
      <c r="AP572" s="257"/>
      <c r="AQ572" s="257"/>
      <c r="AR572" s="257"/>
      <c r="AS572" s="257"/>
      <c r="AT572" s="257"/>
      <c r="AU572" s="257"/>
      <c r="AV572" s="257"/>
      <c r="AW572" s="257"/>
      <c r="AX572" s="257"/>
      <c r="AY572" s="257"/>
      <c r="AZ572" s="257"/>
      <c r="BA572" s="257"/>
      <c r="BB572" s="257"/>
      <c r="BC572" s="257"/>
      <c r="BD572" s="257"/>
      <c r="BE572" s="257"/>
      <c r="BF572" s="257"/>
      <c r="BG572" s="257"/>
      <c r="BH572" s="257"/>
      <c r="BI572" s="257"/>
      <c r="BJ572" s="257"/>
    </row>
    <row r="573" spans="2:62" ht="15.75" customHeight="1">
      <c r="B573" s="7"/>
      <c r="C573" s="347"/>
      <c r="D573" s="347"/>
      <c r="E573" s="414"/>
      <c r="F573" s="424"/>
      <c r="G573" s="347"/>
      <c r="H573" s="414"/>
      <c r="I573" s="424"/>
      <c r="J573" s="414"/>
      <c r="K573" s="424"/>
      <c r="L573" s="414"/>
      <c r="M573" s="347"/>
      <c r="N573" s="414"/>
      <c r="O573" s="424"/>
      <c r="P573" s="414"/>
      <c r="Q573" s="347"/>
      <c r="R573" s="424"/>
      <c r="S573" s="414"/>
      <c r="T573" s="347"/>
      <c r="U573" s="347"/>
      <c r="V573" s="347"/>
      <c r="W573" s="347"/>
      <c r="X573" s="347"/>
      <c r="Y573" s="257"/>
      <c r="Z573" s="257"/>
      <c r="AA573" s="257"/>
      <c r="AB573" s="257"/>
      <c r="AC573" s="257"/>
      <c r="AD573" s="257"/>
      <c r="AE573" s="257"/>
      <c r="AF573" s="257"/>
      <c r="AG573" s="257"/>
      <c r="AH573" s="257"/>
      <c r="AI573" s="257"/>
      <c r="AJ573" s="257"/>
      <c r="AK573" s="257"/>
      <c r="AL573" s="257"/>
      <c r="AM573" s="257"/>
      <c r="AN573" s="257"/>
      <c r="AO573" s="257"/>
      <c r="AP573" s="257"/>
      <c r="AQ573" s="257"/>
      <c r="AR573" s="257"/>
      <c r="AS573" s="257"/>
      <c r="AT573" s="257"/>
      <c r="AU573" s="257"/>
      <c r="AV573" s="257"/>
      <c r="AW573" s="257"/>
      <c r="AX573" s="257"/>
      <c r="AY573" s="257"/>
      <c r="AZ573" s="257"/>
      <c r="BA573" s="257"/>
      <c r="BB573" s="257"/>
      <c r="BC573" s="257"/>
      <c r="BD573" s="257"/>
      <c r="BE573" s="257"/>
      <c r="BF573" s="257"/>
      <c r="BG573" s="257"/>
      <c r="BH573" s="257"/>
      <c r="BI573" s="257"/>
      <c r="BJ573" s="257"/>
    </row>
    <row r="574" spans="2:62" ht="15.75" customHeight="1">
      <c r="B574" s="7"/>
      <c r="C574" s="347"/>
      <c r="D574" s="347"/>
      <c r="E574" s="347"/>
      <c r="F574" s="347"/>
      <c r="G574" s="347"/>
      <c r="H574" s="347"/>
      <c r="I574" s="347"/>
      <c r="J574" s="347"/>
      <c r="K574" s="347"/>
      <c r="L574" s="347"/>
      <c r="M574" s="347"/>
      <c r="N574" s="347"/>
      <c r="O574" s="347"/>
      <c r="P574" s="347"/>
      <c r="Q574" s="347"/>
      <c r="R574" s="424"/>
      <c r="S574" s="414"/>
      <c r="T574" s="347"/>
      <c r="U574" s="347"/>
      <c r="V574" s="347"/>
      <c r="W574" s="347"/>
      <c r="X574" s="347"/>
      <c r="Y574" s="257"/>
      <c r="Z574" s="257"/>
      <c r="AA574" s="257"/>
      <c r="AB574" s="257"/>
      <c r="AC574" s="257"/>
      <c r="AD574" s="257"/>
      <c r="AE574" s="257"/>
      <c r="AF574" s="257"/>
      <c r="AG574" s="257"/>
      <c r="AH574" s="257"/>
      <c r="AI574" s="257"/>
      <c r="AJ574" s="257"/>
      <c r="AK574" s="257"/>
      <c r="AL574" s="257"/>
      <c r="AM574" s="257"/>
      <c r="AN574" s="257"/>
      <c r="AO574" s="257"/>
      <c r="AP574" s="257"/>
      <c r="AQ574" s="257"/>
      <c r="AR574" s="257"/>
      <c r="AS574" s="257"/>
      <c r="AT574" s="257"/>
      <c r="AU574" s="257"/>
      <c r="AV574" s="257"/>
      <c r="AW574" s="257"/>
      <c r="AX574" s="257"/>
      <c r="AY574" s="257"/>
      <c r="AZ574" s="257"/>
      <c r="BA574" s="257"/>
      <c r="BB574" s="257"/>
      <c r="BC574" s="257"/>
      <c r="BD574" s="257"/>
      <c r="BE574" s="257"/>
      <c r="BF574" s="257"/>
      <c r="BG574" s="257"/>
      <c r="BH574" s="257"/>
      <c r="BI574" s="257"/>
      <c r="BJ574" s="257"/>
    </row>
    <row r="575" spans="2:62" ht="15.75" customHeight="1">
      <c r="B575" s="7"/>
      <c r="C575" s="347"/>
      <c r="D575" s="347"/>
      <c r="E575" s="414"/>
      <c r="F575" s="424"/>
      <c r="G575" s="347"/>
      <c r="H575" s="414"/>
      <c r="I575" s="424"/>
      <c r="J575" s="414"/>
      <c r="K575" s="424"/>
      <c r="L575" s="414"/>
      <c r="M575" s="347"/>
      <c r="N575" s="414"/>
      <c r="O575" s="424"/>
      <c r="P575" s="414"/>
      <c r="Q575" s="347"/>
      <c r="R575" s="424"/>
      <c r="S575" s="414"/>
      <c r="T575" s="347"/>
      <c r="U575" s="347"/>
      <c r="V575" s="347"/>
      <c r="W575" s="347"/>
      <c r="X575" s="347"/>
      <c r="Y575" s="257"/>
      <c r="Z575" s="257"/>
      <c r="AA575" s="257"/>
      <c r="AB575" s="257"/>
      <c r="AC575" s="257"/>
      <c r="AD575" s="257"/>
      <c r="AE575" s="257"/>
      <c r="AF575" s="257"/>
      <c r="AG575" s="257"/>
      <c r="AH575" s="257"/>
      <c r="AI575" s="257"/>
      <c r="AJ575" s="257"/>
      <c r="AK575" s="257"/>
      <c r="AL575" s="257"/>
      <c r="AM575" s="257"/>
      <c r="AN575" s="257"/>
      <c r="AO575" s="257"/>
      <c r="AP575" s="257"/>
      <c r="AQ575" s="257"/>
      <c r="AR575" s="257"/>
      <c r="AS575" s="257"/>
      <c r="AT575" s="257"/>
      <c r="AU575" s="257"/>
      <c r="AV575" s="257"/>
      <c r="AW575" s="257"/>
      <c r="AX575" s="257"/>
      <c r="AY575" s="257"/>
      <c r="AZ575" s="257"/>
      <c r="BA575" s="257"/>
      <c r="BB575" s="257"/>
      <c r="BC575" s="257"/>
      <c r="BD575" s="257"/>
      <c r="BE575" s="257"/>
      <c r="BF575" s="257"/>
      <c r="BG575" s="257"/>
      <c r="BH575" s="257"/>
      <c r="BI575" s="257"/>
      <c r="BJ575" s="257"/>
    </row>
    <row r="576" spans="2:62" ht="15.75" customHeight="1">
      <c r="B576" s="7"/>
      <c r="C576" s="347"/>
      <c r="D576" s="347"/>
      <c r="E576" s="414"/>
      <c r="F576" s="424"/>
      <c r="G576" s="347"/>
      <c r="H576" s="414"/>
      <c r="I576" s="424"/>
      <c r="J576" s="414"/>
      <c r="K576" s="424"/>
      <c r="L576" s="414"/>
      <c r="M576" s="347"/>
      <c r="N576" s="414"/>
      <c r="O576" s="424"/>
      <c r="P576" s="414"/>
      <c r="Q576" s="347"/>
      <c r="R576" s="424"/>
      <c r="S576" s="414"/>
      <c r="T576" s="347"/>
      <c r="U576" s="347"/>
      <c r="V576" s="347"/>
      <c r="W576" s="347"/>
      <c r="X576" s="347"/>
      <c r="Y576" s="257"/>
      <c r="Z576" s="257"/>
      <c r="AA576" s="257"/>
      <c r="AB576" s="257"/>
      <c r="AC576" s="257"/>
      <c r="AD576" s="257"/>
      <c r="AE576" s="257"/>
      <c r="AF576" s="257"/>
      <c r="AG576" s="257"/>
      <c r="AH576" s="257"/>
      <c r="AI576" s="257"/>
      <c r="AJ576" s="257"/>
      <c r="AK576" s="257"/>
      <c r="AL576" s="257"/>
      <c r="AM576" s="257"/>
      <c r="AN576" s="257"/>
      <c r="AO576" s="257"/>
      <c r="AP576" s="257"/>
      <c r="AQ576" s="257"/>
      <c r="AR576" s="257"/>
      <c r="AS576" s="257"/>
      <c r="AT576" s="257"/>
      <c r="AU576" s="257"/>
      <c r="AV576" s="257"/>
      <c r="AW576" s="257"/>
      <c r="AX576" s="257"/>
      <c r="AY576" s="257"/>
      <c r="AZ576" s="257"/>
      <c r="BA576" s="257"/>
      <c r="BB576" s="257"/>
      <c r="BC576" s="257"/>
      <c r="BD576" s="257"/>
      <c r="BE576" s="257"/>
      <c r="BF576" s="257"/>
      <c r="BG576" s="257"/>
      <c r="BH576" s="257"/>
      <c r="BI576" s="257"/>
      <c r="BJ576" s="257"/>
    </row>
    <row r="577" spans="2:62" ht="15.75" customHeight="1">
      <c r="B577" s="7"/>
      <c r="C577" s="347"/>
      <c r="D577" s="347"/>
      <c r="E577" s="414"/>
      <c r="F577" s="424"/>
      <c r="G577" s="347"/>
      <c r="H577" s="414"/>
      <c r="I577" s="424"/>
      <c r="J577" s="414"/>
      <c r="K577" s="424"/>
      <c r="L577" s="414"/>
      <c r="M577" s="347"/>
      <c r="N577" s="414"/>
      <c r="O577" s="424"/>
      <c r="P577" s="414"/>
      <c r="Q577" s="347"/>
      <c r="R577" s="424"/>
      <c r="S577" s="414"/>
      <c r="T577" s="347"/>
      <c r="U577" s="347"/>
      <c r="V577" s="347"/>
      <c r="W577" s="347"/>
      <c r="X577" s="347"/>
      <c r="Y577" s="257"/>
      <c r="Z577" s="257"/>
      <c r="AA577" s="257"/>
      <c r="AB577" s="257"/>
      <c r="AC577" s="257"/>
      <c r="AD577" s="257"/>
      <c r="AE577" s="257"/>
      <c r="AF577" s="257"/>
      <c r="AG577" s="257"/>
      <c r="AH577" s="257"/>
      <c r="AI577" s="257"/>
      <c r="AJ577" s="257"/>
      <c r="AK577" s="257"/>
      <c r="AL577" s="257"/>
      <c r="AM577" s="257"/>
      <c r="AN577" s="257"/>
      <c r="AO577" s="257"/>
      <c r="AP577" s="257"/>
      <c r="AQ577" s="257"/>
      <c r="AR577" s="257"/>
      <c r="AS577" s="257"/>
      <c r="AT577" s="257"/>
      <c r="AU577" s="257"/>
      <c r="AV577" s="257"/>
      <c r="AW577" s="257"/>
      <c r="AX577" s="257"/>
      <c r="AY577" s="257"/>
      <c r="AZ577" s="257"/>
      <c r="BA577" s="257"/>
      <c r="BB577" s="257"/>
      <c r="BC577" s="257"/>
      <c r="BD577" s="257"/>
      <c r="BE577" s="257"/>
      <c r="BF577" s="257"/>
      <c r="BG577" s="257"/>
      <c r="BH577" s="257"/>
      <c r="BI577" s="257"/>
      <c r="BJ577" s="257"/>
    </row>
    <row r="578" spans="2:62" ht="15.75" customHeight="1">
      <c r="B578" s="7"/>
      <c r="C578" s="347"/>
      <c r="D578" s="347"/>
      <c r="E578" s="414"/>
      <c r="F578" s="424"/>
      <c r="G578" s="347"/>
      <c r="H578" s="414"/>
      <c r="I578" s="424"/>
      <c r="J578" s="414"/>
      <c r="K578" s="424"/>
      <c r="L578" s="414"/>
      <c r="M578" s="347"/>
      <c r="N578" s="414"/>
      <c r="O578" s="424"/>
      <c r="P578" s="414"/>
      <c r="Q578" s="347"/>
      <c r="R578" s="424"/>
      <c r="S578" s="414"/>
      <c r="T578" s="347"/>
      <c r="U578" s="347"/>
      <c r="V578" s="347"/>
      <c r="W578" s="347"/>
      <c r="X578" s="347"/>
      <c r="Y578" s="257"/>
      <c r="Z578" s="257"/>
      <c r="AA578" s="257"/>
      <c r="AB578" s="257"/>
      <c r="AC578" s="257"/>
      <c r="AD578" s="257"/>
      <c r="AE578" s="257"/>
      <c r="AF578" s="257"/>
      <c r="AG578" s="257"/>
      <c r="AH578" s="257"/>
      <c r="AI578" s="257"/>
      <c r="AJ578" s="257"/>
      <c r="AK578" s="257"/>
      <c r="AL578" s="257"/>
      <c r="AM578" s="257"/>
      <c r="AN578" s="257"/>
      <c r="AO578" s="257"/>
      <c r="AP578" s="257"/>
      <c r="AQ578" s="257"/>
      <c r="AR578" s="257"/>
      <c r="AS578" s="257"/>
      <c r="AT578" s="257"/>
      <c r="AU578" s="257"/>
      <c r="AV578" s="257"/>
      <c r="AW578" s="257"/>
      <c r="AX578" s="257"/>
      <c r="AY578" s="257"/>
      <c r="AZ578" s="257"/>
      <c r="BA578" s="257"/>
      <c r="BB578" s="257"/>
      <c r="BC578" s="257"/>
      <c r="BD578" s="257"/>
      <c r="BE578" s="257"/>
      <c r="BF578" s="257"/>
      <c r="BG578" s="257"/>
      <c r="BH578" s="257"/>
      <c r="BI578" s="257"/>
      <c r="BJ578" s="257"/>
    </row>
    <row r="579" spans="2:62" ht="15.75" customHeight="1">
      <c r="B579" s="7"/>
      <c r="C579" s="347"/>
      <c r="D579" s="347"/>
      <c r="E579" s="414"/>
      <c r="F579" s="424"/>
      <c r="G579" s="347"/>
      <c r="H579" s="414"/>
      <c r="I579" s="424"/>
      <c r="J579" s="414"/>
      <c r="K579" s="424"/>
      <c r="L579" s="414"/>
      <c r="M579" s="347"/>
      <c r="N579" s="414"/>
      <c r="O579" s="424"/>
      <c r="P579" s="414"/>
      <c r="Q579" s="347"/>
      <c r="R579" s="424"/>
      <c r="S579" s="414"/>
      <c r="T579" s="347"/>
      <c r="U579" s="347"/>
      <c r="V579" s="347"/>
      <c r="W579" s="347"/>
      <c r="X579" s="347"/>
      <c r="Y579" s="257"/>
      <c r="Z579" s="257"/>
      <c r="AA579" s="257"/>
      <c r="AB579" s="257"/>
      <c r="AC579" s="257"/>
      <c r="AD579" s="257"/>
      <c r="AE579" s="257"/>
      <c r="AF579" s="257"/>
      <c r="AG579" s="257"/>
      <c r="AH579" s="257"/>
      <c r="AI579" s="257"/>
      <c r="AJ579" s="257"/>
      <c r="AK579" s="257"/>
      <c r="AL579" s="257"/>
      <c r="AM579" s="257"/>
      <c r="AN579" s="257"/>
      <c r="AO579" s="257"/>
      <c r="AP579" s="257"/>
      <c r="AQ579" s="257"/>
      <c r="AR579" s="257"/>
      <c r="AS579" s="257"/>
      <c r="AT579" s="257"/>
      <c r="AU579" s="257"/>
      <c r="AV579" s="257"/>
      <c r="AW579" s="257"/>
      <c r="AX579" s="257"/>
      <c r="AY579" s="257"/>
      <c r="AZ579" s="257"/>
      <c r="BA579" s="257"/>
      <c r="BB579" s="257"/>
      <c r="BC579" s="257"/>
      <c r="BD579" s="257"/>
      <c r="BE579" s="257"/>
      <c r="BF579" s="257"/>
      <c r="BG579" s="257"/>
      <c r="BH579" s="257"/>
      <c r="BI579" s="257"/>
      <c r="BJ579" s="257"/>
    </row>
    <row r="580" spans="2:62" ht="15.75" customHeight="1">
      <c r="B580" s="7"/>
      <c r="C580" s="347"/>
      <c r="D580" s="347"/>
      <c r="E580" s="414"/>
      <c r="F580" s="424"/>
      <c r="G580" s="347"/>
      <c r="H580" s="414"/>
      <c r="I580" s="424"/>
      <c r="J580" s="414"/>
      <c r="K580" s="424"/>
      <c r="L580" s="414"/>
      <c r="M580" s="347"/>
      <c r="N580" s="414"/>
      <c r="O580" s="424"/>
      <c r="P580" s="414"/>
      <c r="Q580" s="347"/>
      <c r="R580" s="424"/>
      <c r="S580" s="414"/>
      <c r="T580" s="347"/>
      <c r="U580" s="347"/>
      <c r="V580" s="347"/>
      <c r="W580" s="347"/>
      <c r="X580" s="347"/>
      <c r="Y580" s="257"/>
      <c r="Z580" s="257"/>
      <c r="AA580" s="257"/>
      <c r="AB580" s="257"/>
      <c r="AC580" s="257"/>
      <c r="AD580" s="257"/>
      <c r="AE580" s="257"/>
      <c r="AF580" s="257"/>
      <c r="AG580" s="257"/>
      <c r="AH580" s="257"/>
      <c r="AI580" s="257"/>
      <c r="AJ580" s="257"/>
      <c r="AK580" s="257"/>
      <c r="AL580" s="257"/>
      <c r="AM580" s="257"/>
      <c r="AN580" s="257"/>
      <c r="AO580" s="257"/>
      <c r="AP580" s="257"/>
      <c r="AQ580" s="257"/>
      <c r="AR580" s="257"/>
      <c r="AS580" s="257"/>
      <c r="AT580" s="257"/>
      <c r="AU580" s="257"/>
      <c r="AV580" s="257"/>
      <c r="AW580" s="257"/>
      <c r="AX580" s="257"/>
      <c r="AY580" s="257"/>
      <c r="AZ580" s="257"/>
      <c r="BA580" s="257"/>
      <c r="BB580" s="257"/>
      <c r="BC580" s="257"/>
      <c r="BD580" s="257"/>
      <c r="BE580" s="257"/>
      <c r="BF580" s="257"/>
      <c r="BG580" s="257"/>
      <c r="BH580" s="257"/>
      <c r="BI580" s="257"/>
      <c r="BJ580" s="257"/>
    </row>
    <row r="581" spans="2:62" ht="15.75" customHeight="1">
      <c r="B581" s="7"/>
      <c r="C581" s="347"/>
      <c r="D581" s="347"/>
      <c r="E581" s="414"/>
      <c r="F581" s="424"/>
      <c r="G581" s="347"/>
      <c r="H581" s="414"/>
      <c r="I581" s="424"/>
      <c r="J581" s="414"/>
      <c r="K581" s="424"/>
      <c r="L581" s="414"/>
      <c r="M581" s="347"/>
      <c r="N581" s="414"/>
      <c r="O581" s="424"/>
      <c r="P581" s="414"/>
      <c r="Q581" s="347"/>
      <c r="R581" s="424"/>
      <c r="S581" s="414"/>
      <c r="T581" s="347"/>
      <c r="U581" s="347"/>
      <c r="V581" s="347"/>
      <c r="W581" s="347"/>
      <c r="X581" s="347"/>
      <c r="Y581" s="257"/>
      <c r="Z581" s="257"/>
      <c r="AA581" s="257"/>
      <c r="AB581" s="257"/>
      <c r="AC581" s="257"/>
      <c r="AD581" s="257"/>
      <c r="AE581" s="257"/>
      <c r="AF581" s="257"/>
      <c r="AG581" s="257"/>
      <c r="AH581" s="257"/>
      <c r="AI581" s="257"/>
      <c r="AJ581" s="257"/>
      <c r="AK581" s="257"/>
      <c r="AL581" s="257"/>
      <c r="AM581" s="257"/>
      <c r="AN581" s="257"/>
      <c r="AO581" s="257"/>
      <c r="AP581" s="257"/>
      <c r="AQ581" s="257"/>
      <c r="AR581" s="257"/>
      <c r="AS581" s="257"/>
      <c r="AT581" s="257"/>
      <c r="AU581" s="257"/>
      <c r="AV581" s="257"/>
      <c r="AW581" s="257"/>
      <c r="AX581" s="257"/>
      <c r="AY581" s="257"/>
      <c r="AZ581" s="257"/>
      <c r="BA581" s="257"/>
      <c r="BB581" s="257"/>
      <c r="BC581" s="257"/>
      <c r="BD581" s="257"/>
      <c r="BE581" s="257"/>
      <c r="BF581" s="257"/>
      <c r="BG581" s="257"/>
      <c r="BH581" s="257"/>
      <c r="BI581" s="257"/>
      <c r="BJ581" s="257"/>
    </row>
    <row r="582" spans="2:62" ht="15.75" customHeight="1">
      <c r="B582" s="7"/>
      <c r="C582" s="347"/>
      <c r="D582" s="347"/>
      <c r="E582" s="347"/>
      <c r="F582" s="347"/>
      <c r="G582" s="347"/>
      <c r="H582" s="347"/>
      <c r="I582" s="347"/>
      <c r="J582" s="347"/>
      <c r="K582" s="347"/>
      <c r="L582" s="347"/>
      <c r="M582" s="347"/>
      <c r="N582" s="347"/>
      <c r="O582" s="347"/>
      <c r="P582" s="347"/>
      <c r="Q582" s="347"/>
      <c r="R582" s="347"/>
      <c r="S582" s="347"/>
      <c r="T582" s="347"/>
      <c r="U582" s="347"/>
      <c r="V582" s="347"/>
      <c r="W582" s="347"/>
      <c r="X582" s="347"/>
      <c r="Y582" s="257"/>
      <c r="Z582" s="257"/>
      <c r="AA582" s="257"/>
      <c r="AB582" s="257"/>
      <c r="AC582" s="257"/>
      <c r="AD582" s="257"/>
      <c r="AE582" s="257"/>
      <c r="AF582" s="257"/>
      <c r="AG582" s="257"/>
      <c r="AH582" s="257"/>
      <c r="AI582" s="257"/>
      <c r="AJ582" s="257"/>
      <c r="AK582" s="257"/>
      <c r="AL582" s="257"/>
      <c r="AM582" s="257"/>
      <c r="AN582" s="257"/>
      <c r="AO582" s="257"/>
      <c r="AP582" s="257"/>
      <c r="AQ582" s="257"/>
      <c r="AR582" s="257"/>
      <c r="AS582" s="257"/>
      <c r="AT582" s="257"/>
      <c r="AU582" s="257"/>
      <c r="AV582" s="257"/>
      <c r="AW582" s="257"/>
      <c r="AX582" s="257"/>
      <c r="AY582" s="257"/>
      <c r="AZ582" s="257"/>
      <c r="BA582" s="257"/>
      <c r="BB582" s="257"/>
      <c r="BC582" s="257"/>
      <c r="BD582" s="257"/>
      <c r="BE582" s="257"/>
      <c r="BF582" s="257"/>
      <c r="BG582" s="257"/>
      <c r="BH582" s="257"/>
      <c r="BI582" s="257"/>
      <c r="BJ582" s="257"/>
    </row>
    <row r="583" spans="2:62" ht="15.75" customHeight="1">
      <c r="B583" s="7"/>
      <c r="C583" s="347"/>
      <c r="D583" s="347"/>
      <c r="E583" s="347"/>
      <c r="F583" s="347"/>
      <c r="G583" s="347"/>
      <c r="H583" s="347"/>
      <c r="I583" s="347"/>
      <c r="J583" s="347"/>
      <c r="K583" s="347"/>
      <c r="L583" s="347"/>
      <c r="M583" s="347"/>
      <c r="N583" s="347"/>
      <c r="O583" s="347"/>
      <c r="P583" s="347"/>
      <c r="Q583" s="347"/>
      <c r="R583" s="347"/>
      <c r="S583" s="347"/>
      <c r="T583" s="347"/>
      <c r="U583" s="347"/>
      <c r="V583" s="347"/>
      <c r="W583" s="347"/>
      <c r="X583" s="347"/>
      <c r="Y583" s="257"/>
      <c r="Z583" s="257"/>
      <c r="AA583" s="257"/>
      <c r="AB583" s="257"/>
      <c r="AC583" s="257"/>
      <c r="AD583" s="257"/>
      <c r="AE583" s="257"/>
      <c r="AF583" s="257"/>
      <c r="AG583" s="257"/>
      <c r="AH583" s="257"/>
      <c r="AI583" s="257"/>
      <c r="AJ583" s="257"/>
      <c r="AK583" s="257"/>
      <c r="AL583" s="257"/>
      <c r="AM583" s="257"/>
      <c r="AN583" s="257"/>
      <c r="AO583" s="257"/>
      <c r="AP583" s="257"/>
      <c r="AQ583" s="257"/>
      <c r="AR583" s="257"/>
      <c r="AS583" s="257"/>
      <c r="AT583" s="257"/>
      <c r="AU583" s="257"/>
      <c r="AV583" s="257"/>
      <c r="AW583" s="257"/>
      <c r="AX583" s="257"/>
      <c r="AY583" s="257"/>
      <c r="AZ583" s="257"/>
      <c r="BA583" s="257"/>
      <c r="BB583" s="257"/>
      <c r="BC583" s="257"/>
      <c r="BD583" s="257"/>
      <c r="BE583" s="257"/>
      <c r="BF583" s="257"/>
      <c r="BG583" s="257"/>
      <c r="BH583" s="257"/>
      <c r="BI583" s="257"/>
      <c r="BJ583" s="257"/>
    </row>
    <row r="584" spans="2:62" ht="15.75" customHeight="1">
      <c r="B584" s="7"/>
      <c r="C584" s="347"/>
      <c r="D584" s="347"/>
      <c r="E584" s="347"/>
      <c r="F584" s="347"/>
      <c r="G584" s="347"/>
      <c r="H584" s="347"/>
      <c r="I584" s="347"/>
      <c r="J584" s="347"/>
      <c r="K584" s="347"/>
      <c r="L584" s="347"/>
      <c r="M584" s="347"/>
      <c r="N584" s="347"/>
      <c r="O584" s="347"/>
      <c r="P584" s="347"/>
      <c r="Q584" s="347"/>
      <c r="R584" s="347"/>
      <c r="S584" s="347"/>
      <c r="T584" s="347"/>
      <c r="U584" s="347"/>
      <c r="V584" s="347"/>
      <c r="W584" s="347"/>
      <c r="X584" s="347"/>
      <c r="Y584" s="257"/>
      <c r="Z584" s="257"/>
      <c r="AA584" s="257"/>
      <c r="AB584" s="257"/>
      <c r="AC584" s="257"/>
      <c r="AD584" s="257"/>
      <c r="AE584" s="257"/>
      <c r="AF584" s="257"/>
      <c r="AG584" s="257"/>
      <c r="AH584" s="257"/>
      <c r="AI584" s="257"/>
      <c r="AJ584" s="257"/>
      <c r="AK584" s="257"/>
      <c r="AL584" s="257"/>
      <c r="AM584" s="257"/>
      <c r="AN584" s="257"/>
      <c r="AO584" s="257"/>
      <c r="AP584" s="257"/>
      <c r="AQ584" s="257"/>
      <c r="AR584" s="257"/>
      <c r="AS584" s="257"/>
      <c r="AT584" s="257"/>
      <c r="AU584" s="257"/>
      <c r="AV584" s="257"/>
      <c r="AW584" s="257"/>
      <c r="AX584" s="257"/>
      <c r="AY584" s="257"/>
      <c r="AZ584" s="257"/>
      <c r="BA584" s="257"/>
      <c r="BB584" s="257"/>
      <c r="BC584" s="257"/>
      <c r="BD584" s="257"/>
      <c r="BE584" s="257"/>
      <c r="BF584" s="257"/>
      <c r="BG584" s="257"/>
      <c r="BH584" s="257"/>
      <c r="BI584" s="257"/>
      <c r="BJ584" s="257"/>
    </row>
    <row r="585" spans="2:62" ht="15.75" customHeight="1">
      <c r="B585" s="7"/>
      <c r="C585" s="347"/>
      <c r="D585" s="347"/>
      <c r="E585" s="347"/>
      <c r="F585" s="347"/>
      <c r="G585" s="347"/>
      <c r="H585" s="347"/>
      <c r="I585" s="347"/>
      <c r="J585" s="347"/>
      <c r="K585" s="347"/>
      <c r="L585" s="347"/>
      <c r="M585" s="347"/>
      <c r="N585" s="347"/>
      <c r="O585" s="347"/>
      <c r="P585" s="347"/>
      <c r="Q585" s="347"/>
      <c r="R585" s="347"/>
      <c r="S585" s="347"/>
      <c r="T585" s="347"/>
      <c r="U585" s="347"/>
      <c r="V585" s="347"/>
      <c r="W585" s="347"/>
      <c r="X585" s="347"/>
      <c r="Y585" s="257"/>
      <c r="Z585" s="257"/>
      <c r="AA585" s="257"/>
      <c r="AB585" s="257"/>
      <c r="AC585" s="257"/>
      <c r="AD585" s="257"/>
      <c r="AE585" s="257"/>
      <c r="AF585" s="257"/>
      <c r="AG585" s="257"/>
      <c r="AH585" s="257"/>
      <c r="AI585" s="257"/>
      <c r="AJ585" s="257"/>
      <c r="AK585" s="257"/>
      <c r="AL585" s="257"/>
      <c r="AM585" s="257"/>
      <c r="AN585" s="257"/>
      <c r="AO585" s="257"/>
      <c r="AP585" s="257"/>
      <c r="AQ585" s="257"/>
      <c r="AR585" s="257"/>
      <c r="AS585" s="257"/>
      <c r="AT585" s="257"/>
      <c r="AU585" s="257"/>
      <c r="AV585" s="257"/>
      <c r="AW585" s="257"/>
      <c r="AX585" s="257"/>
      <c r="AY585" s="257"/>
      <c r="AZ585" s="257"/>
      <c r="BA585" s="257"/>
      <c r="BB585" s="257"/>
      <c r="BC585" s="257"/>
      <c r="BD585" s="257"/>
      <c r="BE585" s="257"/>
      <c r="BF585" s="257"/>
      <c r="BG585" s="257"/>
      <c r="BH585" s="257"/>
      <c r="BI585" s="257"/>
      <c r="BJ585" s="257"/>
    </row>
    <row r="586" spans="2:62" ht="15.75" customHeight="1">
      <c r="B586" s="7"/>
      <c r="C586" s="347"/>
      <c r="D586" s="347"/>
      <c r="E586" s="347"/>
      <c r="F586" s="347"/>
      <c r="G586" s="347"/>
      <c r="H586" s="347"/>
      <c r="I586" s="347"/>
      <c r="J586" s="347"/>
      <c r="K586" s="347"/>
      <c r="L586" s="347"/>
      <c r="M586" s="347"/>
      <c r="N586" s="347"/>
      <c r="O586" s="347"/>
      <c r="P586" s="347"/>
      <c r="Q586" s="347"/>
      <c r="R586" s="347"/>
      <c r="S586" s="347"/>
      <c r="T586" s="347"/>
      <c r="U586" s="347"/>
      <c r="V586" s="347"/>
      <c r="W586" s="347"/>
      <c r="X586" s="347"/>
      <c r="Y586" s="257"/>
      <c r="Z586" s="257"/>
      <c r="AA586" s="257"/>
      <c r="AB586" s="257"/>
      <c r="AC586" s="257"/>
      <c r="AD586" s="257"/>
      <c r="AE586" s="257"/>
      <c r="AF586" s="257"/>
      <c r="AG586" s="257"/>
      <c r="AH586" s="257"/>
      <c r="AI586" s="257"/>
      <c r="AJ586" s="257"/>
      <c r="AK586" s="257"/>
      <c r="AL586" s="257"/>
      <c r="AM586" s="257"/>
      <c r="AN586" s="257"/>
      <c r="AO586" s="257"/>
      <c r="AP586" s="257"/>
      <c r="AQ586" s="257"/>
      <c r="AR586" s="257"/>
      <c r="AS586" s="257"/>
      <c r="AT586" s="257"/>
      <c r="AU586" s="257"/>
      <c r="AV586" s="257"/>
      <c r="AW586" s="257"/>
      <c r="AX586" s="257"/>
      <c r="AY586" s="257"/>
      <c r="AZ586" s="257"/>
      <c r="BA586" s="257"/>
      <c r="BB586" s="257"/>
      <c r="BC586" s="257"/>
      <c r="BD586" s="257"/>
      <c r="BE586" s="257"/>
      <c r="BF586" s="257"/>
      <c r="BG586" s="257"/>
      <c r="BH586" s="257"/>
      <c r="BI586" s="257"/>
      <c r="BJ586" s="257"/>
    </row>
    <row r="587" spans="2:62" ht="15.75" customHeight="1">
      <c r="B587" s="7"/>
      <c r="C587" s="347"/>
      <c r="D587" s="347"/>
      <c r="E587" s="347"/>
      <c r="F587" s="347"/>
      <c r="G587" s="347"/>
      <c r="H587" s="347"/>
      <c r="I587" s="347"/>
      <c r="J587" s="347"/>
      <c r="K587" s="347"/>
      <c r="L587" s="347"/>
      <c r="M587" s="347"/>
      <c r="N587" s="347"/>
      <c r="O587" s="347"/>
      <c r="P587" s="347"/>
      <c r="Q587" s="347"/>
      <c r="R587" s="347"/>
      <c r="S587" s="347"/>
      <c r="T587" s="347"/>
      <c r="U587" s="347"/>
      <c r="V587" s="347"/>
      <c r="W587" s="347"/>
      <c r="X587" s="347"/>
      <c r="Y587" s="257"/>
      <c r="Z587" s="257"/>
      <c r="AA587" s="257"/>
      <c r="AB587" s="257"/>
      <c r="AC587" s="257"/>
      <c r="AD587" s="257"/>
      <c r="AE587" s="257"/>
      <c r="AF587" s="257"/>
      <c r="AG587" s="257"/>
      <c r="AH587" s="257"/>
      <c r="AI587" s="257"/>
      <c r="AJ587" s="257"/>
      <c r="AK587" s="257"/>
      <c r="AL587" s="257"/>
      <c r="AM587" s="257"/>
      <c r="AN587" s="257"/>
      <c r="AO587" s="257"/>
      <c r="AP587" s="257"/>
      <c r="AQ587" s="257"/>
      <c r="AR587" s="257"/>
      <c r="AS587" s="257"/>
      <c r="AT587" s="257"/>
      <c r="AU587" s="257"/>
      <c r="AV587" s="257"/>
      <c r="AW587" s="257"/>
      <c r="AX587" s="257"/>
      <c r="AY587" s="257"/>
      <c r="AZ587" s="257"/>
      <c r="BA587" s="257"/>
      <c r="BB587" s="257"/>
      <c r="BC587" s="257"/>
      <c r="BD587" s="257"/>
      <c r="BE587" s="257"/>
      <c r="BF587" s="257"/>
      <c r="BG587" s="257"/>
      <c r="BH587" s="257"/>
      <c r="BI587" s="257"/>
      <c r="BJ587" s="257"/>
    </row>
    <row r="588" spans="2:62" ht="15.75" customHeight="1">
      <c r="B588" s="7"/>
      <c r="C588" s="347"/>
      <c r="D588" s="347"/>
      <c r="E588" s="347"/>
      <c r="F588" s="347"/>
      <c r="G588" s="347"/>
      <c r="H588" s="347"/>
      <c r="I588" s="347"/>
      <c r="J588" s="347"/>
      <c r="K588" s="347"/>
      <c r="L588" s="347"/>
      <c r="M588" s="347"/>
      <c r="N588" s="347"/>
      <c r="O588" s="347"/>
      <c r="P588" s="347"/>
      <c r="Q588" s="347"/>
      <c r="R588" s="347"/>
      <c r="S588" s="347"/>
      <c r="T588" s="347"/>
      <c r="U588" s="347"/>
      <c r="V588" s="347"/>
      <c r="W588" s="347"/>
      <c r="X588" s="347"/>
      <c r="Y588" s="257"/>
      <c r="Z588" s="257"/>
      <c r="AA588" s="257"/>
      <c r="AB588" s="257"/>
      <c r="AC588" s="257"/>
      <c r="AD588" s="257"/>
      <c r="AE588" s="257"/>
      <c r="AF588" s="257"/>
      <c r="AG588" s="257"/>
      <c r="AH588" s="257"/>
      <c r="AI588" s="257"/>
      <c r="AJ588" s="257"/>
      <c r="AK588" s="257"/>
      <c r="AL588" s="257"/>
      <c r="AM588" s="257"/>
      <c r="AN588" s="257"/>
      <c r="AO588" s="257"/>
      <c r="AP588" s="257"/>
      <c r="AQ588" s="257"/>
      <c r="AR588" s="257"/>
      <c r="AS588" s="257"/>
      <c r="AT588" s="257"/>
      <c r="AU588" s="257"/>
      <c r="AV588" s="257"/>
      <c r="AW588" s="257"/>
      <c r="AX588" s="257"/>
      <c r="AY588" s="257"/>
      <c r="AZ588" s="257"/>
      <c r="BA588" s="257"/>
      <c r="BB588" s="257"/>
      <c r="BC588" s="257"/>
      <c r="BD588" s="257"/>
      <c r="BE588" s="257"/>
      <c r="BF588" s="257"/>
      <c r="BG588" s="257"/>
      <c r="BH588" s="257"/>
      <c r="BI588" s="257"/>
      <c r="BJ588" s="257"/>
    </row>
    <row r="589" spans="2:62" ht="15.75" customHeight="1">
      <c r="B589" s="7"/>
      <c r="C589" s="347"/>
      <c r="D589" s="347"/>
      <c r="E589" s="347"/>
      <c r="F589" s="347"/>
      <c r="G589" s="347"/>
      <c r="H589" s="347"/>
      <c r="I589" s="347"/>
      <c r="J589" s="347"/>
      <c r="K589" s="347"/>
      <c r="L589" s="347"/>
      <c r="M589" s="347"/>
      <c r="N589" s="347"/>
      <c r="O589" s="347"/>
      <c r="P589" s="347"/>
      <c r="Q589" s="347"/>
      <c r="R589" s="347"/>
      <c r="S589" s="347"/>
      <c r="T589" s="347"/>
      <c r="U589" s="347"/>
      <c r="V589" s="347"/>
      <c r="W589" s="347"/>
      <c r="X589" s="347"/>
      <c r="Y589" s="257"/>
      <c r="Z589" s="257"/>
      <c r="AA589" s="257"/>
      <c r="AB589" s="257"/>
      <c r="AC589" s="257"/>
      <c r="AD589" s="257"/>
      <c r="AE589" s="257"/>
      <c r="AF589" s="257"/>
      <c r="AG589" s="257"/>
      <c r="AH589" s="257"/>
      <c r="AI589" s="257"/>
      <c r="AJ589" s="257"/>
      <c r="AK589" s="257"/>
      <c r="AL589" s="257"/>
      <c r="AM589" s="257"/>
      <c r="AN589" s="257"/>
      <c r="AO589" s="257"/>
      <c r="AP589" s="257"/>
      <c r="AQ589" s="257"/>
      <c r="AR589" s="257"/>
      <c r="AS589" s="257"/>
      <c r="AT589" s="257"/>
      <c r="AU589" s="257"/>
      <c r="AV589" s="257"/>
      <c r="AW589" s="257"/>
      <c r="AX589" s="257"/>
      <c r="AY589" s="257"/>
      <c r="AZ589" s="257"/>
      <c r="BA589" s="257"/>
      <c r="BB589" s="257"/>
      <c r="BC589" s="257"/>
      <c r="BD589" s="257"/>
      <c r="BE589" s="257"/>
      <c r="BF589" s="257"/>
      <c r="BG589" s="257"/>
      <c r="BH589" s="257"/>
      <c r="BI589" s="257"/>
      <c r="BJ589" s="257"/>
    </row>
    <row r="590" spans="2:62" ht="15.75" customHeight="1">
      <c r="B590" s="7"/>
      <c r="C590" s="347"/>
      <c r="D590" s="347"/>
      <c r="E590" s="347"/>
      <c r="F590" s="347"/>
      <c r="G590" s="347"/>
      <c r="H590" s="347"/>
      <c r="I590" s="347"/>
      <c r="J590" s="347"/>
      <c r="K590" s="347"/>
      <c r="L590" s="347"/>
      <c r="M590" s="347"/>
      <c r="N590" s="347"/>
      <c r="O590" s="347"/>
      <c r="P590" s="347"/>
      <c r="Q590" s="347"/>
      <c r="R590" s="347"/>
      <c r="S590" s="347"/>
      <c r="T590" s="347"/>
      <c r="U590" s="347"/>
      <c r="V590" s="347"/>
      <c r="W590" s="347"/>
      <c r="X590" s="347"/>
      <c r="Y590" s="257"/>
      <c r="Z590" s="257"/>
      <c r="AA590" s="257"/>
      <c r="AB590" s="257"/>
      <c r="AC590" s="257"/>
      <c r="AD590" s="257"/>
      <c r="AE590" s="257"/>
      <c r="AF590" s="257"/>
      <c r="AG590" s="257"/>
      <c r="AH590" s="257"/>
      <c r="AI590" s="257"/>
      <c r="AJ590" s="257"/>
      <c r="AK590" s="257"/>
      <c r="AL590" s="257"/>
      <c r="AM590" s="257"/>
      <c r="AN590" s="257"/>
      <c r="AO590" s="257"/>
      <c r="AP590" s="257"/>
      <c r="AQ590" s="257"/>
      <c r="AR590" s="257"/>
      <c r="AS590" s="257"/>
      <c r="AT590" s="257"/>
      <c r="AU590" s="257"/>
      <c r="AV590" s="257"/>
      <c r="AW590" s="257"/>
      <c r="AX590" s="257"/>
      <c r="AY590" s="257"/>
      <c r="AZ590" s="257"/>
      <c r="BA590" s="257"/>
      <c r="BB590" s="257"/>
      <c r="BC590" s="257"/>
      <c r="BD590" s="257"/>
      <c r="BE590" s="257"/>
      <c r="BF590" s="257"/>
      <c r="BG590" s="257"/>
      <c r="BH590" s="257"/>
      <c r="BI590" s="257"/>
      <c r="BJ590" s="257"/>
    </row>
    <row r="591" spans="2:62" ht="15.75" customHeight="1">
      <c r="B591" s="7"/>
      <c r="C591" s="347"/>
      <c r="D591" s="347"/>
      <c r="E591" s="347"/>
      <c r="F591" s="347"/>
      <c r="G591" s="347"/>
      <c r="H591" s="347"/>
      <c r="I591" s="347"/>
      <c r="J591" s="347"/>
      <c r="K591" s="347"/>
      <c r="L591" s="347"/>
      <c r="M591" s="347"/>
      <c r="N591" s="347"/>
      <c r="O591" s="347"/>
      <c r="P591" s="347"/>
      <c r="Q591" s="347"/>
      <c r="R591" s="347"/>
      <c r="S591" s="347"/>
      <c r="T591" s="347"/>
      <c r="U591" s="347"/>
      <c r="V591" s="347"/>
      <c r="W591" s="347"/>
      <c r="X591" s="347"/>
      <c r="Y591" s="257"/>
      <c r="Z591" s="257"/>
      <c r="AA591" s="257"/>
      <c r="AB591" s="257"/>
      <c r="AC591" s="257"/>
      <c r="AD591" s="257"/>
      <c r="AE591" s="257"/>
      <c r="AF591" s="257"/>
      <c r="AG591" s="257"/>
      <c r="AH591" s="257"/>
      <c r="AI591" s="257"/>
      <c r="AJ591" s="257"/>
      <c r="AK591" s="257"/>
      <c r="AL591" s="257"/>
      <c r="AM591" s="257"/>
      <c r="AN591" s="257"/>
      <c r="AO591" s="257"/>
      <c r="AP591" s="257"/>
      <c r="AQ591" s="257"/>
      <c r="AR591" s="257"/>
      <c r="AS591" s="257"/>
      <c r="AT591" s="257"/>
      <c r="AU591" s="257"/>
      <c r="AV591" s="257"/>
      <c r="AW591" s="257"/>
      <c r="AX591" s="257"/>
      <c r="AY591" s="257"/>
      <c r="AZ591" s="257"/>
      <c r="BA591" s="257"/>
      <c r="BB591" s="257"/>
      <c r="BC591" s="257"/>
      <c r="BD591" s="257"/>
      <c r="BE591" s="257"/>
      <c r="BF591" s="257"/>
      <c r="BG591" s="257"/>
      <c r="BH591" s="257"/>
      <c r="BI591" s="257"/>
      <c r="BJ591" s="257"/>
    </row>
    <row r="592" spans="2:62" ht="15.75" customHeight="1">
      <c r="B592" s="7"/>
      <c r="C592" s="347"/>
      <c r="D592" s="347"/>
      <c r="E592" s="347"/>
      <c r="F592" s="347"/>
      <c r="G592" s="347"/>
      <c r="H592" s="347"/>
      <c r="I592" s="347"/>
      <c r="J592" s="347"/>
      <c r="K592" s="347"/>
      <c r="L592" s="347"/>
      <c r="M592" s="347"/>
      <c r="N592" s="347"/>
      <c r="O592" s="347"/>
      <c r="P592" s="347"/>
      <c r="Q592" s="347"/>
      <c r="R592" s="347"/>
      <c r="S592" s="347"/>
      <c r="T592" s="347"/>
      <c r="U592" s="347"/>
      <c r="V592" s="347"/>
      <c r="W592" s="347"/>
      <c r="X592" s="347"/>
      <c r="Y592" s="257"/>
      <c r="Z592" s="257"/>
      <c r="AA592" s="257"/>
      <c r="AB592" s="257"/>
      <c r="AC592" s="257"/>
      <c r="AD592" s="257"/>
      <c r="AE592" s="257"/>
      <c r="AF592" s="257"/>
      <c r="AG592" s="257"/>
      <c r="AH592" s="257"/>
      <c r="AI592" s="257"/>
      <c r="AJ592" s="257"/>
      <c r="AK592" s="257"/>
      <c r="AL592" s="257"/>
      <c r="AM592" s="257"/>
      <c r="AN592" s="257"/>
      <c r="AO592" s="257"/>
      <c r="AP592" s="257"/>
      <c r="AQ592" s="257"/>
      <c r="AR592" s="257"/>
      <c r="AS592" s="257"/>
      <c r="AT592" s="257"/>
      <c r="AU592" s="257"/>
      <c r="AV592" s="257"/>
      <c r="AW592" s="257"/>
      <c r="AX592" s="257"/>
      <c r="AY592" s="257"/>
      <c r="AZ592" s="257"/>
      <c r="BA592" s="257"/>
      <c r="BB592" s="257"/>
      <c r="BC592" s="257"/>
      <c r="BD592" s="257"/>
      <c r="BE592" s="257"/>
      <c r="BF592" s="257"/>
      <c r="BG592" s="257"/>
      <c r="BH592" s="257"/>
      <c r="BI592" s="257"/>
      <c r="BJ592" s="257"/>
    </row>
    <row r="593" spans="2:62" ht="15.75" customHeight="1">
      <c r="B593" s="7"/>
      <c r="C593" s="347"/>
      <c r="D593" s="347"/>
      <c r="E593" s="347"/>
      <c r="F593" s="347"/>
      <c r="G593" s="347"/>
      <c r="H593" s="347"/>
      <c r="I593" s="347"/>
      <c r="J593" s="347"/>
      <c r="K593" s="347"/>
      <c r="L593" s="347"/>
      <c r="M593" s="347"/>
      <c r="N593" s="347"/>
      <c r="O593" s="347"/>
      <c r="P593" s="347"/>
      <c r="Q593" s="347"/>
      <c r="R593" s="347"/>
      <c r="S593" s="347"/>
      <c r="T593" s="347"/>
      <c r="U593" s="347"/>
      <c r="V593" s="347"/>
      <c r="W593" s="347"/>
      <c r="X593" s="347"/>
      <c r="Y593" s="257"/>
      <c r="Z593" s="257"/>
      <c r="AA593" s="257"/>
      <c r="AB593" s="257"/>
      <c r="AC593" s="257"/>
      <c r="AD593" s="257"/>
      <c r="AE593" s="257"/>
      <c r="AF593" s="257"/>
      <c r="AG593" s="257"/>
      <c r="AH593" s="257"/>
      <c r="AI593" s="257"/>
      <c r="AJ593" s="257"/>
      <c r="AK593" s="257"/>
      <c r="AL593" s="257"/>
      <c r="AM593" s="257"/>
      <c r="AN593" s="257"/>
      <c r="AO593" s="257"/>
      <c r="AP593" s="257"/>
      <c r="AQ593" s="257"/>
      <c r="AR593" s="257"/>
      <c r="AS593" s="257"/>
      <c r="AT593" s="257"/>
      <c r="AU593" s="257"/>
      <c r="AV593" s="257"/>
      <c r="AW593" s="257"/>
      <c r="AX593" s="257"/>
      <c r="AY593" s="257"/>
      <c r="AZ593" s="257"/>
      <c r="BA593" s="257"/>
      <c r="BB593" s="257"/>
      <c r="BC593" s="257"/>
      <c r="BD593" s="257"/>
      <c r="BE593" s="257"/>
      <c r="BF593" s="257"/>
      <c r="BG593" s="257"/>
      <c r="BH593" s="257"/>
      <c r="BI593" s="257"/>
      <c r="BJ593" s="257"/>
    </row>
    <row r="594" spans="2:62" ht="15.75" customHeight="1">
      <c r="B594" s="7"/>
      <c r="C594" s="347"/>
      <c r="D594" s="347"/>
      <c r="E594" s="347"/>
      <c r="F594" s="347"/>
      <c r="G594" s="347"/>
      <c r="H594" s="347"/>
      <c r="I594" s="347"/>
      <c r="J594" s="347"/>
      <c r="K594" s="347"/>
      <c r="L594" s="347"/>
      <c r="M594" s="347"/>
      <c r="N594" s="347"/>
      <c r="O594" s="347"/>
      <c r="P594" s="347"/>
      <c r="Q594" s="347"/>
      <c r="R594" s="347"/>
      <c r="S594" s="347"/>
      <c r="T594" s="347"/>
      <c r="U594" s="347"/>
      <c r="V594" s="347"/>
      <c r="W594" s="347"/>
      <c r="X594" s="347"/>
      <c r="Y594" s="257"/>
      <c r="Z594" s="257"/>
      <c r="AA594" s="257"/>
      <c r="AB594" s="257"/>
      <c r="AC594" s="257"/>
      <c r="AD594" s="257"/>
      <c r="AE594" s="257"/>
      <c r="AF594" s="257"/>
      <c r="AG594" s="257"/>
      <c r="AH594" s="257"/>
      <c r="AI594" s="257"/>
      <c r="AJ594" s="257"/>
      <c r="AK594" s="257"/>
      <c r="AL594" s="257"/>
      <c r="AM594" s="257"/>
      <c r="AN594" s="257"/>
      <c r="AO594" s="257"/>
      <c r="AP594" s="257"/>
      <c r="AQ594" s="257"/>
      <c r="AR594" s="257"/>
      <c r="AS594" s="257"/>
      <c r="AT594" s="257"/>
      <c r="AU594" s="257"/>
      <c r="AV594" s="257"/>
      <c r="AW594" s="257"/>
      <c r="AX594" s="257"/>
      <c r="AY594" s="257"/>
      <c r="AZ594" s="257"/>
      <c r="BA594" s="257"/>
      <c r="BB594" s="257"/>
      <c r="BC594" s="257"/>
      <c r="BD594" s="257"/>
      <c r="BE594" s="257"/>
      <c r="BF594" s="257"/>
      <c r="BG594" s="257"/>
      <c r="BH594" s="257"/>
      <c r="BI594" s="257"/>
      <c r="BJ594" s="257"/>
    </row>
    <row r="595" spans="2:62" ht="15.75" customHeight="1">
      <c r="B595" s="7"/>
      <c r="C595" s="347"/>
      <c r="D595" s="347"/>
      <c r="E595" s="347"/>
      <c r="F595" s="347"/>
      <c r="G595" s="347"/>
      <c r="H595" s="347"/>
      <c r="I595" s="347"/>
      <c r="J595" s="347"/>
      <c r="K595" s="347"/>
      <c r="L595" s="347"/>
      <c r="M595" s="347"/>
      <c r="N595" s="347"/>
      <c r="O595" s="347"/>
      <c r="P595" s="347"/>
      <c r="Q595" s="347"/>
      <c r="R595" s="347"/>
      <c r="S595" s="347"/>
      <c r="T595" s="347"/>
      <c r="U595" s="347"/>
      <c r="V595" s="347"/>
      <c r="W595" s="347"/>
      <c r="X595" s="347"/>
      <c r="Y595" s="257"/>
      <c r="Z595" s="257"/>
      <c r="AA595" s="257"/>
      <c r="AB595" s="257"/>
      <c r="AC595" s="257"/>
      <c r="AD595" s="257"/>
      <c r="AE595" s="257"/>
      <c r="AF595" s="257"/>
      <c r="AG595" s="257"/>
      <c r="AH595" s="257"/>
      <c r="AI595" s="257"/>
      <c r="AJ595" s="257"/>
      <c r="AK595" s="257"/>
      <c r="AL595" s="257"/>
      <c r="AM595" s="257"/>
      <c r="AN595" s="257"/>
      <c r="AO595" s="257"/>
      <c r="AP595" s="257"/>
      <c r="AQ595" s="257"/>
      <c r="AR595" s="257"/>
      <c r="AS595" s="257"/>
      <c r="AT595" s="257"/>
      <c r="AU595" s="257"/>
      <c r="AV595" s="257"/>
      <c r="AW595" s="257"/>
      <c r="AX595" s="257"/>
      <c r="AY595" s="257"/>
      <c r="AZ595" s="257"/>
      <c r="BA595" s="257"/>
      <c r="BB595" s="257"/>
      <c r="BC595" s="257"/>
      <c r="BD595" s="257"/>
      <c r="BE595" s="257"/>
      <c r="BF595" s="257"/>
      <c r="BG595" s="257"/>
      <c r="BH595" s="257"/>
      <c r="BI595" s="257"/>
      <c r="BJ595" s="257"/>
    </row>
    <row r="596" spans="2:62" ht="15.75" customHeight="1">
      <c r="B596" s="7"/>
      <c r="C596" s="347"/>
      <c r="D596" s="347"/>
      <c r="E596" s="347"/>
      <c r="F596" s="347"/>
      <c r="G596" s="347"/>
      <c r="H596" s="347"/>
      <c r="I596" s="347"/>
      <c r="J596" s="347"/>
      <c r="K596" s="347"/>
      <c r="L596" s="347"/>
      <c r="M596" s="347"/>
      <c r="N596" s="347"/>
      <c r="O596" s="347"/>
      <c r="P596" s="347"/>
      <c r="Q596" s="347"/>
      <c r="R596" s="347"/>
      <c r="S596" s="347"/>
      <c r="T596" s="347"/>
      <c r="U596" s="347"/>
      <c r="V596" s="347"/>
      <c r="W596" s="347"/>
      <c r="X596" s="347"/>
      <c r="Y596" s="257"/>
      <c r="Z596" s="257"/>
      <c r="AA596" s="257"/>
      <c r="AB596" s="257"/>
      <c r="AC596" s="257"/>
      <c r="AD596" s="257"/>
      <c r="AE596" s="257"/>
      <c r="AF596" s="257"/>
      <c r="AG596" s="257"/>
      <c r="AH596" s="257"/>
      <c r="AI596" s="257"/>
      <c r="AJ596" s="257"/>
      <c r="AK596" s="257"/>
      <c r="AL596" s="257"/>
      <c r="AM596" s="257"/>
      <c r="AN596" s="257"/>
      <c r="AO596" s="257"/>
      <c r="AP596" s="257"/>
      <c r="AQ596" s="257"/>
      <c r="AR596" s="257"/>
      <c r="AS596" s="257"/>
      <c r="AT596" s="257"/>
      <c r="AU596" s="257"/>
      <c r="AV596" s="257"/>
      <c r="AW596" s="257"/>
      <c r="AX596" s="257"/>
      <c r="AY596" s="257"/>
      <c r="AZ596" s="257"/>
      <c r="BA596" s="257"/>
      <c r="BB596" s="257"/>
      <c r="BC596" s="257"/>
      <c r="BD596" s="257"/>
      <c r="BE596" s="257"/>
      <c r="BF596" s="257"/>
      <c r="BG596" s="257"/>
      <c r="BH596" s="257"/>
      <c r="BI596" s="257"/>
      <c r="BJ596" s="257"/>
    </row>
    <row r="597" spans="2:62" ht="15.75" customHeight="1">
      <c r="B597" s="7"/>
      <c r="C597" s="347"/>
      <c r="D597" s="347"/>
      <c r="E597" s="347"/>
      <c r="F597" s="347"/>
      <c r="G597" s="347"/>
      <c r="H597" s="347"/>
      <c r="I597" s="347"/>
      <c r="J597" s="347"/>
      <c r="K597" s="347"/>
      <c r="L597" s="347"/>
      <c r="M597" s="347"/>
      <c r="N597" s="347"/>
      <c r="O597" s="347"/>
      <c r="P597" s="347"/>
      <c r="Q597" s="347"/>
      <c r="R597" s="347"/>
      <c r="S597" s="347"/>
      <c r="T597" s="347"/>
      <c r="U597" s="347"/>
      <c r="V597" s="347"/>
      <c r="W597" s="347"/>
      <c r="X597" s="347"/>
      <c r="Y597" s="257"/>
      <c r="Z597" s="257"/>
      <c r="AA597" s="257"/>
      <c r="AB597" s="257"/>
      <c r="AC597" s="257"/>
      <c r="AD597" s="257"/>
      <c r="AE597" s="257"/>
      <c r="AF597" s="257"/>
      <c r="AG597" s="257"/>
      <c r="AH597" s="257"/>
      <c r="AI597" s="257"/>
      <c r="AJ597" s="257"/>
      <c r="AK597" s="257"/>
      <c r="AL597" s="257"/>
      <c r="AM597" s="257"/>
      <c r="AN597" s="257"/>
      <c r="AO597" s="257"/>
      <c r="AP597" s="257"/>
      <c r="AQ597" s="257"/>
      <c r="AR597" s="257"/>
      <c r="AS597" s="257"/>
      <c r="AT597" s="257"/>
      <c r="AU597" s="257"/>
      <c r="AV597" s="257"/>
      <c r="AW597" s="257"/>
      <c r="AX597" s="257"/>
      <c r="AY597" s="257"/>
      <c r="AZ597" s="257"/>
      <c r="BA597" s="257"/>
      <c r="BB597" s="257"/>
      <c r="BC597" s="257"/>
      <c r="BD597" s="257"/>
      <c r="BE597" s="257"/>
      <c r="BF597" s="257"/>
      <c r="BG597" s="257"/>
      <c r="BH597" s="257"/>
      <c r="BI597" s="257"/>
      <c r="BJ597" s="257"/>
    </row>
    <row r="598" spans="2:62" ht="15.75" customHeight="1">
      <c r="B598" s="7"/>
      <c r="C598" s="347"/>
      <c r="D598" s="347"/>
      <c r="E598" s="347"/>
      <c r="F598" s="347"/>
      <c r="G598" s="347"/>
      <c r="H598" s="347"/>
      <c r="I598" s="347"/>
      <c r="J598" s="347"/>
      <c r="K598" s="347"/>
      <c r="L598" s="347"/>
      <c r="M598" s="347"/>
      <c r="N598" s="347"/>
      <c r="O598" s="347"/>
      <c r="P598" s="347"/>
      <c r="Q598" s="347"/>
      <c r="R598" s="347"/>
      <c r="S598" s="347"/>
      <c r="T598" s="347"/>
      <c r="U598" s="347"/>
      <c r="V598" s="347"/>
      <c r="W598" s="347"/>
      <c r="X598" s="347"/>
      <c r="Y598" s="257"/>
      <c r="Z598" s="257"/>
      <c r="AA598" s="257"/>
      <c r="AB598" s="257"/>
      <c r="AC598" s="257"/>
      <c r="AD598" s="257"/>
      <c r="AE598" s="257"/>
      <c r="AF598" s="257"/>
      <c r="AG598" s="257"/>
      <c r="AH598" s="257"/>
      <c r="AI598" s="257"/>
      <c r="AJ598" s="257"/>
      <c r="AK598" s="257"/>
      <c r="AL598" s="257"/>
      <c r="AM598" s="257"/>
      <c r="AN598" s="257"/>
      <c r="AO598" s="257"/>
      <c r="AP598" s="257"/>
      <c r="AQ598" s="257"/>
      <c r="AR598" s="257"/>
      <c r="AS598" s="257"/>
      <c r="AT598" s="257"/>
      <c r="AU598" s="257"/>
      <c r="AV598" s="257"/>
      <c r="AW598" s="257"/>
      <c r="AX598" s="257"/>
      <c r="AY598" s="257"/>
      <c r="AZ598" s="257"/>
      <c r="BA598" s="257"/>
      <c r="BB598" s="257"/>
      <c r="BC598" s="257"/>
      <c r="BD598" s="257"/>
      <c r="BE598" s="257"/>
      <c r="BF598" s="257"/>
      <c r="BG598" s="257"/>
      <c r="BH598" s="257"/>
      <c r="BI598" s="257"/>
      <c r="BJ598" s="257"/>
    </row>
    <row r="599" spans="2:62" ht="15.75" customHeight="1">
      <c r="B599" s="7"/>
      <c r="C599" s="347"/>
      <c r="D599" s="347"/>
      <c r="E599" s="347"/>
      <c r="F599" s="347"/>
      <c r="G599" s="347"/>
      <c r="H599" s="347"/>
      <c r="I599" s="347"/>
      <c r="J599" s="347"/>
      <c r="K599" s="347"/>
      <c r="L599" s="347"/>
      <c r="M599" s="347"/>
      <c r="N599" s="347"/>
      <c r="O599" s="347"/>
      <c r="P599" s="347"/>
      <c r="Q599" s="347"/>
      <c r="R599" s="347"/>
      <c r="S599" s="347"/>
      <c r="T599" s="347"/>
      <c r="U599" s="347"/>
      <c r="V599" s="347"/>
      <c r="W599" s="347"/>
      <c r="X599" s="347"/>
      <c r="Y599" s="257"/>
      <c r="Z599" s="257"/>
      <c r="AA599" s="257"/>
      <c r="AB599" s="257"/>
      <c r="AC599" s="257"/>
      <c r="AD599" s="257"/>
      <c r="AE599" s="257"/>
      <c r="AF599" s="257"/>
      <c r="AG599" s="257"/>
      <c r="AH599" s="257"/>
      <c r="AI599" s="257"/>
      <c r="AJ599" s="257"/>
      <c r="AK599" s="257"/>
      <c r="AL599" s="257"/>
      <c r="AM599" s="257"/>
      <c r="AN599" s="257"/>
      <c r="AO599" s="257"/>
      <c r="AP599" s="257"/>
      <c r="AQ599" s="257"/>
      <c r="AR599" s="257"/>
      <c r="AS599" s="257"/>
      <c r="AT599" s="257"/>
      <c r="AU599" s="257"/>
      <c r="AV599" s="257"/>
      <c r="AW599" s="257"/>
      <c r="AX599" s="257"/>
      <c r="AY599" s="257"/>
      <c r="AZ599" s="257"/>
      <c r="BA599" s="257"/>
      <c r="BB599" s="257"/>
      <c r="BC599" s="257"/>
      <c r="BD599" s="257"/>
      <c r="BE599" s="257"/>
      <c r="BF599" s="257"/>
      <c r="BG599" s="257"/>
      <c r="BH599" s="257"/>
      <c r="BI599" s="257"/>
      <c r="BJ599" s="257"/>
    </row>
    <row r="600" spans="2:62" ht="15.75" customHeight="1">
      <c r="B600" s="7"/>
      <c r="C600" s="347"/>
      <c r="D600" s="347"/>
      <c r="E600" s="347"/>
      <c r="F600" s="347"/>
      <c r="G600" s="347"/>
      <c r="H600" s="347"/>
      <c r="I600" s="347"/>
      <c r="J600" s="347"/>
      <c r="K600" s="347"/>
      <c r="L600" s="347"/>
      <c r="M600" s="347"/>
      <c r="N600" s="347"/>
      <c r="O600" s="347"/>
      <c r="P600" s="347"/>
      <c r="Q600" s="347"/>
      <c r="R600" s="347"/>
      <c r="S600" s="347"/>
      <c r="T600" s="347"/>
      <c r="U600" s="347"/>
      <c r="V600" s="347"/>
      <c r="W600" s="347"/>
      <c r="X600" s="347"/>
      <c r="Y600" s="257"/>
      <c r="Z600" s="257"/>
      <c r="AA600" s="257"/>
      <c r="AB600" s="257"/>
      <c r="AC600" s="257"/>
      <c r="AD600" s="257"/>
      <c r="AE600" s="257"/>
      <c r="AF600" s="257"/>
      <c r="AG600" s="257"/>
      <c r="AH600" s="257"/>
      <c r="AI600" s="257"/>
      <c r="AJ600" s="257"/>
      <c r="AK600" s="257"/>
      <c r="AL600" s="257"/>
      <c r="AM600" s="257"/>
      <c r="AN600" s="257"/>
      <c r="AO600" s="257"/>
      <c r="AP600" s="257"/>
      <c r="AQ600" s="257"/>
      <c r="AR600" s="257"/>
      <c r="AS600" s="257"/>
      <c r="AT600" s="257"/>
      <c r="AU600" s="257"/>
      <c r="AV600" s="257"/>
      <c r="AW600" s="257"/>
      <c r="AX600" s="257"/>
      <c r="AY600" s="257"/>
      <c r="AZ600" s="257"/>
      <c r="BA600" s="257"/>
      <c r="BB600" s="257"/>
      <c r="BC600" s="257"/>
      <c r="BD600" s="257"/>
      <c r="BE600" s="257"/>
      <c r="BF600" s="257"/>
      <c r="BG600" s="257"/>
      <c r="BH600" s="257"/>
      <c r="BI600" s="257"/>
      <c r="BJ600" s="257"/>
    </row>
    <row r="601" spans="2:62" ht="15.75" customHeight="1">
      <c r="B601" s="7"/>
      <c r="C601" s="347"/>
      <c r="D601" s="347"/>
      <c r="E601" s="347"/>
      <c r="F601" s="347"/>
      <c r="G601" s="347"/>
      <c r="H601" s="347"/>
      <c r="I601" s="347"/>
      <c r="J601" s="347"/>
      <c r="K601" s="347"/>
      <c r="L601" s="347"/>
      <c r="M601" s="347"/>
      <c r="N601" s="347"/>
      <c r="O601" s="347"/>
      <c r="P601" s="347"/>
      <c r="Q601" s="347"/>
      <c r="R601" s="347"/>
      <c r="S601" s="347"/>
      <c r="T601" s="347"/>
      <c r="U601" s="347"/>
      <c r="V601" s="347"/>
      <c r="W601" s="347"/>
      <c r="X601" s="347"/>
      <c r="Y601" s="257"/>
      <c r="Z601" s="257"/>
      <c r="AA601" s="257"/>
      <c r="AB601" s="257"/>
      <c r="AC601" s="257"/>
      <c r="AD601" s="257"/>
      <c r="AE601" s="257"/>
      <c r="AF601" s="257"/>
      <c r="AG601" s="257"/>
      <c r="AH601" s="257"/>
      <c r="AI601" s="257"/>
      <c r="AJ601" s="257"/>
      <c r="AK601" s="257"/>
      <c r="AL601" s="257"/>
      <c r="AM601" s="257"/>
      <c r="AN601" s="257"/>
      <c r="AO601" s="257"/>
      <c r="AP601" s="257"/>
      <c r="AQ601" s="257"/>
      <c r="AR601" s="257"/>
      <c r="AS601" s="257"/>
      <c r="AT601" s="257"/>
      <c r="AU601" s="257"/>
      <c r="AV601" s="257"/>
      <c r="AW601" s="257"/>
      <c r="AX601" s="257"/>
      <c r="AY601" s="257"/>
      <c r="AZ601" s="257"/>
      <c r="BA601" s="257"/>
      <c r="BB601" s="257"/>
      <c r="BC601" s="257"/>
      <c r="BD601" s="257"/>
      <c r="BE601" s="257"/>
      <c r="BF601" s="257"/>
      <c r="BG601" s="257"/>
      <c r="BH601" s="257"/>
      <c r="BI601" s="257"/>
      <c r="BJ601" s="257"/>
    </row>
    <row r="602" spans="2:62" ht="15.75" customHeight="1">
      <c r="B602" s="7"/>
      <c r="C602" s="347"/>
      <c r="D602" s="347"/>
      <c r="E602" s="347"/>
      <c r="F602" s="347"/>
      <c r="G602" s="347"/>
      <c r="H602" s="347"/>
      <c r="I602" s="347"/>
      <c r="J602" s="347"/>
      <c r="K602" s="347"/>
      <c r="L602" s="347"/>
      <c r="M602" s="347"/>
      <c r="N602" s="347"/>
      <c r="O602" s="347"/>
      <c r="P602" s="347"/>
      <c r="Q602" s="347"/>
      <c r="R602" s="347"/>
      <c r="S602" s="347"/>
      <c r="T602" s="347"/>
      <c r="U602" s="347"/>
      <c r="V602" s="347"/>
      <c r="W602" s="347"/>
      <c r="X602" s="347"/>
      <c r="Y602" s="257"/>
      <c r="Z602" s="257"/>
      <c r="AA602" s="257"/>
      <c r="AB602" s="257"/>
      <c r="AC602" s="257"/>
      <c r="AD602" s="257"/>
      <c r="AE602" s="257"/>
      <c r="AF602" s="257"/>
      <c r="AG602" s="257"/>
      <c r="AH602" s="257"/>
      <c r="AI602" s="257"/>
      <c r="AJ602" s="257"/>
      <c r="AK602" s="257"/>
      <c r="AL602" s="257"/>
      <c r="AM602" s="257"/>
      <c r="AN602" s="257"/>
      <c r="AO602" s="257"/>
      <c r="AP602" s="257"/>
      <c r="AQ602" s="257"/>
      <c r="AR602" s="257"/>
      <c r="AS602" s="257"/>
      <c r="AT602" s="257"/>
      <c r="AU602" s="257"/>
      <c r="AV602" s="257"/>
      <c r="AW602" s="257"/>
      <c r="AX602" s="257"/>
      <c r="AY602" s="257"/>
      <c r="AZ602" s="257"/>
      <c r="BA602" s="257"/>
      <c r="BB602" s="257"/>
      <c r="BC602" s="257"/>
      <c r="BD602" s="257"/>
      <c r="BE602" s="257"/>
      <c r="BF602" s="257"/>
      <c r="BG602" s="257"/>
      <c r="BH602" s="257"/>
      <c r="BI602" s="257"/>
      <c r="BJ602" s="257"/>
    </row>
    <row r="603" spans="2:62" ht="15.75" customHeight="1">
      <c r="B603" s="7"/>
      <c r="C603" s="347"/>
      <c r="D603" s="347"/>
      <c r="E603" s="347"/>
      <c r="F603" s="347"/>
      <c r="G603" s="347"/>
      <c r="H603" s="347"/>
      <c r="I603" s="347"/>
      <c r="J603" s="347"/>
      <c r="K603" s="347"/>
      <c r="L603" s="347"/>
      <c r="M603" s="347"/>
      <c r="N603" s="347"/>
      <c r="O603" s="347"/>
      <c r="P603" s="347"/>
      <c r="Q603" s="347"/>
      <c r="R603" s="347"/>
      <c r="S603" s="347"/>
      <c r="T603" s="347"/>
      <c r="U603" s="347"/>
      <c r="V603" s="347"/>
      <c r="W603" s="347"/>
      <c r="X603" s="347"/>
      <c r="Y603" s="257"/>
      <c r="Z603" s="257"/>
      <c r="AA603" s="257"/>
      <c r="AB603" s="257"/>
      <c r="AC603" s="257"/>
      <c r="AD603" s="257"/>
      <c r="AE603" s="257"/>
      <c r="AF603" s="257"/>
      <c r="AG603" s="257"/>
      <c r="AH603" s="257"/>
      <c r="AI603" s="257"/>
      <c r="AJ603" s="257"/>
      <c r="AK603" s="257"/>
      <c r="AL603" s="257"/>
      <c r="AM603" s="257"/>
      <c r="AN603" s="257"/>
      <c r="AO603" s="257"/>
      <c r="AP603" s="257"/>
      <c r="AQ603" s="257"/>
      <c r="AR603" s="257"/>
      <c r="AS603" s="257"/>
      <c r="AT603" s="257"/>
      <c r="AU603" s="257"/>
      <c r="AV603" s="257"/>
      <c r="AW603" s="257"/>
      <c r="AX603" s="257"/>
      <c r="AY603" s="257"/>
      <c r="AZ603" s="257"/>
      <c r="BA603" s="257"/>
      <c r="BB603" s="257"/>
      <c r="BC603" s="257"/>
      <c r="BD603" s="257"/>
      <c r="BE603" s="257"/>
      <c r="BF603" s="257"/>
      <c r="BG603" s="257"/>
      <c r="BH603" s="257"/>
      <c r="BI603" s="257"/>
      <c r="BJ603" s="257"/>
    </row>
    <row r="604" spans="2:62" ht="15.75" customHeight="1">
      <c r="B604" s="7"/>
      <c r="C604" s="347"/>
      <c r="D604" s="347"/>
      <c r="E604" s="347"/>
      <c r="F604" s="347"/>
      <c r="G604" s="347"/>
      <c r="H604" s="347"/>
      <c r="I604" s="347"/>
      <c r="J604" s="347"/>
      <c r="K604" s="347"/>
      <c r="L604" s="347"/>
      <c r="M604" s="347"/>
      <c r="N604" s="347"/>
      <c r="O604" s="347"/>
      <c r="P604" s="347"/>
      <c r="Q604" s="347"/>
      <c r="R604" s="347"/>
      <c r="S604" s="347"/>
      <c r="T604" s="347"/>
      <c r="U604" s="347"/>
      <c r="V604" s="347"/>
      <c r="W604" s="347"/>
      <c r="X604" s="347"/>
      <c r="Y604" s="257"/>
      <c r="Z604" s="257"/>
      <c r="AA604" s="257"/>
      <c r="AB604" s="257"/>
      <c r="AC604" s="257"/>
      <c r="AD604" s="257"/>
      <c r="AE604" s="257"/>
      <c r="AF604" s="257"/>
      <c r="AG604" s="257"/>
      <c r="AH604" s="257"/>
      <c r="AI604" s="257"/>
      <c r="AJ604" s="257"/>
      <c r="AK604" s="257"/>
      <c r="AL604" s="257"/>
      <c r="AM604" s="257"/>
      <c r="AN604" s="257"/>
      <c r="AO604" s="257"/>
      <c r="AP604" s="257"/>
      <c r="AQ604" s="257"/>
      <c r="AR604" s="257"/>
      <c r="AS604" s="257"/>
      <c r="AT604" s="257"/>
      <c r="AU604" s="257"/>
      <c r="AV604" s="257"/>
      <c r="AW604" s="257"/>
      <c r="AX604" s="257"/>
      <c r="AY604" s="257"/>
      <c r="AZ604" s="257"/>
      <c r="BA604" s="257"/>
      <c r="BB604" s="257"/>
      <c r="BC604" s="257"/>
      <c r="BD604" s="257"/>
      <c r="BE604" s="257"/>
      <c r="BF604" s="257"/>
      <c r="BG604" s="257"/>
      <c r="BH604" s="257"/>
      <c r="BI604" s="257"/>
      <c r="BJ604" s="257"/>
    </row>
    <row r="605" spans="2:62" ht="15.75" customHeight="1">
      <c r="B605" s="7"/>
      <c r="C605" s="347"/>
      <c r="D605" s="347"/>
      <c r="E605" s="347"/>
      <c r="F605" s="347"/>
      <c r="G605" s="347"/>
      <c r="H605" s="347"/>
      <c r="I605" s="347"/>
      <c r="J605" s="347"/>
      <c r="K605" s="347"/>
      <c r="L605" s="347"/>
      <c r="M605" s="347"/>
      <c r="N605" s="347"/>
      <c r="O605" s="347"/>
      <c r="P605" s="347"/>
      <c r="Q605" s="347"/>
      <c r="R605" s="347"/>
      <c r="S605" s="347"/>
      <c r="T605" s="347"/>
      <c r="U605" s="347"/>
      <c r="V605" s="347"/>
      <c r="W605" s="347"/>
      <c r="X605" s="347"/>
      <c r="Y605" s="257"/>
      <c r="Z605" s="257"/>
      <c r="AA605" s="257"/>
      <c r="AB605" s="257"/>
      <c r="AC605" s="257"/>
      <c r="AD605" s="257"/>
      <c r="AE605" s="257"/>
      <c r="AF605" s="257"/>
      <c r="AG605" s="257"/>
      <c r="AH605" s="257"/>
      <c r="AI605" s="257"/>
      <c r="AJ605" s="257"/>
      <c r="AK605" s="257"/>
      <c r="AL605" s="257"/>
      <c r="AM605" s="257"/>
      <c r="AN605" s="257"/>
      <c r="AO605" s="257"/>
      <c r="AP605" s="257"/>
      <c r="AQ605" s="257"/>
      <c r="AR605" s="257"/>
      <c r="AS605" s="257"/>
      <c r="AT605" s="257"/>
      <c r="AU605" s="257"/>
      <c r="AV605" s="257"/>
      <c r="AW605" s="257"/>
      <c r="AX605" s="257"/>
      <c r="AY605" s="257"/>
      <c r="AZ605" s="257"/>
      <c r="BA605" s="257"/>
      <c r="BB605" s="257"/>
      <c r="BC605" s="257"/>
      <c r="BD605" s="257"/>
      <c r="BE605" s="257"/>
      <c r="BF605" s="257"/>
      <c r="BG605" s="257"/>
      <c r="BH605" s="257"/>
      <c r="BI605" s="257"/>
      <c r="BJ605" s="257"/>
    </row>
    <row r="606" spans="2:62" ht="15.75" customHeight="1">
      <c r="B606" s="7"/>
      <c r="C606" s="347"/>
      <c r="D606" s="347"/>
      <c r="E606" s="347"/>
      <c r="F606" s="347"/>
      <c r="G606" s="347"/>
      <c r="H606" s="347"/>
      <c r="I606" s="347"/>
      <c r="J606" s="347"/>
      <c r="K606" s="347"/>
      <c r="L606" s="347"/>
      <c r="M606" s="347"/>
      <c r="N606" s="347"/>
      <c r="O606" s="347"/>
      <c r="P606" s="347"/>
      <c r="Q606" s="347"/>
      <c r="R606" s="347"/>
      <c r="S606" s="347"/>
      <c r="T606" s="347"/>
      <c r="U606" s="347"/>
      <c r="V606" s="347"/>
      <c r="W606" s="347"/>
      <c r="X606" s="347"/>
      <c r="Y606" s="257"/>
      <c r="Z606" s="257"/>
      <c r="AA606" s="257"/>
      <c r="AB606" s="257"/>
      <c r="AC606" s="257"/>
      <c r="AD606" s="257"/>
      <c r="AE606" s="257"/>
      <c r="AF606" s="257"/>
      <c r="AG606" s="257"/>
      <c r="AH606" s="257"/>
      <c r="AI606" s="257"/>
      <c r="AJ606" s="257"/>
      <c r="AK606" s="257"/>
      <c r="AL606" s="257"/>
      <c r="AM606" s="257"/>
      <c r="AN606" s="257"/>
      <c r="AO606" s="257"/>
      <c r="AP606" s="257"/>
      <c r="AQ606" s="257"/>
      <c r="AR606" s="257"/>
      <c r="AS606" s="257"/>
      <c r="AT606" s="257"/>
      <c r="AU606" s="257"/>
      <c r="AV606" s="257"/>
      <c r="AW606" s="257"/>
      <c r="AX606" s="257"/>
      <c r="AY606" s="257"/>
      <c r="AZ606" s="257"/>
      <c r="BA606" s="257"/>
      <c r="BB606" s="257"/>
      <c r="BC606" s="257"/>
      <c r="BD606" s="257"/>
      <c r="BE606" s="257"/>
      <c r="BF606" s="257"/>
      <c r="BG606" s="257"/>
      <c r="BH606" s="257"/>
      <c r="BI606" s="257"/>
      <c r="BJ606" s="257"/>
    </row>
    <row r="607" spans="2:62" ht="15.75" customHeight="1">
      <c r="B607" s="7"/>
      <c r="C607" s="347"/>
      <c r="D607" s="347"/>
      <c r="E607" s="347"/>
      <c r="F607" s="347"/>
      <c r="G607" s="347"/>
      <c r="H607" s="347"/>
      <c r="I607" s="347"/>
      <c r="J607" s="347"/>
      <c r="K607" s="347"/>
      <c r="L607" s="347"/>
      <c r="M607" s="347"/>
      <c r="N607" s="347"/>
      <c r="O607" s="347"/>
      <c r="P607" s="347"/>
      <c r="Q607" s="347"/>
      <c r="R607" s="347"/>
      <c r="S607" s="347"/>
      <c r="T607" s="347"/>
      <c r="U607" s="347"/>
      <c r="V607" s="347"/>
      <c r="W607" s="347"/>
      <c r="X607" s="347"/>
      <c r="Y607" s="257"/>
      <c r="Z607" s="257"/>
      <c r="AA607" s="257"/>
      <c r="AB607" s="257"/>
      <c r="AC607" s="257"/>
      <c r="AD607" s="257"/>
      <c r="AE607" s="257"/>
      <c r="AF607" s="257"/>
      <c r="AG607" s="257"/>
      <c r="AH607" s="257"/>
      <c r="AI607" s="257"/>
      <c r="AJ607" s="257"/>
      <c r="AK607" s="257"/>
      <c r="AL607" s="257"/>
      <c r="AM607" s="257"/>
      <c r="AN607" s="257"/>
      <c r="AO607" s="257"/>
      <c r="AP607" s="257"/>
      <c r="AQ607" s="257"/>
      <c r="AR607" s="257"/>
      <c r="AS607" s="257"/>
      <c r="AT607" s="257"/>
      <c r="AU607" s="257"/>
      <c r="AV607" s="257"/>
      <c r="AW607" s="257"/>
      <c r="AX607" s="257"/>
      <c r="AY607" s="257"/>
      <c r="AZ607" s="257"/>
      <c r="BA607" s="257"/>
      <c r="BB607" s="257"/>
      <c r="BC607" s="257"/>
      <c r="BD607" s="257"/>
      <c r="BE607" s="257"/>
      <c r="BF607" s="257"/>
      <c r="BG607" s="257"/>
      <c r="BH607" s="257"/>
      <c r="BI607" s="257"/>
      <c r="BJ607" s="257"/>
    </row>
    <row r="608" spans="2:62" ht="15.75" customHeight="1">
      <c r="B608" s="7"/>
      <c r="C608" s="347"/>
      <c r="D608" s="347"/>
      <c r="E608" s="347"/>
      <c r="F608" s="347"/>
      <c r="G608" s="347"/>
      <c r="H608" s="347"/>
      <c r="I608" s="347"/>
      <c r="J608" s="347"/>
      <c r="K608" s="347"/>
      <c r="L608" s="347"/>
      <c r="M608" s="347"/>
      <c r="N608" s="347"/>
      <c r="O608" s="347"/>
      <c r="P608" s="347"/>
      <c r="Q608" s="347"/>
      <c r="R608" s="347"/>
      <c r="S608" s="347"/>
      <c r="T608" s="347"/>
      <c r="U608" s="347"/>
      <c r="V608" s="347"/>
      <c r="W608" s="347"/>
      <c r="X608" s="347"/>
      <c r="Y608" s="257"/>
      <c r="Z608" s="257"/>
      <c r="AA608" s="257"/>
      <c r="AB608" s="257"/>
      <c r="AC608" s="257"/>
      <c r="AD608" s="257"/>
      <c r="AE608" s="257"/>
      <c r="AF608" s="257"/>
      <c r="AG608" s="257"/>
      <c r="AH608" s="257"/>
      <c r="AI608" s="257"/>
      <c r="AJ608" s="257"/>
      <c r="AK608" s="257"/>
      <c r="AL608" s="257"/>
      <c r="AM608" s="257"/>
      <c r="AN608" s="257"/>
      <c r="AO608" s="257"/>
      <c r="AP608" s="257"/>
      <c r="AQ608" s="257"/>
      <c r="AR608" s="257"/>
      <c r="AS608" s="257"/>
      <c r="AT608" s="257"/>
      <c r="AU608" s="257"/>
      <c r="AV608" s="257"/>
      <c r="AW608" s="257"/>
      <c r="AX608" s="257"/>
      <c r="AY608" s="257"/>
      <c r="AZ608" s="257"/>
      <c r="BA608" s="257"/>
      <c r="BB608" s="257"/>
      <c r="BC608" s="257"/>
      <c r="BD608" s="257"/>
      <c r="BE608" s="257"/>
      <c r="BF608" s="257"/>
      <c r="BG608" s="257"/>
      <c r="BH608" s="257"/>
      <c r="BI608" s="257"/>
      <c r="BJ608" s="257"/>
    </row>
    <row r="609" spans="2:62" ht="15.75" customHeight="1">
      <c r="B609" s="7"/>
      <c r="C609" s="347"/>
      <c r="D609" s="347"/>
      <c r="E609" s="347"/>
      <c r="F609" s="347"/>
      <c r="G609" s="347"/>
      <c r="H609" s="347"/>
      <c r="I609" s="347"/>
      <c r="J609" s="347"/>
      <c r="K609" s="347"/>
      <c r="L609" s="347"/>
      <c r="M609" s="347"/>
      <c r="N609" s="347"/>
      <c r="O609" s="347"/>
      <c r="P609" s="347"/>
      <c r="Q609" s="347"/>
      <c r="R609" s="347"/>
      <c r="S609" s="347"/>
      <c r="T609" s="347"/>
      <c r="U609" s="347"/>
      <c r="V609" s="347"/>
      <c r="W609" s="347"/>
      <c r="X609" s="347"/>
      <c r="Y609" s="257"/>
      <c r="Z609" s="257"/>
      <c r="AA609" s="257"/>
      <c r="AB609" s="257"/>
      <c r="AC609" s="257"/>
      <c r="AD609" s="257"/>
      <c r="AE609" s="257"/>
      <c r="AF609" s="257"/>
      <c r="AG609" s="257"/>
      <c r="AH609" s="257"/>
      <c r="AI609" s="257"/>
      <c r="AJ609" s="257"/>
      <c r="AK609" s="257"/>
      <c r="AL609" s="257"/>
      <c r="AM609" s="257"/>
      <c r="AN609" s="257"/>
      <c r="AO609" s="257"/>
      <c r="AP609" s="257"/>
      <c r="AQ609" s="257"/>
      <c r="AR609" s="257"/>
      <c r="AS609" s="257"/>
      <c r="AT609" s="257"/>
      <c r="AU609" s="257"/>
      <c r="AV609" s="257"/>
      <c r="AW609" s="257"/>
      <c r="AX609" s="257"/>
      <c r="AY609" s="257"/>
      <c r="AZ609" s="257"/>
      <c r="BA609" s="257"/>
      <c r="BB609" s="257"/>
      <c r="BC609" s="257"/>
      <c r="BD609" s="257"/>
      <c r="BE609" s="257"/>
      <c r="BF609" s="257"/>
      <c r="BG609" s="257"/>
      <c r="BH609" s="257"/>
      <c r="BI609" s="257"/>
      <c r="BJ609" s="257"/>
    </row>
    <row r="610" spans="2:62" ht="15.75" customHeight="1">
      <c r="B610" s="7"/>
      <c r="C610" s="347"/>
      <c r="D610" s="347"/>
      <c r="E610" s="347"/>
      <c r="F610" s="347"/>
      <c r="G610" s="347"/>
      <c r="H610" s="347"/>
      <c r="I610" s="347"/>
      <c r="J610" s="347"/>
      <c r="K610" s="347"/>
      <c r="L610" s="347"/>
      <c r="M610" s="347"/>
      <c r="N610" s="347"/>
      <c r="O610" s="347"/>
      <c r="P610" s="347"/>
      <c r="Q610" s="347"/>
      <c r="R610" s="347"/>
      <c r="S610" s="347"/>
      <c r="T610" s="347"/>
      <c r="U610" s="347"/>
      <c r="V610" s="347"/>
      <c r="W610" s="347"/>
      <c r="X610" s="347"/>
      <c r="Y610" s="257"/>
      <c r="Z610" s="257"/>
      <c r="AA610" s="257"/>
      <c r="AB610" s="257"/>
      <c r="AC610" s="257"/>
      <c r="AD610" s="257"/>
      <c r="AE610" s="257"/>
      <c r="AF610" s="257"/>
      <c r="AG610" s="257"/>
      <c r="AH610" s="257"/>
      <c r="AI610" s="257"/>
      <c r="AJ610" s="257"/>
      <c r="AK610" s="257"/>
      <c r="AL610" s="257"/>
      <c r="AM610" s="257"/>
      <c r="AN610" s="257"/>
      <c r="AO610" s="257"/>
      <c r="AP610" s="257"/>
      <c r="AQ610" s="257"/>
      <c r="AR610" s="257"/>
      <c r="AS610" s="257"/>
      <c r="AT610" s="257"/>
      <c r="AU610" s="257"/>
      <c r="AV610" s="257"/>
      <c r="AW610" s="257"/>
      <c r="AX610" s="257"/>
      <c r="AY610" s="257"/>
      <c r="AZ610" s="257"/>
      <c r="BA610" s="257"/>
      <c r="BB610" s="257"/>
      <c r="BC610" s="257"/>
      <c r="BD610" s="257"/>
      <c r="BE610" s="257"/>
      <c r="BF610" s="257"/>
      <c r="BG610" s="257"/>
      <c r="BH610" s="257"/>
      <c r="BI610" s="257"/>
      <c r="BJ610" s="257"/>
    </row>
    <row r="611" spans="2:62" ht="15.75" customHeight="1">
      <c r="B611" s="7"/>
      <c r="C611" s="347"/>
      <c r="D611" s="347"/>
      <c r="E611" s="347"/>
      <c r="F611" s="347"/>
      <c r="G611" s="347"/>
      <c r="H611" s="347"/>
      <c r="I611" s="347"/>
      <c r="J611" s="347"/>
      <c r="K611" s="347"/>
      <c r="L611" s="347"/>
      <c r="M611" s="347"/>
      <c r="N611" s="347"/>
      <c r="O611" s="347"/>
      <c r="P611" s="347"/>
      <c r="Q611" s="347"/>
      <c r="R611" s="347"/>
      <c r="S611" s="347"/>
      <c r="T611" s="347"/>
      <c r="U611" s="347"/>
      <c r="V611" s="347"/>
      <c r="W611" s="347"/>
      <c r="X611" s="347"/>
      <c r="Y611" s="257"/>
      <c r="Z611" s="257"/>
      <c r="AA611" s="257"/>
      <c r="AB611" s="257"/>
      <c r="AC611" s="257"/>
      <c r="AD611" s="257"/>
      <c r="AE611" s="257"/>
      <c r="AF611" s="257"/>
      <c r="AG611" s="257"/>
      <c r="AH611" s="257"/>
      <c r="AI611" s="257"/>
      <c r="AJ611" s="257"/>
      <c r="AK611" s="257"/>
      <c r="AL611" s="257"/>
      <c r="AM611" s="257"/>
      <c r="AN611" s="257"/>
      <c r="AO611" s="257"/>
      <c r="AP611" s="257"/>
      <c r="AQ611" s="257"/>
      <c r="AR611" s="257"/>
      <c r="AS611" s="257"/>
      <c r="AT611" s="257"/>
      <c r="AU611" s="257"/>
      <c r="AV611" s="257"/>
      <c r="AW611" s="257"/>
      <c r="AX611" s="257"/>
      <c r="AY611" s="257"/>
      <c r="AZ611" s="257"/>
      <c r="BA611" s="257"/>
      <c r="BB611" s="257"/>
      <c r="BC611" s="257"/>
      <c r="BD611" s="257"/>
      <c r="BE611" s="257"/>
      <c r="BF611" s="257"/>
      <c r="BG611" s="257"/>
      <c r="BH611" s="257"/>
      <c r="BI611" s="257"/>
      <c r="BJ611" s="257"/>
    </row>
    <row r="612" spans="2:62" ht="15.75" customHeight="1">
      <c r="B612" s="7"/>
      <c r="C612" s="347"/>
      <c r="D612" s="347"/>
      <c r="E612" s="347"/>
      <c r="F612" s="347"/>
      <c r="G612" s="347"/>
      <c r="H612" s="347"/>
      <c r="I612" s="347"/>
      <c r="J612" s="347"/>
      <c r="K612" s="347"/>
      <c r="L612" s="347"/>
      <c r="M612" s="347"/>
      <c r="N612" s="347"/>
      <c r="O612" s="347"/>
      <c r="P612" s="347"/>
      <c r="Q612" s="347"/>
      <c r="R612" s="347"/>
      <c r="S612" s="347"/>
      <c r="T612" s="347"/>
      <c r="U612" s="347"/>
      <c r="V612" s="347"/>
      <c r="W612" s="347"/>
      <c r="X612" s="347"/>
      <c r="Y612" s="257"/>
      <c r="Z612" s="257"/>
      <c r="AA612" s="257"/>
      <c r="AB612" s="257"/>
      <c r="AC612" s="257"/>
      <c r="AD612" s="257"/>
      <c r="AE612" s="257"/>
      <c r="AF612" s="257"/>
      <c r="AG612" s="257"/>
      <c r="AH612" s="257"/>
      <c r="AI612" s="257"/>
      <c r="AJ612" s="257"/>
      <c r="AK612" s="257"/>
      <c r="AL612" s="257"/>
      <c r="AM612" s="257"/>
      <c r="AN612" s="257"/>
      <c r="AO612" s="257"/>
      <c r="AP612" s="257"/>
      <c r="AQ612" s="257"/>
      <c r="AR612" s="257"/>
      <c r="AS612" s="257"/>
      <c r="AT612" s="257"/>
      <c r="AU612" s="257"/>
      <c r="AV612" s="257"/>
      <c r="AW612" s="257"/>
      <c r="AX612" s="257"/>
      <c r="AY612" s="257"/>
      <c r="AZ612" s="257"/>
      <c r="BA612" s="257"/>
      <c r="BB612" s="257"/>
      <c r="BC612" s="257"/>
      <c r="BD612" s="257"/>
      <c r="BE612" s="257"/>
      <c r="BF612" s="257"/>
      <c r="BG612" s="257"/>
      <c r="BH612" s="257"/>
      <c r="BI612" s="257"/>
      <c r="BJ612" s="257"/>
    </row>
    <row r="613" spans="2:62" ht="15.75" customHeight="1">
      <c r="B613" s="7"/>
      <c r="C613" s="347"/>
      <c r="D613" s="347"/>
      <c r="E613" s="347"/>
      <c r="F613" s="347"/>
      <c r="G613" s="347"/>
      <c r="H613" s="347"/>
      <c r="I613" s="347"/>
      <c r="J613" s="347"/>
      <c r="K613" s="347"/>
      <c r="L613" s="347"/>
      <c r="M613" s="347"/>
      <c r="N613" s="347"/>
      <c r="O613" s="347"/>
      <c r="P613" s="347"/>
      <c r="Q613" s="347"/>
      <c r="R613" s="347"/>
      <c r="S613" s="347"/>
      <c r="T613" s="347"/>
      <c r="U613" s="347"/>
      <c r="V613" s="347"/>
      <c r="W613" s="347"/>
      <c r="X613" s="347"/>
      <c r="Y613" s="257"/>
      <c r="Z613" s="257"/>
      <c r="AA613" s="257"/>
      <c r="AB613" s="257"/>
      <c r="AC613" s="257"/>
      <c r="AD613" s="257"/>
      <c r="AE613" s="257"/>
      <c r="AF613" s="257"/>
      <c r="AG613" s="257"/>
      <c r="AH613" s="257"/>
      <c r="AI613" s="257"/>
      <c r="AJ613" s="257"/>
      <c r="AK613" s="257"/>
      <c r="AL613" s="257"/>
      <c r="AM613" s="257"/>
      <c r="AN613" s="257"/>
      <c r="AO613" s="257"/>
      <c r="AP613" s="257"/>
      <c r="AQ613" s="257"/>
      <c r="AR613" s="257"/>
      <c r="AS613" s="257"/>
      <c r="AT613" s="257"/>
      <c r="AU613" s="257"/>
      <c r="AV613" s="257"/>
      <c r="AW613" s="257"/>
      <c r="AX613" s="257"/>
      <c r="AY613" s="257"/>
      <c r="AZ613" s="257"/>
      <c r="BA613" s="257"/>
      <c r="BB613" s="257"/>
      <c r="BC613" s="257"/>
      <c r="BD613" s="257"/>
      <c r="BE613" s="257"/>
      <c r="BF613" s="257"/>
      <c r="BG613" s="257"/>
      <c r="BH613" s="257"/>
      <c r="BI613" s="257"/>
      <c r="BJ613" s="257"/>
    </row>
    <row r="614" spans="2:62" ht="15.75" customHeight="1">
      <c r="B614" s="7"/>
      <c r="C614" s="347"/>
      <c r="D614" s="347"/>
      <c r="E614" s="347"/>
      <c r="F614" s="347"/>
      <c r="G614" s="347"/>
      <c r="H614" s="347"/>
      <c r="I614" s="347"/>
      <c r="J614" s="347"/>
      <c r="K614" s="347"/>
      <c r="L614" s="347"/>
      <c r="M614" s="347"/>
      <c r="N614" s="347"/>
      <c r="O614" s="347"/>
      <c r="P614" s="347"/>
      <c r="Q614" s="347"/>
      <c r="R614" s="347"/>
      <c r="S614" s="347"/>
      <c r="T614" s="347"/>
      <c r="U614" s="347"/>
      <c r="V614" s="347"/>
      <c r="W614" s="347"/>
      <c r="X614" s="347"/>
      <c r="Y614" s="257"/>
      <c r="Z614" s="257"/>
      <c r="AA614" s="257"/>
      <c r="AB614" s="257"/>
      <c r="AC614" s="257"/>
      <c r="AD614" s="257"/>
      <c r="AE614" s="257"/>
      <c r="AF614" s="257"/>
      <c r="AG614" s="257"/>
      <c r="AH614" s="257"/>
      <c r="AI614" s="257"/>
      <c r="AJ614" s="257"/>
      <c r="AK614" s="257"/>
      <c r="AL614" s="257"/>
      <c r="AM614" s="257"/>
      <c r="AN614" s="257"/>
      <c r="AO614" s="257"/>
      <c r="AP614" s="257"/>
      <c r="AQ614" s="257"/>
      <c r="AR614" s="257"/>
      <c r="AS614" s="257"/>
      <c r="AT614" s="257"/>
      <c r="AU614" s="257"/>
      <c r="AV614" s="257"/>
      <c r="AW614" s="257"/>
      <c r="AX614" s="257"/>
      <c r="AY614" s="257"/>
      <c r="AZ614" s="257"/>
      <c r="BA614" s="257"/>
      <c r="BB614" s="257"/>
      <c r="BC614" s="257"/>
      <c r="BD614" s="257"/>
      <c r="BE614" s="257"/>
      <c r="BF614" s="257"/>
      <c r="BG614" s="257"/>
      <c r="BH614" s="257"/>
      <c r="BI614" s="257"/>
      <c r="BJ614" s="257"/>
    </row>
    <row r="615" spans="2:62" ht="15.75" customHeight="1">
      <c r="B615" s="7"/>
      <c r="C615" s="347"/>
      <c r="D615" s="347"/>
      <c r="E615" s="347"/>
      <c r="F615" s="347"/>
      <c r="G615" s="347"/>
      <c r="H615" s="347"/>
      <c r="I615" s="347"/>
      <c r="J615" s="347"/>
      <c r="K615" s="347"/>
      <c r="L615" s="347"/>
      <c r="M615" s="347"/>
      <c r="N615" s="347"/>
      <c r="O615" s="347"/>
      <c r="P615" s="347"/>
      <c r="Q615" s="347"/>
      <c r="R615" s="347"/>
      <c r="S615" s="347"/>
      <c r="T615" s="347"/>
      <c r="U615" s="347"/>
      <c r="V615" s="347"/>
      <c r="W615" s="347"/>
      <c r="X615" s="347"/>
      <c r="Y615" s="257"/>
      <c r="Z615" s="257"/>
      <c r="AA615" s="257"/>
      <c r="AB615" s="257"/>
      <c r="AC615" s="257"/>
      <c r="AD615" s="257"/>
      <c r="AE615" s="257"/>
      <c r="AF615" s="257"/>
      <c r="AG615" s="257"/>
      <c r="AH615" s="257"/>
      <c r="AI615" s="257"/>
      <c r="AJ615" s="257"/>
      <c r="AK615" s="257"/>
      <c r="AL615" s="257"/>
      <c r="AM615" s="257"/>
      <c r="AN615" s="257"/>
      <c r="AO615" s="257"/>
      <c r="AP615" s="257"/>
      <c r="AQ615" s="257"/>
      <c r="AR615" s="257"/>
      <c r="AS615" s="257"/>
      <c r="AT615" s="257"/>
      <c r="AU615" s="257"/>
      <c r="AV615" s="257"/>
      <c r="AW615" s="257"/>
      <c r="AX615" s="257"/>
      <c r="AY615" s="257"/>
      <c r="AZ615" s="257"/>
      <c r="BA615" s="257"/>
      <c r="BB615" s="257"/>
      <c r="BC615" s="257"/>
      <c r="BD615" s="257"/>
      <c r="BE615" s="257"/>
      <c r="BF615" s="257"/>
      <c r="BG615" s="257"/>
      <c r="BH615" s="257"/>
      <c r="BI615" s="257"/>
      <c r="BJ615" s="257"/>
    </row>
    <row r="616" spans="2:62" ht="15.75" customHeight="1">
      <c r="B616" s="7"/>
      <c r="C616" s="347"/>
      <c r="D616" s="347"/>
      <c r="E616" s="347"/>
      <c r="F616" s="347"/>
      <c r="G616" s="347"/>
      <c r="H616" s="347"/>
      <c r="I616" s="347"/>
      <c r="J616" s="347"/>
      <c r="K616" s="347"/>
      <c r="L616" s="347"/>
      <c r="M616" s="347"/>
      <c r="N616" s="347"/>
      <c r="O616" s="347"/>
      <c r="P616" s="347"/>
      <c r="Q616" s="347"/>
      <c r="R616" s="347"/>
      <c r="S616" s="347"/>
      <c r="T616" s="347"/>
      <c r="U616" s="347"/>
      <c r="V616" s="347"/>
      <c r="W616" s="347"/>
      <c r="X616" s="347"/>
      <c r="Y616" s="257"/>
      <c r="Z616" s="257"/>
      <c r="AA616" s="257"/>
      <c r="AB616" s="257"/>
      <c r="AC616" s="257"/>
      <c r="AD616" s="257"/>
      <c r="AE616" s="257"/>
      <c r="AF616" s="257"/>
      <c r="AG616" s="257"/>
      <c r="AH616" s="257"/>
      <c r="AI616" s="257"/>
      <c r="AJ616" s="257"/>
      <c r="AK616" s="257"/>
      <c r="AL616" s="257"/>
      <c r="AM616" s="257"/>
      <c r="AN616" s="257"/>
      <c r="AO616" s="257"/>
      <c r="AP616" s="257"/>
      <c r="AQ616" s="257"/>
      <c r="AR616" s="257"/>
      <c r="AS616" s="257"/>
      <c r="AT616" s="257"/>
      <c r="AU616" s="257"/>
      <c r="AV616" s="257"/>
      <c r="AW616" s="257"/>
      <c r="AX616" s="257"/>
      <c r="AY616" s="257"/>
      <c r="AZ616" s="257"/>
      <c r="BA616" s="257"/>
      <c r="BB616" s="257"/>
      <c r="BC616" s="257"/>
      <c r="BD616" s="257"/>
      <c r="BE616" s="257"/>
      <c r="BF616" s="257"/>
      <c r="BG616" s="257"/>
      <c r="BH616" s="257"/>
      <c r="BI616" s="257"/>
      <c r="BJ616" s="257"/>
    </row>
    <row r="617" spans="2:62" ht="15.75" customHeight="1">
      <c r="B617" s="7"/>
      <c r="C617" s="347"/>
      <c r="D617" s="347"/>
      <c r="E617" s="347"/>
      <c r="F617" s="347"/>
      <c r="G617" s="347"/>
      <c r="H617" s="347"/>
      <c r="I617" s="347"/>
      <c r="J617" s="347"/>
      <c r="K617" s="347"/>
      <c r="L617" s="347"/>
      <c r="M617" s="347"/>
      <c r="N617" s="347"/>
      <c r="O617" s="347"/>
      <c r="P617" s="347"/>
      <c r="Q617" s="347"/>
      <c r="R617" s="347"/>
      <c r="S617" s="347"/>
      <c r="T617" s="347"/>
      <c r="U617" s="347"/>
      <c r="V617" s="347"/>
      <c r="W617" s="347"/>
      <c r="X617" s="347"/>
      <c r="Y617" s="257"/>
      <c r="Z617" s="257"/>
      <c r="AA617" s="257"/>
      <c r="AB617" s="257"/>
      <c r="AC617" s="257"/>
      <c r="AD617" s="257"/>
      <c r="AE617" s="257"/>
      <c r="AF617" s="257"/>
      <c r="AG617" s="257"/>
      <c r="AH617" s="257"/>
      <c r="AI617" s="257"/>
      <c r="AJ617" s="257"/>
      <c r="AK617" s="257"/>
      <c r="AL617" s="257"/>
      <c r="AM617" s="257"/>
      <c r="AN617" s="257"/>
      <c r="AO617" s="257"/>
      <c r="AP617" s="257"/>
      <c r="AQ617" s="257"/>
      <c r="AR617" s="257"/>
      <c r="AS617" s="257"/>
      <c r="AT617" s="257"/>
      <c r="AU617" s="257"/>
      <c r="AV617" s="257"/>
      <c r="AW617" s="257"/>
      <c r="AX617" s="257"/>
      <c r="AY617" s="257"/>
      <c r="AZ617" s="257"/>
      <c r="BA617" s="257"/>
      <c r="BB617" s="257"/>
      <c r="BC617" s="257"/>
      <c r="BD617" s="257"/>
      <c r="BE617" s="257"/>
      <c r="BF617" s="257"/>
      <c r="BG617" s="257"/>
      <c r="BH617" s="257"/>
      <c r="BI617" s="257"/>
      <c r="BJ617" s="257"/>
    </row>
    <row r="618" spans="2:62" ht="15.75" customHeight="1">
      <c r="B618" s="7"/>
      <c r="C618" s="347"/>
      <c r="D618" s="347"/>
      <c r="E618" s="347"/>
      <c r="F618" s="347"/>
      <c r="G618" s="347"/>
      <c r="H618" s="347"/>
      <c r="I618" s="347"/>
      <c r="J618" s="347"/>
      <c r="K618" s="347"/>
      <c r="L618" s="347"/>
      <c r="M618" s="347"/>
      <c r="N618" s="347"/>
      <c r="O618" s="347"/>
      <c r="P618" s="347"/>
      <c r="Q618" s="347"/>
      <c r="R618" s="347"/>
      <c r="S618" s="347"/>
      <c r="T618" s="347"/>
      <c r="U618" s="347"/>
      <c r="V618" s="347"/>
      <c r="W618" s="347"/>
      <c r="X618" s="347"/>
      <c r="Y618" s="257"/>
      <c r="Z618" s="257"/>
      <c r="AA618" s="257"/>
      <c r="AB618" s="257"/>
      <c r="AC618" s="257"/>
      <c r="AD618" s="257"/>
      <c r="AE618" s="257"/>
      <c r="AF618" s="257"/>
      <c r="AG618" s="257"/>
      <c r="AH618" s="257"/>
      <c r="AI618" s="257"/>
      <c r="AJ618" s="257"/>
      <c r="AK618" s="257"/>
      <c r="AL618" s="257"/>
      <c r="AM618" s="257"/>
      <c r="AN618" s="257"/>
      <c r="AO618" s="257"/>
      <c r="AP618" s="257"/>
      <c r="AQ618" s="257"/>
      <c r="AR618" s="257"/>
      <c r="AS618" s="257"/>
      <c r="AT618" s="257"/>
      <c r="AU618" s="257"/>
      <c r="AV618" s="257"/>
      <c r="AW618" s="257"/>
      <c r="AX618" s="257"/>
      <c r="AY618" s="257"/>
      <c r="AZ618" s="257"/>
      <c r="BA618" s="257"/>
      <c r="BB618" s="257"/>
      <c r="BC618" s="257"/>
      <c r="BD618" s="257"/>
      <c r="BE618" s="257"/>
      <c r="BF618" s="257"/>
      <c r="BG618" s="257"/>
      <c r="BH618" s="257"/>
      <c r="BI618" s="257"/>
      <c r="BJ618" s="257"/>
    </row>
    <row r="619" spans="2:62" ht="15.75" customHeight="1">
      <c r="B619" s="7"/>
      <c r="C619" s="347"/>
      <c r="D619" s="347"/>
      <c r="E619" s="347"/>
      <c r="F619" s="347"/>
      <c r="G619" s="347"/>
      <c r="H619" s="347"/>
      <c r="I619" s="347"/>
      <c r="J619" s="347"/>
      <c r="K619" s="347"/>
      <c r="L619" s="347"/>
      <c r="M619" s="347"/>
      <c r="N619" s="347"/>
      <c r="O619" s="347"/>
      <c r="P619" s="347"/>
      <c r="Q619" s="347"/>
      <c r="R619" s="347"/>
      <c r="S619" s="347"/>
      <c r="T619" s="347"/>
      <c r="U619" s="347"/>
      <c r="V619" s="347"/>
      <c r="W619" s="347"/>
      <c r="X619" s="347"/>
      <c r="Y619" s="257"/>
      <c r="Z619" s="257"/>
      <c r="AA619" s="257"/>
      <c r="AB619" s="257"/>
      <c r="AC619" s="257"/>
      <c r="AD619" s="257"/>
      <c r="AE619" s="257"/>
      <c r="AF619" s="257"/>
      <c r="AG619" s="257"/>
      <c r="AH619" s="257"/>
      <c r="AI619" s="257"/>
      <c r="AJ619" s="257"/>
      <c r="AK619" s="257"/>
      <c r="AL619" s="257"/>
      <c r="AM619" s="257"/>
      <c r="AN619" s="257"/>
      <c r="AO619" s="257"/>
      <c r="AP619" s="257"/>
      <c r="AQ619" s="257"/>
      <c r="AR619" s="257"/>
      <c r="AS619" s="257"/>
      <c r="AT619" s="257"/>
      <c r="AU619" s="257"/>
      <c r="AV619" s="257"/>
      <c r="AW619" s="257"/>
      <c r="AX619" s="257"/>
      <c r="AY619" s="257"/>
      <c r="AZ619" s="257"/>
      <c r="BA619" s="257"/>
      <c r="BB619" s="257"/>
      <c r="BC619" s="257"/>
      <c r="BD619" s="257"/>
      <c r="BE619" s="257"/>
      <c r="BF619" s="257"/>
      <c r="BG619" s="257"/>
      <c r="BH619" s="257"/>
      <c r="BI619" s="257"/>
      <c r="BJ619" s="257"/>
    </row>
    <row r="620" spans="2:62" ht="15.75" customHeight="1">
      <c r="B620" s="7"/>
      <c r="C620" s="347"/>
      <c r="D620" s="347"/>
      <c r="E620" s="347"/>
      <c r="F620" s="347"/>
      <c r="G620" s="347"/>
      <c r="H620" s="347"/>
      <c r="I620" s="347"/>
      <c r="J620" s="347"/>
      <c r="K620" s="347"/>
      <c r="L620" s="347"/>
      <c r="M620" s="347"/>
      <c r="N620" s="347"/>
      <c r="O620" s="347"/>
      <c r="P620" s="347"/>
      <c r="Q620" s="347"/>
      <c r="R620" s="347"/>
      <c r="S620" s="347"/>
      <c r="T620" s="347"/>
      <c r="U620" s="347"/>
      <c r="V620" s="347"/>
      <c r="W620" s="347"/>
      <c r="X620" s="347"/>
      <c r="Y620" s="257"/>
      <c r="Z620" s="257"/>
      <c r="AA620" s="257"/>
      <c r="AB620" s="257"/>
      <c r="AC620" s="257"/>
      <c r="AD620" s="257"/>
      <c r="AE620" s="257"/>
      <c r="AF620" s="257"/>
      <c r="AG620" s="257"/>
      <c r="AH620" s="257"/>
      <c r="AI620" s="257"/>
      <c r="AJ620" s="257"/>
      <c r="AK620" s="257"/>
      <c r="AL620" s="257"/>
      <c r="AM620" s="257"/>
      <c r="AN620" s="257"/>
      <c r="AO620" s="257"/>
      <c r="AP620" s="257"/>
      <c r="AQ620" s="257"/>
      <c r="AR620" s="257"/>
      <c r="AS620" s="257"/>
      <c r="AT620" s="257"/>
      <c r="AU620" s="257"/>
      <c r="AV620" s="257"/>
      <c r="AW620" s="257"/>
      <c r="AX620" s="257"/>
      <c r="AY620" s="257"/>
      <c r="AZ620" s="257"/>
      <c r="BA620" s="257"/>
      <c r="BB620" s="257"/>
      <c r="BC620" s="257"/>
      <c r="BD620" s="257"/>
      <c r="BE620" s="257"/>
      <c r="BF620" s="257"/>
      <c r="BG620" s="257"/>
      <c r="BH620" s="257"/>
      <c r="BI620" s="257"/>
      <c r="BJ620" s="257"/>
    </row>
    <row r="621" spans="2:62" ht="15.75" customHeight="1">
      <c r="B621" s="7"/>
      <c r="C621" s="347"/>
      <c r="D621" s="347"/>
      <c r="E621" s="347"/>
      <c r="F621" s="347"/>
      <c r="G621" s="347"/>
      <c r="H621" s="347"/>
      <c r="I621" s="347"/>
      <c r="J621" s="347"/>
      <c r="K621" s="347"/>
      <c r="L621" s="347"/>
      <c r="M621" s="347"/>
      <c r="N621" s="347"/>
      <c r="O621" s="347"/>
      <c r="P621" s="347"/>
      <c r="Q621" s="347"/>
      <c r="R621" s="347"/>
      <c r="S621" s="347"/>
      <c r="T621" s="347"/>
      <c r="U621" s="347"/>
      <c r="V621" s="347"/>
      <c r="W621" s="347"/>
      <c r="X621" s="347"/>
      <c r="Y621" s="257"/>
      <c r="Z621" s="257"/>
      <c r="AA621" s="257"/>
      <c r="AB621" s="257"/>
      <c r="AC621" s="257"/>
      <c r="AD621" s="257"/>
      <c r="AE621" s="257"/>
      <c r="AF621" s="257"/>
      <c r="AG621" s="257"/>
      <c r="AH621" s="257"/>
      <c r="AI621" s="257"/>
      <c r="AJ621" s="257"/>
      <c r="AK621" s="257"/>
      <c r="AL621" s="257"/>
      <c r="AM621" s="257"/>
      <c r="AN621" s="257"/>
      <c r="AO621" s="257"/>
      <c r="AP621" s="257"/>
      <c r="AQ621" s="257"/>
      <c r="AR621" s="257"/>
      <c r="AS621" s="257"/>
      <c r="AT621" s="257"/>
      <c r="AU621" s="257"/>
      <c r="AV621" s="257"/>
      <c r="AW621" s="257"/>
      <c r="AX621" s="257"/>
      <c r="AY621" s="257"/>
      <c r="AZ621" s="257"/>
      <c r="BA621" s="257"/>
      <c r="BB621" s="257"/>
      <c r="BC621" s="257"/>
      <c r="BD621" s="257"/>
      <c r="BE621" s="257"/>
      <c r="BF621" s="257"/>
      <c r="BG621" s="257"/>
      <c r="BH621" s="257"/>
      <c r="BI621" s="257"/>
      <c r="BJ621" s="257"/>
    </row>
    <row r="622" spans="2:62" ht="15.75" customHeight="1">
      <c r="B622" s="7"/>
      <c r="C622" s="347"/>
      <c r="D622" s="347"/>
      <c r="E622" s="347"/>
      <c r="F622" s="347"/>
      <c r="G622" s="347"/>
      <c r="H622" s="347"/>
      <c r="I622" s="347"/>
      <c r="J622" s="347"/>
      <c r="K622" s="347"/>
      <c r="L622" s="347"/>
      <c r="M622" s="347"/>
      <c r="N622" s="347"/>
      <c r="O622" s="347"/>
      <c r="P622" s="347"/>
      <c r="Q622" s="347"/>
      <c r="R622" s="347"/>
      <c r="S622" s="347"/>
      <c r="T622" s="347"/>
      <c r="U622" s="347"/>
      <c r="V622" s="347"/>
      <c r="W622" s="347"/>
      <c r="X622" s="347"/>
      <c r="Y622" s="257"/>
      <c r="Z622" s="257"/>
      <c r="AA622" s="257"/>
      <c r="AB622" s="257"/>
      <c r="AC622" s="257"/>
      <c r="AD622" s="257"/>
      <c r="AE622" s="257"/>
      <c r="AF622" s="257"/>
      <c r="AG622" s="257"/>
      <c r="AH622" s="257"/>
      <c r="AI622" s="257"/>
      <c r="AJ622" s="257"/>
      <c r="AK622" s="257"/>
      <c r="AL622" s="257"/>
      <c r="AM622" s="257"/>
      <c r="AN622" s="257"/>
      <c r="AO622" s="257"/>
      <c r="AP622" s="257"/>
      <c r="AQ622" s="257"/>
      <c r="AR622" s="257"/>
      <c r="AS622" s="257"/>
      <c r="AT622" s="257"/>
      <c r="AU622" s="257"/>
      <c r="AV622" s="257"/>
      <c r="AW622" s="257"/>
      <c r="AX622" s="257"/>
      <c r="AY622" s="257"/>
      <c r="AZ622" s="257"/>
      <c r="BA622" s="257"/>
      <c r="BB622" s="257"/>
      <c r="BC622" s="257"/>
      <c r="BD622" s="257"/>
      <c r="BE622" s="257"/>
      <c r="BF622" s="257"/>
      <c r="BG622" s="257"/>
      <c r="BH622" s="257"/>
      <c r="BI622" s="257"/>
      <c r="BJ622" s="257"/>
    </row>
    <row r="623" spans="2:62" ht="15.75" customHeight="1">
      <c r="B623" s="7"/>
      <c r="C623" s="347"/>
      <c r="D623" s="347"/>
      <c r="E623" s="347"/>
      <c r="F623" s="347"/>
      <c r="G623" s="347"/>
      <c r="H623" s="347"/>
      <c r="I623" s="347"/>
      <c r="J623" s="347"/>
      <c r="K623" s="347"/>
      <c r="L623" s="347"/>
      <c r="M623" s="347"/>
      <c r="N623" s="347"/>
      <c r="O623" s="347"/>
      <c r="P623" s="347"/>
      <c r="Q623" s="347"/>
      <c r="R623" s="347"/>
      <c r="S623" s="347"/>
      <c r="T623" s="347"/>
      <c r="U623" s="347"/>
      <c r="V623" s="347"/>
      <c r="W623" s="347"/>
      <c r="X623" s="347"/>
      <c r="Y623" s="257"/>
      <c r="Z623" s="257"/>
      <c r="AA623" s="257"/>
      <c r="AB623" s="257"/>
      <c r="AC623" s="257"/>
      <c r="AD623" s="257"/>
      <c r="AE623" s="257"/>
      <c r="AF623" s="257"/>
      <c r="AG623" s="257"/>
      <c r="AH623" s="257"/>
      <c r="AI623" s="257"/>
      <c r="AJ623" s="257"/>
      <c r="AK623" s="257"/>
      <c r="AL623" s="257"/>
      <c r="AM623" s="257"/>
      <c r="AN623" s="257"/>
      <c r="AO623" s="257"/>
      <c r="AP623" s="257"/>
      <c r="AQ623" s="257"/>
      <c r="AR623" s="257"/>
      <c r="AS623" s="257"/>
      <c r="AT623" s="257"/>
      <c r="AU623" s="257"/>
      <c r="AV623" s="257"/>
      <c r="AW623" s="257"/>
      <c r="AX623" s="257"/>
      <c r="AY623" s="257"/>
      <c r="AZ623" s="257"/>
      <c r="BA623" s="257"/>
      <c r="BB623" s="257"/>
      <c r="BC623" s="257"/>
      <c r="BD623" s="257"/>
      <c r="BE623" s="257"/>
      <c r="BF623" s="257"/>
      <c r="BG623" s="257"/>
      <c r="BH623" s="257"/>
      <c r="BI623" s="257"/>
      <c r="BJ623" s="257"/>
    </row>
    <row r="624" spans="2:62" ht="15.75" customHeight="1">
      <c r="B624" s="7"/>
      <c r="C624" s="347"/>
      <c r="D624" s="347"/>
      <c r="E624" s="347"/>
      <c r="F624" s="347"/>
      <c r="G624" s="347"/>
      <c r="H624" s="347"/>
      <c r="I624" s="347"/>
      <c r="J624" s="347"/>
      <c r="K624" s="347"/>
      <c r="L624" s="347"/>
      <c r="M624" s="347"/>
      <c r="N624" s="347"/>
      <c r="O624" s="347"/>
      <c r="P624" s="347"/>
      <c r="Q624" s="347"/>
      <c r="R624" s="347"/>
      <c r="S624" s="347"/>
      <c r="T624" s="347"/>
      <c r="U624" s="347"/>
      <c r="V624" s="347"/>
      <c r="W624" s="347"/>
      <c r="X624" s="347"/>
      <c r="Y624" s="257"/>
      <c r="Z624" s="257"/>
      <c r="AA624" s="257"/>
      <c r="AB624" s="257"/>
      <c r="AC624" s="257"/>
      <c r="AD624" s="257"/>
      <c r="AE624" s="257"/>
      <c r="AF624" s="257"/>
      <c r="AG624" s="257"/>
      <c r="AH624" s="257"/>
      <c r="AI624" s="257"/>
      <c r="AJ624" s="257"/>
      <c r="AK624" s="257"/>
      <c r="AL624" s="257"/>
      <c r="AM624" s="257"/>
      <c r="AN624" s="257"/>
      <c r="AO624" s="257"/>
      <c r="AP624" s="257"/>
      <c r="AQ624" s="257"/>
      <c r="AR624" s="257"/>
      <c r="AS624" s="257"/>
      <c r="AT624" s="257"/>
      <c r="AU624" s="257"/>
      <c r="AV624" s="257"/>
      <c r="AW624" s="257"/>
      <c r="AX624" s="257"/>
      <c r="AY624" s="257"/>
      <c r="AZ624" s="257"/>
      <c r="BA624" s="257"/>
      <c r="BB624" s="257"/>
      <c r="BC624" s="257"/>
      <c r="BD624" s="257"/>
      <c r="BE624" s="257"/>
      <c r="BF624" s="257"/>
      <c r="BG624" s="257"/>
      <c r="BH624" s="257"/>
      <c r="BI624" s="257"/>
      <c r="BJ624" s="257"/>
    </row>
    <row r="625" spans="2:62" ht="15.75" customHeight="1">
      <c r="B625" s="7"/>
      <c r="C625" s="347"/>
      <c r="D625" s="347"/>
      <c r="E625" s="347"/>
      <c r="F625" s="347"/>
      <c r="G625" s="347"/>
      <c r="H625" s="347"/>
      <c r="I625" s="347"/>
      <c r="J625" s="347"/>
      <c r="K625" s="347"/>
      <c r="L625" s="347"/>
      <c r="M625" s="347"/>
      <c r="N625" s="347"/>
      <c r="O625" s="347"/>
      <c r="P625" s="347"/>
      <c r="Q625" s="347"/>
      <c r="R625" s="347"/>
      <c r="S625" s="347"/>
      <c r="T625" s="347"/>
      <c r="U625" s="347"/>
      <c r="V625" s="347"/>
      <c r="W625" s="347"/>
      <c r="X625" s="347"/>
      <c r="Y625" s="257"/>
      <c r="Z625" s="257"/>
      <c r="AA625" s="257"/>
      <c r="AB625" s="257"/>
      <c r="AC625" s="257"/>
      <c r="AD625" s="257"/>
      <c r="AE625" s="257"/>
      <c r="AF625" s="257"/>
      <c r="AG625" s="257"/>
      <c r="AH625" s="257"/>
      <c r="AI625" s="257"/>
      <c r="AJ625" s="257"/>
      <c r="AK625" s="257"/>
      <c r="AL625" s="257"/>
      <c r="AM625" s="257"/>
      <c r="AN625" s="257"/>
      <c r="AO625" s="257"/>
      <c r="AP625" s="257"/>
      <c r="AQ625" s="257"/>
      <c r="AR625" s="257"/>
      <c r="AS625" s="257"/>
      <c r="AT625" s="257"/>
      <c r="AU625" s="257"/>
      <c r="AV625" s="257"/>
      <c r="AW625" s="257"/>
      <c r="AX625" s="257"/>
      <c r="AY625" s="257"/>
      <c r="AZ625" s="257"/>
      <c r="BA625" s="257"/>
      <c r="BB625" s="257"/>
      <c r="BC625" s="257"/>
      <c r="BD625" s="257"/>
      <c r="BE625" s="257"/>
      <c r="BF625" s="257"/>
      <c r="BG625" s="257"/>
      <c r="BH625" s="257"/>
      <c r="BI625" s="257"/>
      <c r="BJ625" s="257"/>
    </row>
    <row r="626" spans="2:62" ht="15.75" customHeight="1">
      <c r="B626" s="7"/>
      <c r="C626" s="347"/>
      <c r="D626" s="347"/>
      <c r="E626" s="347"/>
      <c r="F626" s="347"/>
      <c r="G626" s="347"/>
      <c r="H626" s="347"/>
      <c r="I626" s="347"/>
      <c r="J626" s="347"/>
      <c r="K626" s="347"/>
      <c r="L626" s="347"/>
      <c r="M626" s="347"/>
      <c r="N626" s="347"/>
      <c r="O626" s="347"/>
      <c r="P626" s="347"/>
      <c r="Q626" s="347"/>
      <c r="R626" s="347"/>
      <c r="S626" s="347"/>
      <c r="T626" s="347"/>
      <c r="U626" s="347"/>
      <c r="V626" s="347"/>
      <c r="W626" s="347"/>
      <c r="X626" s="347"/>
      <c r="Y626" s="257"/>
      <c r="Z626" s="257"/>
      <c r="AA626" s="257"/>
      <c r="AB626" s="257"/>
      <c r="AC626" s="257"/>
      <c r="AD626" s="257"/>
      <c r="AE626" s="257"/>
      <c r="AF626" s="257"/>
      <c r="AG626" s="257"/>
      <c r="AH626" s="257"/>
      <c r="AI626" s="257"/>
      <c r="AJ626" s="257"/>
      <c r="AK626" s="257"/>
      <c r="AL626" s="257"/>
      <c r="AM626" s="257"/>
      <c r="AN626" s="257"/>
      <c r="AO626" s="257"/>
      <c r="AP626" s="257"/>
      <c r="AQ626" s="257"/>
      <c r="AR626" s="257"/>
      <c r="AS626" s="257"/>
      <c r="AT626" s="257"/>
      <c r="AU626" s="257"/>
      <c r="AV626" s="257"/>
      <c r="AW626" s="257"/>
      <c r="AX626" s="257"/>
      <c r="AY626" s="257"/>
      <c r="AZ626" s="257"/>
      <c r="BA626" s="257"/>
      <c r="BB626" s="257"/>
      <c r="BC626" s="257"/>
      <c r="BD626" s="257"/>
      <c r="BE626" s="257"/>
      <c r="BF626" s="257"/>
      <c r="BG626" s="257"/>
      <c r="BH626" s="257"/>
      <c r="BI626" s="257"/>
      <c r="BJ626" s="257"/>
    </row>
    <row r="627" spans="2:62" ht="15.75" customHeight="1">
      <c r="B627" s="7"/>
      <c r="C627" s="347"/>
      <c r="D627" s="347"/>
      <c r="E627" s="347"/>
      <c r="F627" s="347"/>
      <c r="G627" s="347"/>
      <c r="H627" s="347"/>
      <c r="I627" s="347"/>
      <c r="J627" s="347"/>
      <c r="K627" s="347"/>
      <c r="L627" s="347"/>
      <c r="M627" s="347"/>
      <c r="N627" s="347"/>
      <c r="O627" s="347"/>
      <c r="P627" s="347"/>
      <c r="Q627" s="347"/>
      <c r="R627" s="347"/>
      <c r="S627" s="347"/>
      <c r="T627" s="347"/>
      <c r="U627" s="347"/>
      <c r="V627" s="347"/>
      <c r="W627" s="347"/>
      <c r="X627" s="347"/>
      <c r="Y627" s="257"/>
      <c r="Z627" s="257"/>
      <c r="AA627" s="257"/>
      <c r="AB627" s="257"/>
      <c r="AC627" s="257"/>
      <c r="AD627" s="257"/>
      <c r="AE627" s="257"/>
      <c r="AF627" s="257"/>
      <c r="AG627" s="257"/>
      <c r="AH627" s="257"/>
      <c r="AI627" s="257"/>
      <c r="AJ627" s="257"/>
      <c r="AK627" s="257"/>
      <c r="AL627" s="257"/>
      <c r="AM627" s="257"/>
      <c r="AN627" s="257"/>
      <c r="AO627" s="257"/>
      <c r="AP627" s="257"/>
      <c r="AQ627" s="257"/>
      <c r="AR627" s="257"/>
      <c r="AS627" s="257"/>
      <c r="AT627" s="257"/>
      <c r="AU627" s="257"/>
      <c r="AV627" s="257"/>
      <c r="AW627" s="257"/>
      <c r="AX627" s="257"/>
      <c r="AY627" s="257"/>
      <c r="AZ627" s="257"/>
      <c r="BA627" s="257"/>
      <c r="BB627" s="257"/>
      <c r="BC627" s="257"/>
      <c r="BD627" s="257"/>
      <c r="BE627" s="257"/>
      <c r="BF627" s="257"/>
      <c r="BG627" s="257"/>
      <c r="BH627" s="257"/>
      <c r="BI627" s="257"/>
      <c r="BJ627" s="257"/>
    </row>
    <row r="628" spans="2:62" ht="15.75" customHeight="1">
      <c r="B628" s="7"/>
      <c r="C628" s="347"/>
      <c r="D628" s="347"/>
      <c r="E628" s="347"/>
      <c r="F628" s="347"/>
      <c r="G628" s="347"/>
      <c r="H628" s="347"/>
      <c r="I628" s="347"/>
      <c r="J628" s="347"/>
      <c r="K628" s="347"/>
      <c r="L628" s="347"/>
      <c r="M628" s="347"/>
      <c r="N628" s="347"/>
      <c r="O628" s="347"/>
      <c r="P628" s="347"/>
      <c r="Q628" s="347"/>
      <c r="R628" s="347"/>
      <c r="S628" s="347"/>
      <c r="T628" s="347"/>
      <c r="U628" s="347"/>
      <c r="V628" s="347"/>
      <c r="W628" s="347"/>
      <c r="X628" s="347"/>
      <c r="Y628" s="257"/>
      <c r="Z628" s="257"/>
      <c r="AA628" s="257"/>
      <c r="AB628" s="257"/>
      <c r="AC628" s="257"/>
      <c r="AD628" s="257"/>
      <c r="AE628" s="257"/>
      <c r="AF628" s="257"/>
      <c r="AG628" s="257"/>
      <c r="AH628" s="257"/>
      <c r="AI628" s="257"/>
      <c r="AJ628" s="257"/>
      <c r="AK628" s="257"/>
      <c r="AL628" s="257"/>
      <c r="AM628" s="257"/>
      <c r="AN628" s="257"/>
      <c r="AO628" s="257"/>
      <c r="AP628" s="257"/>
      <c r="AQ628" s="257"/>
      <c r="AR628" s="257"/>
      <c r="AS628" s="257"/>
      <c r="AT628" s="257"/>
      <c r="AU628" s="257"/>
      <c r="AV628" s="257"/>
      <c r="AW628" s="257"/>
      <c r="AX628" s="257"/>
      <c r="AY628" s="257"/>
      <c r="AZ628" s="257"/>
      <c r="BA628" s="257"/>
      <c r="BB628" s="257"/>
      <c r="BC628" s="257"/>
      <c r="BD628" s="257"/>
      <c r="BE628" s="257"/>
      <c r="BF628" s="257"/>
      <c r="BG628" s="257"/>
      <c r="BH628" s="257"/>
      <c r="BI628" s="257"/>
      <c r="BJ628" s="257"/>
    </row>
    <row r="629" spans="2:62" ht="15.75" customHeight="1">
      <c r="B629" s="7"/>
      <c r="C629" s="347"/>
      <c r="D629" s="347"/>
      <c r="E629" s="347"/>
      <c r="F629" s="347"/>
      <c r="G629" s="347"/>
      <c r="H629" s="347"/>
      <c r="I629" s="347"/>
      <c r="J629" s="347"/>
      <c r="K629" s="347"/>
      <c r="L629" s="347"/>
      <c r="M629" s="347"/>
      <c r="N629" s="347"/>
      <c r="O629" s="347"/>
      <c r="P629" s="347"/>
      <c r="Q629" s="347"/>
      <c r="R629" s="347"/>
      <c r="S629" s="347"/>
      <c r="T629" s="347"/>
      <c r="U629" s="347"/>
      <c r="V629" s="347"/>
      <c r="W629" s="347"/>
      <c r="X629" s="347"/>
      <c r="Y629" s="257"/>
      <c r="Z629" s="257"/>
      <c r="AA629" s="257"/>
      <c r="AB629" s="257"/>
      <c r="AC629" s="257"/>
      <c r="AD629" s="257"/>
      <c r="AE629" s="257"/>
      <c r="AF629" s="257"/>
      <c r="AG629" s="257"/>
      <c r="AH629" s="257"/>
      <c r="AI629" s="257"/>
      <c r="AJ629" s="257"/>
      <c r="AK629" s="257"/>
      <c r="AL629" s="257"/>
      <c r="AM629" s="257"/>
      <c r="AN629" s="257"/>
      <c r="AO629" s="257"/>
      <c r="AP629" s="257"/>
      <c r="AQ629" s="257"/>
      <c r="AR629" s="257"/>
      <c r="AS629" s="257"/>
      <c r="AT629" s="257"/>
      <c r="AU629" s="257"/>
      <c r="AV629" s="257"/>
      <c r="AW629" s="257"/>
      <c r="AX629" s="257"/>
      <c r="AY629" s="257"/>
      <c r="AZ629" s="257"/>
      <c r="BA629" s="257"/>
      <c r="BB629" s="257"/>
      <c r="BC629" s="257"/>
      <c r="BD629" s="257"/>
      <c r="BE629" s="257"/>
      <c r="BF629" s="257"/>
      <c r="BG629" s="257"/>
      <c r="BH629" s="257"/>
      <c r="BI629" s="257"/>
      <c r="BJ629" s="257"/>
    </row>
    <row r="630" spans="2:62" ht="15.75" customHeight="1">
      <c r="B630" s="7"/>
      <c r="C630" s="347"/>
      <c r="D630" s="347"/>
      <c r="E630" s="347"/>
      <c r="F630" s="347"/>
      <c r="G630" s="347"/>
      <c r="H630" s="347"/>
      <c r="I630" s="347"/>
      <c r="J630" s="347"/>
      <c r="K630" s="347"/>
      <c r="L630" s="347"/>
      <c r="M630" s="347"/>
      <c r="N630" s="347"/>
      <c r="O630" s="347"/>
      <c r="P630" s="347"/>
      <c r="Q630" s="347"/>
      <c r="R630" s="347"/>
      <c r="S630" s="347"/>
      <c r="T630" s="347"/>
      <c r="U630" s="347"/>
      <c r="V630" s="347"/>
      <c r="W630" s="347"/>
      <c r="X630" s="347"/>
      <c r="Y630" s="257"/>
      <c r="Z630" s="257"/>
      <c r="AA630" s="257"/>
      <c r="AB630" s="257"/>
      <c r="AC630" s="257"/>
      <c r="AD630" s="257"/>
      <c r="AE630" s="257"/>
      <c r="AF630" s="257"/>
      <c r="AG630" s="257"/>
      <c r="AH630" s="257"/>
      <c r="AI630" s="257"/>
      <c r="AJ630" s="257"/>
      <c r="AK630" s="257"/>
      <c r="AL630" s="257"/>
      <c r="AM630" s="257"/>
      <c r="AN630" s="257"/>
      <c r="AO630" s="257"/>
      <c r="AP630" s="257"/>
      <c r="AQ630" s="257"/>
      <c r="AR630" s="257"/>
      <c r="AS630" s="257"/>
      <c r="AT630" s="257"/>
      <c r="AU630" s="257"/>
      <c r="AV630" s="257"/>
      <c r="AW630" s="257"/>
      <c r="AX630" s="257"/>
      <c r="AY630" s="257"/>
      <c r="AZ630" s="257"/>
      <c r="BA630" s="257"/>
      <c r="BB630" s="257"/>
      <c r="BC630" s="257"/>
      <c r="BD630" s="257"/>
      <c r="BE630" s="257"/>
      <c r="BF630" s="257"/>
      <c r="BG630" s="257"/>
      <c r="BH630" s="257"/>
      <c r="BI630" s="257"/>
      <c r="BJ630" s="257"/>
    </row>
    <row r="631" spans="2:62" ht="15.75" customHeight="1">
      <c r="B631" s="7"/>
      <c r="C631" s="347"/>
      <c r="D631" s="347"/>
      <c r="E631" s="347"/>
      <c r="F631" s="347"/>
      <c r="G631" s="347"/>
      <c r="H631" s="347"/>
      <c r="I631" s="347"/>
      <c r="J631" s="347"/>
      <c r="K631" s="347"/>
      <c r="L631" s="347"/>
      <c r="M631" s="347"/>
      <c r="N631" s="347"/>
      <c r="O631" s="347"/>
      <c r="P631" s="347"/>
      <c r="Q631" s="347"/>
      <c r="R631" s="347"/>
      <c r="S631" s="347"/>
      <c r="T631" s="347"/>
      <c r="U631" s="347"/>
      <c r="V631" s="347"/>
      <c r="W631" s="347"/>
      <c r="X631" s="347"/>
      <c r="Y631" s="257"/>
      <c r="Z631" s="257"/>
      <c r="AA631" s="257"/>
      <c r="AB631" s="257"/>
      <c r="AC631" s="257"/>
      <c r="AD631" s="257"/>
      <c r="AE631" s="257"/>
      <c r="AF631" s="257"/>
      <c r="AG631" s="257"/>
      <c r="AH631" s="257"/>
      <c r="AI631" s="257"/>
      <c r="AJ631" s="257"/>
      <c r="AK631" s="257"/>
      <c r="AL631" s="257"/>
      <c r="AM631" s="257"/>
      <c r="AN631" s="257"/>
      <c r="AO631" s="257"/>
      <c r="AP631" s="257"/>
      <c r="AQ631" s="257"/>
      <c r="AR631" s="257"/>
      <c r="AS631" s="257"/>
      <c r="AT631" s="257"/>
      <c r="AU631" s="257"/>
      <c r="AV631" s="257"/>
      <c r="AW631" s="257"/>
      <c r="AX631" s="257"/>
      <c r="AY631" s="257"/>
      <c r="AZ631" s="257"/>
      <c r="BA631" s="257"/>
      <c r="BB631" s="257"/>
      <c r="BC631" s="257"/>
      <c r="BD631" s="257"/>
      <c r="BE631" s="257"/>
      <c r="BF631" s="257"/>
      <c r="BG631" s="257"/>
      <c r="BH631" s="257"/>
      <c r="BI631" s="257"/>
      <c r="BJ631" s="257"/>
    </row>
    <row r="632" spans="2:62" ht="15.75" customHeight="1">
      <c r="B632" s="7"/>
      <c r="C632" s="347"/>
      <c r="D632" s="347"/>
      <c r="E632" s="347"/>
      <c r="F632" s="347"/>
      <c r="G632" s="347"/>
      <c r="H632" s="347"/>
      <c r="I632" s="347"/>
      <c r="J632" s="347"/>
      <c r="K632" s="347"/>
      <c r="L632" s="347"/>
      <c r="M632" s="347"/>
      <c r="N632" s="347"/>
      <c r="O632" s="347"/>
      <c r="P632" s="347"/>
      <c r="Q632" s="347"/>
      <c r="R632" s="347"/>
      <c r="S632" s="347"/>
      <c r="T632" s="347"/>
      <c r="U632" s="347"/>
      <c r="V632" s="347"/>
      <c r="W632" s="347"/>
      <c r="X632" s="347"/>
      <c r="Y632" s="257"/>
      <c r="Z632" s="257"/>
      <c r="AA632" s="257"/>
      <c r="AB632" s="257"/>
      <c r="AC632" s="257"/>
      <c r="AD632" s="257"/>
      <c r="AE632" s="257"/>
      <c r="AF632" s="257"/>
      <c r="AG632" s="257"/>
      <c r="AH632" s="257"/>
      <c r="AI632" s="257"/>
      <c r="AJ632" s="257"/>
      <c r="AK632" s="257"/>
      <c r="AL632" s="257"/>
      <c r="AM632" s="257"/>
      <c r="AN632" s="257"/>
      <c r="AO632" s="257"/>
      <c r="AP632" s="257"/>
      <c r="AQ632" s="257"/>
      <c r="AR632" s="257"/>
      <c r="AS632" s="257"/>
      <c r="AT632" s="257"/>
      <c r="AU632" s="257"/>
      <c r="AV632" s="257"/>
      <c r="AW632" s="257"/>
      <c r="AX632" s="257"/>
      <c r="AY632" s="257"/>
      <c r="AZ632" s="257"/>
      <c r="BA632" s="257"/>
      <c r="BB632" s="257"/>
      <c r="BC632" s="257"/>
      <c r="BD632" s="257"/>
      <c r="BE632" s="257"/>
      <c r="BF632" s="257"/>
      <c r="BG632" s="257"/>
      <c r="BH632" s="257"/>
      <c r="BI632" s="257"/>
      <c r="BJ632" s="257"/>
    </row>
    <row r="633" spans="2:62" ht="15.75" customHeight="1">
      <c r="B633" s="7"/>
      <c r="C633" s="347"/>
      <c r="D633" s="347"/>
      <c r="E633" s="347"/>
      <c r="F633" s="347"/>
      <c r="G633" s="347"/>
      <c r="H633" s="347"/>
      <c r="I633" s="347"/>
      <c r="J633" s="347"/>
      <c r="K633" s="347"/>
      <c r="L633" s="347"/>
      <c r="M633" s="347"/>
      <c r="N633" s="347"/>
      <c r="O633" s="347"/>
      <c r="P633" s="347"/>
      <c r="Q633" s="347"/>
      <c r="R633" s="347"/>
      <c r="S633" s="347"/>
      <c r="T633" s="347"/>
      <c r="U633" s="347"/>
      <c r="V633" s="347"/>
      <c r="W633" s="347"/>
      <c r="X633" s="347"/>
      <c r="Y633" s="257"/>
      <c r="Z633" s="257"/>
      <c r="AA633" s="257"/>
      <c r="AB633" s="257"/>
      <c r="AC633" s="257"/>
      <c r="AD633" s="257"/>
      <c r="AE633" s="257"/>
      <c r="AF633" s="257"/>
      <c r="AG633" s="257"/>
      <c r="AH633" s="257"/>
      <c r="AI633" s="257"/>
      <c r="AJ633" s="257"/>
      <c r="AK633" s="257"/>
      <c r="AL633" s="257"/>
      <c r="AM633" s="257"/>
      <c r="AN633" s="257"/>
      <c r="AO633" s="257"/>
      <c r="AP633" s="257"/>
      <c r="AQ633" s="257"/>
      <c r="AR633" s="257"/>
      <c r="AS633" s="257"/>
      <c r="AT633" s="257"/>
      <c r="AU633" s="257"/>
      <c r="AV633" s="257"/>
      <c r="AW633" s="257"/>
      <c r="AX633" s="257"/>
      <c r="AY633" s="257"/>
      <c r="AZ633" s="257"/>
      <c r="BA633" s="257"/>
      <c r="BB633" s="257"/>
      <c r="BC633" s="257"/>
      <c r="BD633" s="257"/>
      <c r="BE633" s="257"/>
      <c r="BF633" s="257"/>
      <c r="BG633" s="257"/>
      <c r="BH633" s="257"/>
      <c r="BI633" s="257"/>
      <c r="BJ633" s="257"/>
    </row>
    <row r="634" spans="2:62" ht="15.75" customHeight="1">
      <c r="B634" s="7"/>
      <c r="C634" s="347"/>
      <c r="D634" s="347"/>
      <c r="E634" s="347"/>
      <c r="F634" s="347"/>
      <c r="G634" s="347"/>
      <c r="H634" s="347"/>
      <c r="I634" s="347"/>
      <c r="J634" s="347"/>
      <c r="K634" s="347"/>
      <c r="L634" s="347"/>
      <c r="M634" s="347"/>
      <c r="N634" s="347"/>
      <c r="O634" s="347"/>
      <c r="P634" s="347"/>
      <c r="Q634" s="347"/>
      <c r="R634" s="347"/>
      <c r="S634" s="347"/>
      <c r="T634" s="347"/>
      <c r="U634" s="347"/>
      <c r="V634" s="347"/>
      <c r="W634" s="347"/>
      <c r="X634" s="347"/>
      <c r="Y634" s="257"/>
      <c r="Z634" s="257"/>
      <c r="AA634" s="257"/>
      <c r="AB634" s="257"/>
      <c r="AC634" s="257"/>
      <c r="AD634" s="257"/>
      <c r="AE634" s="257"/>
      <c r="AF634" s="257"/>
      <c r="AG634" s="257"/>
      <c r="AH634" s="257"/>
      <c r="AI634" s="257"/>
      <c r="AJ634" s="257"/>
      <c r="AK634" s="257"/>
      <c r="AL634" s="257"/>
      <c r="AM634" s="257"/>
      <c r="AN634" s="257"/>
      <c r="AO634" s="257"/>
      <c r="AP634" s="257"/>
      <c r="AQ634" s="257"/>
      <c r="AR634" s="257"/>
      <c r="AS634" s="257"/>
      <c r="AT634" s="257"/>
      <c r="AU634" s="257"/>
      <c r="AV634" s="257"/>
      <c r="AW634" s="257"/>
      <c r="AX634" s="257"/>
      <c r="AY634" s="257"/>
      <c r="AZ634" s="257"/>
      <c r="BA634" s="257"/>
      <c r="BB634" s="257"/>
      <c r="BC634" s="257"/>
      <c r="BD634" s="257"/>
      <c r="BE634" s="257"/>
      <c r="BF634" s="257"/>
      <c r="BG634" s="257"/>
      <c r="BH634" s="257"/>
      <c r="BI634" s="257"/>
      <c r="BJ634" s="257"/>
    </row>
    <row r="635" spans="2:62" ht="15.75" customHeight="1">
      <c r="B635" s="7"/>
      <c r="C635" s="347"/>
      <c r="D635" s="347"/>
      <c r="E635" s="347"/>
      <c r="F635" s="347"/>
      <c r="G635" s="347"/>
      <c r="H635" s="347"/>
      <c r="I635" s="347"/>
      <c r="J635" s="347"/>
      <c r="K635" s="347"/>
      <c r="L635" s="347"/>
      <c r="M635" s="347"/>
      <c r="N635" s="347"/>
      <c r="O635" s="347"/>
      <c r="P635" s="347"/>
      <c r="Q635" s="347"/>
      <c r="R635" s="347"/>
      <c r="S635" s="347"/>
      <c r="T635" s="347"/>
      <c r="U635" s="347"/>
      <c r="V635" s="347"/>
      <c r="W635" s="347"/>
      <c r="X635" s="347"/>
      <c r="Y635" s="257"/>
      <c r="Z635" s="257"/>
      <c r="AA635" s="257"/>
      <c r="AB635" s="257"/>
      <c r="AC635" s="257"/>
      <c r="AD635" s="257"/>
      <c r="AE635" s="257"/>
      <c r="AF635" s="257"/>
      <c r="AG635" s="257"/>
      <c r="AH635" s="257"/>
      <c r="AI635" s="257"/>
      <c r="AJ635" s="257"/>
      <c r="AK635" s="257"/>
      <c r="AL635" s="257"/>
      <c r="AM635" s="257"/>
      <c r="AN635" s="257"/>
      <c r="AO635" s="257"/>
      <c r="AP635" s="257"/>
      <c r="AQ635" s="257"/>
      <c r="AR635" s="257"/>
      <c r="AS635" s="257"/>
      <c r="AT635" s="257"/>
      <c r="AU635" s="257"/>
      <c r="AV635" s="257"/>
      <c r="AW635" s="257"/>
      <c r="AX635" s="257"/>
      <c r="AY635" s="257"/>
      <c r="AZ635" s="257"/>
      <c r="BA635" s="257"/>
      <c r="BB635" s="257"/>
      <c r="BC635" s="257"/>
      <c r="BD635" s="257"/>
      <c r="BE635" s="257"/>
      <c r="BF635" s="257"/>
      <c r="BG635" s="257"/>
      <c r="BH635" s="257"/>
      <c r="BI635" s="257"/>
      <c r="BJ635" s="257"/>
    </row>
    <row r="636" spans="2:62" ht="15.75" customHeight="1">
      <c r="B636" s="7"/>
      <c r="C636" s="347"/>
      <c r="D636" s="347"/>
      <c r="E636" s="347"/>
      <c r="F636" s="347"/>
      <c r="G636" s="347"/>
      <c r="H636" s="347"/>
      <c r="I636" s="347"/>
      <c r="J636" s="347"/>
      <c r="K636" s="347"/>
      <c r="L636" s="347"/>
      <c r="M636" s="347"/>
      <c r="N636" s="347"/>
      <c r="O636" s="347"/>
      <c r="P636" s="347"/>
      <c r="Q636" s="347"/>
      <c r="R636" s="347"/>
      <c r="S636" s="347"/>
      <c r="T636" s="347"/>
      <c r="U636" s="347"/>
      <c r="V636" s="347"/>
      <c r="W636" s="347"/>
      <c r="X636" s="347"/>
      <c r="Y636" s="257"/>
      <c r="Z636" s="257"/>
      <c r="AA636" s="257"/>
      <c r="AB636" s="257"/>
      <c r="AC636" s="257"/>
      <c r="AD636" s="257"/>
      <c r="AE636" s="257"/>
      <c r="AF636" s="257"/>
      <c r="AG636" s="257"/>
      <c r="AH636" s="257"/>
      <c r="AI636" s="257"/>
      <c r="AJ636" s="257"/>
      <c r="AK636" s="257"/>
      <c r="AL636" s="257"/>
      <c r="AM636" s="257"/>
      <c r="AN636" s="257"/>
      <c r="AO636" s="257"/>
      <c r="AP636" s="257"/>
      <c r="AQ636" s="257"/>
      <c r="AR636" s="257"/>
      <c r="AS636" s="257"/>
      <c r="AT636" s="257"/>
      <c r="AU636" s="257"/>
      <c r="AV636" s="257"/>
      <c r="AW636" s="257"/>
      <c r="AX636" s="257"/>
      <c r="AY636" s="257"/>
      <c r="AZ636" s="257"/>
      <c r="BA636" s="257"/>
      <c r="BB636" s="257"/>
      <c r="BC636" s="257"/>
      <c r="BD636" s="257"/>
      <c r="BE636" s="257"/>
      <c r="BF636" s="257"/>
      <c r="BG636" s="257"/>
      <c r="BH636" s="257"/>
      <c r="BI636" s="257"/>
      <c r="BJ636" s="257"/>
    </row>
    <row r="637" spans="2:62" ht="15.75" customHeight="1">
      <c r="B637" s="7"/>
      <c r="C637" s="347"/>
      <c r="D637" s="347"/>
      <c r="E637" s="347"/>
      <c r="F637" s="347"/>
      <c r="G637" s="347"/>
      <c r="H637" s="347"/>
      <c r="I637" s="347"/>
      <c r="J637" s="347"/>
      <c r="K637" s="347"/>
      <c r="L637" s="347"/>
      <c r="M637" s="347"/>
      <c r="N637" s="347"/>
      <c r="O637" s="347"/>
      <c r="P637" s="347"/>
      <c r="Q637" s="347"/>
      <c r="R637" s="347"/>
      <c r="S637" s="347"/>
      <c r="T637" s="347"/>
      <c r="U637" s="347"/>
      <c r="V637" s="347"/>
      <c r="W637" s="347"/>
      <c r="X637" s="347"/>
      <c r="Y637" s="257"/>
      <c r="Z637" s="257"/>
      <c r="AA637" s="257"/>
      <c r="AB637" s="257"/>
      <c r="AC637" s="257"/>
      <c r="AD637" s="257"/>
      <c r="AE637" s="257"/>
      <c r="AF637" s="257"/>
      <c r="AG637" s="257"/>
      <c r="AH637" s="257"/>
      <c r="AI637" s="257"/>
      <c r="AJ637" s="257"/>
      <c r="AK637" s="257"/>
      <c r="AL637" s="257"/>
      <c r="AM637" s="257"/>
      <c r="AN637" s="257"/>
      <c r="AO637" s="257"/>
      <c r="AP637" s="257"/>
      <c r="AQ637" s="257"/>
      <c r="AR637" s="257"/>
      <c r="AS637" s="257"/>
      <c r="AT637" s="257"/>
      <c r="AU637" s="257"/>
      <c r="AV637" s="257"/>
      <c r="AW637" s="257"/>
      <c r="AX637" s="257"/>
      <c r="AY637" s="257"/>
      <c r="AZ637" s="257"/>
      <c r="BA637" s="257"/>
      <c r="BB637" s="257"/>
      <c r="BC637" s="257"/>
      <c r="BD637" s="257"/>
      <c r="BE637" s="257"/>
      <c r="BF637" s="257"/>
      <c r="BG637" s="257"/>
      <c r="BH637" s="257"/>
      <c r="BI637" s="257"/>
      <c r="BJ637" s="257"/>
    </row>
    <row r="638" spans="2:62" ht="15.75" customHeight="1">
      <c r="B638" s="7"/>
      <c r="C638" s="347"/>
      <c r="D638" s="347"/>
      <c r="E638" s="347"/>
      <c r="F638" s="347"/>
      <c r="G638" s="347"/>
      <c r="H638" s="347"/>
      <c r="I638" s="347"/>
      <c r="J638" s="347"/>
      <c r="K638" s="347"/>
      <c r="L638" s="347"/>
      <c r="M638" s="347"/>
      <c r="N638" s="347"/>
      <c r="O638" s="347"/>
      <c r="P638" s="347"/>
      <c r="Q638" s="347"/>
      <c r="R638" s="347"/>
      <c r="S638" s="347"/>
      <c r="T638" s="347"/>
      <c r="U638" s="347"/>
      <c r="V638" s="347"/>
      <c r="W638" s="347"/>
      <c r="X638" s="347"/>
      <c r="Y638" s="257"/>
      <c r="Z638" s="257"/>
      <c r="AA638" s="257"/>
      <c r="AB638" s="257"/>
      <c r="AC638" s="257"/>
      <c r="AD638" s="257"/>
      <c r="AE638" s="257"/>
      <c r="AF638" s="257"/>
      <c r="AG638" s="257"/>
      <c r="AH638" s="257"/>
      <c r="AI638" s="257"/>
      <c r="AJ638" s="257"/>
      <c r="AK638" s="257"/>
      <c r="AL638" s="257"/>
      <c r="AM638" s="257"/>
      <c r="AN638" s="257"/>
      <c r="AO638" s="257"/>
      <c r="AP638" s="257"/>
      <c r="AQ638" s="257"/>
      <c r="AR638" s="257"/>
      <c r="AS638" s="257"/>
      <c r="AT638" s="257"/>
      <c r="AU638" s="257"/>
      <c r="AV638" s="257"/>
      <c r="AW638" s="257"/>
      <c r="AX638" s="257"/>
      <c r="AY638" s="257"/>
      <c r="AZ638" s="257"/>
      <c r="BA638" s="257"/>
      <c r="BB638" s="257"/>
      <c r="BC638" s="257"/>
      <c r="BD638" s="257"/>
      <c r="BE638" s="257"/>
      <c r="BF638" s="257"/>
      <c r="BG638" s="257"/>
      <c r="BH638" s="257"/>
      <c r="BI638" s="257"/>
      <c r="BJ638" s="257"/>
    </row>
    <row r="639" spans="2:62" ht="15.75" customHeight="1">
      <c r="B639" s="7"/>
      <c r="C639" s="347"/>
      <c r="D639" s="347"/>
      <c r="E639" s="347"/>
      <c r="F639" s="347"/>
      <c r="G639" s="347"/>
      <c r="H639" s="347"/>
      <c r="I639" s="347"/>
      <c r="J639" s="347"/>
      <c r="K639" s="347"/>
      <c r="L639" s="347"/>
      <c r="M639" s="347"/>
      <c r="N639" s="347"/>
      <c r="O639" s="347"/>
      <c r="P639" s="347"/>
      <c r="Q639" s="347"/>
      <c r="R639" s="347"/>
      <c r="S639" s="347"/>
      <c r="T639" s="347"/>
      <c r="U639" s="347"/>
      <c r="V639" s="347"/>
      <c r="W639" s="347"/>
      <c r="X639" s="347"/>
      <c r="Y639" s="257"/>
      <c r="Z639" s="257"/>
      <c r="AA639" s="257"/>
      <c r="AB639" s="257"/>
      <c r="AC639" s="257"/>
      <c r="AD639" s="257"/>
      <c r="AE639" s="257"/>
      <c r="AF639" s="257"/>
      <c r="AG639" s="257"/>
      <c r="AH639" s="257"/>
      <c r="AI639" s="257"/>
      <c r="AJ639" s="257"/>
      <c r="AK639" s="257"/>
      <c r="AL639" s="257"/>
      <c r="AM639" s="257"/>
      <c r="AN639" s="257"/>
      <c r="AO639" s="257"/>
      <c r="AP639" s="257"/>
      <c r="AQ639" s="257"/>
      <c r="AR639" s="257"/>
      <c r="AS639" s="257"/>
      <c r="AT639" s="257"/>
      <c r="AU639" s="257"/>
      <c r="AV639" s="257"/>
      <c r="AW639" s="257"/>
      <c r="AX639" s="257"/>
      <c r="AY639" s="257"/>
      <c r="AZ639" s="257"/>
      <c r="BA639" s="257"/>
      <c r="BB639" s="257"/>
      <c r="BC639" s="257"/>
      <c r="BD639" s="257"/>
      <c r="BE639" s="257"/>
      <c r="BF639" s="257"/>
      <c r="BG639" s="257"/>
      <c r="BH639" s="257"/>
      <c r="BI639" s="257"/>
      <c r="BJ639" s="257"/>
    </row>
    <row r="640" spans="2:62" ht="15.75" customHeight="1">
      <c r="B640" s="7"/>
      <c r="C640" s="347"/>
      <c r="D640" s="347"/>
      <c r="E640" s="347"/>
      <c r="F640" s="347"/>
      <c r="G640" s="347"/>
      <c r="H640" s="347"/>
      <c r="I640" s="347"/>
      <c r="J640" s="347"/>
      <c r="K640" s="347"/>
      <c r="L640" s="347"/>
      <c r="M640" s="347"/>
      <c r="N640" s="347"/>
      <c r="O640" s="347"/>
      <c r="P640" s="347"/>
      <c r="Q640" s="347"/>
      <c r="R640" s="347"/>
      <c r="S640" s="347"/>
      <c r="T640" s="347"/>
      <c r="U640" s="347"/>
      <c r="V640" s="347"/>
      <c r="W640" s="347"/>
      <c r="X640" s="347"/>
      <c r="Y640" s="257"/>
      <c r="Z640" s="257"/>
      <c r="AA640" s="257"/>
      <c r="AB640" s="257"/>
      <c r="AC640" s="257"/>
      <c r="AD640" s="257"/>
      <c r="AE640" s="257"/>
      <c r="AF640" s="257"/>
      <c r="AG640" s="257"/>
      <c r="AH640" s="257"/>
      <c r="AI640" s="257"/>
      <c r="AJ640" s="257"/>
      <c r="AK640" s="257"/>
      <c r="AL640" s="257"/>
      <c r="AM640" s="257"/>
      <c r="AN640" s="257"/>
      <c r="AO640" s="257"/>
      <c r="AP640" s="257"/>
      <c r="AQ640" s="257"/>
      <c r="AR640" s="257"/>
      <c r="AS640" s="257"/>
      <c r="AT640" s="257"/>
      <c r="AU640" s="257"/>
      <c r="AV640" s="257"/>
      <c r="AW640" s="257"/>
      <c r="AX640" s="257"/>
      <c r="AY640" s="257"/>
      <c r="AZ640" s="257"/>
      <c r="BA640" s="257"/>
      <c r="BB640" s="257"/>
      <c r="BC640" s="257"/>
      <c r="BD640" s="257"/>
      <c r="BE640" s="257"/>
      <c r="BF640" s="257"/>
      <c r="BG640" s="257"/>
      <c r="BH640" s="257"/>
      <c r="BI640" s="257"/>
      <c r="BJ640" s="257"/>
    </row>
    <row r="641" spans="2:62" ht="15.75" customHeight="1">
      <c r="B641" s="7"/>
      <c r="C641" s="347"/>
      <c r="D641" s="347"/>
      <c r="E641" s="347"/>
      <c r="F641" s="347"/>
      <c r="G641" s="347"/>
      <c r="H641" s="347"/>
      <c r="I641" s="347"/>
      <c r="J641" s="347"/>
      <c r="K641" s="347"/>
      <c r="L641" s="347"/>
      <c r="M641" s="347"/>
      <c r="N641" s="347"/>
      <c r="O641" s="347"/>
      <c r="P641" s="347"/>
      <c r="Q641" s="347"/>
      <c r="R641" s="347"/>
      <c r="S641" s="347"/>
      <c r="T641" s="347"/>
      <c r="U641" s="347"/>
      <c r="V641" s="347"/>
      <c r="W641" s="347"/>
      <c r="X641" s="347"/>
      <c r="Y641" s="257"/>
      <c r="Z641" s="257"/>
      <c r="AA641" s="257"/>
      <c r="AB641" s="257"/>
      <c r="AC641" s="257"/>
      <c r="AD641" s="257"/>
      <c r="AE641" s="257"/>
      <c r="AF641" s="257"/>
      <c r="AG641" s="257"/>
      <c r="AH641" s="257"/>
      <c r="AI641" s="257"/>
      <c r="AJ641" s="257"/>
      <c r="AK641" s="257"/>
      <c r="AL641" s="257"/>
      <c r="AM641" s="257"/>
      <c r="AN641" s="257"/>
      <c r="AO641" s="257"/>
      <c r="AP641" s="257"/>
      <c r="AQ641" s="257"/>
      <c r="AR641" s="257"/>
      <c r="AS641" s="257"/>
      <c r="AT641" s="257"/>
      <c r="AU641" s="257"/>
      <c r="AV641" s="257"/>
      <c r="AW641" s="257"/>
      <c r="AX641" s="257"/>
      <c r="AY641" s="257"/>
      <c r="AZ641" s="257"/>
      <c r="BA641" s="257"/>
      <c r="BB641" s="257"/>
      <c r="BC641" s="257"/>
      <c r="BD641" s="257"/>
      <c r="BE641" s="257"/>
      <c r="BF641" s="257"/>
      <c r="BG641" s="257"/>
      <c r="BH641" s="257"/>
      <c r="BI641" s="257"/>
      <c r="BJ641" s="257"/>
    </row>
    <row r="642" spans="2:62" ht="15.75" customHeight="1">
      <c r="B642" s="7"/>
      <c r="C642" s="347"/>
      <c r="D642" s="347"/>
      <c r="E642" s="347"/>
      <c r="F642" s="347"/>
      <c r="G642" s="347"/>
      <c r="H642" s="347"/>
      <c r="I642" s="347"/>
      <c r="J642" s="347"/>
      <c r="K642" s="347"/>
      <c r="L642" s="347"/>
      <c r="M642" s="347"/>
      <c r="N642" s="347"/>
      <c r="O642" s="347"/>
      <c r="P642" s="347"/>
      <c r="Q642" s="347"/>
      <c r="R642" s="347"/>
      <c r="S642" s="347"/>
      <c r="T642" s="347"/>
      <c r="U642" s="347"/>
      <c r="V642" s="347"/>
      <c r="W642" s="347"/>
      <c r="X642" s="347"/>
      <c r="Y642" s="257"/>
      <c r="Z642" s="257"/>
      <c r="AA642" s="257"/>
      <c r="AB642" s="257"/>
      <c r="AC642" s="257"/>
      <c r="AD642" s="257"/>
      <c r="AE642" s="257"/>
      <c r="AF642" s="257"/>
      <c r="AG642" s="257"/>
      <c r="AH642" s="257"/>
      <c r="AI642" s="257"/>
      <c r="AJ642" s="257"/>
      <c r="AK642" s="257"/>
      <c r="AL642" s="257"/>
      <c r="AM642" s="257"/>
      <c r="AN642" s="257"/>
      <c r="AO642" s="257"/>
      <c r="AP642" s="257"/>
      <c r="AQ642" s="257"/>
      <c r="AR642" s="257"/>
      <c r="AS642" s="257"/>
      <c r="AT642" s="257"/>
      <c r="AU642" s="257"/>
      <c r="AV642" s="257"/>
      <c r="AW642" s="257"/>
      <c r="AX642" s="257"/>
      <c r="AY642" s="257"/>
      <c r="AZ642" s="257"/>
      <c r="BA642" s="257"/>
      <c r="BB642" s="257"/>
      <c r="BC642" s="257"/>
      <c r="BD642" s="257"/>
      <c r="BE642" s="257"/>
      <c r="BF642" s="257"/>
      <c r="BG642" s="257"/>
      <c r="BH642" s="257"/>
      <c r="BI642" s="257"/>
      <c r="BJ642" s="257"/>
    </row>
    <row r="643" spans="2:62" ht="15.75" customHeight="1">
      <c r="B643" s="7"/>
      <c r="C643" s="347"/>
      <c r="D643" s="347"/>
      <c r="E643" s="347"/>
      <c r="F643" s="347"/>
      <c r="G643" s="347"/>
      <c r="H643" s="347"/>
      <c r="I643" s="347"/>
      <c r="J643" s="347"/>
      <c r="K643" s="347"/>
      <c r="L643" s="347"/>
      <c r="M643" s="347"/>
      <c r="N643" s="347"/>
      <c r="O643" s="347"/>
      <c r="P643" s="347"/>
      <c r="Q643" s="347"/>
      <c r="R643" s="347"/>
      <c r="S643" s="347"/>
      <c r="T643" s="347"/>
      <c r="U643" s="347"/>
      <c r="V643" s="347"/>
      <c r="W643" s="347"/>
      <c r="X643" s="347"/>
      <c r="Y643" s="257"/>
      <c r="Z643" s="257"/>
      <c r="AA643" s="257"/>
      <c r="AB643" s="257"/>
      <c r="AC643" s="257"/>
      <c r="AD643" s="257"/>
      <c r="AE643" s="257"/>
      <c r="AF643" s="257"/>
      <c r="AG643" s="257"/>
      <c r="AH643" s="257"/>
      <c r="AI643" s="257"/>
      <c r="AJ643" s="257"/>
      <c r="AK643" s="257"/>
      <c r="AL643" s="257"/>
      <c r="AM643" s="257"/>
      <c r="AN643" s="257"/>
      <c r="AO643" s="257"/>
      <c r="AP643" s="257"/>
      <c r="AQ643" s="257"/>
      <c r="AR643" s="257"/>
      <c r="AS643" s="257"/>
      <c r="AT643" s="257"/>
      <c r="AU643" s="257"/>
      <c r="AV643" s="257"/>
      <c r="AW643" s="257"/>
      <c r="AX643" s="257"/>
      <c r="AY643" s="257"/>
      <c r="AZ643" s="257"/>
      <c r="BA643" s="257"/>
      <c r="BB643" s="257"/>
      <c r="BC643" s="257"/>
      <c r="BD643" s="257"/>
      <c r="BE643" s="257"/>
      <c r="BF643" s="257"/>
      <c r="BG643" s="257"/>
      <c r="BH643" s="257"/>
      <c r="BI643" s="257"/>
      <c r="BJ643" s="257"/>
    </row>
    <row r="644" spans="2:62" ht="15.75" customHeight="1">
      <c r="B644" s="7"/>
      <c r="C644" s="347"/>
      <c r="D644" s="347"/>
      <c r="E644" s="347"/>
      <c r="F644" s="347"/>
      <c r="G644" s="347"/>
      <c r="H644" s="347"/>
      <c r="I644" s="347"/>
      <c r="J644" s="347"/>
      <c r="K644" s="347"/>
      <c r="L644" s="347"/>
      <c r="M644" s="347"/>
      <c r="N644" s="347"/>
      <c r="O644" s="347"/>
      <c r="P644" s="347"/>
      <c r="Q644" s="347"/>
      <c r="R644" s="347"/>
      <c r="S644" s="347"/>
      <c r="T644" s="347"/>
      <c r="U644" s="347"/>
      <c r="V644" s="347"/>
      <c r="W644" s="347"/>
      <c r="X644" s="347"/>
      <c r="Y644" s="257"/>
      <c r="Z644" s="257"/>
      <c r="AA644" s="257"/>
      <c r="AB644" s="257"/>
      <c r="AC644" s="257"/>
      <c r="AD644" s="257"/>
      <c r="AE644" s="257"/>
      <c r="AF644" s="257"/>
      <c r="AG644" s="257"/>
      <c r="AH644" s="257"/>
      <c r="AI644" s="257"/>
      <c r="AJ644" s="257"/>
      <c r="AK644" s="257"/>
      <c r="AL644" s="257"/>
      <c r="AM644" s="257"/>
      <c r="AN644" s="257"/>
      <c r="AO644" s="257"/>
      <c r="AP644" s="257"/>
      <c r="AQ644" s="257"/>
      <c r="AR644" s="257"/>
      <c r="AS644" s="257"/>
      <c r="AT644" s="257"/>
      <c r="AU644" s="257"/>
      <c r="AV644" s="257"/>
      <c r="AW644" s="257"/>
      <c r="AX644" s="257"/>
      <c r="AY644" s="257"/>
      <c r="AZ644" s="257"/>
      <c r="BA644" s="257"/>
      <c r="BB644" s="257"/>
      <c r="BC644" s="257"/>
      <c r="BD644" s="257"/>
      <c r="BE644" s="257"/>
      <c r="BF644" s="257"/>
      <c r="BG644" s="257"/>
      <c r="BH644" s="257"/>
      <c r="BI644" s="257"/>
      <c r="BJ644" s="257"/>
    </row>
    <row r="645" spans="2:62" ht="15.75" customHeight="1">
      <c r="B645" s="7"/>
      <c r="C645" s="427"/>
      <c r="D645" s="347"/>
      <c r="E645" s="347"/>
      <c r="F645" s="347"/>
      <c r="G645" s="347"/>
      <c r="H645" s="347"/>
      <c r="I645" s="347"/>
      <c r="J645" s="347"/>
      <c r="K645" s="347"/>
      <c r="L645" s="347"/>
      <c r="M645" s="347"/>
      <c r="N645" s="347"/>
      <c r="O645" s="428"/>
      <c r="P645" s="347"/>
      <c r="Q645" s="347"/>
      <c r="R645" s="347"/>
      <c r="S645" s="347"/>
      <c r="T645" s="347"/>
      <c r="U645" s="347"/>
      <c r="V645" s="347"/>
      <c r="W645" s="347"/>
      <c r="X645" s="347"/>
      <c r="Y645" s="257"/>
      <c r="Z645" s="257"/>
      <c r="AA645" s="257"/>
      <c r="AB645" s="257"/>
      <c r="AC645" s="257"/>
      <c r="AD645" s="257"/>
      <c r="AE645" s="257"/>
      <c r="AF645" s="257"/>
      <c r="AG645" s="257"/>
      <c r="AH645" s="257"/>
      <c r="AI645" s="257"/>
      <c r="AJ645" s="257"/>
      <c r="AK645" s="257"/>
      <c r="AL645" s="257"/>
      <c r="AM645" s="257"/>
      <c r="AN645" s="257"/>
      <c r="AO645" s="257"/>
      <c r="AP645" s="257"/>
      <c r="AQ645" s="257"/>
      <c r="AR645" s="257"/>
      <c r="AS645" s="257"/>
      <c r="AT645" s="257"/>
      <c r="AU645" s="257"/>
      <c r="AV645" s="257"/>
      <c r="AW645" s="257"/>
      <c r="AX645" s="257"/>
      <c r="AY645" s="257"/>
      <c r="AZ645" s="257"/>
      <c r="BA645" s="257"/>
      <c r="BB645" s="257"/>
      <c r="BC645" s="257"/>
      <c r="BD645" s="257"/>
      <c r="BE645" s="257"/>
      <c r="BF645" s="257"/>
      <c r="BG645" s="257"/>
      <c r="BH645" s="257"/>
      <c r="BI645" s="257"/>
      <c r="BJ645" s="257"/>
    </row>
    <row r="646" spans="2:62" ht="15.75" customHeight="1">
      <c r="B646" s="7"/>
      <c r="C646" s="417"/>
      <c r="D646" s="421"/>
      <c r="E646" s="421"/>
      <c r="F646" s="421"/>
      <c r="G646" s="421"/>
      <c r="H646" s="421"/>
      <c r="I646" s="421"/>
      <c r="J646" s="421"/>
      <c r="K646" s="421"/>
      <c r="L646" s="421"/>
      <c r="M646" s="421"/>
      <c r="N646" s="421"/>
      <c r="O646" s="421"/>
      <c r="P646" s="421"/>
      <c r="Q646" s="429"/>
      <c r="R646" s="421"/>
      <c r="S646" s="421"/>
      <c r="T646" s="347"/>
      <c r="U646" s="347"/>
      <c r="V646" s="347"/>
      <c r="W646" s="347"/>
      <c r="X646" s="347"/>
      <c r="Y646" s="257"/>
      <c r="Z646" s="257"/>
      <c r="AA646" s="257"/>
      <c r="AB646" s="257"/>
      <c r="AC646" s="257"/>
      <c r="AD646" s="257"/>
      <c r="AE646" s="257"/>
      <c r="AF646" s="257"/>
      <c r="AG646" s="257"/>
      <c r="AH646" s="257"/>
      <c r="AI646" s="257"/>
      <c r="AJ646" s="257"/>
      <c r="AK646" s="257"/>
      <c r="AL646" s="257"/>
      <c r="AM646" s="257"/>
      <c r="AN646" s="257"/>
      <c r="AO646" s="257"/>
      <c r="AP646" s="257"/>
      <c r="AQ646" s="257"/>
      <c r="AR646" s="257"/>
      <c r="AS646" s="257"/>
      <c r="AT646" s="257"/>
      <c r="AU646" s="257"/>
      <c r="AV646" s="257"/>
      <c r="AW646" s="257"/>
      <c r="AX646" s="257"/>
      <c r="AY646" s="257"/>
      <c r="AZ646" s="257"/>
      <c r="BA646" s="257"/>
      <c r="BB646" s="257"/>
      <c r="BC646" s="257"/>
      <c r="BD646" s="257"/>
      <c r="BE646" s="257"/>
      <c r="BF646" s="257"/>
      <c r="BG646" s="257"/>
      <c r="BH646" s="257"/>
      <c r="BI646" s="257"/>
      <c r="BJ646" s="257"/>
    </row>
    <row r="647" spans="2:62" ht="15.75" customHeight="1">
      <c r="B647" s="7"/>
      <c r="C647" s="347"/>
      <c r="D647" s="418"/>
      <c r="E647" s="418"/>
      <c r="F647" s="430"/>
      <c r="G647" s="418"/>
      <c r="H647" s="418"/>
      <c r="I647" s="430"/>
      <c r="J647" s="422"/>
      <c r="K647" s="422"/>
      <c r="L647" s="431"/>
      <c r="M647" s="422"/>
      <c r="N647" s="422"/>
      <c r="O647" s="422"/>
      <c r="P647" s="422"/>
      <c r="Q647" s="419"/>
      <c r="R647" s="418"/>
      <c r="S647" s="430"/>
      <c r="T647" s="347"/>
      <c r="U647" s="347"/>
      <c r="V647" s="347"/>
      <c r="W647" s="347"/>
      <c r="X647" s="347"/>
      <c r="Y647" s="257"/>
      <c r="Z647" s="257"/>
      <c r="AA647" s="257"/>
      <c r="AB647" s="257"/>
      <c r="AC647" s="257"/>
      <c r="AD647" s="257"/>
      <c r="AE647" s="257"/>
      <c r="AF647" s="257"/>
      <c r="AG647" s="257"/>
      <c r="AH647" s="257"/>
      <c r="AI647" s="257"/>
      <c r="AJ647" s="257"/>
      <c r="AK647" s="257"/>
      <c r="AL647" s="257"/>
      <c r="AM647" s="257"/>
      <c r="AN647" s="257"/>
      <c r="AO647" s="257"/>
      <c r="AP647" s="257"/>
      <c r="AQ647" s="257"/>
      <c r="AR647" s="257"/>
      <c r="AS647" s="257"/>
      <c r="AT647" s="257"/>
      <c r="AU647" s="257"/>
      <c r="AV647" s="257"/>
      <c r="AW647" s="257"/>
      <c r="AX647" s="257"/>
      <c r="AY647" s="257"/>
      <c r="AZ647" s="257"/>
      <c r="BA647" s="257"/>
      <c r="BB647" s="257"/>
      <c r="BC647" s="257"/>
      <c r="BD647" s="257"/>
      <c r="BE647" s="257"/>
      <c r="BF647" s="257"/>
      <c r="BG647" s="257"/>
      <c r="BH647" s="257"/>
      <c r="BI647" s="257"/>
      <c r="BJ647" s="257"/>
    </row>
    <row r="648" spans="2:62" ht="15.75" customHeight="1">
      <c r="B648" s="7"/>
      <c r="C648" s="432"/>
      <c r="D648" s="347"/>
      <c r="E648" s="347"/>
      <c r="F648" s="421"/>
      <c r="G648" s="347"/>
      <c r="H648" s="347"/>
      <c r="I648" s="421"/>
      <c r="J648" s="421"/>
      <c r="K648" s="421"/>
      <c r="L648" s="347"/>
      <c r="M648" s="421"/>
      <c r="N648" s="421"/>
      <c r="O648" s="347"/>
      <c r="P648" s="421"/>
      <c r="Q648" s="421"/>
      <c r="R648" s="347"/>
      <c r="S648" s="421"/>
      <c r="T648" s="347"/>
      <c r="U648" s="347"/>
      <c r="V648" s="347"/>
      <c r="W648" s="347"/>
      <c r="X648" s="347"/>
      <c r="Y648" s="257"/>
      <c r="Z648" s="257"/>
      <c r="AA648" s="257"/>
      <c r="AB648" s="257"/>
      <c r="AC648" s="257"/>
      <c r="AD648" s="257"/>
      <c r="AE648" s="257"/>
      <c r="AF648" s="257"/>
      <c r="AG648" s="257"/>
      <c r="AH648" s="257"/>
      <c r="AI648" s="257"/>
      <c r="AJ648" s="257"/>
      <c r="AK648" s="257"/>
      <c r="AL648" s="257"/>
      <c r="AM648" s="257"/>
      <c r="AN648" s="257"/>
      <c r="AO648" s="257"/>
      <c r="AP648" s="257"/>
      <c r="AQ648" s="257"/>
      <c r="AR648" s="257"/>
      <c r="AS648" s="257"/>
      <c r="AT648" s="257"/>
      <c r="AU648" s="257"/>
      <c r="AV648" s="257"/>
      <c r="AW648" s="257"/>
      <c r="AX648" s="257"/>
      <c r="AY648" s="257"/>
      <c r="AZ648" s="257"/>
      <c r="BA648" s="257"/>
      <c r="BB648" s="257"/>
      <c r="BC648" s="257"/>
      <c r="BD648" s="257"/>
      <c r="BE648" s="257"/>
      <c r="BF648" s="257"/>
      <c r="BG648" s="257"/>
      <c r="BH648" s="257"/>
      <c r="BI648" s="257"/>
      <c r="BJ648" s="257"/>
    </row>
    <row r="649" spans="2:62" ht="15.75" customHeight="1">
      <c r="B649" s="7"/>
      <c r="C649" s="347"/>
      <c r="D649" s="347"/>
      <c r="E649" s="347"/>
      <c r="F649" s="414"/>
      <c r="G649" s="347"/>
      <c r="H649" s="347"/>
      <c r="I649" s="414"/>
      <c r="J649" s="414"/>
      <c r="K649" s="414"/>
      <c r="L649" s="414"/>
      <c r="M649" s="414"/>
      <c r="N649" s="414"/>
      <c r="O649" s="414"/>
      <c r="P649" s="414"/>
      <c r="Q649" s="414"/>
      <c r="R649" s="414"/>
      <c r="S649" s="414"/>
      <c r="T649" s="347"/>
      <c r="U649" s="347"/>
      <c r="V649" s="347"/>
      <c r="W649" s="347"/>
      <c r="X649" s="347"/>
      <c r="Y649" s="257"/>
      <c r="Z649" s="257"/>
      <c r="AA649" s="257"/>
      <c r="AB649" s="257"/>
      <c r="AC649" s="257"/>
      <c r="AD649" s="257"/>
      <c r="AE649" s="257"/>
      <c r="AF649" s="257"/>
      <c r="AG649" s="257"/>
      <c r="AH649" s="257"/>
      <c r="AI649" s="257"/>
      <c r="AJ649" s="257"/>
      <c r="AK649" s="257"/>
      <c r="AL649" s="257"/>
      <c r="AM649" s="257"/>
      <c r="AN649" s="257"/>
      <c r="AO649" s="257"/>
      <c r="AP649" s="257"/>
      <c r="AQ649" s="257"/>
      <c r="AR649" s="257"/>
      <c r="AS649" s="257"/>
      <c r="AT649" s="257"/>
      <c r="AU649" s="257"/>
      <c r="AV649" s="257"/>
      <c r="AW649" s="257"/>
      <c r="AX649" s="257"/>
      <c r="AY649" s="257"/>
      <c r="AZ649" s="257"/>
      <c r="BA649" s="257"/>
      <c r="BB649" s="257"/>
      <c r="BC649" s="257"/>
      <c r="BD649" s="257"/>
      <c r="BE649" s="257"/>
      <c r="BF649" s="257"/>
      <c r="BG649" s="257"/>
      <c r="BH649" s="257"/>
      <c r="BI649" s="257"/>
      <c r="BJ649" s="257"/>
    </row>
    <row r="650" spans="2:62" ht="15.75" customHeight="1">
      <c r="B650" s="7"/>
      <c r="C650" s="413"/>
      <c r="D650" s="413"/>
      <c r="E650" s="413"/>
      <c r="F650" s="416"/>
      <c r="G650" s="413"/>
      <c r="H650" s="413"/>
      <c r="I650" s="416"/>
      <c r="J650" s="416"/>
      <c r="K650" s="416"/>
      <c r="L650" s="416"/>
      <c r="M650" s="416"/>
      <c r="N650" s="416"/>
      <c r="O650" s="416"/>
      <c r="P650" s="416"/>
      <c r="Q650" s="416"/>
      <c r="R650" s="416"/>
      <c r="S650" s="416"/>
      <c r="T650" s="347"/>
      <c r="U650" s="347"/>
      <c r="V650" s="347"/>
      <c r="W650" s="347"/>
      <c r="X650" s="347"/>
      <c r="Y650" s="257"/>
      <c r="Z650" s="257"/>
      <c r="AA650" s="257"/>
      <c r="AB650" s="257"/>
      <c r="AC650" s="257"/>
      <c r="AD650" s="257"/>
      <c r="AE650" s="257"/>
      <c r="AF650" s="257"/>
      <c r="AG650" s="257"/>
      <c r="AH650" s="257"/>
      <c r="AI650" s="257"/>
      <c r="AJ650" s="257"/>
      <c r="AK650" s="257"/>
      <c r="AL650" s="257"/>
      <c r="AM650" s="257"/>
      <c r="AN650" s="257"/>
      <c r="AO650" s="257"/>
      <c r="AP650" s="257"/>
      <c r="AQ650" s="257"/>
      <c r="AR650" s="257"/>
      <c r="AS650" s="257"/>
      <c r="AT650" s="257"/>
      <c r="AU650" s="257"/>
      <c r="AV650" s="257"/>
      <c r="AW650" s="257"/>
      <c r="AX650" s="257"/>
      <c r="AY650" s="257"/>
      <c r="AZ650" s="257"/>
      <c r="BA650" s="257"/>
      <c r="BB650" s="257"/>
      <c r="BC650" s="257"/>
      <c r="BD650" s="257"/>
      <c r="BE650" s="257"/>
      <c r="BF650" s="257"/>
      <c r="BG650" s="257"/>
      <c r="BH650" s="257"/>
      <c r="BI650" s="257"/>
      <c r="BJ650" s="257"/>
    </row>
    <row r="651" spans="2:62" ht="15.75" customHeight="1">
      <c r="B651" s="7"/>
      <c r="C651" s="347"/>
      <c r="D651" s="347"/>
      <c r="E651" s="347"/>
      <c r="F651" s="347"/>
      <c r="G651" s="347"/>
      <c r="H651" s="347"/>
      <c r="I651" s="347"/>
      <c r="J651" s="414"/>
      <c r="K651" s="414"/>
      <c r="L651" s="414"/>
      <c r="M651" s="414"/>
      <c r="N651" s="414"/>
      <c r="O651" s="414"/>
      <c r="P651" s="414"/>
      <c r="Q651" s="414"/>
      <c r="R651" s="414"/>
      <c r="S651" s="414"/>
      <c r="T651" s="347"/>
      <c r="U651" s="347"/>
      <c r="V651" s="347"/>
      <c r="W651" s="347"/>
      <c r="X651" s="347"/>
      <c r="Y651" s="257"/>
      <c r="Z651" s="257"/>
      <c r="AA651" s="257"/>
      <c r="AB651" s="257"/>
      <c r="AC651" s="257"/>
      <c r="AD651" s="257"/>
      <c r="AE651" s="257"/>
      <c r="AF651" s="257"/>
      <c r="AG651" s="257"/>
      <c r="AH651" s="257"/>
      <c r="AI651" s="257"/>
      <c r="AJ651" s="257"/>
      <c r="AK651" s="257"/>
      <c r="AL651" s="257"/>
      <c r="AM651" s="257"/>
      <c r="AN651" s="257"/>
      <c r="AO651" s="257"/>
      <c r="AP651" s="257"/>
      <c r="AQ651" s="257"/>
      <c r="AR651" s="257"/>
      <c r="AS651" s="257"/>
      <c r="AT651" s="257"/>
      <c r="AU651" s="257"/>
      <c r="AV651" s="257"/>
      <c r="AW651" s="257"/>
      <c r="AX651" s="257"/>
      <c r="AY651" s="257"/>
      <c r="AZ651" s="257"/>
      <c r="BA651" s="257"/>
      <c r="BB651" s="257"/>
      <c r="BC651" s="257"/>
      <c r="BD651" s="257"/>
      <c r="BE651" s="257"/>
      <c r="BF651" s="257"/>
      <c r="BG651" s="257"/>
      <c r="BH651" s="257"/>
      <c r="BI651" s="257"/>
      <c r="BJ651" s="257"/>
    </row>
    <row r="652" spans="2:62" ht="15.75" customHeight="1">
      <c r="B652" s="7"/>
      <c r="C652" s="347"/>
      <c r="D652" s="347"/>
      <c r="E652" s="347"/>
      <c r="F652" s="347"/>
      <c r="G652" s="347"/>
      <c r="H652" s="347"/>
      <c r="I652" s="347"/>
      <c r="J652" s="347"/>
      <c r="K652" s="414"/>
      <c r="L652" s="414"/>
      <c r="M652" s="347"/>
      <c r="N652" s="414"/>
      <c r="O652" s="414"/>
      <c r="P652" s="347"/>
      <c r="Q652" s="414"/>
      <c r="R652" s="414"/>
      <c r="S652" s="347"/>
      <c r="T652" s="347"/>
      <c r="U652" s="347"/>
      <c r="V652" s="347"/>
      <c r="W652" s="347"/>
      <c r="X652" s="347"/>
      <c r="Y652" s="257"/>
      <c r="Z652" s="257"/>
      <c r="AA652" s="257"/>
      <c r="AB652" s="257"/>
      <c r="AC652" s="257"/>
      <c r="AD652" s="257"/>
      <c r="AE652" s="257"/>
      <c r="AF652" s="257"/>
      <c r="AG652" s="257"/>
      <c r="AH652" s="257"/>
      <c r="AI652" s="257"/>
      <c r="AJ652" s="257"/>
      <c r="AK652" s="257"/>
      <c r="AL652" s="257"/>
      <c r="AM652" s="257"/>
      <c r="AN652" s="257"/>
      <c r="AO652" s="257"/>
      <c r="AP652" s="257"/>
      <c r="AQ652" s="257"/>
      <c r="AR652" s="257"/>
      <c r="AS652" s="257"/>
      <c r="AT652" s="257"/>
      <c r="AU652" s="257"/>
      <c r="AV652" s="257"/>
      <c r="AW652" s="257"/>
      <c r="AX652" s="257"/>
      <c r="AY652" s="257"/>
      <c r="AZ652" s="257"/>
      <c r="BA652" s="257"/>
      <c r="BB652" s="257"/>
      <c r="BC652" s="257"/>
      <c r="BD652" s="257"/>
      <c r="BE652" s="257"/>
      <c r="BF652" s="257"/>
      <c r="BG652" s="257"/>
      <c r="BH652" s="257"/>
      <c r="BI652" s="257"/>
      <c r="BJ652" s="257"/>
    </row>
    <row r="653" spans="2:62" ht="15.75" customHeight="1">
      <c r="B653" s="7"/>
      <c r="C653" s="347"/>
      <c r="D653" s="347"/>
      <c r="E653" s="347"/>
      <c r="F653" s="347"/>
      <c r="G653" s="347"/>
      <c r="H653" s="347"/>
      <c r="I653" s="347"/>
      <c r="J653" s="347"/>
      <c r="K653" s="414"/>
      <c r="L653" s="414"/>
      <c r="M653" s="347"/>
      <c r="N653" s="414"/>
      <c r="O653" s="414"/>
      <c r="P653" s="347"/>
      <c r="Q653" s="414"/>
      <c r="R653" s="414"/>
      <c r="S653" s="347"/>
      <c r="T653" s="347"/>
      <c r="U653" s="347"/>
      <c r="V653" s="347"/>
      <c r="W653" s="347"/>
      <c r="X653" s="347"/>
      <c r="Y653" s="257"/>
      <c r="Z653" s="257"/>
      <c r="AA653" s="257"/>
      <c r="AB653" s="257"/>
      <c r="AC653" s="257"/>
      <c r="AD653" s="257"/>
      <c r="AE653" s="257"/>
      <c r="AF653" s="257"/>
      <c r="AG653" s="257"/>
      <c r="AH653" s="257"/>
      <c r="AI653" s="257"/>
      <c r="AJ653" s="257"/>
      <c r="AK653" s="257"/>
      <c r="AL653" s="257"/>
      <c r="AM653" s="257"/>
      <c r="AN653" s="257"/>
      <c r="AO653" s="257"/>
      <c r="AP653" s="257"/>
      <c r="AQ653" s="257"/>
      <c r="AR653" s="257"/>
      <c r="AS653" s="257"/>
      <c r="AT653" s="257"/>
      <c r="AU653" s="257"/>
      <c r="AV653" s="257"/>
      <c r="AW653" s="257"/>
      <c r="AX653" s="257"/>
      <c r="AY653" s="257"/>
      <c r="AZ653" s="257"/>
      <c r="BA653" s="257"/>
      <c r="BB653" s="257"/>
      <c r="BC653" s="257"/>
      <c r="BD653" s="257"/>
      <c r="BE653" s="257"/>
      <c r="BF653" s="257"/>
      <c r="BG653" s="257"/>
      <c r="BH653" s="257"/>
      <c r="BI653" s="257"/>
      <c r="BJ653" s="257"/>
    </row>
    <row r="654" spans="2:62" ht="15.75" customHeight="1">
      <c r="B654" s="7"/>
      <c r="C654" s="347"/>
      <c r="D654" s="347"/>
      <c r="E654" s="347"/>
      <c r="F654" s="347"/>
      <c r="G654" s="347"/>
      <c r="H654" s="347"/>
      <c r="I654" s="347"/>
      <c r="J654" s="347"/>
      <c r="K654" s="414"/>
      <c r="L654" s="414"/>
      <c r="M654" s="347"/>
      <c r="N654" s="414"/>
      <c r="O654" s="414"/>
      <c r="P654" s="347"/>
      <c r="Q654" s="414"/>
      <c r="R654" s="414"/>
      <c r="S654" s="347"/>
      <c r="T654" s="347"/>
      <c r="U654" s="347"/>
      <c r="V654" s="347"/>
      <c r="W654" s="347"/>
      <c r="X654" s="347"/>
      <c r="Y654" s="257"/>
      <c r="Z654" s="257"/>
      <c r="AA654" s="257"/>
      <c r="AB654" s="257"/>
      <c r="AC654" s="257"/>
      <c r="AD654" s="257"/>
      <c r="AE654" s="257"/>
      <c r="AF654" s="257"/>
      <c r="AG654" s="257"/>
      <c r="AH654" s="257"/>
      <c r="AI654" s="257"/>
      <c r="AJ654" s="257"/>
      <c r="AK654" s="257"/>
      <c r="AL654" s="257"/>
      <c r="AM654" s="257"/>
      <c r="AN654" s="257"/>
      <c r="AO654" s="257"/>
      <c r="AP654" s="257"/>
      <c r="AQ654" s="257"/>
      <c r="AR654" s="257"/>
      <c r="AS654" s="257"/>
      <c r="AT654" s="257"/>
      <c r="AU654" s="257"/>
      <c r="AV654" s="257"/>
      <c r="AW654" s="257"/>
      <c r="AX654" s="257"/>
      <c r="AY654" s="257"/>
      <c r="AZ654" s="257"/>
      <c r="BA654" s="257"/>
      <c r="BB654" s="257"/>
      <c r="BC654" s="257"/>
      <c r="BD654" s="257"/>
      <c r="BE654" s="257"/>
      <c r="BF654" s="257"/>
      <c r="BG654" s="257"/>
      <c r="BH654" s="257"/>
      <c r="BI654" s="257"/>
      <c r="BJ654" s="257"/>
    </row>
    <row r="655" spans="2:62" ht="15.75" customHeight="1">
      <c r="B655" s="7"/>
      <c r="C655" s="347"/>
      <c r="D655" s="347"/>
      <c r="E655" s="347"/>
      <c r="F655" s="347"/>
      <c r="G655" s="347"/>
      <c r="H655" s="347"/>
      <c r="I655" s="347"/>
      <c r="J655" s="347"/>
      <c r="K655" s="414"/>
      <c r="L655" s="414"/>
      <c r="M655" s="347"/>
      <c r="N655" s="414"/>
      <c r="O655" s="414"/>
      <c r="P655" s="347"/>
      <c r="Q655" s="414"/>
      <c r="R655" s="414"/>
      <c r="S655" s="347"/>
      <c r="T655" s="347"/>
      <c r="U655" s="347"/>
      <c r="V655" s="347"/>
      <c r="W655" s="347"/>
      <c r="X655" s="347"/>
      <c r="Y655" s="257"/>
      <c r="Z655" s="257"/>
      <c r="AA655" s="257"/>
      <c r="AB655" s="257"/>
      <c r="AC655" s="257"/>
      <c r="AD655" s="257"/>
      <c r="AE655" s="257"/>
      <c r="AF655" s="257"/>
      <c r="AG655" s="257"/>
      <c r="AH655" s="257"/>
      <c r="AI655" s="257"/>
      <c r="AJ655" s="257"/>
      <c r="AK655" s="257"/>
      <c r="AL655" s="257"/>
      <c r="AM655" s="257"/>
      <c r="AN655" s="257"/>
      <c r="AO655" s="257"/>
      <c r="AP655" s="257"/>
      <c r="AQ655" s="257"/>
      <c r="AR655" s="257"/>
      <c r="AS655" s="257"/>
      <c r="AT655" s="257"/>
      <c r="AU655" s="257"/>
      <c r="AV655" s="257"/>
      <c r="AW655" s="257"/>
      <c r="AX655" s="257"/>
      <c r="AY655" s="257"/>
      <c r="AZ655" s="257"/>
      <c r="BA655" s="257"/>
      <c r="BB655" s="257"/>
      <c r="BC655" s="257"/>
      <c r="BD655" s="257"/>
      <c r="BE655" s="257"/>
      <c r="BF655" s="257"/>
      <c r="BG655" s="257"/>
      <c r="BH655" s="257"/>
      <c r="BI655" s="257"/>
      <c r="BJ655" s="257"/>
    </row>
    <row r="656" spans="2:62" ht="15.75" customHeight="1">
      <c r="B656" s="7"/>
      <c r="C656" s="347"/>
      <c r="D656" s="347"/>
      <c r="E656" s="347"/>
      <c r="F656" s="347"/>
      <c r="G656" s="347"/>
      <c r="H656" s="347"/>
      <c r="I656" s="347"/>
      <c r="J656" s="347"/>
      <c r="K656" s="414"/>
      <c r="L656" s="414"/>
      <c r="M656" s="347"/>
      <c r="N656" s="414"/>
      <c r="O656" s="414"/>
      <c r="P656" s="347"/>
      <c r="Q656" s="414"/>
      <c r="R656" s="414"/>
      <c r="S656" s="347"/>
      <c r="T656" s="347"/>
      <c r="U656" s="347"/>
      <c r="V656" s="347"/>
      <c r="W656" s="347"/>
      <c r="X656" s="347"/>
      <c r="Y656" s="257"/>
      <c r="Z656" s="257"/>
      <c r="AA656" s="257"/>
      <c r="AB656" s="257"/>
      <c r="AC656" s="257"/>
      <c r="AD656" s="257"/>
      <c r="AE656" s="257"/>
      <c r="AF656" s="257"/>
      <c r="AG656" s="257"/>
      <c r="AH656" s="257"/>
      <c r="AI656" s="257"/>
      <c r="AJ656" s="257"/>
      <c r="AK656" s="257"/>
      <c r="AL656" s="257"/>
      <c r="AM656" s="257"/>
      <c r="AN656" s="257"/>
      <c r="AO656" s="257"/>
      <c r="AP656" s="257"/>
      <c r="AQ656" s="257"/>
      <c r="AR656" s="257"/>
      <c r="AS656" s="257"/>
      <c r="AT656" s="257"/>
      <c r="AU656" s="257"/>
      <c r="AV656" s="257"/>
      <c r="AW656" s="257"/>
      <c r="AX656" s="257"/>
      <c r="AY656" s="257"/>
      <c r="AZ656" s="257"/>
      <c r="BA656" s="257"/>
      <c r="BB656" s="257"/>
      <c r="BC656" s="257"/>
      <c r="BD656" s="257"/>
      <c r="BE656" s="257"/>
      <c r="BF656" s="257"/>
      <c r="BG656" s="257"/>
      <c r="BH656" s="257"/>
      <c r="BI656" s="257"/>
      <c r="BJ656" s="257"/>
    </row>
    <row r="657" spans="2:62" ht="15.75" customHeight="1">
      <c r="B657" s="7"/>
      <c r="C657" s="347"/>
      <c r="D657" s="347"/>
      <c r="E657" s="347"/>
      <c r="F657" s="347"/>
      <c r="G657" s="347"/>
      <c r="H657" s="347"/>
      <c r="I657" s="347"/>
      <c r="J657" s="347"/>
      <c r="K657" s="414"/>
      <c r="L657" s="416"/>
      <c r="M657" s="347"/>
      <c r="N657" s="414"/>
      <c r="O657" s="414"/>
      <c r="P657" s="347"/>
      <c r="Q657" s="414"/>
      <c r="R657" s="416"/>
      <c r="S657" s="347"/>
      <c r="T657" s="347"/>
      <c r="U657" s="347"/>
      <c r="V657" s="347"/>
      <c r="W657" s="347"/>
      <c r="X657" s="347"/>
      <c r="Y657" s="257"/>
      <c r="Z657" s="257"/>
      <c r="AA657" s="257"/>
      <c r="AB657" s="257"/>
      <c r="AC657" s="257"/>
      <c r="AD657" s="257"/>
      <c r="AE657" s="257"/>
      <c r="AF657" s="257"/>
      <c r="AG657" s="257"/>
      <c r="AH657" s="257"/>
      <c r="AI657" s="257"/>
      <c r="AJ657" s="257"/>
      <c r="AK657" s="257"/>
      <c r="AL657" s="257"/>
      <c r="AM657" s="257"/>
      <c r="AN657" s="257"/>
      <c r="AO657" s="257"/>
      <c r="AP657" s="257"/>
      <c r="AQ657" s="257"/>
      <c r="AR657" s="257"/>
      <c r="AS657" s="257"/>
      <c r="AT657" s="257"/>
      <c r="AU657" s="257"/>
      <c r="AV657" s="257"/>
      <c r="AW657" s="257"/>
      <c r="AX657" s="257"/>
      <c r="AY657" s="257"/>
      <c r="AZ657" s="257"/>
      <c r="BA657" s="257"/>
      <c r="BB657" s="257"/>
      <c r="BC657" s="257"/>
      <c r="BD657" s="257"/>
      <c r="BE657" s="257"/>
      <c r="BF657" s="257"/>
      <c r="BG657" s="257"/>
      <c r="BH657" s="257"/>
      <c r="BI657" s="257"/>
      <c r="BJ657" s="257"/>
    </row>
    <row r="658" spans="2:62" ht="15.75" customHeight="1">
      <c r="B658" s="7"/>
      <c r="C658" s="347"/>
      <c r="D658" s="347"/>
      <c r="E658" s="347"/>
      <c r="F658" s="347"/>
      <c r="G658" s="347"/>
      <c r="H658" s="347"/>
      <c r="I658" s="347"/>
      <c r="J658" s="347"/>
      <c r="K658" s="414"/>
      <c r="L658" s="414"/>
      <c r="M658" s="347"/>
      <c r="N658" s="414"/>
      <c r="O658" s="414"/>
      <c r="P658" s="347"/>
      <c r="Q658" s="414"/>
      <c r="R658" s="414"/>
      <c r="S658" s="347"/>
      <c r="T658" s="347"/>
      <c r="U658" s="347"/>
      <c r="V658" s="347"/>
      <c r="W658" s="347"/>
      <c r="X658" s="347"/>
      <c r="Y658" s="257"/>
      <c r="Z658" s="257"/>
      <c r="AA658" s="257"/>
      <c r="AB658" s="257"/>
      <c r="AC658" s="257"/>
      <c r="AD658" s="257"/>
      <c r="AE658" s="257"/>
      <c r="AF658" s="257"/>
      <c r="AG658" s="257"/>
      <c r="AH658" s="257"/>
      <c r="AI658" s="257"/>
      <c r="AJ658" s="257"/>
      <c r="AK658" s="257"/>
      <c r="AL658" s="257"/>
      <c r="AM658" s="257"/>
      <c r="AN658" s="257"/>
      <c r="AO658" s="257"/>
      <c r="AP658" s="257"/>
      <c r="AQ658" s="257"/>
      <c r="AR658" s="257"/>
      <c r="AS658" s="257"/>
      <c r="AT658" s="257"/>
      <c r="AU658" s="257"/>
      <c r="AV658" s="257"/>
      <c r="AW658" s="257"/>
      <c r="AX658" s="257"/>
      <c r="AY658" s="257"/>
      <c r="AZ658" s="257"/>
      <c r="BA658" s="257"/>
      <c r="BB658" s="257"/>
      <c r="BC658" s="257"/>
      <c r="BD658" s="257"/>
      <c r="BE658" s="257"/>
      <c r="BF658" s="257"/>
      <c r="BG658" s="257"/>
      <c r="BH658" s="257"/>
      <c r="BI658" s="257"/>
      <c r="BJ658" s="257"/>
    </row>
    <row r="659" spans="2:62" ht="15.75" customHeight="1">
      <c r="B659" s="7"/>
      <c r="C659" s="347"/>
      <c r="D659" s="347"/>
      <c r="E659" s="347"/>
      <c r="F659" s="347"/>
      <c r="G659" s="347"/>
      <c r="H659" s="347"/>
      <c r="I659" s="347"/>
      <c r="J659" s="347"/>
      <c r="K659" s="347"/>
      <c r="L659" s="347"/>
      <c r="M659" s="347"/>
      <c r="N659" s="416"/>
      <c r="O659" s="416"/>
      <c r="P659" s="347"/>
      <c r="Q659" s="416"/>
      <c r="R659" s="347"/>
      <c r="S659" s="347"/>
      <c r="T659" s="347"/>
      <c r="U659" s="347"/>
      <c r="V659" s="347"/>
      <c r="W659" s="347"/>
      <c r="X659" s="347"/>
      <c r="Y659" s="257"/>
      <c r="Z659" s="257"/>
      <c r="AA659" s="257"/>
      <c r="AB659" s="257"/>
      <c r="AC659" s="257"/>
      <c r="AD659" s="257"/>
      <c r="AE659" s="257"/>
      <c r="AF659" s="257"/>
      <c r="AG659" s="257"/>
      <c r="AH659" s="257"/>
      <c r="AI659" s="257"/>
      <c r="AJ659" s="257"/>
      <c r="AK659" s="257"/>
      <c r="AL659" s="257"/>
      <c r="AM659" s="257"/>
      <c r="AN659" s="257"/>
      <c r="AO659" s="257"/>
      <c r="AP659" s="257"/>
      <c r="AQ659" s="257"/>
      <c r="AR659" s="257"/>
      <c r="AS659" s="257"/>
      <c r="AT659" s="257"/>
      <c r="AU659" s="257"/>
      <c r="AV659" s="257"/>
      <c r="AW659" s="257"/>
      <c r="AX659" s="257"/>
      <c r="AY659" s="257"/>
      <c r="AZ659" s="257"/>
      <c r="BA659" s="257"/>
      <c r="BB659" s="257"/>
      <c r="BC659" s="257"/>
      <c r="BD659" s="257"/>
      <c r="BE659" s="257"/>
      <c r="BF659" s="257"/>
      <c r="BG659" s="257"/>
      <c r="BH659" s="257"/>
      <c r="BI659" s="257"/>
      <c r="BJ659" s="257"/>
    </row>
    <row r="660" spans="2:62" ht="15.75" customHeight="1">
      <c r="B660" s="7"/>
      <c r="C660" s="347"/>
      <c r="D660" s="347"/>
      <c r="E660" s="347"/>
      <c r="F660" s="347"/>
      <c r="G660" s="347"/>
      <c r="H660" s="347"/>
      <c r="I660" s="347"/>
      <c r="J660" s="347"/>
      <c r="K660" s="416"/>
      <c r="L660" s="416"/>
      <c r="M660" s="347"/>
      <c r="N660" s="414"/>
      <c r="O660" s="414"/>
      <c r="P660" s="347"/>
      <c r="Q660" s="414"/>
      <c r="R660" s="416"/>
      <c r="S660" s="347"/>
      <c r="T660" s="347"/>
      <c r="U660" s="347"/>
      <c r="V660" s="347"/>
      <c r="W660" s="347"/>
      <c r="X660" s="347"/>
      <c r="Y660" s="257"/>
      <c r="Z660" s="257"/>
      <c r="AA660" s="257"/>
      <c r="AB660" s="257"/>
      <c r="AC660" s="257"/>
      <c r="AD660" s="257"/>
      <c r="AE660" s="257"/>
      <c r="AF660" s="257"/>
      <c r="AG660" s="257"/>
      <c r="AH660" s="257"/>
      <c r="AI660" s="257"/>
      <c r="AJ660" s="257"/>
      <c r="AK660" s="257"/>
      <c r="AL660" s="257"/>
      <c r="AM660" s="257"/>
      <c r="AN660" s="257"/>
      <c r="AO660" s="257"/>
      <c r="AP660" s="257"/>
      <c r="AQ660" s="257"/>
      <c r="AR660" s="257"/>
      <c r="AS660" s="257"/>
      <c r="AT660" s="257"/>
      <c r="AU660" s="257"/>
      <c r="AV660" s="257"/>
      <c r="AW660" s="257"/>
      <c r="AX660" s="257"/>
      <c r="AY660" s="257"/>
      <c r="AZ660" s="257"/>
      <c r="BA660" s="257"/>
      <c r="BB660" s="257"/>
      <c r="BC660" s="257"/>
      <c r="BD660" s="257"/>
      <c r="BE660" s="257"/>
      <c r="BF660" s="257"/>
      <c r="BG660" s="257"/>
      <c r="BH660" s="257"/>
      <c r="BI660" s="257"/>
      <c r="BJ660" s="257"/>
    </row>
    <row r="661" spans="2:62" ht="15.75" customHeight="1">
      <c r="B661" s="7"/>
      <c r="C661" s="347"/>
      <c r="D661" s="347"/>
      <c r="E661" s="347"/>
      <c r="F661" s="347"/>
      <c r="G661" s="347"/>
      <c r="H661" s="347"/>
      <c r="I661" s="347"/>
      <c r="J661" s="347"/>
      <c r="K661" s="414"/>
      <c r="L661" s="414"/>
      <c r="M661" s="347"/>
      <c r="N661" s="414"/>
      <c r="O661" s="414"/>
      <c r="P661" s="347"/>
      <c r="Q661" s="414"/>
      <c r="R661" s="414"/>
      <c r="S661" s="347"/>
      <c r="T661" s="347"/>
      <c r="U661" s="347"/>
      <c r="V661" s="347"/>
      <c r="W661" s="347"/>
      <c r="X661" s="347"/>
      <c r="Y661" s="257"/>
      <c r="Z661" s="257"/>
      <c r="AA661" s="257"/>
      <c r="AB661" s="257"/>
      <c r="AC661" s="257"/>
      <c r="AD661" s="257"/>
      <c r="AE661" s="257"/>
      <c r="AF661" s="257"/>
      <c r="AG661" s="257"/>
      <c r="AH661" s="257"/>
      <c r="AI661" s="257"/>
      <c r="AJ661" s="257"/>
      <c r="AK661" s="257"/>
      <c r="AL661" s="257"/>
      <c r="AM661" s="257"/>
      <c r="AN661" s="257"/>
      <c r="AO661" s="257"/>
      <c r="AP661" s="257"/>
      <c r="AQ661" s="257"/>
      <c r="AR661" s="257"/>
      <c r="AS661" s="257"/>
      <c r="AT661" s="257"/>
      <c r="AU661" s="257"/>
      <c r="AV661" s="257"/>
      <c r="AW661" s="257"/>
      <c r="AX661" s="257"/>
      <c r="AY661" s="257"/>
      <c r="AZ661" s="257"/>
      <c r="BA661" s="257"/>
      <c r="BB661" s="257"/>
      <c r="BC661" s="257"/>
      <c r="BD661" s="257"/>
      <c r="BE661" s="257"/>
      <c r="BF661" s="257"/>
      <c r="BG661" s="257"/>
      <c r="BH661" s="257"/>
      <c r="BI661" s="257"/>
      <c r="BJ661" s="257"/>
    </row>
    <row r="662" spans="2:62" ht="15.75" customHeight="1">
      <c r="B662" s="7"/>
      <c r="C662" s="347"/>
      <c r="D662" s="347"/>
      <c r="E662" s="347"/>
      <c r="F662" s="347"/>
      <c r="G662" s="347"/>
      <c r="H662" s="347"/>
      <c r="I662" s="347"/>
      <c r="J662" s="347"/>
      <c r="K662" s="414"/>
      <c r="L662" s="414"/>
      <c r="M662" s="347"/>
      <c r="N662" s="414"/>
      <c r="O662" s="414"/>
      <c r="P662" s="347"/>
      <c r="Q662" s="414"/>
      <c r="R662" s="414"/>
      <c r="S662" s="347"/>
      <c r="T662" s="347"/>
      <c r="U662" s="347"/>
      <c r="V662" s="347"/>
      <c r="W662" s="347"/>
      <c r="X662" s="347"/>
      <c r="Y662" s="257"/>
      <c r="Z662" s="257"/>
      <c r="AA662" s="257"/>
      <c r="AB662" s="257"/>
      <c r="AC662" s="257"/>
      <c r="AD662" s="257"/>
      <c r="AE662" s="257"/>
      <c r="AF662" s="257"/>
      <c r="AG662" s="257"/>
      <c r="AH662" s="257"/>
      <c r="AI662" s="257"/>
      <c r="AJ662" s="257"/>
      <c r="AK662" s="257"/>
      <c r="AL662" s="257"/>
      <c r="AM662" s="257"/>
      <c r="AN662" s="257"/>
      <c r="AO662" s="257"/>
      <c r="AP662" s="257"/>
      <c r="AQ662" s="257"/>
      <c r="AR662" s="257"/>
      <c r="AS662" s="257"/>
      <c r="AT662" s="257"/>
      <c r="AU662" s="257"/>
      <c r="AV662" s="257"/>
      <c r="AW662" s="257"/>
      <c r="AX662" s="257"/>
      <c r="AY662" s="257"/>
      <c r="AZ662" s="257"/>
      <c r="BA662" s="257"/>
      <c r="BB662" s="257"/>
      <c r="BC662" s="257"/>
      <c r="BD662" s="257"/>
      <c r="BE662" s="257"/>
      <c r="BF662" s="257"/>
      <c r="BG662" s="257"/>
      <c r="BH662" s="257"/>
      <c r="BI662" s="257"/>
      <c r="BJ662" s="257"/>
    </row>
    <row r="663" spans="2:62" ht="15.75" customHeight="1">
      <c r="B663" s="7"/>
      <c r="C663" s="347"/>
      <c r="D663" s="347"/>
      <c r="E663" s="347"/>
      <c r="F663" s="347"/>
      <c r="G663" s="347"/>
      <c r="H663" s="347"/>
      <c r="I663" s="347"/>
      <c r="J663" s="347"/>
      <c r="K663" s="414"/>
      <c r="L663" s="414"/>
      <c r="M663" s="347"/>
      <c r="N663" s="414"/>
      <c r="O663" s="414"/>
      <c r="P663" s="347"/>
      <c r="Q663" s="414"/>
      <c r="R663" s="414"/>
      <c r="S663" s="347"/>
      <c r="T663" s="347"/>
      <c r="U663" s="347"/>
      <c r="V663" s="347"/>
      <c r="W663" s="347"/>
      <c r="X663" s="347"/>
      <c r="Y663" s="257"/>
      <c r="Z663" s="257"/>
      <c r="AA663" s="257"/>
      <c r="AB663" s="257"/>
      <c r="AC663" s="257"/>
      <c r="AD663" s="257"/>
      <c r="AE663" s="257"/>
      <c r="AF663" s="257"/>
      <c r="AG663" s="257"/>
      <c r="AH663" s="257"/>
      <c r="AI663" s="257"/>
      <c r="AJ663" s="257"/>
      <c r="AK663" s="257"/>
      <c r="AL663" s="257"/>
      <c r="AM663" s="257"/>
      <c r="AN663" s="257"/>
      <c r="AO663" s="257"/>
      <c r="AP663" s="257"/>
      <c r="AQ663" s="257"/>
      <c r="AR663" s="257"/>
      <c r="AS663" s="257"/>
      <c r="AT663" s="257"/>
      <c r="AU663" s="257"/>
      <c r="AV663" s="257"/>
      <c r="AW663" s="257"/>
      <c r="AX663" s="257"/>
      <c r="AY663" s="257"/>
      <c r="AZ663" s="257"/>
      <c r="BA663" s="257"/>
      <c r="BB663" s="257"/>
      <c r="BC663" s="257"/>
      <c r="BD663" s="257"/>
      <c r="BE663" s="257"/>
      <c r="BF663" s="257"/>
      <c r="BG663" s="257"/>
      <c r="BH663" s="257"/>
      <c r="BI663" s="257"/>
      <c r="BJ663" s="257"/>
    </row>
    <row r="664" spans="2:62" ht="15.75" customHeight="1">
      <c r="B664" s="7"/>
      <c r="C664" s="347"/>
      <c r="D664" s="347"/>
      <c r="E664" s="347"/>
      <c r="F664" s="347"/>
      <c r="G664" s="347"/>
      <c r="H664" s="347"/>
      <c r="I664" s="347"/>
      <c r="J664" s="347"/>
      <c r="K664" s="414"/>
      <c r="L664" s="414"/>
      <c r="M664" s="347"/>
      <c r="N664" s="414"/>
      <c r="O664" s="414"/>
      <c r="P664" s="347"/>
      <c r="Q664" s="414"/>
      <c r="R664" s="414"/>
      <c r="S664" s="347"/>
      <c r="T664" s="347"/>
      <c r="U664" s="347"/>
      <c r="V664" s="347"/>
      <c r="W664" s="347"/>
      <c r="X664" s="347"/>
      <c r="Y664" s="257"/>
      <c r="Z664" s="257"/>
      <c r="AA664" s="257"/>
      <c r="AB664" s="257"/>
      <c r="AC664" s="257"/>
      <c r="AD664" s="257"/>
      <c r="AE664" s="257"/>
      <c r="AF664" s="257"/>
      <c r="AG664" s="257"/>
      <c r="AH664" s="257"/>
      <c r="AI664" s="257"/>
      <c r="AJ664" s="257"/>
      <c r="AK664" s="257"/>
      <c r="AL664" s="257"/>
      <c r="AM664" s="257"/>
      <c r="AN664" s="257"/>
      <c r="AO664" s="257"/>
      <c r="AP664" s="257"/>
      <c r="AQ664" s="257"/>
      <c r="AR664" s="257"/>
      <c r="AS664" s="257"/>
      <c r="AT664" s="257"/>
      <c r="AU664" s="257"/>
      <c r="AV664" s="257"/>
      <c r="AW664" s="257"/>
      <c r="AX664" s="257"/>
      <c r="AY664" s="257"/>
      <c r="AZ664" s="257"/>
      <c r="BA664" s="257"/>
      <c r="BB664" s="257"/>
      <c r="BC664" s="257"/>
      <c r="BD664" s="257"/>
      <c r="BE664" s="257"/>
      <c r="BF664" s="257"/>
      <c r="BG664" s="257"/>
      <c r="BH664" s="257"/>
      <c r="BI664" s="257"/>
      <c r="BJ664" s="257"/>
    </row>
    <row r="665" spans="2:62" ht="15.75" customHeight="1">
      <c r="B665" s="7"/>
      <c r="C665" s="347"/>
      <c r="D665" s="347"/>
      <c r="E665" s="347"/>
      <c r="F665" s="347"/>
      <c r="G665" s="347"/>
      <c r="H665" s="347"/>
      <c r="I665" s="347"/>
      <c r="J665" s="347"/>
      <c r="K665" s="414"/>
      <c r="L665" s="414"/>
      <c r="M665" s="347"/>
      <c r="N665" s="414"/>
      <c r="O665" s="414"/>
      <c r="P665" s="347"/>
      <c r="Q665" s="414"/>
      <c r="R665" s="414"/>
      <c r="S665" s="347"/>
      <c r="T665" s="347"/>
      <c r="U665" s="347"/>
      <c r="V665" s="347"/>
      <c r="W665" s="347"/>
      <c r="X665" s="347"/>
      <c r="Y665" s="257"/>
      <c r="Z665" s="257"/>
      <c r="AA665" s="257"/>
      <c r="AB665" s="257"/>
      <c r="AC665" s="257"/>
      <c r="AD665" s="257"/>
      <c r="AE665" s="257"/>
      <c r="AF665" s="257"/>
      <c r="AG665" s="257"/>
      <c r="AH665" s="257"/>
      <c r="AI665" s="257"/>
      <c r="AJ665" s="257"/>
      <c r="AK665" s="257"/>
      <c r="AL665" s="257"/>
      <c r="AM665" s="257"/>
      <c r="AN665" s="257"/>
      <c r="AO665" s="257"/>
      <c r="AP665" s="257"/>
      <c r="AQ665" s="257"/>
      <c r="AR665" s="257"/>
      <c r="AS665" s="257"/>
      <c r="AT665" s="257"/>
      <c r="AU665" s="257"/>
      <c r="AV665" s="257"/>
      <c r="AW665" s="257"/>
      <c r="AX665" s="257"/>
      <c r="AY665" s="257"/>
      <c r="AZ665" s="257"/>
      <c r="BA665" s="257"/>
      <c r="BB665" s="257"/>
      <c r="BC665" s="257"/>
      <c r="BD665" s="257"/>
      <c r="BE665" s="257"/>
      <c r="BF665" s="257"/>
      <c r="BG665" s="257"/>
      <c r="BH665" s="257"/>
      <c r="BI665" s="257"/>
      <c r="BJ665" s="257"/>
    </row>
    <row r="666" spans="2:62" ht="15.75" customHeight="1">
      <c r="B666" s="7"/>
      <c r="C666" s="347"/>
      <c r="D666" s="347"/>
      <c r="E666" s="347"/>
      <c r="F666" s="347"/>
      <c r="G666" s="347"/>
      <c r="H666" s="347"/>
      <c r="I666" s="347"/>
      <c r="J666" s="347"/>
      <c r="K666" s="414"/>
      <c r="L666" s="414"/>
      <c r="M666" s="347"/>
      <c r="N666" s="414"/>
      <c r="O666" s="414"/>
      <c r="P666" s="347"/>
      <c r="Q666" s="414"/>
      <c r="R666" s="414"/>
      <c r="S666" s="347"/>
      <c r="T666" s="347"/>
      <c r="U666" s="347"/>
      <c r="V666" s="347"/>
      <c r="W666" s="347"/>
      <c r="X666" s="347"/>
      <c r="Y666" s="257"/>
      <c r="Z666" s="257"/>
      <c r="AA666" s="257"/>
      <c r="AB666" s="257"/>
      <c r="AC666" s="257"/>
      <c r="AD666" s="257"/>
      <c r="AE666" s="257"/>
      <c r="AF666" s="257"/>
      <c r="AG666" s="257"/>
      <c r="AH666" s="257"/>
      <c r="AI666" s="257"/>
      <c r="AJ666" s="257"/>
      <c r="AK666" s="257"/>
      <c r="AL666" s="257"/>
      <c r="AM666" s="257"/>
      <c r="AN666" s="257"/>
      <c r="AO666" s="257"/>
      <c r="AP666" s="257"/>
      <c r="AQ666" s="257"/>
      <c r="AR666" s="257"/>
      <c r="AS666" s="257"/>
      <c r="AT666" s="257"/>
      <c r="AU666" s="257"/>
      <c r="AV666" s="257"/>
      <c r="AW666" s="257"/>
      <c r="AX666" s="257"/>
      <c r="AY666" s="257"/>
      <c r="AZ666" s="257"/>
      <c r="BA666" s="257"/>
      <c r="BB666" s="257"/>
      <c r="BC666" s="257"/>
      <c r="BD666" s="257"/>
      <c r="BE666" s="257"/>
      <c r="BF666" s="257"/>
      <c r="BG666" s="257"/>
      <c r="BH666" s="257"/>
      <c r="BI666" s="257"/>
      <c r="BJ666" s="257"/>
    </row>
    <row r="667" spans="2:62" ht="15.75" customHeight="1">
      <c r="B667" s="7"/>
      <c r="C667" s="347"/>
      <c r="D667" s="347"/>
      <c r="E667" s="347"/>
      <c r="F667" s="347"/>
      <c r="G667" s="347"/>
      <c r="H667" s="347"/>
      <c r="I667" s="347"/>
      <c r="J667" s="347"/>
      <c r="K667" s="414"/>
      <c r="L667" s="414"/>
      <c r="M667" s="347"/>
      <c r="N667" s="414"/>
      <c r="O667" s="414"/>
      <c r="P667" s="347"/>
      <c r="Q667" s="414"/>
      <c r="R667" s="414"/>
      <c r="S667" s="347"/>
      <c r="T667" s="347"/>
      <c r="U667" s="347"/>
      <c r="V667" s="347"/>
      <c r="W667" s="347"/>
      <c r="X667" s="347"/>
      <c r="Y667" s="257"/>
      <c r="Z667" s="257"/>
      <c r="AA667" s="257"/>
      <c r="AB667" s="257"/>
      <c r="AC667" s="257"/>
      <c r="AD667" s="257"/>
      <c r="AE667" s="257"/>
      <c r="AF667" s="257"/>
      <c r="AG667" s="257"/>
      <c r="AH667" s="257"/>
      <c r="AI667" s="257"/>
      <c r="AJ667" s="257"/>
      <c r="AK667" s="257"/>
      <c r="AL667" s="257"/>
      <c r="AM667" s="257"/>
      <c r="AN667" s="257"/>
      <c r="AO667" s="257"/>
      <c r="AP667" s="257"/>
      <c r="AQ667" s="257"/>
      <c r="AR667" s="257"/>
      <c r="AS667" s="257"/>
      <c r="AT667" s="257"/>
      <c r="AU667" s="257"/>
      <c r="AV667" s="257"/>
      <c r="AW667" s="257"/>
      <c r="AX667" s="257"/>
      <c r="AY667" s="257"/>
      <c r="AZ667" s="257"/>
      <c r="BA667" s="257"/>
      <c r="BB667" s="257"/>
      <c r="BC667" s="257"/>
      <c r="BD667" s="257"/>
      <c r="BE667" s="257"/>
      <c r="BF667" s="257"/>
      <c r="BG667" s="257"/>
      <c r="BH667" s="257"/>
      <c r="BI667" s="257"/>
      <c r="BJ667" s="257"/>
    </row>
    <row r="668" spans="2:62" ht="15.75" customHeight="1">
      <c r="B668" s="7"/>
      <c r="C668" s="347"/>
      <c r="D668" s="347"/>
      <c r="E668" s="347"/>
      <c r="F668" s="347"/>
      <c r="G668" s="347"/>
      <c r="H668" s="347"/>
      <c r="I668" s="347"/>
      <c r="J668" s="347"/>
      <c r="K668" s="414"/>
      <c r="L668" s="414"/>
      <c r="M668" s="347"/>
      <c r="N668" s="414"/>
      <c r="O668" s="414"/>
      <c r="P668" s="347"/>
      <c r="Q668" s="414"/>
      <c r="R668" s="414"/>
      <c r="S668" s="347"/>
      <c r="T668" s="347"/>
      <c r="U668" s="347"/>
      <c r="V668" s="347"/>
      <c r="W668" s="347"/>
      <c r="X668" s="347"/>
      <c r="Y668" s="257"/>
      <c r="Z668" s="257"/>
      <c r="AA668" s="257"/>
      <c r="AB668" s="257"/>
      <c r="AC668" s="257"/>
      <c r="AD668" s="257"/>
      <c r="AE668" s="257"/>
      <c r="AF668" s="257"/>
      <c r="AG668" s="257"/>
      <c r="AH668" s="257"/>
      <c r="AI668" s="257"/>
      <c r="AJ668" s="257"/>
      <c r="AK668" s="257"/>
      <c r="AL668" s="257"/>
      <c r="AM668" s="257"/>
      <c r="AN668" s="257"/>
      <c r="AO668" s="257"/>
      <c r="AP668" s="257"/>
      <c r="AQ668" s="257"/>
      <c r="AR668" s="257"/>
      <c r="AS668" s="257"/>
      <c r="AT668" s="257"/>
      <c r="AU668" s="257"/>
      <c r="AV668" s="257"/>
      <c r="AW668" s="257"/>
      <c r="AX668" s="257"/>
      <c r="AY668" s="257"/>
      <c r="AZ668" s="257"/>
      <c r="BA668" s="257"/>
      <c r="BB668" s="257"/>
      <c r="BC668" s="257"/>
      <c r="BD668" s="257"/>
      <c r="BE668" s="257"/>
      <c r="BF668" s="257"/>
      <c r="BG668" s="257"/>
      <c r="BH668" s="257"/>
      <c r="BI668" s="257"/>
      <c r="BJ668" s="257"/>
    </row>
    <row r="669" spans="2:62" ht="15.75" customHeight="1">
      <c r="B669" s="7"/>
      <c r="C669" s="347"/>
      <c r="D669" s="347"/>
      <c r="E669" s="347"/>
      <c r="F669" s="347"/>
      <c r="G669" s="347"/>
      <c r="H669" s="347"/>
      <c r="I669" s="347"/>
      <c r="J669" s="347"/>
      <c r="K669" s="414"/>
      <c r="L669" s="414"/>
      <c r="M669" s="347"/>
      <c r="N669" s="416"/>
      <c r="O669" s="416"/>
      <c r="P669" s="347"/>
      <c r="Q669" s="416"/>
      <c r="R669" s="414"/>
      <c r="S669" s="347"/>
      <c r="T669" s="347"/>
      <c r="U669" s="347"/>
      <c r="V669" s="347"/>
      <c r="W669" s="347"/>
      <c r="X669" s="347"/>
      <c r="Y669" s="257"/>
      <c r="Z669" s="257"/>
      <c r="AA669" s="257"/>
      <c r="AB669" s="257"/>
      <c r="AC669" s="257"/>
      <c r="AD669" s="257"/>
      <c r="AE669" s="257"/>
      <c r="AF669" s="257"/>
      <c r="AG669" s="257"/>
      <c r="AH669" s="257"/>
      <c r="AI669" s="257"/>
      <c r="AJ669" s="257"/>
      <c r="AK669" s="257"/>
      <c r="AL669" s="257"/>
      <c r="AM669" s="257"/>
      <c r="AN669" s="257"/>
      <c r="AO669" s="257"/>
      <c r="AP669" s="257"/>
      <c r="AQ669" s="257"/>
      <c r="AR669" s="257"/>
      <c r="AS669" s="257"/>
      <c r="AT669" s="257"/>
      <c r="AU669" s="257"/>
      <c r="AV669" s="257"/>
      <c r="AW669" s="257"/>
      <c r="AX669" s="257"/>
      <c r="AY669" s="257"/>
      <c r="AZ669" s="257"/>
      <c r="BA669" s="257"/>
      <c r="BB669" s="257"/>
      <c r="BC669" s="257"/>
      <c r="BD669" s="257"/>
      <c r="BE669" s="257"/>
      <c r="BF669" s="257"/>
      <c r="BG669" s="257"/>
      <c r="BH669" s="257"/>
      <c r="BI669" s="257"/>
      <c r="BJ669" s="257"/>
    </row>
    <row r="670" spans="2:62" ht="15.75" customHeight="1">
      <c r="B670" s="7"/>
      <c r="C670" s="347"/>
      <c r="D670" s="347"/>
      <c r="E670" s="347"/>
      <c r="F670" s="347"/>
      <c r="G670" s="347"/>
      <c r="H670" s="347"/>
      <c r="I670" s="347"/>
      <c r="J670" s="347"/>
      <c r="K670" s="416"/>
      <c r="L670" s="416"/>
      <c r="M670" s="347"/>
      <c r="N670" s="414"/>
      <c r="O670" s="414"/>
      <c r="P670" s="347"/>
      <c r="Q670" s="414"/>
      <c r="R670" s="416"/>
      <c r="S670" s="347"/>
      <c r="T670" s="347"/>
      <c r="U670" s="347"/>
      <c r="V670" s="347"/>
      <c r="W670" s="347"/>
      <c r="X670" s="347"/>
      <c r="Y670" s="257"/>
      <c r="Z670" s="257"/>
      <c r="AA670" s="257"/>
      <c r="AB670" s="257"/>
      <c r="AC670" s="257"/>
      <c r="AD670" s="257"/>
      <c r="AE670" s="257"/>
      <c r="AF670" s="257"/>
      <c r="AG670" s="257"/>
      <c r="AH670" s="257"/>
      <c r="AI670" s="257"/>
      <c r="AJ670" s="257"/>
      <c r="AK670" s="257"/>
      <c r="AL670" s="257"/>
      <c r="AM670" s="257"/>
      <c r="AN670" s="257"/>
      <c r="AO670" s="257"/>
      <c r="AP670" s="257"/>
      <c r="AQ670" s="257"/>
      <c r="AR670" s="257"/>
      <c r="AS670" s="257"/>
      <c r="AT670" s="257"/>
      <c r="AU670" s="257"/>
      <c r="AV670" s="257"/>
      <c r="AW670" s="257"/>
      <c r="AX670" s="257"/>
      <c r="AY670" s="257"/>
      <c r="AZ670" s="257"/>
      <c r="BA670" s="257"/>
      <c r="BB670" s="257"/>
      <c r="BC670" s="257"/>
      <c r="BD670" s="257"/>
      <c r="BE670" s="257"/>
      <c r="BF670" s="257"/>
      <c r="BG670" s="257"/>
      <c r="BH670" s="257"/>
      <c r="BI670" s="257"/>
      <c r="BJ670" s="257"/>
    </row>
    <row r="671" spans="2:62" ht="15.75" customHeight="1">
      <c r="B671" s="7"/>
      <c r="C671" s="347"/>
      <c r="D671" s="347"/>
      <c r="E671" s="347"/>
      <c r="F671" s="347"/>
      <c r="G671" s="347"/>
      <c r="H671" s="347"/>
      <c r="I671" s="347"/>
      <c r="J671" s="347"/>
      <c r="K671" s="414"/>
      <c r="L671" s="414"/>
      <c r="M671" s="347"/>
      <c r="N671" s="414"/>
      <c r="O671" s="414"/>
      <c r="P671" s="347"/>
      <c r="Q671" s="414"/>
      <c r="R671" s="414"/>
      <c r="S671" s="347"/>
      <c r="T671" s="347"/>
      <c r="U671" s="347"/>
      <c r="V671" s="347"/>
      <c r="W671" s="347"/>
      <c r="X671" s="347"/>
      <c r="Y671" s="257"/>
      <c r="Z671" s="257"/>
      <c r="AA671" s="257"/>
      <c r="AB671" s="257"/>
      <c r="AC671" s="257"/>
      <c r="AD671" s="257"/>
      <c r="AE671" s="257"/>
      <c r="AF671" s="257"/>
      <c r="AG671" s="257"/>
      <c r="AH671" s="257"/>
      <c r="AI671" s="257"/>
      <c r="AJ671" s="257"/>
      <c r="AK671" s="257"/>
      <c r="AL671" s="257"/>
      <c r="AM671" s="257"/>
      <c r="AN671" s="257"/>
      <c r="AO671" s="257"/>
      <c r="AP671" s="257"/>
      <c r="AQ671" s="257"/>
      <c r="AR671" s="257"/>
      <c r="AS671" s="257"/>
      <c r="AT671" s="257"/>
      <c r="AU671" s="257"/>
      <c r="AV671" s="257"/>
      <c r="AW671" s="257"/>
      <c r="AX671" s="257"/>
      <c r="AY671" s="257"/>
      <c r="AZ671" s="257"/>
      <c r="BA671" s="257"/>
      <c r="BB671" s="257"/>
      <c r="BC671" s="257"/>
      <c r="BD671" s="257"/>
      <c r="BE671" s="257"/>
      <c r="BF671" s="257"/>
      <c r="BG671" s="257"/>
      <c r="BH671" s="257"/>
      <c r="BI671" s="257"/>
      <c r="BJ671" s="257"/>
    </row>
    <row r="672" spans="2:62" ht="15.75" customHeight="1">
      <c r="B672" s="7"/>
      <c r="C672" s="347"/>
      <c r="D672" s="347"/>
      <c r="E672" s="347"/>
      <c r="F672" s="347"/>
      <c r="G672" s="347"/>
      <c r="H672" s="347"/>
      <c r="I672" s="347"/>
      <c r="J672" s="347"/>
      <c r="K672" s="414"/>
      <c r="L672" s="414"/>
      <c r="M672" s="347"/>
      <c r="N672" s="414"/>
      <c r="O672" s="414"/>
      <c r="P672" s="347"/>
      <c r="Q672" s="414"/>
      <c r="R672" s="414"/>
      <c r="S672" s="347"/>
      <c r="T672" s="347"/>
      <c r="U672" s="347"/>
      <c r="V672" s="347"/>
      <c r="W672" s="347"/>
      <c r="X672" s="347"/>
      <c r="Y672" s="257"/>
      <c r="Z672" s="257"/>
      <c r="AA672" s="257"/>
      <c r="AB672" s="257"/>
      <c r="AC672" s="257"/>
      <c r="AD672" s="257"/>
      <c r="AE672" s="257"/>
      <c r="AF672" s="257"/>
      <c r="AG672" s="257"/>
      <c r="AH672" s="257"/>
      <c r="AI672" s="257"/>
      <c r="AJ672" s="257"/>
      <c r="AK672" s="257"/>
      <c r="AL672" s="257"/>
      <c r="AM672" s="257"/>
      <c r="AN672" s="257"/>
      <c r="AO672" s="257"/>
      <c r="AP672" s="257"/>
      <c r="AQ672" s="257"/>
      <c r="AR672" s="257"/>
      <c r="AS672" s="257"/>
      <c r="AT672" s="257"/>
      <c r="AU672" s="257"/>
      <c r="AV672" s="257"/>
      <c r="AW672" s="257"/>
      <c r="AX672" s="257"/>
      <c r="AY672" s="257"/>
      <c r="AZ672" s="257"/>
      <c r="BA672" s="257"/>
      <c r="BB672" s="257"/>
      <c r="BC672" s="257"/>
      <c r="BD672" s="257"/>
      <c r="BE672" s="257"/>
      <c r="BF672" s="257"/>
      <c r="BG672" s="257"/>
      <c r="BH672" s="257"/>
      <c r="BI672" s="257"/>
      <c r="BJ672" s="257"/>
    </row>
    <row r="673" spans="2:62" ht="15.75" customHeight="1">
      <c r="B673" s="7"/>
      <c r="C673" s="347"/>
      <c r="D673" s="347"/>
      <c r="E673" s="347"/>
      <c r="F673" s="347"/>
      <c r="G673" s="347"/>
      <c r="H673" s="347"/>
      <c r="I673" s="347"/>
      <c r="J673" s="347"/>
      <c r="K673" s="414"/>
      <c r="L673" s="414"/>
      <c r="M673" s="347"/>
      <c r="N673" s="414"/>
      <c r="O673" s="414"/>
      <c r="P673" s="347"/>
      <c r="Q673" s="414"/>
      <c r="R673" s="414"/>
      <c r="S673" s="347"/>
      <c r="T673" s="347"/>
      <c r="U673" s="347"/>
      <c r="V673" s="347"/>
      <c r="W673" s="347"/>
      <c r="X673" s="347"/>
      <c r="Y673" s="257"/>
      <c r="Z673" s="257"/>
      <c r="AA673" s="257"/>
      <c r="AB673" s="257"/>
      <c r="AC673" s="257"/>
      <c r="AD673" s="257"/>
      <c r="AE673" s="257"/>
      <c r="AF673" s="257"/>
      <c r="AG673" s="257"/>
      <c r="AH673" s="257"/>
      <c r="AI673" s="257"/>
      <c r="AJ673" s="257"/>
      <c r="AK673" s="257"/>
      <c r="AL673" s="257"/>
      <c r="AM673" s="257"/>
      <c r="AN673" s="257"/>
      <c r="AO673" s="257"/>
      <c r="AP673" s="257"/>
      <c r="AQ673" s="257"/>
      <c r="AR673" s="257"/>
      <c r="AS673" s="257"/>
      <c r="AT673" s="257"/>
      <c r="AU673" s="257"/>
      <c r="AV673" s="257"/>
      <c r="AW673" s="257"/>
      <c r="AX673" s="257"/>
      <c r="AY673" s="257"/>
      <c r="AZ673" s="257"/>
      <c r="BA673" s="257"/>
      <c r="BB673" s="257"/>
      <c r="BC673" s="257"/>
      <c r="BD673" s="257"/>
      <c r="BE673" s="257"/>
      <c r="BF673" s="257"/>
      <c r="BG673" s="257"/>
      <c r="BH673" s="257"/>
      <c r="BI673" s="257"/>
      <c r="BJ673" s="257"/>
    </row>
    <row r="674" spans="2:62" ht="15.75" customHeight="1">
      <c r="B674" s="7"/>
      <c r="C674" s="347"/>
      <c r="D674" s="347"/>
      <c r="E674" s="347"/>
      <c r="F674" s="347"/>
      <c r="G674" s="347"/>
      <c r="H674" s="347"/>
      <c r="I674" s="347"/>
      <c r="J674" s="347"/>
      <c r="K674" s="414"/>
      <c r="L674" s="414"/>
      <c r="M674" s="347"/>
      <c r="N674" s="414"/>
      <c r="O674" s="414"/>
      <c r="P674" s="347"/>
      <c r="Q674" s="414"/>
      <c r="R674" s="414"/>
      <c r="S674" s="347"/>
      <c r="T674" s="347"/>
      <c r="U674" s="347"/>
      <c r="V674" s="347"/>
      <c r="W674" s="347"/>
      <c r="X674" s="347"/>
      <c r="Y674" s="257"/>
      <c r="Z674" s="257"/>
      <c r="AA674" s="257"/>
      <c r="AB674" s="257"/>
      <c r="AC674" s="257"/>
      <c r="AD674" s="257"/>
      <c r="AE674" s="257"/>
      <c r="AF674" s="257"/>
      <c r="AG674" s="257"/>
      <c r="AH674" s="257"/>
      <c r="AI674" s="257"/>
      <c r="AJ674" s="257"/>
      <c r="AK674" s="257"/>
      <c r="AL674" s="257"/>
      <c r="AM674" s="257"/>
      <c r="AN674" s="257"/>
      <c r="AO674" s="257"/>
      <c r="AP674" s="257"/>
      <c r="AQ674" s="257"/>
      <c r="AR674" s="257"/>
      <c r="AS674" s="257"/>
      <c r="AT674" s="257"/>
      <c r="AU674" s="257"/>
      <c r="AV674" s="257"/>
      <c r="AW674" s="257"/>
      <c r="AX674" s="257"/>
      <c r="AY674" s="257"/>
      <c r="AZ674" s="257"/>
      <c r="BA674" s="257"/>
      <c r="BB674" s="257"/>
      <c r="BC674" s="257"/>
      <c r="BD674" s="257"/>
      <c r="BE674" s="257"/>
      <c r="BF674" s="257"/>
      <c r="BG674" s="257"/>
      <c r="BH674" s="257"/>
      <c r="BI674" s="257"/>
      <c r="BJ674" s="257"/>
    </row>
    <row r="675" spans="2:62" ht="15.75" customHeight="1">
      <c r="B675" s="7"/>
      <c r="C675" s="347"/>
      <c r="D675" s="347"/>
      <c r="E675" s="347"/>
      <c r="F675" s="347"/>
      <c r="G675" s="347"/>
      <c r="H675" s="347"/>
      <c r="I675" s="347"/>
      <c r="J675" s="347"/>
      <c r="K675" s="414"/>
      <c r="L675" s="414"/>
      <c r="M675" s="347"/>
      <c r="N675" s="414"/>
      <c r="O675" s="414"/>
      <c r="P675" s="347"/>
      <c r="Q675" s="414"/>
      <c r="R675" s="414"/>
      <c r="S675" s="347"/>
      <c r="T675" s="347"/>
      <c r="U675" s="347"/>
      <c r="V675" s="347"/>
      <c r="W675" s="347"/>
      <c r="X675" s="347"/>
      <c r="Y675" s="257"/>
      <c r="Z675" s="257"/>
      <c r="AA675" s="257"/>
      <c r="AB675" s="257"/>
      <c r="AC675" s="257"/>
      <c r="AD675" s="257"/>
      <c r="AE675" s="257"/>
      <c r="AF675" s="257"/>
      <c r="AG675" s="257"/>
      <c r="AH675" s="257"/>
      <c r="AI675" s="257"/>
      <c r="AJ675" s="257"/>
      <c r="AK675" s="257"/>
      <c r="AL675" s="257"/>
      <c r="AM675" s="257"/>
      <c r="AN675" s="257"/>
      <c r="AO675" s="257"/>
      <c r="AP675" s="257"/>
      <c r="AQ675" s="257"/>
      <c r="AR675" s="257"/>
      <c r="AS675" s="257"/>
      <c r="AT675" s="257"/>
      <c r="AU675" s="257"/>
      <c r="AV675" s="257"/>
      <c r="AW675" s="257"/>
      <c r="AX675" s="257"/>
      <c r="AY675" s="257"/>
      <c r="AZ675" s="257"/>
      <c r="BA675" s="257"/>
      <c r="BB675" s="257"/>
      <c r="BC675" s="257"/>
      <c r="BD675" s="257"/>
      <c r="BE675" s="257"/>
      <c r="BF675" s="257"/>
      <c r="BG675" s="257"/>
      <c r="BH675" s="257"/>
      <c r="BI675" s="257"/>
      <c r="BJ675" s="257"/>
    </row>
    <row r="676" spans="2:62" ht="15.75" customHeight="1">
      <c r="B676" s="7"/>
      <c r="C676" s="347"/>
      <c r="D676" s="347"/>
      <c r="E676" s="347"/>
      <c r="F676" s="347"/>
      <c r="G676" s="347"/>
      <c r="H676" s="347"/>
      <c r="I676" s="347"/>
      <c r="J676" s="347"/>
      <c r="K676" s="414"/>
      <c r="L676" s="414"/>
      <c r="M676" s="347"/>
      <c r="N676" s="414"/>
      <c r="O676" s="414"/>
      <c r="P676" s="347"/>
      <c r="Q676" s="414"/>
      <c r="R676" s="414"/>
      <c r="S676" s="347"/>
      <c r="T676" s="347"/>
      <c r="U676" s="347"/>
      <c r="V676" s="347"/>
      <c r="W676" s="347"/>
      <c r="X676" s="347"/>
      <c r="Y676" s="257"/>
      <c r="Z676" s="257"/>
      <c r="AA676" s="257"/>
      <c r="AB676" s="257"/>
      <c r="AC676" s="257"/>
      <c r="AD676" s="257"/>
      <c r="AE676" s="257"/>
      <c r="AF676" s="257"/>
      <c r="AG676" s="257"/>
      <c r="AH676" s="257"/>
      <c r="AI676" s="257"/>
      <c r="AJ676" s="257"/>
      <c r="AK676" s="257"/>
      <c r="AL676" s="257"/>
      <c r="AM676" s="257"/>
      <c r="AN676" s="257"/>
      <c r="AO676" s="257"/>
      <c r="AP676" s="257"/>
      <c r="AQ676" s="257"/>
      <c r="AR676" s="257"/>
      <c r="AS676" s="257"/>
      <c r="AT676" s="257"/>
      <c r="AU676" s="257"/>
      <c r="AV676" s="257"/>
      <c r="AW676" s="257"/>
      <c r="AX676" s="257"/>
      <c r="AY676" s="257"/>
      <c r="AZ676" s="257"/>
      <c r="BA676" s="257"/>
      <c r="BB676" s="257"/>
      <c r="BC676" s="257"/>
      <c r="BD676" s="257"/>
      <c r="BE676" s="257"/>
      <c r="BF676" s="257"/>
      <c r="BG676" s="257"/>
      <c r="BH676" s="257"/>
      <c r="BI676" s="257"/>
      <c r="BJ676" s="257"/>
    </row>
    <row r="677" spans="2:62" ht="15.75" customHeight="1">
      <c r="B677" s="7"/>
      <c r="C677" s="347"/>
      <c r="D677" s="347"/>
      <c r="E677" s="347"/>
      <c r="F677" s="347"/>
      <c r="G677" s="347"/>
      <c r="H677" s="347"/>
      <c r="I677" s="347"/>
      <c r="J677" s="347"/>
      <c r="K677" s="414"/>
      <c r="L677" s="414"/>
      <c r="M677" s="347"/>
      <c r="N677" s="414"/>
      <c r="O677" s="414"/>
      <c r="P677" s="347"/>
      <c r="Q677" s="414"/>
      <c r="R677" s="414"/>
      <c r="S677" s="347"/>
      <c r="T677" s="347"/>
      <c r="U677" s="347"/>
      <c r="V677" s="347"/>
      <c r="W677" s="347"/>
      <c r="X677" s="347"/>
      <c r="Y677" s="257"/>
      <c r="Z677" s="257"/>
      <c r="AA677" s="257"/>
      <c r="AB677" s="257"/>
      <c r="AC677" s="257"/>
      <c r="AD677" s="257"/>
      <c r="AE677" s="257"/>
      <c r="AF677" s="257"/>
      <c r="AG677" s="257"/>
      <c r="AH677" s="257"/>
      <c r="AI677" s="257"/>
      <c r="AJ677" s="257"/>
      <c r="AK677" s="257"/>
      <c r="AL677" s="257"/>
      <c r="AM677" s="257"/>
      <c r="AN677" s="257"/>
      <c r="AO677" s="257"/>
      <c r="AP677" s="257"/>
      <c r="AQ677" s="257"/>
      <c r="AR677" s="257"/>
      <c r="AS677" s="257"/>
      <c r="AT677" s="257"/>
      <c r="AU677" s="257"/>
      <c r="AV677" s="257"/>
      <c r="AW677" s="257"/>
      <c r="AX677" s="257"/>
      <c r="AY677" s="257"/>
      <c r="AZ677" s="257"/>
      <c r="BA677" s="257"/>
      <c r="BB677" s="257"/>
      <c r="BC677" s="257"/>
      <c r="BD677" s="257"/>
      <c r="BE677" s="257"/>
      <c r="BF677" s="257"/>
      <c r="BG677" s="257"/>
      <c r="BH677" s="257"/>
      <c r="BI677" s="257"/>
      <c r="BJ677" s="257"/>
    </row>
    <row r="678" spans="2:62" ht="15.75" customHeight="1">
      <c r="B678" s="7"/>
      <c r="C678" s="347"/>
      <c r="D678" s="347"/>
      <c r="E678" s="347"/>
      <c r="F678" s="347"/>
      <c r="G678" s="347"/>
      <c r="H678" s="347"/>
      <c r="I678" s="347"/>
      <c r="J678" s="347"/>
      <c r="K678" s="414"/>
      <c r="L678" s="414"/>
      <c r="M678" s="347"/>
      <c r="N678" s="414"/>
      <c r="O678" s="414"/>
      <c r="P678" s="347"/>
      <c r="Q678" s="414"/>
      <c r="R678" s="414"/>
      <c r="S678" s="347"/>
      <c r="T678" s="347"/>
      <c r="U678" s="347"/>
      <c r="V678" s="347"/>
      <c r="W678" s="347"/>
      <c r="X678" s="347"/>
      <c r="Y678" s="257"/>
      <c r="Z678" s="257"/>
      <c r="AA678" s="257"/>
      <c r="AB678" s="257"/>
      <c r="AC678" s="257"/>
      <c r="AD678" s="257"/>
      <c r="AE678" s="257"/>
      <c r="AF678" s="257"/>
      <c r="AG678" s="257"/>
      <c r="AH678" s="257"/>
      <c r="AI678" s="257"/>
      <c r="AJ678" s="257"/>
      <c r="AK678" s="257"/>
      <c r="AL678" s="257"/>
      <c r="AM678" s="257"/>
      <c r="AN678" s="257"/>
      <c r="AO678" s="257"/>
      <c r="AP678" s="257"/>
      <c r="AQ678" s="257"/>
      <c r="AR678" s="257"/>
      <c r="AS678" s="257"/>
      <c r="AT678" s="257"/>
      <c r="AU678" s="257"/>
      <c r="AV678" s="257"/>
      <c r="AW678" s="257"/>
      <c r="AX678" s="257"/>
      <c r="AY678" s="257"/>
      <c r="AZ678" s="257"/>
      <c r="BA678" s="257"/>
      <c r="BB678" s="257"/>
      <c r="BC678" s="257"/>
      <c r="BD678" s="257"/>
      <c r="BE678" s="257"/>
      <c r="BF678" s="257"/>
      <c r="BG678" s="257"/>
      <c r="BH678" s="257"/>
      <c r="BI678" s="257"/>
      <c r="BJ678" s="257"/>
    </row>
    <row r="679" spans="2:62" ht="15.75" customHeight="1">
      <c r="B679" s="7"/>
      <c r="C679" s="347"/>
      <c r="D679" s="347"/>
      <c r="E679" s="347"/>
      <c r="F679" s="347"/>
      <c r="G679" s="347"/>
      <c r="H679" s="347"/>
      <c r="I679" s="347"/>
      <c r="J679" s="347"/>
      <c r="K679" s="414"/>
      <c r="L679" s="414"/>
      <c r="M679" s="347"/>
      <c r="N679" s="414"/>
      <c r="O679" s="414"/>
      <c r="P679" s="347"/>
      <c r="Q679" s="414"/>
      <c r="R679" s="414"/>
      <c r="S679" s="347"/>
      <c r="T679" s="347"/>
      <c r="U679" s="347"/>
      <c r="V679" s="347"/>
      <c r="W679" s="347"/>
      <c r="X679" s="347"/>
      <c r="Y679" s="257"/>
      <c r="Z679" s="257"/>
      <c r="AA679" s="257"/>
      <c r="AB679" s="257"/>
      <c r="AC679" s="257"/>
      <c r="AD679" s="257"/>
      <c r="AE679" s="257"/>
      <c r="AF679" s="257"/>
      <c r="AG679" s="257"/>
      <c r="AH679" s="257"/>
      <c r="AI679" s="257"/>
      <c r="AJ679" s="257"/>
      <c r="AK679" s="257"/>
      <c r="AL679" s="257"/>
      <c r="AM679" s="257"/>
      <c r="AN679" s="257"/>
      <c r="AO679" s="257"/>
      <c r="AP679" s="257"/>
      <c r="AQ679" s="257"/>
      <c r="AR679" s="257"/>
      <c r="AS679" s="257"/>
      <c r="AT679" s="257"/>
      <c r="AU679" s="257"/>
      <c r="AV679" s="257"/>
      <c r="AW679" s="257"/>
      <c r="AX679" s="257"/>
      <c r="AY679" s="257"/>
      <c r="AZ679" s="257"/>
      <c r="BA679" s="257"/>
      <c r="BB679" s="257"/>
      <c r="BC679" s="257"/>
      <c r="BD679" s="257"/>
      <c r="BE679" s="257"/>
      <c r="BF679" s="257"/>
      <c r="BG679" s="257"/>
      <c r="BH679" s="257"/>
      <c r="BI679" s="257"/>
      <c r="BJ679" s="257"/>
    </row>
    <row r="680" spans="2:62" ht="15.75" customHeight="1">
      <c r="B680" s="7"/>
      <c r="C680" s="347"/>
      <c r="D680" s="347"/>
      <c r="E680" s="347"/>
      <c r="F680" s="347"/>
      <c r="G680" s="347"/>
      <c r="H680" s="347"/>
      <c r="I680" s="347"/>
      <c r="J680" s="347"/>
      <c r="K680" s="414"/>
      <c r="L680" s="414"/>
      <c r="M680" s="347"/>
      <c r="N680" s="414"/>
      <c r="O680" s="414"/>
      <c r="P680" s="347"/>
      <c r="Q680" s="414"/>
      <c r="R680" s="414"/>
      <c r="S680" s="347"/>
      <c r="T680" s="347"/>
      <c r="U680" s="347"/>
      <c r="V680" s="347"/>
      <c r="W680" s="347"/>
      <c r="X680" s="347"/>
      <c r="Y680" s="257"/>
      <c r="Z680" s="257"/>
      <c r="AA680" s="257"/>
      <c r="AB680" s="257"/>
      <c r="AC680" s="257"/>
      <c r="AD680" s="257"/>
      <c r="AE680" s="257"/>
      <c r="AF680" s="257"/>
      <c r="AG680" s="257"/>
      <c r="AH680" s="257"/>
      <c r="AI680" s="257"/>
      <c r="AJ680" s="257"/>
      <c r="AK680" s="257"/>
      <c r="AL680" s="257"/>
      <c r="AM680" s="257"/>
      <c r="AN680" s="257"/>
      <c r="AO680" s="257"/>
      <c r="AP680" s="257"/>
      <c r="AQ680" s="257"/>
      <c r="AR680" s="257"/>
      <c r="AS680" s="257"/>
      <c r="AT680" s="257"/>
      <c r="AU680" s="257"/>
      <c r="AV680" s="257"/>
      <c r="AW680" s="257"/>
      <c r="AX680" s="257"/>
      <c r="AY680" s="257"/>
      <c r="AZ680" s="257"/>
      <c r="BA680" s="257"/>
      <c r="BB680" s="257"/>
      <c r="BC680" s="257"/>
      <c r="BD680" s="257"/>
      <c r="BE680" s="257"/>
      <c r="BF680" s="257"/>
      <c r="BG680" s="257"/>
      <c r="BH680" s="257"/>
      <c r="BI680" s="257"/>
      <c r="BJ680" s="257"/>
    </row>
    <row r="681" spans="2:62" ht="15.75" customHeight="1">
      <c r="B681" s="7"/>
      <c r="C681" s="347"/>
      <c r="D681" s="347"/>
      <c r="E681" s="347"/>
      <c r="F681" s="347"/>
      <c r="G681" s="347"/>
      <c r="H681" s="347"/>
      <c r="I681" s="347"/>
      <c r="J681" s="347"/>
      <c r="K681" s="414"/>
      <c r="L681" s="414"/>
      <c r="M681" s="347"/>
      <c r="N681" s="414"/>
      <c r="O681" s="414"/>
      <c r="P681" s="347"/>
      <c r="Q681" s="414"/>
      <c r="R681" s="414"/>
      <c r="S681" s="347"/>
      <c r="T681" s="347"/>
      <c r="U681" s="347"/>
      <c r="V681" s="347"/>
      <c r="W681" s="347"/>
      <c r="X681" s="347"/>
      <c r="Y681" s="257"/>
      <c r="Z681" s="257"/>
      <c r="AA681" s="257"/>
      <c r="AB681" s="257"/>
      <c r="AC681" s="257"/>
      <c r="AD681" s="257"/>
      <c r="AE681" s="257"/>
      <c r="AF681" s="257"/>
      <c r="AG681" s="257"/>
      <c r="AH681" s="257"/>
      <c r="AI681" s="257"/>
      <c r="AJ681" s="257"/>
      <c r="AK681" s="257"/>
      <c r="AL681" s="257"/>
      <c r="AM681" s="257"/>
      <c r="AN681" s="257"/>
      <c r="AO681" s="257"/>
      <c r="AP681" s="257"/>
      <c r="AQ681" s="257"/>
      <c r="AR681" s="257"/>
      <c r="AS681" s="257"/>
      <c r="AT681" s="257"/>
      <c r="AU681" s="257"/>
      <c r="AV681" s="257"/>
      <c r="AW681" s="257"/>
      <c r="AX681" s="257"/>
      <c r="AY681" s="257"/>
      <c r="AZ681" s="257"/>
      <c r="BA681" s="257"/>
      <c r="BB681" s="257"/>
      <c r="BC681" s="257"/>
      <c r="BD681" s="257"/>
      <c r="BE681" s="257"/>
      <c r="BF681" s="257"/>
      <c r="BG681" s="257"/>
      <c r="BH681" s="257"/>
      <c r="BI681" s="257"/>
      <c r="BJ681" s="257"/>
    </row>
    <row r="682" spans="2:62" ht="15.75" customHeight="1">
      <c r="B682" s="7"/>
      <c r="C682" s="347"/>
      <c r="D682" s="347"/>
      <c r="E682" s="347"/>
      <c r="F682" s="347"/>
      <c r="G682" s="347"/>
      <c r="H682" s="347"/>
      <c r="I682" s="347"/>
      <c r="J682" s="347"/>
      <c r="K682" s="414"/>
      <c r="L682" s="414"/>
      <c r="M682" s="347"/>
      <c r="N682" s="414"/>
      <c r="O682" s="414"/>
      <c r="P682" s="347"/>
      <c r="Q682" s="414"/>
      <c r="R682" s="414"/>
      <c r="S682" s="347"/>
      <c r="T682" s="347"/>
      <c r="U682" s="347"/>
      <c r="V682" s="347"/>
      <c r="W682" s="347"/>
      <c r="X682" s="347"/>
      <c r="Y682" s="257"/>
      <c r="Z682" s="257"/>
      <c r="AA682" s="257"/>
      <c r="AB682" s="257"/>
      <c r="AC682" s="257"/>
      <c r="AD682" s="257"/>
      <c r="AE682" s="257"/>
      <c r="AF682" s="257"/>
      <c r="AG682" s="257"/>
      <c r="AH682" s="257"/>
      <c r="AI682" s="257"/>
      <c r="AJ682" s="257"/>
      <c r="AK682" s="257"/>
      <c r="AL682" s="257"/>
      <c r="AM682" s="257"/>
      <c r="AN682" s="257"/>
      <c r="AO682" s="257"/>
      <c r="AP682" s="257"/>
      <c r="AQ682" s="257"/>
      <c r="AR682" s="257"/>
      <c r="AS682" s="257"/>
      <c r="AT682" s="257"/>
      <c r="AU682" s="257"/>
      <c r="AV682" s="257"/>
      <c r="AW682" s="257"/>
      <c r="AX682" s="257"/>
      <c r="AY682" s="257"/>
      <c r="AZ682" s="257"/>
      <c r="BA682" s="257"/>
      <c r="BB682" s="257"/>
      <c r="BC682" s="257"/>
      <c r="BD682" s="257"/>
      <c r="BE682" s="257"/>
      <c r="BF682" s="257"/>
      <c r="BG682" s="257"/>
      <c r="BH682" s="257"/>
      <c r="BI682" s="257"/>
      <c r="BJ682" s="257"/>
    </row>
    <row r="683" spans="2:62" ht="15.75" customHeight="1">
      <c r="B683" s="7"/>
      <c r="C683" s="347"/>
      <c r="D683" s="347"/>
      <c r="E683" s="347"/>
      <c r="F683" s="347"/>
      <c r="G683" s="347"/>
      <c r="H683" s="347"/>
      <c r="I683" s="347"/>
      <c r="J683" s="347"/>
      <c r="K683" s="414"/>
      <c r="L683" s="414"/>
      <c r="M683" s="347"/>
      <c r="N683" s="414"/>
      <c r="O683" s="414"/>
      <c r="P683" s="347"/>
      <c r="Q683" s="414"/>
      <c r="R683" s="414"/>
      <c r="S683" s="347"/>
      <c r="T683" s="347"/>
      <c r="U683" s="347"/>
      <c r="V683" s="347"/>
      <c r="W683" s="347"/>
      <c r="X683" s="347"/>
      <c r="Y683" s="257"/>
      <c r="Z683" s="257"/>
      <c r="AA683" s="257"/>
      <c r="AB683" s="257"/>
      <c r="AC683" s="257"/>
      <c r="AD683" s="257"/>
      <c r="AE683" s="257"/>
      <c r="AF683" s="257"/>
      <c r="AG683" s="257"/>
      <c r="AH683" s="257"/>
      <c r="AI683" s="257"/>
      <c r="AJ683" s="257"/>
      <c r="AK683" s="257"/>
      <c r="AL683" s="257"/>
      <c r="AM683" s="257"/>
      <c r="AN683" s="257"/>
      <c r="AO683" s="257"/>
      <c r="AP683" s="257"/>
      <c r="AQ683" s="257"/>
      <c r="AR683" s="257"/>
      <c r="AS683" s="257"/>
      <c r="AT683" s="257"/>
      <c r="AU683" s="257"/>
      <c r="AV683" s="257"/>
      <c r="AW683" s="257"/>
      <c r="AX683" s="257"/>
      <c r="AY683" s="257"/>
      <c r="AZ683" s="257"/>
      <c r="BA683" s="257"/>
      <c r="BB683" s="257"/>
      <c r="BC683" s="257"/>
      <c r="BD683" s="257"/>
      <c r="BE683" s="257"/>
      <c r="BF683" s="257"/>
      <c r="BG683" s="257"/>
      <c r="BH683" s="257"/>
      <c r="BI683" s="257"/>
      <c r="BJ683" s="257"/>
    </row>
    <row r="684" spans="2:62" ht="15.75" customHeight="1">
      <c r="B684" s="7"/>
      <c r="C684" s="347"/>
      <c r="D684" s="347"/>
      <c r="E684" s="347"/>
      <c r="F684" s="347"/>
      <c r="G684" s="347"/>
      <c r="H684" s="347"/>
      <c r="I684" s="347"/>
      <c r="J684" s="347"/>
      <c r="K684" s="414"/>
      <c r="L684" s="414"/>
      <c r="M684" s="347"/>
      <c r="N684" s="347"/>
      <c r="O684" s="347"/>
      <c r="P684" s="347"/>
      <c r="Q684" s="347"/>
      <c r="R684" s="414"/>
      <c r="S684" s="347"/>
      <c r="T684" s="347"/>
      <c r="U684" s="347"/>
      <c r="V684" s="347"/>
      <c r="W684" s="347"/>
      <c r="X684" s="347"/>
      <c r="Y684" s="257"/>
      <c r="Z684" s="257"/>
      <c r="AA684" s="257"/>
      <c r="AB684" s="257"/>
      <c r="AC684" s="257"/>
      <c r="AD684" s="257"/>
      <c r="AE684" s="257"/>
      <c r="AF684" s="257"/>
      <c r="AG684" s="257"/>
      <c r="AH684" s="257"/>
      <c r="AI684" s="257"/>
      <c r="AJ684" s="257"/>
      <c r="AK684" s="257"/>
      <c r="AL684" s="257"/>
      <c r="AM684" s="257"/>
      <c r="AN684" s="257"/>
      <c r="AO684" s="257"/>
      <c r="AP684" s="257"/>
      <c r="AQ684" s="257"/>
      <c r="AR684" s="257"/>
      <c r="AS684" s="257"/>
      <c r="AT684" s="257"/>
      <c r="AU684" s="257"/>
      <c r="AV684" s="257"/>
      <c r="AW684" s="257"/>
      <c r="AX684" s="257"/>
      <c r="AY684" s="257"/>
      <c r="AZ684" s="257"/>
      <c r="BA684" s="257"/>
      <c r="BB684" s="257"/>
      <c r="BC684" s="257"/>
      <c r="BD684" s="257"/>
      <c r="BE684" s="257"/>
      <c r="BF684" s="257"/>
      <c r="BG684" s="257"/>
      <c r="BH684" s="257"/>
      <c r="BI684" s="257"/>
      <c r="BJ684" s="257"/>
    </row>
    <row r="685" spans="2:62" ht="15.75" customHeight="1">
      <c r="B685" s="7"/>
      <c r="C685" s="347"/>
      <c r="D685" s="347"/>
      <c r="E685" s="347"/>
      <c r="F685" s="347"/>
      <c r="G685" s="347"/>
      <c r="H685" s="347"/>
      <c r="I685" s="347"/>
      <c r="J685" s="347"/>
      <c r="K685" s="414"/>
      <c r="L685" s="414"/>
      <c r="M685" s="347"/>
      <c r="N685" s="416"/>
      <c r="O685" s="416"/>
      <c r="P685" s="347"/>
      <c r="Q685" s="416"/>
      <c r="R685" s="414"/>
      <c r="S685" s="347"/>
      <c r="T685" s="347"/>
      <c r="U685" s="347"/>
      <c r="V685" s="347"/>
      <c r="W685" s="347"/>
      <c r="X685" s="347"/>
      <c r="Y685" s="257"/>
      <c r="Z685" s="257"/>
      <c r="AA685" s="257"/>
      <c r="AB685" s="257"/>
      <c r="AC685" s="257"/>
      <c r="AD685" s="257"/>
      <c r="AE685" s="257"/>
      <c r="AF685" s="257"/>
      <c r="AG685" s="257"/>
      <c r="AH685" s="257"/>
      <c r="AI685" s="257"/>
      <c r="AJ685" s="257"/>
      <c r="AK685" s="257"/>
      <c r="AL685" s="257"/>
      <c r="AM685" s="257"/>
      <c r="AN685" s="257"/>
      <c r="AO685" s="257"/>
      <c r="AP685" s="257"/>
      <c r="AQ685" s="257"/>
      <c r="AR685" s="257"/>
      <c r="AS685" s="257"/>
      <c r="AT685" s="257"/>
      <c r="AU685" s="257"/>
      <c r="AV685" s="257"/>
      <c r="AW685" s="257"/>
      <c r="AX685" s="257"/>
      <c r="AY685" s="257"/>
      <c r="AZ685" s="257"/>
      <c r="BA685" s="257"/>
      <c r="BB685" s="257"/>
      <c r="BC685" s="257"/>
      <c r="BD685" s="257"/>
      <c r="BE685" s="257"/>
      <c r="BF685" s="257"/>
      <c r="BG685" s="257"/>
      <c r="BH685" s="257"/>
      <c r="BI685" s="257"/>
      <c r="BJ685" s="257"/>
    </row>
    <row r="686" spans="2:62" ht="15.75" customHeight="1">
      <c r="B686" s="7"/>
      <c r="C686" s="347"/>
      <c r="D686" s="347"/>
      <c r="E686" s="347"/>
      <c r="F686" s="347"/>
      <c r="G686" s="347"/>
      <c r="H686" s="347"/>
      <c r="I686" s="347"/>
      <c r="J686" s="347"/>
      <c r="K686" s="347"/>
      <c r="L686" s="347"/>
      <c r="M686" s="347"/>
      <c r="N686" s="414"/>
      <c r="O686" s="414"/>
      <c r="P686" s="347"/>
      <c r="Q686" s="414"/>
      <c r="R686" s="347"/>
      <c r="S686" s="347"/>
      <c r="T686" s="347"/>
      <c r="U686" s="347"/>
      <c r="V686" s="347"/>
      <c r="W686" s="347"/>
      <c r="X686" s="347"/>
      <c r="Y686" s="257"/>
      <c r="Z686" s="257"/>
      <c r="AA686" s="257"/>
      <c r="AB686" s="257"/>
      <c r="AC686" s="257"/>
      <c r="AD686" s="257"/>
      <c r="AE686" s="257"/>
      <c r="AF686" s="257"/>
      <c r="AG686" s="257"/>
      <c r="AH686" s="257"/>
      <c r="AI686" s="257"/>
      <c r="AJ686" s="257"/>
      <c r="AK686" s="257"/>
      <c r="AL686" s="257"/>
      <c r="AM686" s="257"/>
      <c r="AN686" s="257"/>
      <c r="AO686" s="257"/>
      <c r="AP686" s="257"/>
      <c r="AQ686" s="257"/>
      <c r="AR686" s="257"/>
      <c r="AS686" s="257"/>
      <c r="AT686" s="257"/>
      <c r="AU686" s="257"/>
      <c r="AV686" s="257"/>
      <c r="AW686" s="257"/>
      <c r="AX686" s="257"/>
      <c r="AY686" s="257"/>
      <c r="AZ686" s="257"/>
      <c r="BA686" s="257"/>
      <c r="BB686" s="257"/>
      <c r="BC686" s="257"/>
      <c r="BD686" s="257"/>
      <c r="BE686" s="257"/>
      <c r="BF686" s="257"/>
      <c r="BG686" s="257"/>
      <c r="BH686" s="257"/>
      <c r="BI686" s="257"/>
      <c r="BJ686" s="257"/>
    </row>
    <row r="687" spans="2:62" ht="15.75" customHeight="1">
      <c r="B687" s="7"/>
      <c r="C687" s="347"/>
      <c r="D687" s="347"/>
      <c r="E687" s="347"/>
      <c r="F687" s="347"/>
      <c r="G687" s="347"/>
      <c r="H687" s="347"/>
      <c r="I687" s="347"/>
      <c r="J687" s="347"/>
      <c r="K687" s="416"/>
      <c r="L687" s="416"/>
      <c r="M687" s="347"/>
      <c r="N687" s="414"/>
      <c r="O687" s="414"/>
      <c r="P687" s="347"/>
      <c r="Q687" s="414"/>
      <c r="R687" s="416"/>
      <c r="S687" s="347"/>
      <c r="T687" s="347"/>
      <c r="U687" s="347"/>
      <c r="V687" s="347"/>
      <c r="W687" s="347"/>
      <c r="X687" s="347"/>
      <c r="Y687" s="257"/>
      <c r="Z687" s="257"/>
      <c r="AA687" s="257"/>
      <c r="AB687" s="257"/>
      <c r="AC687" s="257"/>
      <c r="AD687" s="257"/>
      <c r="AE687" s="257"/>
      <c r="AF687" s="257"/>
      <c r="AG687" s="257"/>
      <c r="AH687" s="257"/>
      <c r="AI687" s="257"/>
      <c r="AJ687" s="257"/>
      <c r="AK687" s="257"/>
      <c r="AL687" s="257"/>
      <c r="AM687" s="257"/>
      <c r="AN687" s="257"/>
      <c r="AO687" s="257"/>
      <c r="AP687" s="257"/>
      <c r="AQ687" s="257"/>
      <c r="AR687" s="257"/>
      <c r="AS687" s="257"/>
      <c r="AT687" s="257"/>
      <c r="AU687" s="257"/>
      <c r="AV687" s="257"/>
      <c r="AW687" s="257"/>
      <c r="AX687" s="257"/>
      <c r="AY687" s="257"/>
      <c r="AZ687" s="257"/>
      <c r="BA687" s="257"/>
      <c r="BB687" s="257"/>
      <c r="BC687" s="257"/>
      <c r="BD687" s="257"/>
      <c r="BE687" s="257"/>
      <c r="BF687" s="257"/>
      <c r="BG687" s="257"/>
      <c r="BH687" s="257"/>
      <c r="BI687" s="257"/>
      <c r="BJ687" s="257"/>
    </row>
    <row r="688" spans="2:62" ht="15.75" customHeight="1">
      <c r="B688" s="7"/>
      <c r="C688" s="347"/>
      <c r="D688" s="347"/>
      <c r="E688" s="347"/>
      <c r="F688" s="347"/>
      <c r="G688" s="347"/>
      <c r="H688" s="347"/>
      <c r="I688" s="347"/>
      <c r="J688" s="347"/>
      <c r="K688" s="414"/>
      <c r="L688" s="414"/>
      <c r="M688" s="347"/>
      <c r="N688" s="414"/>
      <c r="O688" s="414"/>
      <c r="P688" s="347"/>
      <c r="Q688" s="414"/>
      <c r="R688" s="414"/>
      <c r="S688" s="347"/>
      <c r="T688" s="347"/>
      <c r="U688" s="347"/>
      <c r="V688" s="347"/>
      <c r="W688" s="347"/>
      <c r="X688" s="347"/>
      <c r="Y688" s="257"/>
      <c r="Z688" s="257"/>
      <c r="AA688" s="257"/>
      <c r="AB688" s="257"/>
      <c r="AC688" s="257"/>
      <c r="AD688" s="257"/>
      <c r="AE688" s="257"/>
      <c r="AF688" s="257"/>
      <c r="AG688" s="257"/>
      <c r="AH688" s="257"/>
      <c r="AI688" s="257"/>
      <c r="AJ688" s="257"/>
      <c r="AK688" s="257"/>
      <c r="AL688" s="257"/>
      <c r="AM688" s="257"/>
      <c r="AN688" s="257"/>
      <c r="AO688" s="257"/>
      <c r="AP688" s="257"/>
      <c r="AQ688" s="257"/>
      <c r="AR688" s="257"/>
      <c r="AS688" s="257"/>
      <c r="AT688" s="257"/>
      <c r="AU688" s="257"/>
      <c r="AV688" s="257"/>
      <c r="AW688" s="257"/>
      <c r="AX688" s="257"/>
      <c r="AY688" s="257"/>
      <c r="AZ688" s="257"/>
      <c r="BA688" s="257"/>
      <c r="BB688" s="257"/>
      <c r="BC688" s="257"/>
      <c r="BD688" s="257"/>
      <c r="BE688" s="257"/>
      <c r="BF688" s="257"/>
      <c r="BG688" s="257"/>
      <c r="BH688" s="257"/>
      <c r="BI688" s="257"/>
      <c r="BJ688" s="257"/>
    </row>
    <row r="689" spans="2:62" ht="15.75" customHeight="1">
      <c r="B689" s="7"/>
      <c r="C689" s="347"/>
      <c r="D689" s="347"/>
      <c r="E689" s="347"/>
      <c r="F689" s="347"/>
      <c r="G689" s="347"/>
      <c r="H689" s="347"/>
      <c r="I689" s="347"/>
      <c r="J689" s="347"/>
      <c r="K689" s="414"/>
      <c r="L689" s="414"/>
      <c r="M689" s="347"/>
      <c r="N689" s="414"/>
      <c r="O689" s="414"/>
      <c r="P689" s="347"/>
      <c r="Q689" s="414"/>
      <c r="R689" s="414"/>
      <c r="S689" s="347"/>
      <c r="T689" s="347"/>
      <c r="U689" s="347"/>
      <c r="V689" s="347"/>
      <c r="W689" s="347"/>
      <c r="X689" s="347"/>
      <c r="Y689" s="257"/>
      <c r="Z689" s="257"/>
      <c r="AA689" s="257"/>
      <c r="AB689" s="257"/>
      <c r="AC689" s="257"/>
      <c r="AD689" s="257"/>
      <c r="AE689" s="257"/>
      <c r="AF689" s="257"/>
      <c r="AG689" s="257"/>
      <c r="AH689" s="257"/>
      <c r="AI689" s="257"/>
      <c r="AJ689" s="257"/>
      <c r="AK689" s="257"/>
      <c r="AL689" s="257"/>
      <c r="AM689" s="257"/>
      <c r="AN689" s="257"/>
      <c r="AO689" s="257"/>
      <c r="AP689" s="257"/>
      <c r="AQ689" s="257"/>
      <c r="AR689" s="257"/>
      <c r="AS689" s="257"/>
      <c r="AT689" s="257"/>
      <c r="AU689" s="257"/>
      <c r="AV689" s="257"/>
      <c r="AW689" s="257"/>
      <c r="AX689" s="257"/>
      <c r="AY689" s="257"/>
      <c r="AZ689" s="257"/>
      <c r="BA689" s="257"/>
      <c r="BB689" s="257"/>
      <c r="BC689" s="257"/>
      <c r="BD689" s="257"/>
      <c r="BE689" s="257"/>
      <c r="BF689" s="257"/>
      <c r="BG689" s="257"/>
      <c r="BH689" s="257"/>
      <c r="BI689" s="257"/>
      <c r="BJ689" s="257"/>
    </row>
    <row r="690" spans="2:62" ht="15.75" customHeight="1">
      <c r="B690" s="7"/>
      <c r="C690" s="347"/>
      <c r="D690" s="347"/>
      <c r="E690" s="347"/>
      <c r="F690" s="347"/>
      <c r="G690" s="347"/>
      <c r="H690" s="347"/>
      <c r="I690" s="347"/>
      <c r="J690" s="347"/>
      <c r="K690" s="414"/>
      <c r="L690" s="414"/>
      <c r="M690" s="347"/>
      <c r="N690" s="414"/>
      <c r="O690" s="414"/>
      <c r="P690" s="347"/>
      <c r="Q690" s="414"/>
      <c r="R690" s="414"/>
      <c r="S690" s="347"/>
      <c r="T690" s="347"/>
      <c r="U690" s="347"/>
      <c r="V690" s="347"/>
      <c r="W690" s="347"/>
      <c r="X690" s="347"/>
      <c r="Y690" s="257"/>
      <c r="Z690" s="257"/>
      <c r="AA690" s="257"/>
      <c r="AB690" s="257"/>
      <c r="AC690" s="257"/>
      <c r="AD690" s="257"/>
      <c r="AE690" s="257"/>
      <c r="AF690" s="257"/>
      <c r="AG690" s="257"/>
      <c r="AH690" s="257"/>
      <c r="AI690" s="257"/>
      <c r="AJ690" s="257"/>
      <c r="AK690" s="257"/>
      <c r="AL690" s="257"/>
      <c r="AM690" s="257"/>
      <c r="AN690" s="257"/>
      <c r="AO690" s="257"/>
      <c r="AP690" s="257"/>
      <c r="AQ690" s="257"/>
      <c r="AR690" s="257"/>
      <c r="AS690" s="257"/>
      <c r="AT690" s="257"/>
      <c r="AU690" s="257"/>
      <c r="AV690" s="257"/>
      <c r="AW690" s="257"/>
      <c r="AX690" s="257"/>
      <c r="AY690" s="257"/>
      <c r="AZ690" s="257"/>
      <c r="BA690" s="257"/>
      <c r="BB690" s="257"/>
      <c r="BC690" s="257"/>
      <c r="BD690" s="257"/>
      <c r="BE690" s="257"/>
      <c r="BF690" s="257"/>
      <c r="BG690" s="257"/>
      <c r="BH690" s="257"/>
      <c r="BI690" s="257"/>
      <c r="BJ690" s="257"/>
    </row>
    <row r="691" spans="2:62" ht="15.75" customHeight="1">
      <c r="B691" s="7"/>
      <c r="C691" s="347"/>
      <c r="D691" s="347"/>
      <c r="E691" s="347"/>
      <c r="F691" s="347"/>
      <c r="G691" s="347"/>
      <c r="H691" s="347"/>
      <c r="I691" s="347"/>
      <c r="J691" s="347"/>
      <c r="K691" s="414"/>
      <c r="L691" s="414"/>
      <c r="M691" s="347"/>
      <c r="N691" s="414"/>
      <c r="O691" s="414"/>
      <c r="P691" s="347"/>
      <c r="Q691" s="414"/>
      <c r="R691" s="414"/>
      <c r="S691" s="347"/>
      <c r="T691" s="347"/>
      <c r="U691" s="347"/>
      <c r="V691" s="347"/>
      <c r="W691" s="347"/>
      <c r="X691" s="347"/>
      <c r="Y691" s="257"/>
      <c r="Z691" s="257"/>
      <c r="AA691" s="257"/>
      <c r="AB691" s="257"/>
      <c r="AC691" s="257"/>
      <c r="AD691" s="257"/>
      <c r="AE691" s="257"/>
      <c r="AF691" s="257"/>
      <c r="AG691" s="257"/>
      <c r="AH691" s="257"/>
      <c r="AI691" s="257"/>
      <c r="AJ691" s="257"/>
      <c r="AK691" s="257"/>
      <c r="AL691" s="257"/>
      <c r="AM691" s="257"/>
      <c r="AN691" s="257"/>
      <c r="AO691" s="257"/>
      <c r="AP691" s="257"/>
      <c r="AQ691" s="257"/>
      <c r="AR691" s="257"/>
      <c r="AS691" s="257"/>
      <c r="AT691" s="257"/>
      <c r="AU691" s="257"/>
      <c r="AV691" s="257"/>
      <c r="AW691" s="257"/>
      <c r="AX691" s="257"/>
      <c r="AY691" s="257"/>
      <c r="AZ691" s="257"/>
      <c r="BA691" s="257"/>
      <c r="BB691" s="257"/>
      <c r="BC691" s="257"/>
      <c r="BD691" s="257"/>
      <c r="BE691" s="257"/>
      <c r="BF691" s="257"/>
      <c r="BG691" s="257"/>
      <c r="BH691" s="257"/>
      <c r="BI691" s="257"/>
      <c r="BJ691" s="257"/>
    </row>
    <row r="692" spans="2:62" ht="15.75" customHeight="1">
      <c r="B692" s="7"/>
      <c r="C692" s="347"/>
      <c r="D692" s="347"/>
      <c r="E692" s="347"/>
      <c r="F692" s="347"/>
      <c r="G692" s="347"/>
      <c r="H692" s="347"/>
      <c r="I692" s="347"/>
      <c r="J692" s="347"/>
      <c r="K692" s="414"/>
      <c r="L692" s="414"/>
      <c r="M692" s="347"/>
      <c r="N692" s="414"/>
      <c r="O692" s="414"/>
      <c r="P692" s="347"/>
      <c r="Q692" s="414"/>
      <c r="R692" s="414"/>
      <c r="S692" s="347"/>
      <c r="T692" s="347"/>
      <c r="U692" s="347"/>
      <c r="V692" s="347"/>
      <c r="W692" s="347"/>
      <c r="X692" s="347"/>
      <c r="Y692" s="257"/>
      <c r="Z692" s="257"/>
      <c r="AA692" s="257"/>
      <c r="AB692" s="257"/>
      <c r="AC692" s="257"/>
      <c r="AD692" s="257"/>
      <c r="AE692" s="257"/>
      <c r="AF692" s="257"/>
      <c r="AG692" s="257"/>
      <c r="AH692" s="257"/>
      <c r="AI692" s="257"/>
      <c r="AJ692" s="257"/>
      <c r="AK692" s="257"/>
      <c r="AL692" s="257"/>
      <c r="AM692" s="257"/>
      <c r="AN692" s="257"/>
      <c r="AO692" s="257"/>
      <c r="AP692" s="257"/>
      <c r="AQ692" s="257"/>
      <c r="AR692" s="257"/>
      <c r="AS692" s="257"/>
      <c r="AT692" s="257"/>
      <c r="AU692" s="257"/>
      <c r="AV692" s="257"/>
      <c r="AW692" s="257"/>
      <c r="AX692" s="257"/>
      <c r="AY692" s="257"/>
      <c r="AZ692" s="257"/>
      <c r="BA692" s="257"/>
      <c r="BB692" s="257"/>
      <c r="BC692" s="257"/>
      <c r="BD692" s="257"/>
      <c r="BE692" s="257"/>
      <c r="BF692" s="257"/>
      <c r="BG692" s="257"/>
      <c r="BH692" s="257"/>
      <c r="BI692" s="257"/>
      <c r="BJ692" s="257"/>
    </row>
    <row r="693" spans="2:62" ht="15.75" customHeight="1">
      <c r="B693" s="7"/>
      <c r="C693" s="347"/>
      <c r="D693" s="347"/>
      <c r="E693" s="347"/>
      <c r="F693" s="347"/>
      <c r="G693" s="347"/>
      <c r="H693" s="347"/>
      <c r="I693" s="347"/>
      <c r="J693" s="347"/>
      <c r="K693" s="414"/>
      <c r="L693" s="414"/>
      <c r="M693" s="347"/>
      <c r="N693" s="414"/>
      <c r="O693" s="414"/>
      <c r="P693" s="347"/>
      <c r="Q693" s="414"/>
      <c r="R693" s="414"/>
      <c r="S693" s="347"/>
      <c r="T693" s="347"/>
      <c r="U693" s="347"/>
      <c r="V693" s="347"/>
      <c r="W693" s="347"/>
      <c r="X693" s="347"/>
      <c r="Y693" s="257"/>
      <c r="Z693" s="257"/>
      <c r="AA693" s="257"/>
      <c r="AB693" s="257"/>
      <c r="AC693" s="257"/>
      <c r="AD693" s="257"/>
      <c r="AE693" s="257"/>
      <c r="AF693" s="257"/>
      <c r="AG693" s="257"/>
      <c r="AH693" s="257"/>
      <c r="AI693" s="257"/>
      <c r="AJ693" s="257"/>
      <c r="AK693" s="257"/>
      <c r="AL693" s="257"/>
      <c r="AM693" s="257"/>
      <c r="AN693" s="257"/>
      <c r="AO693" s="257"/>
      <c r="AP693" s="257"/>
      <c r="AQ693" s="257"/>
      <c r="AR693" s="257"/>
      <c r="AS693" s="257"/>
      <c r="AT693" s="257"/>
      <c r="AU693" s="257"/>
      <c r="AV693" s="257"/>
      <c r="AW693" s="257"/>
      <c r="AX693" s="257"/>
      <c r="AY693" s="257"/>
      <c r="AZ693" s="257"/>
      <c r="BA693" s="257"/>
      <c r="BB693" s="257"/>
      <c r="BC693" s="257"/>
      <c r="BD693" s="257"/>
      <c r="BE693" s="257"/>
      <c r="BF693" s="257"/>
      <c r="BG693" s="257"/>
      <c r="BH693" s="257"/>
      <c r="BI693" s="257"/>
      <c r="BJ693" s="257"/>
    </row>
    <row r="694" spans="2:62" ht="15.75" customHeight="1">
      <c r="B694" s="7"/>
      <c r="C694" s="347"/>
      <c r="D694" s="347"/>
      <c r="E694" s="347"/>
      <c r="F694" s="347"/>
      <c r="G694" s="347"/>
      <c r="H694" s="347"/>
      <c r="I694" s="347"/>
      <c r="J694" s="347"/>
      <c r="K694" s="414"/>
      <c r="L694" s="416"/>
      <c r="M694" s="347"/>
      <c r="N694" s="414"/>
      <c r="O694" s="414"/>
      <c r="P694" s="347"/>
      <c r="Q694" s="414"/>
      <c r="R694" s="416"/>
      <c r="S694" s="347"/>
      <c r="T694" s="347"/>
      <c r="U694" s="347"/>
      <c r="V694" s="347"/>
      <c r="W694" s="347"/>
      <c r="X694" s="347"/>
      <c r="Y694" s="257"/>
      <c r="Z694" s="257"/>
      <c r="AA694" s="257"/>
      <c r="AB694" s="257"/>
      <c r="AC694" s="257"/>
      <c r="AD694" s="257"/>
      <c r="AE694" s="257"/>
      <c r="AF694" s="257"/>
      <c r="AG694" s="257"/>
      <c r="AH694" s="257"/>
      <c r="AI694" s="257"/>
      <c r="AJ694" s="257"/>
      <c r="AK694" s="257"/>
      <c r="AL694" s="257"/>
      <c r="AM694" s="257"/>
      <c r="AN694" s="257"/>
      <c r="AO694" s="257"/>
      <c r="AP694" s="257"/>
      <c r="AQ694" s="257"/>
      <c r="AR694" s="257"/>
      <c r="AS694" s="257"/>
      <c r="AT694" s="257"/>
      <c r="AU694" s="257"/>
      <c r="AV694" s="257"/>
      <c r="AW694" s="257"/>
      <c r="AX694" s="257"/>
      <c r="AY694" s="257"/>
      <c r="AZ694" s="257"/>
      <c r="BA694" s="257"/>
      <c r="BB694" s="257"/>
      <c r="BC694" s="257"/>
      <c r="BD694" s="257"/>
      <c r="BE694" s="257"/>
      <c r="BF694" s="257"/>
      <c r="BG694" s="257"/>
      <c r="BH694" s="257"/>
      <c r="BI694" s="257"/>
      <c r="BJ694" s="257"/>
    </row>
    <row r="695" spans="2:62" ht="15.75" customHeight="1">
      <c r="B695" s="7"/>
      <c r="C695" s="347"/>
      <c r="D695" s="347"/>
      <c r="E695" s="347"/>
      <c r="F695" s="347"/>
      <c r="G695" s="347"/>
      <c r="H695" s="347"/>
      <c r="I695" s="347"/>
      <c r="J695" s="347"/>
      <c r="K695" s="414"/>
      <c r="L695" s="414"/>
      <c r="M695" s="347"/>
      <c r="N695" s="414"/>
      <c r="O695" s="414"/>
      <c r="P695" s="347"/>
      <c r="Q695" s="414"/>
      <c r="R695" s="414"/>
      <c r="S695" s="347"/>
      <c r="T695" s="347"/>
      <c r="U695" s="347"/>
      <c r="V695" s="347"/>
      <c r="W695" s="347"/>
      <c r="X695" s="347"/>
      <c r="Y695" s="257"/>
      <c r="Z695" s="257"/>
      <c r="AA695" s="257"/>
      <c r="AB695" s="257"/>
      <c r="AC695" s="257"/>
      <c r="AD695" s="257"/>
      <c r="AE695" s="257"/>
      <c r="AF695" s="257"/>
      <c r="AG695" s="257"/>
      <c r="AH695" s="257"/>
      <c r="AI695" s="257"/>
      <c r="AJ695" s="257"/>
      <c r="AK695" s="257"/>
      <c r="AL695" s="257"/>
      <c r="AM695" s="257"/>
      <c r="AN695" s="257"/>
      <c r="AO695" s="257"/>
      <c r="AP695" s="257"/>
      <c r="AQ695" s="257"/>
      <c r="AR695" s="257"/>
      <c r="AS695" s="257"/>
      <c r="AT695" s="257"/>
      <c r="AU695" s="257"/>
      <c r="AV695" s="257"/>
      <c r="AW695" s="257"/>
      <c r="AX695" s="257"/>
      <c r="AY695" s="257"/>
      <c r="AZ695" s="257"/>
      <c r="BA695" s="257"/>
      <c r="BB695" s="257"/>
      <c r="BC695" s="257"/>
      <c r="BD695" s="257"/>
      <c r="BE695" s="257"/>
      <c r="BF695" s="257"/>
      <c r="BG695" s="257"/>
      <c r="BH695" s="257"/>
      <c r="BI695" s="257"/>
      <c r="BJ695" s="257"/>
    </row>
    <row r="696" spans="2:62" ht="15.75" customHeight="1">
      <c r="B696" s="7"/>
      <c r="C696" s="347"/>
      <c r="D696" s="347"/>
      <c r="E696" s="347"/>
      <c r="F696" s="347"/>
      <c r="G696" s="347"/>
      <c r="H696" s="347"/>
      <c r="I696" s="347"/>
      <c r="J696" s="347"/>
      <c r="K696" s="414"/>
      <c r="L696" s="414"/>
      <c r="M696" s="347"/>
      <c r="N696" s="414"/>
      <c r="O696" s="414"/>
      <c r="P696" s="347"/>
      <c r="Q696" s="414"/>
      <c r="R696" s="414"/>
      <c r="S696" s="347"/>
      <c r="T696" s="347"/>
      <c r="U696" s="347"/>
      <c r="V696" s="347"/>
      <c r="W696" s="347"/>
      <c r="X696" s="347"/>
      <c r="Y696" s="257"/>
      <c r="Z696" s="257"/>
      <c r="AA696" s="257"/>
      <c r="AB696" s="257"/>
      <c r="AC696" s="257"/>
      <c r="AD696" s="257"/>
      <c r="AE696" s="257"/>
      <c r="AF696" s="257"/>
      <c r="AG696" s="257"/>
      <c r="AH696" s="257"/>
      <c r="AI696" s="257"/>
      <c r="AJ696" s="257"/>
      <c r="AK696" s="257"/>
      <c r="AL696" s="257"/>
      <c r="AM696" s="257"/>
      <c r="AN696" s="257"/>
      <c r="AO696" s="257"/>
      <c r="AP696" s="257"/>
      <c r="AQ696" s="257"/>
      <c r="AR696" s="257"/>
      <c r="AS696" s="257"/>
      <c r="AT696" s="257"/>
      <c r="AU696" s="257"/>
      <c r="AV696" s="257"/>
      <c r="AW696" s="257"/>
      <c r="AX696" s="257"/>
      <c r="AY696" s="257"/>
      <c r="AZ696" s="257"/>
      <c r="BA696" s="257"/>
      <c r="BB696" s="257"/>
      <c r="BC696" s="257"/>
      <c r="BD696" s="257"/>
      <c r="BE696" s="257"/>
      <c r="BF696" s="257"/>
      <c r="BG696" s="257"/>
      <c r="BH696" s="257"/>
      <c r="BI696" s="257"/>
      <c r="BJ696" s="257"/>
    </row>
    <row r="697" spans="2:62" ht="15.75" customHeight="1">
      <c r="B697" s="7"/>
      <c r="C697" s="347"/>
      <c r="D697" s="347"/>
      <c r="E697" s="347"/>
      <c r="F697" s="347"/>
      <c r="G697" s="347"/>
      <c r="H697" s="347"/>
      <c r="I697" s="347"/>
      <c r="J697" s="347"/>
      <c r="K697" s="414"/>
      <c r="L697" s="414"/>
      <c r="M697" s="347"/>
      <c r="N697" s="416"/>
      <c r="O697" s="416"/>
      <c r="P697" s="347"/>
      <c r="Q697" s="416"/>
      <c r="R697" s="414"/>
      <c r="S697" s="347"/>
      <c r="T697" s="347"/>
      <c r="U697" s="347"/>
      <c r="V697" s="347"/>
      <c r="W697" s="347"/>
      <c r="X697" s="347"/>
      <c r="Y697" s="257"/>
      <c r="Z697" s="257"/>
      <c r="AA697" s="257"/>
      <c r="AB697" s="257"/>
      <c r="AC697" s="257"/>
      <c r="AD697" s="257"/>
      <c r="AE697" s="257"/>
      <c r="AF697" s="257"/>
      <c r="AG697" s="257"/>
      <c r="AH697" s="257"/>
      <c r="AI697" s="257"/>
      <c r="AJ697" s="257"/>
      <c r="AK697" s="257"/>
      <c r="AL697" s="257"/>
      <c r="AM697" s="257"/>
      <c r="AN697" s="257"/>
      <c r="AO697" s="257"/>
      <c r="AP697" s="257"/>
      <c r="AQ697" s="257"/>
      <c r="AR697" s="257"/>
      <c r="AS697" s="257"/>
      <c r="AT697" s="257"/>
      <c r="AU697" s="257"/>
      <c r="AV697" s="257"/>
      <c r="AW697" s="257"/>
      <c r="AX697" s="257"/>
      <c r="AY697" s="257"/>
      <c r="AZ697" s="257"/>
      <c r="BA697" s="257"/>
      <c r="BB697" s="257"/>
      <c r="BC697" s="257"/>
      <c r="BD697" s="257"/>
      <c r="BE697" s="257"/>
      <c r="BF697" s="257"/>
      <c r="BG697" s="257"/>
      <c r="BH697" s="257"/>
      <c r="BI697" s="257"/>
      <c r="BJ697" s="257"/>
    </row>
  </sheetData>
  <mergeCells count="42">
    <mergeCell ref="R91:S91"/>
    <mergeCell ref="D169:F169"/>
    <mergeCell ref="G169:I169"/>
    <mergeCell ref="D91:F91"/>
    <mergeCell ref="G91:I91"/>
    <mergeCell ref="J91:L91"/>
    <mergeCell ref="M91:N91"/>
    <mergeCell ref="O91:Q91"/>
    <mergeCell ref="R3:S3"/>
    <mergeCell ref="D3:F3"/>
    <mergeCell ref="G3:I3"/>
    <mergeCell ref="J3:L3"/>
    <mergeCell ref="M3:N3"/>
    <mergeCell ref="O3:Q3"/>
    <mergeCell ref="J169:L169"/>
    <mergeCell ref="M169:N169"/>
    <mergeCell ref="O169:Q169"/>
    <mergeCell ref="R292:S292"/>
    <mergeCell ref="D237:F237"/>
    <mergeCell ref="G237:I237"/>
    <mergeCell ref="J237:L237"/>
    <mergeCell ref="M237:N237"/>
    <mergeCell ref="O237:Q237"/>
    <mergeCell ref="R237:S237"/>
    <mergeCell ref="D292:F292"/>
    <mergeCell ref="G292:I292"/>
    <mergeCell ref="J292:L292"/>
    <mergeCell ref="M292:N292"/>
    <mergeCell ref="O292:Q292"/>
    <mergeCell ref="R169:S169"/>
    <mergeCell ref="AM403:AO403"/>
    <mergeCell ref="D357:F357"/>
    <mergeCell ref="G357:I357"/>
    <mergeCell ref="J357:L357"/>
    <mergeCell ref="M357:N357"/>
    <mergeCell ref="O357:Q357"/>
    <mergeCell ref="R357:S357"/>
    <mergeCell ref="X403:Z403"/>
    <mergeCell ref="AA403:AC403"/>
    <mergeCell ref="AD403:AF403"/>
    <mergeCell ref="AG403:AI403"/>
    <mergeCell ref="AJ403:AL403"/>
  </mergeCells>
  <conditionalFormatting sqref="K291 H168:I168 K168 J168:J195 J291:J292 H170:I170 H236:I236 K236 H291:I291 K170:L170 J90:J91 H90:I90 J3 K90 J236:J239 H238:I239 K238:L238 H308:L310 H303:L305 H293:L293 L18 L86:L90 H86:K88 H163:L163 H164 J164:K164 H165:K166 L165:L168 H233:K234 L233:L236 H289:K289 L289:L291 J83:L85 H231:L231 H232 J232:K232 H287:L287 H288 J288:K288 H351:L351 H352:H354 J352:K354 J72:L72 I121:L121 H152:L152 H348:L348 J399:K399 H399 H242:L242 H363:L363 H251:L252 H96:L97 I100:L100 H100:H103 L24 J13:J14 J16 K94:K95 I104:L110 K99 H134:L134 K172:L172 K175:L176 K178:L179 K181:L181 K184:L186 K183 K188:L189 H312:L315 L182 K306:K307 K311 K191:L195 L190 J101:K103 H135:H136 J135:K136 H155:H156 J155:K156 H172:I173 H175:I176 H178:I179 H181:I182 H188:I189 H191:I195 H364:H375 J364:K375 H284:L284 J18:J24 J49:L54 L173 L6:L14 J31:K48 J111:K120 J122:K133 H105:H133 L125:L129 O122:P133 Q125:Q129 H225:H228 J225:K228 H281:H283 L275:L283 J294:K302 L319:L324 J317:K347 H317:H347 J253:K274 H253:H274 H197:H218 J197:K218 H184:I186 J25:L30">
    <cfRule type="expression" dxfId="723" priority="337" stopIfTrue="1">
      <formula>"esterreur(reference)"</formula>
    </cfRule>
  </conditionalFormatting>
  <conditionalFormatting sqref="M95:M96">
    <cfRule type="expression" dxfId="722" priority="338" stopIfTrue="1">
      <formula>"esterreur(reference)"</formula>
    </cfRule>
  </conditionalFormatting>
  <conditionalFormatting sqref="H275:H280 J275:K280">
    <cfRule type="expression" dxfId="721" priority="339" stopIfTrue="1">
      <formula>"esterreur(reference)"</formula>
    </cfRule>
  </conditionalFormatting>
  <conditionalFormatting sqref="H219:H224 J219:K224">
    <cfRule type="expression" dxfId="720" priority="340" stopIfTrue="1">
      <formula>"esterreur(reference)"</formula>
    </cfRule>
  </conditionalFormatting>
  <conditionalFormatting sqref="H141:H147 J141:K147">
    <cfRule type="expression" dxfId="719" priority="341" stopIfTrue="1">
      <formula>"esterreur(reference)"</formula>
    </cfRule>
  </conditionalFormatting>
  <conditionalFormatting sqref="H137:H139 J137:K139">
    <cfRule type="expression" dxfId="718" priority="342" stopIfTrue="1">
      <formula>"esterreur(reference)"</formula>
    </cfRule>
  </conditionalFormatting>
  <conditionalFormatting sqref="H140 J140:K140">
    <cfRule type="expression" dxfId="717" priority="343" stopIfTrue="1">
      <formula>"esterreur(reference)"</formula>
    </cfRule>
  </conditionalFormatting>
  <conditionalFormatting sqref="L82">
    <cfRule type="expression" dxfId="716" priority="317" stopIfTrue="1">
      <formula>"esterreur(reference)"</formula>
    </cfRule>
  </conditionalFormatting>
  <conditionalFormatting sqref="M311">
    <cfRule type="expression" dxfId="715" priority="344" stopIfTrue="1">
      <formula>"esterreur(reference)"</formula>
    </cfRule>
  </conditionalFormatting>
  <conditionalFormatting sqref="R311">
    <cfRule type="expression" dxfId="714" priority="345" stopIfTrue="1">
      <formula>"esterreur(reference)"</formula>
    </cfRule>
  </conditionalFormatting>
  <conditionalFormatting sqref="AG408:AI413 AH490:AI490 AH465:AI467 AH452:AI459 AH432:AI447 AH460:AH461 AI491:AI493 AH419:AI423 AH427:AI430 AI424:AI426">
    <cfRule type="cellIs" dxfId="713" priority="346" operator="greaterThan">
      <formula>0</formula>
    </cfRule>
  </conditionalFormatting>
  <conditionalFormatting sqref="AH468:AI475 AH479:AI479">
    <cfRule type="cellIs" dxfId="712" priority="347" operator="lessThan">
      <formula>0</formula>
    </cfRule>
  </conditionalFormatting>
  <conditionalFormatting sqref="AH491:AH493">
    <cfRule type="cellIs" dxfId="711" priority="348" operator="greaterThan">
      <formula>0</formula>
    </cfRule>
  </conditionalFormatting>
  <conditionalFormatting sqref="J281:K283">
    <cfRule type="expression" dxfId="710" priority="349" stopIfTrue="1">
      <formula>"esterreur(reference)"</formula>
    </cfRule>
  </conditionalFormatting>
  <conditionalFormatting sqref="K356 J356:J357 H356:I356 L355:L356 H358:L358">
    <cfRule type="expression" dxfId="709" priority="350" stopIfTrue="1">
      <formula>"esterreur(reference)"</formula>
    </cfRule>
  </conditionalFormatting>
  <conditionalFormatting sqref="H396">
    <cfRule type="expression" dxfId="708" priority="351" stopIfTrue="1">
      <formula>"esterreur(reference)"</formula>
    </cfRule>
  </conditionalFormatting>
  <conditionalFormatting sqref="I376:L376 H377:H392 J377:K392">
    <cfRule type="expression" dxfId="707" priority="352" stopIfTrue="1">
      <formula>"esterreur(reference)"</formula>
    </cfRule>
  </conditionalFormatting>
  <conditionalFormatting sqref="H397:L398 I396:L396 H395:L395 H393:H394 J393:K393">
    <cfRule type="expression" dxfId="706" priority="353" stopIfTrue="1">
      <formula>"esterreur(reference)"</formula>
    </cfRule>
  </conditionalFormatting>
  <conditionalFormatting sqref="H360:L362 H359 K359">
    <cfRule type="expression" dxfId="705" priority="354" stopIfTrue="1">
      <formula>"esterreur(reference)"</formula>
    </cfRule>
  </conditionalFormatting>
  <conditionalFormatting sqref="K394">
    <cfRule type="expression" dxfId="704" priority="355" stopIfTrue="1">
      <formula>"esterreur(reference)"</formula>
    </cfRule>
  </conditionalFormatting>
  <conditionalFormatting sqref="H316:L316">
    <cfRule type="expression" dxfId="703" priority="356" stopIfTrue="1">
      <formula>"esterreur(reference)"</formula>
    </cfRule>
  </conditionalFormatting>
  <conditionalFormatting sqref="H196:L196">
    <cfRule type="expression" dxfId="702" priority="357" stopIfTrue="1">
      <formula>"esterreur(reference)"</formula>
    </cfRule>
  </conditionalFormatting>
  <conditionalFormatting sqref="J55:K56 J71:K71">
    <cfRule type="expression" dxfId="701" priority="358" stopIfTrue="1">
      <formula>"esterreur(reference)"</formula>
    </cfRule>
  </conditionalFormatting>
  <conditionalFormatting sqref="J61:K70">
    <cfRule type="expression" dxfId="700" priority="359" stopIfTrue="1">
      <formula>"esterreur(reference)"</formula>
    </cfRule>
  </conditionalFormatting>
  <conditionalFormatting sqref="J57:K59">
    <cfRule type="expression" dxfId="699" priority="360" stopIfTrue="1">
      <formula>"esterreur(reference)"</formula>
    </cfRule>
  </conditionalFormatting>
  <conditionalFormatting sqref="J60:K60">
    <cfRule type="expression" dxfId="698" priority="361" stopIfTrue="1">
      <formula>"esterreur(reference)"</formula>
    </cfRule>
  </conditionalFormatting>
  <conditionalFormatting sqref="L19 L21:L23">
    <cfRule type="expression" dxfId="697" priority="335" stopIfTrue="1">
      <formula>"esterreur(reference)"</formula>
    </cfRule>
  </conditionalFormatting>
  <conditionalFormatting sqref="K98">
    <cfRule type="expression" dxfId="696" priority="362" stopIfTrue="1">
      <formula>"esterreur(reference)"</formula>
    </cfRule>
  </conditionalFormatting>
  <conditionalFormatting sqref="L331:L347">
    <cfRule type="expression" dxfId="695" priority="231" stopIfTrue="1">
      <formula>"esterreur(reference)"</formula>
    </cfRule>
  </conditionalFormatting>
  <conditionalFormatting sqref="L16:L17">
    <cfRule type="expression" dxfId="694" priority="336" stopIfTrue="1">
      <formula>"esterreur(reference)"</formula>
    </cfRule>
  </conditionalFormatting>
  <conditionalFormatting sqref="L20">
    <cfRule type="expression" dxfId="693" priority="334" stopIfTrue="1">
      <formula>"esterreur(reference)"</formula>
    </cfRule>
  </conditionalFormatting>
  <conditionalFormatting sqref="L325">
    <cfRule type="expression" dxfId="692" priority="235" stopIfTrue="1">
      <formula>"esterreur(reference)"</formula>
    </cfRule>
  </conditionalFormatting>
  <conditionalFormatting sqref="L326">
    <cfRule type="expression" dxfId="691" priority="234" stopIfTrue="1">
      <formula>"esterreur(reference)"</formula>
    </cfRule>
  </conditionalFormatting>
  <conditionalFormatting sqref="L327">
    <cfRule type="expression" dxfId="690" priority="233" stopIfTrue="1">
      <formula>"esterreur(reference)"</formula>
    </cfRule>
  </conditionalFormatting>
  <conditionalFormatting sqref="L328">
    <cfRule type="expression" dxfId="689" priority="232" stopIfTrue="1">
      <formula>"esterreur(reference)"</formula>
    </cfRule>
  </conditionalFormatting>
  <conditionalFormatting sqref="L42">
    <cfRule type="expression" dxfId="688" priority="333" stopIfTrue="1">
      <formula>"esterreur(reference)"</formula>
    </cfRule>
  </conditionalFormatting>
  <conditionalFormatting sqref="L43">
    <cfRule type="expression" dxfId="687" priority="332" stopIfTrue="1">
      <formula>"esterreur(reference)"</formula>
    </cfRule>
  </conditionalFormatting>
  <conditionalFormatting sqref="L44">
    <cfRule type="expression" dxfId="686" priority="331" stopIfTrue="1">
      <formula>"esterreur(reference)"</formula>
    </cfRule>
  </conditionalFormatting>
  <conditionalFormatting sqref="L45:L48">
    <cfRule type="expression" dxfId="685" priority="330" stopIfTrue="1">
      <formula>"esterreur(reference)"</formula>
    </cfRule>
  </conditionalFormatting>
  <conditionalFormatting sqref="L55">
    <cfRule type="expression" dxfId="684" priority="329" stopIfTrue="1">
      <formula>"esterreur(reference)"</formula>
    </cfRule>
  </conditionalFormatting>
  <conditionalFormatting sqref="L56">
    <cfRule type="expression" dxfId="683" priority="328" stopIfTrue="1">
      <formula>"esterreur(reference)"</formula>
    </cfRule>
  </conditionalFormatting>
  <conditionalFormatting sqref="L271">
    <cfRule type="expression" dxfId="682" priority="246" stopIfTrue="1">
      <formula>"esterreur(reference)"</formula>
    </cfRule>
  </conditionalFormatting>
  <conditionalFormatting sqref="L58">
    <cfRule type="expression" dxfId="681" priority="327" stopIfTrue="1">
      <formula>"esterreur(reference)"</formula>
    </cfRule>
  </conditionalFormatting>
  <conditionalFormatting sqref="L61">
    <cfRule type="expression" dxfId="680" priority="326" stopIfTrue="1">
      <formula>"esterreur(reference)"</formula>
    </cfRule>
  </conditionalFormatting>
  <conditionalFormatting sqref="L274">
    <cfRule type="expression" dxfId="679" priority="244" stopIfTrue="1">
      <formula>"esterreur(reference)"</formula>
    </cfRule>
  </conditionalFormatting>
  <conditionalFormatting sqref="L63">
    <cfRule type="expression" dxfId="678" priority="325" stopIfTrue="1">
      <formula>"esterreur(reference)"</formula>
    </cfRule>
  </conditionalFormatting>
  <conditionalFormatting sqref="L62">
    <cfRule type="expression" dxfId="677" priority="324" stopIfTrue="1">
      <formula>"esterreur(reference)"</formula>
    </cfRule>
  </conditionalFormatting>
  <conditionalFormatting sqref="L64">
    <cfRule type="expression" dxfId="676" priority="323" stopIfTrue="1">
      <formula>"esterreur(reference)"</formula>
    </cfRule>
  </conditionalFormatting>
  <conditionalFormatting sqref="L65">
    <cfRule type="expression" dxfId="675" priority="322" stopIfTrue="1">
      <formula>"esterreur(reference)"</formula>
    </cfRule>
  </conditionalFormatting>
  <conditionalFormatting sqref="L69 L66:L67">
    <cfRule type="expression" dxfId="674" priority="321" stopIfTrue="1">
      <formula>"esterreur(reference)"</formula>
    </cfRule>
  </conditionalFormatting>
  <conditionalFormatting sqref="L70">
    <cfRule type="expression" dxfId="673" priority="320" stopIfTrue="1">
      <formula>"esterreur(reference)"</formula>
    </cfRule>
  </conditionalFormatting>
  <conditionalFormatting sqref="L76:L77">
    <cfRule type="expression" dxfId="672" priority="319" stopIfTrue="1">
      <formula>"esterreur(reference)"</formula>
    </cfRule>
  </conditionalFormatting>
  <conditionalFormatting sqref="L78:L81">
    <cfRule type="expression" dxfId="671" priority="318" stopIfTrue="1">
      <formula>"esterreur(reference)"</formula>
    </cfRule>
  </conditionalFormatting>
  <conditionalFormatting sqref="L57">
    <cfRule type="expression" dxfId="670" priority="316" stopIfTrue="1">
      <formula>"esterreur(reference)"</formula>
    </cfRule>
  </conditionalFormatting>
  <conditionalFormatting sqref="L94:L95">
    <cfRule type="expression" dxfId="669" priority="315" stopIfTrue="1">
      <formula>"esterreur(reference)"</formula>
    </cfRule>
  </conditionalFormatting>
  <conditionalFormatting sqref="L98">
    <cfRule type="expression" dxfId="668" priority="314" stopIfTrue="1">
      <formula>"esterreur(reference)"</formula>
    </cfRule>
  </conditionalFormatting>
  <conditionalFormatting sqref="L99">
    <cfRule type="expression" dxfId="667" priority="313" stopIfTrue="1">
      <formula>"esterreur(reference)"</formula>
    </cfRule>
  </conditionalFormatting>
  <conditionalFormatting sqref="L101">
    <cfRule type="expression" dxfId="666" priority="312" stopIfTrue="1">
      <formula>"esterreur(reference)"</formula>
    </cfRule>
  </conditionalFormatting>
  <conditionalFormatting sqref="L102">
    <cfRule type="expression" dxfId="665" priority="311" stopIfTrue="1">
      <formula>"esterreur(reference)"</formula>
    </cfRule>
  </conditionalFormatting>
  <conditionalFormatting sqref="L103">
    <cfRule type="expression" dxfId="664" priority="310" stopIfTrue="1">
      <formula>"esterreur(reference)"</formula>
    </cfRule>
  </conditionalFormatting>
  <conditionalFormatting sqref="L111">
    <cfRule type="expression" dxfId="663" priority="309" stopIfTrue="1">
      <formula>"esterreur(reference)"</formula>
    </cfRule>
  </conditionalFormatting>
  <conditionalFormatting sqref="L112">
    <cfRule type="expression" dxfId="662" priority="308" stopIfTrue="1">
      <formula>"esterreur(reference)"</formula>
    </cfRule>
  </conditionalFormatting>
  <conditionalFormatting sqref="L207">
    <cfRule type="expression" dxfId="661" priority="269" stopIfTrue="1">
      <formula>"esterreur(reference)"</formula>
    </cfRule>
  </conditionalFormatting>
  <conditionalFormatting sqref="L114">
    <cfRule type="expression" dxfId="660" priority="307" stopIfTrue="1">
      <formula>"esterreur(reference)"</formula>
    </cfRule>
  </conditionalFormatting>
  <conditionalFormatting sqref="L227">
    <cfRule type="expression" dxfId="659" priority="265" stopIfTrue="1">
      <formula>"esterreur(reference)"</formula>
    </cfRule>
  </conditionalFormatting>
  <conditionalFormatting sqref="L116:L119">
    <cfRule type="expression" dxfId="658" priority="306" stopIfTrue="1">
      <formula>"esterreur(reference)"</formula>
    </cfRule>
  </conditionalFormatting>
  <conditionalFormatting sqref="L120">
    <cfRule type="expression" dxfId="657" priority="305" stopIfTrue="1">
      <formula>"esterreur(reference)"</formula>
    </cfRule>
  </conditionalFormatting>
  <conditionalFormatting sqref="L130">
    <cfRule type="expression" dxfId="656" priority="302" stopIfTrue="1">
      <formula>"esterreur(reference)"</formula>
    </cfRule>
  </conditionalFormatting>
  <conditionalFormatting sqref="L124">
    <cfRule type="expression" dxfId="655" priority="304" stopIfTrue="1">
      <formula>"esterreur(reference)"</formula>
    </cfRule>
  </conditionalFormatting>
  <conditionalFormatting sqref="L123">
    <cfRule type="expression" dxfId="654" priority="303" stopIfTrue="1">
      <formula>"esterreur(reference)"</formula>
    </cfRule>
  </conditionalFormatting>
  <conditionalFormatting sqref="L138">
    <cfRule type="expression" dxfId="653" priority="296" stopIfTrue="1">
      <formula>"esterreur(reference)"</formula>
    </cfRule>
  </conditionalFormatting>
  <conditionalFormatting sqref="L131">
    <cfRule type="expression" dxfId="652" priority="301" stopIfTrue="1">
      <formula>"esterreur(reference)"</formula>
    </cfRule>
  </conditionalFormatting>
  <conditionalFormatting sqref="L132">
    <cfRule type="expression" dxfId="651" priority="300" stopIfTrue="1">
      <formula>"esterreur(reference)"</formula>
    </cfRule>
  </conditionalFormatting>
  <conditionalFormatting sqref="L133">
    <cfRule type="expression" dxfId="650" priority="299" stopIfTrue="1">
      <formula>"esterreur(reference)"</formula>
    </cfRule>
  </conditionalFormatting>
  <conditionalFormatting sqref="L139">
    <cfRule type="expression" dxfId="649" priority="295" stopIfTrue="1">
      <formula>"esterreur(reference)"</formula>
    </cfRule>
  </conditionalFormatting>
  <conditionalFormatting sqref="L136">
    <cfRule type="expression" dxfId="648" priority="298" stopIfTrue="1">
      <formula>"esterreur(reference)"</formula>
    </cfRule>
  </conditionalFormatting>
  <conditionalFormatting sqref="L137">
    <cfRule type="expression" dxfId="647" priority="297" stopIfTrue="1">
      <formula>"esterreur(reference)"</formula>
    </cfRule>
  </conditionalFormatting>
  <conditionalFormatting sqref="L140">
    <cfRule type="expression" dxfId="646" priority="294" stopIfTrue="1">
      <formula>"esterreur(reference)"</formula>
    </cfRule>
  </conditionalFormatting>
  <conditionalFormatting sqref="L141">
    <cfRule type="expression" dxfId="645" priority="293" stopIfTrue="1">
      <formula>"esterreur(reference)"</formula>
    </cfRule>
  </conditionalFormatting>
  <conditionalFormatting sqref="L142">
    <cfRule type="expression" dxfId="644" priority="292" stopIfTrue="1">
      <formula>"esterreur(reference)"</formula>
    </cfRule>
  </conditionalFormatting>
  <conditionalFormatting sqref="L143">
    <cfRule type="expression" dxfId="643" priority="291" stopIfTrue="1">
      <formula>"esterreur(reference)"</formula>
    </cfRule>
  </conditionalFormatting>
  <conditionalFormatting sqref="L144">
    <cfRule type="expression" dxfId="642" priority="290" stopIfTrue="1">
      <formula>"esterreur(reference)"</formula>
    </cfRule>
  </conditionalFormatting>
  <conditionalFormatting sqref="L145">
    <cfRule type="expression" dxfId="641" priority="289" stopIfTrue="1">
      <formula>"esterreur(reference)"</formula>
    </cfRule>
  </conditionalFormatting>
  <conditionalFormatting sqref="L146">
    <cfRule type="expression" dxfId="640" priority="288" stopIfTrue="1">
      <formula>"esterreur(reference)"</formula>
    </cfRule>
  </conditionalFormatting>
  <conditionalFormatting sqref="L147">
    <cfRule type="expression" dxfId="639" priority="287" stopIfTrue="1">
      <formula>"esterreur(reference)"</formula>
    </cfRule>
  </conditionalFormatting>
  <conditionalFormatting sqref="L155">
    <cfRule type="expression" dxfId="638" priority="286" stopIfTrue="1">
      <formula>"esterreur(reference)"</formula>
    </cfRule>
  </conditionalFormatting>
  <conditionalFormatting sqref="L157">
    <cfRule type="expression" dxfId="637" priority="284" stopIfTrue="1">
      <formula>"esterreur(reference)"</formula>
    </cfRule>
  </conditionalFormatting>
  <conditionalFormatting sqref="L156">
    <cfRule type="expression" dxfId="636" priority="285" stopIfTrue="1">
      <formula>"esterreur(reference)"</formula>
    </cfRule>
  </conditionalFormatting>
  <conditionalFormatting sqref="L115">
    <cfRule type="expression" dxfId="635" priority="283" stopIfTrue="1">
      <formula>"esterreur(reference)"</formula>
    </cfRule>
  </conditionalFormatting>
  <conditionalFormatting sqref="L113">
    <cfRule type="expression" dxfId="634" priority="282" stopIfTrue="1">
      <formula>"esterreur(reference)"</formula>
    </cfRule>
  </conditionalFormatting>
  <conditionalFormatting sqref="L171">
    <cfRule type="expression" dxfId="633" priority="281" stopIfTrue="1">
      <formula>"esterreur(reference)"</formula>
    </cfRule>
  </conditionalFormatting>
  <conditionalFormatting sqref="L174">
    <cfRule type="expression" dxfId="632" priority="280" stopIfTrue="1">
      <formula>"esterreur(reference)"</formula>
    </cfRule>
  </conditionalFormatting>
  <conditionalFormatting sqref="L177">
    <cfRule type="expression" dxfId="631" priority="279" stopIfTrue="1">
      <formula>"esterreur(reference)"</formula>
    </cfRule>
  </conditionalFormatting>
  <conditionalFormatting sqref="L187">
    <cfRule type="expression" dxfId="630" priority="278" stopIfTrue="1">
      <formula>"esterreur(reference)"</formula>
    </cfRule>
  </conditionalFormatting>
  <conditionalFormatting sqref="L197">
    <cfRule type="expression" dxfId="629" priority="277" stopIfTrue="1">
      <formula>"esterreur(reference)"</formula>
    </cfRule>
  </conditionalFormatting>
  <conditionalFormatting sqref="L199">
    <cfRule type="expression" dxfId="628" priority="276" stopIfTrue="1">
      <formula>"esterreur(reference)"</formula>
    </cfRule>
  </conditionalFormatting>
  <conditionalFormatting sqref="L198">
    <cfRule type="expression" dxfId="627" priority="275" stopIfTrue="1">
      <formula>"esterreur(reference)"</formula>
    </cfRule>
  </conditionalFormatting>
  <conditionalFormatting sqref="L200">
    <cfRule type="expression" dxfId="626" priority="274" stopIfTrue="1">
      <formula>"esterreur(reference)"</formula>
    </cfRule>
  </conditionalFormatting>
  <conditionalFormatting sqref="L201">
    <cfRule type="expression" dxfId="625" priority="273" stopIfTrue="1">
      <formula>"esterreur(reference)"</formula>
    </cfRule>
  </conditionalFormatting>
  <conditionalFormatting sqref="L202:L204">
    <cfRule type="expression" dxfId="624" priority="272" stopIfTrue="1">
      <formula>"esterreur(reference)"</formula>
    </cfRule>
  </conditionalFormatting>
  <conditionalFormatting sqref="L206">
    <cfRule type="expression" dxfId="623" priority="270" stopIfTrue="1">
      <formula>"esterreur(reference)"</formula>
    </cfRule>
  </conditionalFormatting>
  <conditionalFormatting sqref="L205">
    <cfRule type="expression" dxfId="622" priority="271" stopIfTrue="1">
      <formula>"esterreur(reference)"</formula>
    </cfRule>
  </conditionalFormatting>
  <conditionalFormatting sqref="L208">
    <cfRule type="expression" dxfId="621" priority="268" stopIfTrue="1">
      <formula>"esterreur(reference)"</formula>
    </cfRule>
  </conditionalFormatting>
  <conditionalFormatting sqref="L211:L224">
    <cfRule type="expression" dxfId="620" priority="267" stopIfTrue="1">
      <formula>"esterreur(reference)"</formula>
    </cfRule>
  </conditionalFormatting>
  <conditionalFormatting sqref="L225:L226">
    <cfRule type="expression" dxfId="619" priority="266" stopIfTrue="1">
      <formula>"esterreur(reference)"</formula>
    </cfRule>
  </conditionalFormatting>
  <conditionalFormatting sqref="L180">
    <cfRule type="expression" dxfId="618" priority="264" stopIfTrue="1">
      <formula>"esterreur(reference)"</formula>
    </cfRule>
  </conditionalFormatting>
  <conditionalFormatting sqref="L243">
    <cfRule type="expression" dxfId="617" priority="263" stopIfTrue="1">
      <formula>"esterreur(reference)"</formula>
    </cfRule>
  </conditionalFormatting>
  <conditionalFormatting sqref="L246">
    <cfRule type="expression" dxfId="616" priority="262" stopIfTrue="1">
      <formula>"esterreur(reference)"</formula>
    </cfRule>
  </conditionalFormatting>
  <conditionalFormatting sqref="L253">
    <cfRule type="expression" dxfId="615" priority="261" stopIfTrue="1">
      <formula>"esterreur(reference)"</formula>
    </cfRule>
  </conditionalFormatting>
  <conditionalFormatting sqref="L254">
    <cfRule type="expression" dxfId="614" priority="260" stopIfTrue="1">
      <formula>"esterreur(reference)"</formula>
    </cfRule>
  </conditionalFormatting>
  <conditionalFormatting sqref="L255">
    <cfRule type="expression" dxfId="613" priority="259" stopIfTrue="1">
      <formula>"esterreur(reference)"</formula>
    </cfRule>
  </conditionalFormatting>
  <conditionalFormatting sqref="L256">
    <cfRule type="expression" dxfId="612" priority="258" stopIfTrue="1">
      <formula>"esterreur(reference)"</formula>
    </cfRule>
  </conditionalFormatting>
  <conditionalFormatting sqref="L257">
    <cfRule type="expression" dxfId="611" priority="257" stopIfTrue="1">
      <formula>"esterreur(reference)"</formula>
    </cfRule>
  </conditionalFormatting>
  <conditionalFormatting sqref="L258">
    <cfRule type="expression" dxfId="610" priority="256" stopIfTrue="1">
      <formula>"esterreur(reference)"</formula>
    </cfRule>
  </conditionalFormatting>
  <conditionalFormatting sqref="L259">
    <cfRule type="expression" dxfId="609" priority="255" stopIfTrue="1">
      <formula>"esterreur(reference)"</formula>
    </cfRule>
  </conditionalFormatting>
  <conditionalFormatting sqref="L260">
    <cfRule type="expression" dxfId="608" priority="254" stopIfTrue="1">
      <formula>"esterreur(reference)"</formula>
    </cfRule>
  </conditionalFormatting>
  <conditionalFormatting sqref="L261">
    <cfRule type="expression" dxfId="607" priority="253" stopIfTrue="1">
      <formula>"esterreur(reference)"</formula>
    </cfRule>
  </conditionalFormatting>
  <conditionalFormatting sqref="L262">
    <cfRule type="expression" dxfId="606" priority="252" stopIfTrue="1">
      <formula>"esterreur(reference)"</formula>
    </cfRule>
  </conditionalFormatting>
  <conditionalFormatting sqref="L263:L264">
    <cfRule type="expression" dxfId="605" priority="251" stopIfTrue="1">
      <formula>"esterreur(reference)"</formula>
    </cfRule>
  </conditionalFormatting>
  <conditionalFormatting sqref="L268">
    <cfRule type="expression" dxfId="604" priority="249" stopIfTrue="1">
      <formula>"esterreur(reference)"</formula>
    </cfRule>
  </conditionalFormatting>
  <conditionalFormatting sqref="L267">
    <cfRule type="expression" dxfId="603" priority="250" stopIfTrue="1">
      <formula>"esterreur(reference)"</formula>
    </cfRule>
  </conditionalFormatting>
  <conditionalFormatting sqref="L269">
    <cfRule type="expression" dxfId="602" priority="248" stopIfTrue="1">
      <formula>"esterreur(reference)"</formula>
    </cfRule>
  </conditionalFormatting>
  <conditionalFormatting sqref="L270">
    <cfRule type="expression" dxfId="601" priority="247" stopIfTrue="1">
      <formula>"esterreur(reference)"</formula>
    </cfRule>
  </conditionalFormatting>
  <conditionalFormatting sqref="L272:L273">
    <cfRule type="expression" dxfId="600" priority="245" stopIfTrue="1">
      <formula>"esterreur(reference)"</formula>
    </cfRule>
  </conditionalFormatting>
  <conditionalFormatting sqref="L294:L300">
    <cfRule type="expression" dxfId="599" priority="243" stopIfTrue="1">
      <formula>"esterreur(reference)"</formula>
    </cfRule>
  </conditionalFormatting>
  <conditionalFormatting sqref="L301">
    <cfRule type="expression" dxfId="598" priority="242" stopIfTrue="1">
      <formula>"esterreur(reference)"</formula>
    </cfRule>
  </conditionalFormatting>
  <conditionalFormatting sqref="L302">
    <cfRule type="expression" dxfId="597" priority="241" stopIfTrue="1">
      <formula>"esterreur(reference)"</formula>
    </cfRule>
  </conditionalFormatting>
  <conditionalFormatting sqref="L306">
    <cfRule type="expression" dxfId="596" priority="240" stopIfTrue="1">
      <formula>"esterreur(reference)"</formula>
    </cfRule>
  </conditionalFormatting>
  <conditionalFormatting sqref="L307">
    <cfRule type="expression" dxfId="595" priority="239" stopIfTrue="1">
      <formula>"esterreur(reference)"</formula>
    </cfRule>
  </conditionalFormatting>
  <conditionalFormatting sqref="L311">
    <cfRule type="expression" dxfId="594" priority="238" stopIfTrue="1">
      <formula>"esterreur(reference)"</formula>
    </cfRule>
  </conditionalFormatting>
  <conditionalFormatting sqref="L317">
    <cfRule type="expression" dxfId="593" priority="237" stopIfTrue="1">
      <formula>"esterreur(reference)"</formula>
    </cfRule>
  </conditionalFormatting>
  <conditionalFormatting sqref="L318">
    <cfRule type="expression" dxfId="592" priority="236" stopIfTrue="1">
      <formula>"esterreur(reference)"</formula>
    </cfRule>
  </conditionalFormatting>
  <conditionalFormatting sqref="K5">
    <cfRule type="expression" dxfId="591" priority="230" stopIfTrue="1">
      <formula>"esterreur(reference)"</formula>
    </cfRule>
  </conditionalFormatting>
  <conditionalFormatting sqref="L5">
    <cfRule type="expression" dxfId="590" priority="229" stopIfTrue="1">
      <formula>"esterreur(reference)"</formula>
    </cfRule>
  </conditionalFormatting>
  <conditionalFormatting sqref="K182">
    <cfRule type="expression" dxfId="589" priority="228" stopIfTrue="1">
      <formula>"esterreur(reference)"</formula>
    </cfRule>
  </conditionalFormatting>
  <conditionalFormatting sqref="L93">
    <cfRule type="expression" dxfId="588" priority="227" stopIfTrue="1">
      <formula>"esterreur(reference)"</formula>
    </cfRule>
  </conditionalFormatting>
  <conditionalFormatting sqref="K171">
    <cfRule type="expression" dxfId="587" priority="226" stopIfTrue="1">
      <formula>"esterreur(reference)"</formula>
    </cfRule>
  </conditionalFormatting>
  <conditionalFormatting sqref="K174">
    <cfRule type="expression" dxfId="586" priority="225" stopIfTrue="1">
      <formula>"esterreur(reference)"</formula>
    </cfRule>
  </conditionalFormatting>
  <conditionalFormatting sqref="K177">
    <cfRule type="expression" dxfId="585" priority="224" stopIfTrue="1">
      <formula>"esterreur(reference)"</formula>
    </cfRule>
  </conditionalFormatting>
  <conditionalFormatting sqref="K180">
    <cfRule type="expression" dxfId="584" priority="223" stopIfTrue="1">
      <formula>"esterreur(reference)"</formula>
    </cfRule>
  </conditionalFormatting>
  <conditionalFormatting sqref="K240">
    <cfRule type="expression" dxfId="583" priority="222" stopIfTrue="1">
      <formula>"esterreur(reference)"</formula>
    </cfRule>
  </conditionalFormatting>
  <conditionalFormatting sqref="K243">
    <cfRule type="expression" dxfId="582" priority="221" stopIfTrue="1">
      <formula>"esterreur(reference)"</formula>
    </cfRule>
  </conditionalFormatting>
  <conditionalFormatting sqref="K246">
    <cfRule type="expression" dxfId="581" priority="220" stopIfTrue="1">
      <formula>"esterreur(reference)"</formula>
    </cfRule>
  </conditionalFormatting>
  <conditionalFormatting sqref="J306:J307">
    <cfRule type="expression" dxfId="580" priority="219" stopIfTrue="1">
      <formula>"esterreur(reference)"</formula>
    </cfRule>
  </conditionalFormatting>
  <conditionalFormatting sqref="K187">
    <cfRule type="expression" dxfId="579" priority="218" stopIfTrue="1">
      <formula>"esterreur(reference)"</formula>
    </cfRule>
  </conditionalFormatting>
  <conditionalFormatting sqref="K190">
    <cfRule type="expression" dxfId="578" priority="217" stopIfTrue="1">
      <formula>"esterreur(reference)"</formula>
    </cfRule>
  </conditionalFormatting>
  <conditionalFormatting sqref="J311">
    <cfRule type="expression" dxfId="577" priority="216" stopIfTrue="1">
      <formula>"esterreur(reference)"</formula>
    </cfRule>
  </conditionalFormatting>
  <conditionalFormatting sqref="L364:L375">
    <cfRule type="expression" dxfId="576" priority="215" stopIfTrue="1">
      <formula>"esterreur(reference)"</formula>
    </cfRule>
  </conditionalFormatting>
  <conditionalFormatting sqref="L377:L393">
    <cfRule type="expression" dxfId="575" priority="214" stopIfTrue="1">
      <formula>"esterreur(reference)"</formula>
    </cfRule>
  </conditionalFormatting>
  <conditionalFormatting sqref="K93">
    <cfRule type="expression" dxfId="574" priority="213" stopIfTrue="1">
      <formula>"esterreur(reference)"</formula>
    </cfRule>
  </conditionalFormatting>
  <conditionalFormatting sqref="L240">
    <cfRule type="expression" dxfId="573" priority="212" stopIfTrue="1">
      <formula>"esterreur(reference)"</formula>
    </cfRule>
  </conditionalFormatting>
  <conditionalFormatting sqref="K239">
    <cfRule type="expression" dxfId="572" priority="211" stopIfTrue="1">
      <formula>"esterreur(reference)"</formula>
    </cfRule>
  </conditionalFormatting>
  <conditionalFormatting sqref="L239">
    <cfRule type="expression" dxfId="571" priority="210" stopIfTrue="1">
      <formula>"esterreur(reference)"</formula>
    </cfRule>
  </conditionalFormatting>
  <conditionalFormatting sqref="F183">
    <cfRule type="expression" dxfId="570" priority="209" stopIfTrue="1">
      <formula>"esterreur(reference)"</formula>
    </cfRule>
  </conditionalFormatting>
  <conditionalFormatting sqref="J359">
    <cfRule type="expression" dxfId="569" priority="208" stopIfTrue="1">
      <formula>"esterreur(reference)"</formula>
    </cfRule>
  </conditionalFormatting>
  <conditionalFormatting sqref="L359">
    <cfRule type="expression" dxfId="568" priority="207" stopIfTrue="1">
      <formula>"esterreur(reference)"</formula>
    </cfRule>
  </conditionalFormatting>
  <conditionalFormatting sqref="S185">
    <cfRule type="expression" dxfId="567" priority="206" stopIfTrue="1">
      <formula>"esterreur(reference)"</formula>
    </cfRule>
  </conditionalFormatting>
  <conditionalFormatting sqref="K286">
    <cfRule type="expression" dxfId="566" priority="205" stopIfTrue="1">
      <formula>"esterreur(reference)"</formula>
    </cfRule>
  </conditionalFormatting>
  <conditionalFormatting sqref="AO408:AO413">
    <cfRule type="cellIs" dxfId="565" priority="204" operator="greaterThan">
      <formula>0</formula>
    </cfRule>
  </conditionalFormatting>
  <conditionalFormatting sqref="L71">
    <cfRule type="expression" dxfId="564" priority="203" stopIfTrue="1">
      <formula>"esterreur(reference)"</formula>
    </cfRule>
  </conditionalFormatting>
  <conditionalFormatting sqref="L210">
    <cfRule type="expression" dxfId="563" priority="200" stopIfTrue="1">
      <formula>"esterreur(reference)"</formula>
    </cfRule>
  </conditionalFormatting>
  <conditionalFormatting sqref="L122">
    <cfRule type="expression" dxfId="562" priority="202" stopIfTrue="1">
      <formula>"esterreur(reference)"</formula>
    </cfRule>
  </conditionalFormatting>
  <conditionalFormatting sqref="L266">
    <cfRule type="expression" dxfId="561" priority="199" stopIfTrue="1">
      <formula>"esterreur(reference)"</formula>
    </cfRule>
  </conditionalFormatting>
  <conditionalFormatting sqref="L135">
    <cfRule type="expression" dxfId="560" priority="201" stopIfTrue="1">
      <formula>"esterreur(reference)"</formula>
    </cfRule>
  </conditionalFormatting>
  <conditionalFormatting sqref="L330">
    <cfRule type="expression" dxfId="559" priority="198" stopIfTrue="1">
      <formula>"esterreur(reference)"</formula>
    </cfRule>
  </conditionalFormatting>
  <conditionalFormatting sqref="L75">
    <cfRule type="expression" dxfId="558" priority="197" stopIfTrue="1">
      <formula>"esterreur(reference)"</formula>
    </cfRule>
  </conditionalFormatting>
  <conditionalFormatting sqref="L60">
    <cfRule type="expression" dxfId="557" priority="195" stopIfTrue="1">
      <formula>"esterreur(reference)"</formula>
    </cfRule>
  </conditionalFormatting>
  <conditionalFormatting sqref="L59">
    <cfRule type="expression" dxfId="556" priority="196" stopIfTrue="1">
      <formula>"esterreur(reference)"</formula>
    </cfRule>
  </conditionalFormatting>
  <conditionalFormatting sqref="O25:Q30 Q18 O83:Q85 O41:Q41 O72:Q72 Q24 O13:O14 O16 O18:O24 O49:Q54 Q6:Q14 O31:P40 O42:P48">
    <cfRule type="expression" dxfId="555" priority="190" stopIfTrue="1">
      <formula>"esterreur(reference)"</formula>
    </cfRule>
  </conditionalFormatting>
  <conditionalFormatting sqref="P5">
    <cfRule type="expression" dxfId="554" priority="167" stopIfTrue="1">
      <formula>"esterreur(reference)"</formula>
    </cfRule>
  </conditionalFormatting>
  <conditionalFormatting sqref="Q32">
    <cfRule type="expression" dxfId="553" priority="185" stopIfTrue="1">
      <formula>"esterreur(reference)"</formula>
    </cfRule>
  </conditionalFormatting>
  <conditionalFormatting sqref="Q35">
    <cfRule type="expression" dxfId="552" priority="184" stopIfTrue="1">
      <formula>"esterreur(reference)"</formula>
    </cfRule>
  </conditionalFormatting>
  <conditionalFormatting sqref="O55:P56 O71:P71">
    <cfRule type="expression" dxfId="551" priority="191" stopIfTrue="1">
      <formula>"esterreur(reference)"</formula>
    </cfRule>
  </conditionalFormatting>
  <conditionalFormatting sqref="O61:P70">
    <cfRule type="expression" dxfId="550" priority="192" stopIfTrue="1">
      <formula>"esterreur(reference)"</formula>
    </cfRule>
  </conditionalFormatting>
  <conditionalFormatting sqref="O57:P59">
    <cfRule type="expression" dxfId="549" priority="193" stopIfTrue="1">
      <formula>"esterreur(reference)"</formula>
    </cfRule>
  </conditionalFormatting>
  <conditionalFormatting sqref="O60:P60">
    <cfRule type="expression" dxfId="548" priority="194" stopIfTrue="1">
      <formula>"esterreur(reference)"</formula>
    </cfRule>
  </conditionalFormatting>
  <conditionalFormatting sqref="Q19 Q21:Q23">
    <cfRule type="expression" dxfId="547" priority="188" stopIfTrue="1">
      <formula>"esterreur(reference)"</formula>
    </cfRule>
  </conditionalFormatting>
  <conditionalFormatting sqref="Q16:Q17">
    <cfRule type="expression" dxfId="546" priority="189" stopIfTrue="1">
      <formula>"esterreur(reference)"</formula>
    </cfRule>
  </conditionalFormatting>
  <conditionalFormatting sqref="Q20">
    <cfRule type="expression" dxfId="545" priority="187" stopIfTrue="1">
      <formula>"esterreur(reference)"</formula>
    </cfRule>
  </conditionalFormatting>
  <conditionalFormatting sqref="Q31 Q33:Q34">
    <cfRule type="expression" dxfId="544" priority="186" stopIfTrue="1">
      <formula>"esterreur(reference)"</formula>
    </cfRule>
  </conditionalFormatting>
  <conditionalFormatting sqref="Q42">
    <cfRule type="expression" dxfId="543" priority="183" stopIfTrue="1">
      <formula>"esterreur(reference)"</formula>
    </cfRule>
  </conditionalFormatting>
  <conditionalFormatting sqref="Q43">
    <cfRule type="expression" dxfId="542" priority="182" stopIfTrue="1">
      <formula>"esterreur(reference)"</formula>
    </cfRule>
  </conditionalFormatting>
  <conditionalFormatting sqref="Q44">
    <cfRule type="expression" dxfId="541" priority="181" stopIfTrue="1">
      <formula>"esterreur(reference)"</formula>
    </cfRule>
  </conditionalFormatting>
  <conditionalFormatting sqref="Q45:Q48">
    <cfRule type="expression" dxfId="540" priority="180" stopIfTrue="1">
      <formula>"esterreur(reference)"</formula>
    </cfRule>
  </conditionalFormatting>
  <conditionalFormatting sqref="Q55">
    <cfRule type="expression" dxfId="539" priority="179" stopIfTrue="1">
      <formula>"esterreur(reference)"</formula>
    </cfRule>
  </conditionalFormatting>
  <conditionalFormatting sqref="Q56">
    <cfRule type="expression" dxfId="538" priority="178" stopIfTrue="1">
      <formula>"esterreur(reference)"</formula>
    </cfRule>
  </conditionalFormatting>
  <conditionalFormatting sqref="Q58">
    <cfRule type="expression" dxfId="537" priority="177" stopIfTrue="1">
      <formula>"esterreur(reference)"</formula>
    </cfRule>
  </conditionalFormatting>
  <conditionalFormatting sqref="Q61">
    <cfRule type="expression" dxfId="536" priority="176" stopIfTrue="1">
      <formula>"esterreur(reference)"</formula>
    </cfRule>
  </conditionalFormatting>
  <conditionalFormatting sqref="Q63">
    <cfRule type="expression" dxfId="535" priority="175" stopIfTrue="1">
      <formula>"esterreur(reference)"</formula>
    </cfRule>
  </conditionalFormatting>
  <conditionalFormatting sqref="Q62">
    <cfRule type="expression" dxfId="534" priority="174" stopIfTrue="1">
      <formula>"esterreur(reference)"</formula>
    </cfRule>
  </conditionalFormatting>
  <conditionalFormatting sqref="Q64">
    <cfRule type="expression" dxfId="533" priority="173" stopIfTrue="1">
      <formula>"esterreur(reference)"</formula>
    </cfRule>
  </conditionalFormatting>
  <conditionalFormatting sqref="Q65">
    <cfRule type="expression" dxfId="532" priority="172" stopIfTrue="1">
      <formula>"esterreur(reference)"</formula>
    </cfRule>
  </conditionalFormatting>
  <conditionalFormatting sqref="Q66:Q69">
    <cfRule type="expression" dxfId="531" priority="171" stopIfTrue="1">
      <formula>"esterreur(reference)"</formula>
    </cfRule>
  </conditionalFormatting>
  <conditionalFormatting sqref="Q70">
    <cfRule type="expression" dxfId="530" priority="170" stopIfTrue="1">
      <formula>"esterreur(reference)"</formula>
    </cfRule>
  </conditionalFormatting>
  <conditionalFormatting sqref="Q75:Q82">
    <cfRule type="expression" dxfId="529" priority="169" stopIfTrue="1">
      <formula>"esterreur(reference)"</formula>
    </cfRule>
  </conditionalFormatting>
  <conditionalFormatting sqref="Q57">
    <cfRule type="expression" dxfId="528" priority="168" stopIfTrue="1">
      <formula>"esterreur(reference)"</formula>
    </cfRule>
  </conditionalFormatting>
  <conditionalFormatting sqref="Q5">
    <cfRule type="expression" dxfId="527" priority="166" stopIfTrue="1">
      <formula>"esterreur(reference)"</formula>
    </cfRule>
  </conditionalFormatting>
  <conditionalFormatting sqref="Q71">
    <cfRule type="expression" dxfId="526" priority="165" stopIfTrue="1">
      <formula>"esterreur(reference)"</formula>
    </cfRule>
  </conditionalFormatting>
  <conditionalFormatting sqref="Q60">
    <cfRule type="expression" dxfId="525" priority="163" stopIfTrue="1">
      <formula>"esterreur(reference)"</formula>
    </cfRule>
  </conditionalFormatting>
  <conditionalFormatting sqref="P98">
    <cfRule type="expression" dxfId="524" priority="162" stopIfTrue="1">
      <formula>"esterreur(reference)"</formula>
    </cfRule>
  </conditionalFormatting>
  <conditionalFormatting sqref="Q59">
    <cfRule type="expression" dxfId="523" priority="164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522" priority="158" stopIfTrue="1">
      <formula>"esterreur(reference)"</formula>
    </cfRule>
  </conditionalFormatting>
  <conditionalFormatting sqref="O141:P147">
    <cfRule type="expression" dxfId="521" priority="159" stopIfTrue="1">
      <formula>"esterreur(reference)"</formula>
    </cfRule>
  </conditionalFormatting>
  <conditionalFormatting sqref="O137:P139">
    <cfRule type="expression" dxfId="520" priority="160" stopIfTrue="1">
      <formula>"esterreur(reference)"</formula>
    </cfRule>
  </conditionalFormatting>
  <conditionalFormatting sqref="O140:P140">
    <cfRule type="expression" dxfId="519" priority="161" stopIfTrue="1">
      <formula>"esterreur(reference)"</formula>
    </cfRule>
  </conditionalFormatting>
  <conditionalFormatting sqref="Q94:Q95">
    <cfRule type="expression" dxfId="518" priority="157" stopIfTrue="1">
      <formula>"esterreur(reference)"</formula>
    </cfRule>
  </conditionalFormatting>
  <conditionalFormatting sqref="Q98">
    <cfRule type="expression" dxfId="517" priority="156" stopIfTrue="1">
      <formula>"esterreur(reference)"</formula>
    </cfRule>
  </conditionalFormatting>
  <conditionalFormatting sqref="Q99">
    <cfRule type="expression" dxfId="516" priority="155" stopIfTrue="1">
      <formula>"esterreur(reference)"</formula>
    </cfRule>
  </conditionalFormatting>
  <conditionalFormatting sqref="Q101">
    <cfRule type="expression" dxfId="515" priority="154" stopIfTrue="1">
      <formula>"esterreur(reference)"</formula>
    </cfRule>
  </conditionalFormatting>
  <conditionalFormatting sqref="Q102">
    <cfRule type="expression" dxfId="514" priority="153" stopIfTrue="1">
      <formula>"esterreur(reference)"</formula>
    </cfRule>
  </conditionalFormatting>
  <conditionalFormatting sqref="Q103">
    <cfRule type="expression" dxfId="513" priority="152" stopIfTrue="1">
      <formula>"esterreur(reference)"</formula>
    </cfRule>
  </conditionalFormatting>
  <conditionalFormatting sqref="Q111">
    <cfRule type="expression" dxfId="512" priority="151" stopIfTrue="1">
      <formula>"esterreur(reference)"</formula>
    </cfRule>
  </conditionalFormatting>
  <conditionalFormatting sqref="Q112">
    <cfRule type="expression" dxfId="511" priority="150" stopIfTrue="1">
      <formula>"esterreur(reference)"</formula>
    </cfRule>
  </conditionalFormatting>
  <conditionalFormatting sqref="Q114">
    <cfRule type="expression" dxfId="510" priority="149" stopIfTrue="1">
      <formula>"esterreur(reference)"</formula>
    </cfRule>
  </conditionalFormatting>
  <conditionalFormatting sqref="Q116:Q119">
    <cfRule type="expression" dxfId="509" priority="148" stopIfTrue="1">
      <formula>"esterreur(reference)"</formula>
    </cfRule>
  </conditionalFormatting>
  <conditionalFormatting sqref="Q120">
    <cfRule type="expression" dxfId="508" priority="147" stopIfTrue="1">
      <formula>"esterreur(reference)"</formula>
    </cfRule>
  </conditionalFormatting>
  <conditionalFormatting sqref="Q130">
    <cfRule type="expression" dxfId="507" priority="144" stopIfTrue="1">
      <formula>"esterreur(reference)"</formula>
    </cfRule>
  </conditionalFormatting>
  <conditionalFormatting sqref="Q124">
    <cfRule type="expression" dxfId="506" priority="146" stopIfTrue="1">
      <formula>"esterreur(reference)"</formula>
    </cfRule>
  </conditionalFormatting>
  <conditionalFormatting sqref="Q123">
    <cfRule type="expression" dxfId="505" priority="145" stopIfTrue="1">
      <formula>"esterreur(reference)"</formula>
    </cfRule>
  </conditionalFormatting>
  <conditionalFormatting sqref="Q139">
    <cfRule type="expression" dxfId="504" priority="137" stopIfTrue="1">
      <formula>"esterreur(reference)"</formula>
    </cfRule>
  </conditionalFormatting>
  <conditionalFormatting sqref="Q131">
    <cfRule type="expression" dxfId="503" priority="143" stopIfTrue="1">
      <formula>"esterreur(reference)"</formula>
    </cfRule>
  </conditionalFormatting>
  <conditionalFormatting sqref="Q132">
    <cfRule type="expression" dxfId="502" priority="142" stopIfTrue="1">
      <formula>"esterreur(reference)"</formula>
    </cfRule>
  </conditionalFormatting>
  <conditionalFormatting sqref="Q133">
    <cfRule type="expression" dxfId="501" priority="141" stopIfTrue="1">
      <formula>"esterreur(reference)"</formula>
    </cfRule>
  </conditionalFormatting>
  <conditionalFormatting sqref="Q141">
    <cfRule type="expression" dxfId="500" priority="135" stopIfTrue="1">
      <formula>"esterreur(reference)"</formula>
    </cfRule>
  </conditionalFormatting>
  <conditionalFormatting sqref="Q136">
    <cfRule type="expression" dxfId="499" priority="140" stopIfTrue="1">
      <formula>"esterreur(reference)"</formula>
    </cfRule>
  </conditionalFormatting>
  <conditionalFormatting sqref="Q137">
    <cfRule type="expression" dxfId="498" priority="139" stopIfTrue="1">
      <formula>"esterreur(reference)"</formula>
    </cfRule>
  </conditionalFormatting>
  <conditionalFormatting sqref="Q138">
    <cfRule type="expression" dxfId="497" priority="138" stopIfTrue="1">
      <formula>"esterreur(reference)"</formula>
    </cfRule>
  </conditionalFormatting>
  <conditionalFormatting sqref="Q143">
    <cfRule type="expression" dxfId="496" priority="133" stopIfTrue="1">
      <formula>"esterreur(reference)"</formula>
    </cfRule>
  </conditionalFormatting>
  <conditionalFormatting sqref="Q140">
    <cfRule type="expression" dxfId="495" priority="136" stopIfTrue="1">
      <formula>"esterreur(reference)"</formula>
    </cfRule>
  </conditionalFormatting>
  <conditionalFormatting sqref="Q142">
    <cfRule type="expression" dxfId="494" priority="134" stopIfTrue="1">
      <formula>"esterreur(reference)"</formula>
    </cfRule>
  </conditionalFormatting>
  <conditionalFormatting sqref="Q144">
    <cfRule type="expression" dxfId="493" priority="132" stopIfTrue="1">
      <formula>"esterreur(reference)"</formula>
    </cfRule>
  </conditionalFormatting>
  <conditionalFormatting sqref="Q145">
    <cfRule type="expression" dxfId="492" priority="131" stopIfTrue="1">
      <formula>"esterreur(reference)"</formula>
    </cfRule>
  </conditionalFormatting>
  <conditionalFormatting sqref="Q146">
    <cfRule type="expression" dxfId="491" priority="130" stopIfTrue="1">
      <formula>"esterreur(reference)"</formula>
    </cfRule>
  </conditionalFormatting>
  <conditionalFormatting sqref="Q147">
    <cfRule type="expression" dxfId="490" priority="129" stopIfTrue="1">
      <formula>"esterreur(reference)"</formula>
    </cfRule>
  </conditionalFormatting>
  <conditionalFormatting sqref="Q113">
    <cfRule type="expression" dxfId="489" priority="126" stopIfTrue="1">
      <formula>"esterreur(reference)"</formula>
    </cfRule>
  </conditionalFormatting>
  <conditionalFormatting sqref="Q155:Q161">
    <cfRule type="expression" dxfId="488" priority="128" stopIfTrue="1">
      <formula>"esterreur(reference)"</formula>
    </cfRule>
  </conditionalFormatting>
  <conditionalFormatting sqref="Q93">
    <cfRule type="expression" dxfId="487" priority="125" stopIfTrue="1">
      <formula>"esterreur(reference)"</formula>
    </cfRule>
  </conditionalFormatting>
  <conditionalFormatting sqref="Q115">
    <cfRule type="expression" dxfId="486" priority="127" stopIfTrue="1">
      <formula>"esterreur(reference)"</formula>
    </cfRule>
  </conditionalFormatting>
  <conditionalFormatting sqref="P93">
    <cfRule type="expression" dxfId="485" priority="124" stopIfTrue="1">
      <formula>"esterreur(reference)"</formula>
    </cfRule>
  </conditionalFormatting>
  <conditionalFormatting sqref="Q122">
    <cfRule type="expression" dxfId="484" priority="123" stopIfTrue="1">
      <formula>"esterreur(reference)"</formula>
    </cfRule>
  </conditionalFormatting>
  <conditionalFormatting sqref="Q135">
    <cfRule type="expression" dxfId="483" priority="122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482" priority="119" stopIfTrue="1">
      <formula>"esterreur(reference)"</formula>
    </cfRule>
  </conditionalFormatting>
  <conditionalFormatting sqref="O219:P224">
    <cfRule type="expression" dxfId="481" priority="120" stopIfTrue="1">
      <formula>"esterreur(reference)"</formula>
    </cfRule>
  </conditionalFormatting>
  <conditionalFormatting sqref="O196:Q196">
    <cfRule type="expression" dxfId="480" priority="121" stopIfTrue="1">
      <formula>"esterreur(reference)"</formula>
    </cfRule>
  </conditionalFormatting>
  <conditionalFormatting sqref="Q207">
    <cfRule type="expression" dxfId="479" priority="105" stopIfTrue="1">
      <formula>"esterreur(reference)"</formula>
    </cfRule>
  </conditionalFormatting>
  <conditionalFormatting sqref="Q227">
    <cfRule type="expression" dxfId="478" priority="101" stopIfTrue="1">
      <formula>"esterreur(reference)"</formula>
    </cfRule>
  </conditionalFormatting>
  <conditionalFormatting sqref="Q171">
    <cfRule type="expression" dxfId="477" priority="118" stopIfTrue="1">
      <formula>"esterreur(reference)"</formula>
    </cfRule>
  </conditionalFormatting>
  <conditionalFormatting sqref="Q174">
    <cfRule type="expression" dxfId="476" priority="117" stopIfTrue="1">
      <formula>"esterreur(reference)"</formula>
    </cfRule>
  </conditionalFormatting>
  <conditionalFormatting sqref="Q177">
    <cfRule type="expression" dxfId="475" priority="116" stopIfTrue="1">
      <formula>"esterreur(reference)"</formula>
    </cfRule>
  </conditionalFormatting>
  <conditionalFormatting sqref="Q183">
    <cfRule type="expression" dxfId="474" priority="115" stopIfTrue="1">
      <formula>"esterreur(reference)"</formula>
    </cfRule>
  </conditionalFormatting>
  <conditionalFormatting sqref="Q187">
    <cfRule type="expression" dxfId="473" priority="114" stopIfTrue="1">
      <formula>"esterreur(reference)"</formula>
    </cfRule>
  </conditionalFormatting>
  <conditionalFormatting sqref="Q197">
    <cfRule type="expression" dxfId="472" priority="113" stopIfTrue="1">
      <formula>"esterreur(reference)"</formula>
    </cfRule>
  </conditionalFormatting>
  <conditionalFormatting sqref="Q199">
    <cfRule type="expression" dxfId="471" priority="112" stopIfTrue="1">
      <formula>"esterreur(reference)"</formula>
    </cfRule>
  </conditionalFormatting>
  <conditionalFormatting sqref="Q198">
    <cfRule type="expression" dxfId="470" priority="111" stopIfTrue="1">
      <formula>"esterreur(reference)"</formula>
    </cfRule>
  </conditionalFormatting>
  <conditionalFormatting sqref="Q200">
    <cfRule type="expression" dxfId="469" priority="110" stopIfTrue="1">
      <formula>"esterreur(reference)"</formula>
    </cfRule>
  </conditionalFormatting>
  <conditionalFormatting sqref="Q201">
    <cfRule type="expression" dxfId="468" priority="109" stopIfTrue="1">
      <formula>"esterreur(reference)"</formula>
    </cfRule>
  </conditionalFormatting>
  <conditionalFormatting sqref="Q202:Q204">
    <cfRule type="expression" dxfId="467" priority="108" stopIfTrue="1">
      <formula>"esterreur(reference)"</formula>
    </cfRule>
  </conditionalFormatting>
  <conditionalFormatting sqref="Q206">
    <cfRule type="expression" dxfId="466" priority="106" stopIfTrue="1">
      <formula>"esterreur(reference)"</formula>
    </cfRule>
  </conditionalFormatting>
  <conditionalFormatting sqref="Q205">
    <cfRule type="expression" dxfId="465" priority="107" stopIfTrue="1">
      <formula>"esterreur(reference)"</formula>
    </cfRule>
  </conditionalFormatting>
  <conditionalFormatting sqref="Q208">
    <cfRule type="expression" dxfId="464" priority="104" stopIfTrue="1">
      <formula>"esterreur(reference)"</formula>
    </cfRule>
  </conditionalFormatting>
  <conditionalFormatting sqref="Q211:Q224">
    <cfRule type="expression" dxfId="463" priority="103" stopIfTrue="1">
      <formula>"esterreur(reference)"</formula>
    </cfRule>
  </conditionalFormatting>
  <conditionalFormatting sqref="Q225:Q226">
    <cfRule type="expression" dxfId="462" priority="102" stopIfTrue="1">
      <formula>"esterreur(reference)"</formula>
    </cfRule>
  </conditionalFormatting>
  <conditionalFormatting sqref="Q180">
    <cfRule type="expression" dxfId="461" priority="100" stopIfTrue="1">
      <formula>"esterreur(reference)"</formula>
    </cfRule>
  </conditionalFormatting>
  <conditionalFormatting sqref="P182">
    <cfRule type="expression" dxfId="460" priority="99" stopIfTrue="1">
      <formula>"esterreur(reference)"</formula>
    </cfRule>
  </conditionalFormatting>
  <conditionalFormatting sqref="P171">
    <cfRule type="expression" dxfId="459" priority="98" stopIfTrue="1">
      <formula>"esterreur(reference)"</formula>
    </cfRule>
  </conditionalFormatting>
  <conditionalFormatting sqref="P174">
    <cfRule type="expression" dxfId="458" priority="97" stopIfTrue="1">
      <formula>"esterreur(reference)"</formula>
    </cfRule>
  </conditionalFormatting>
  <conditionalFormatting sqref="P177">
    <cfRule type="expression" dxfId="457" priority="96" stopIfTrue="1">
      <formula>"esterreur(reference)"</formula>
    </cfRule>
  </conditionalFormatting>
  <conditionalFormatting sqref="P180">
    <cfRule type="expression" dxfId="456" priority="95" stopIfTrue="1">
      <formula>"esterreur(reference)"</formula>
    </cfRule>
  </conditionalFormatting>
  <conditionalFormatting sqref="P187">
    <cfRule type="expression" dxfId="455" priority="94" stopIfTrue="1">
      <formula>"esterreur(reference)"</formula>
    </cfRule>
  </conditionalFormatting>
  <conditionalFormatting sqref="P190">
    <cfRule type="expression" dxfId="454" priority="93" stopIfTrue="1">
      <formula>"esterreur(reference)"</formula>
    </cfRule>
  </conditionalFormatting>
  <conditionalFormatting sqref="Q210">
    <cfRule type="expression" dxfId="453" priority="92" stopIfTrue="1">
      <formula>"esterreur(reference)"</formula>
    </cfRule>
  </conditionalFormatting>
  <conditionalFormatting sqref="O287:Q287 O288:P288 O242:Q242 O251:Q252 O284:Q284 Q275:Q283 O253:P274">
    <cfRule type="expression" dxfId="452" priority="89" stopIfTrue="1">
      <formula>"esterreur(reference)"</formula>
    </cfRule>
  </conditionalFormatting>
  <conditionalFormatting sqref="O275:P280">
    <cfRule type="expression" dxfId="451" priority="90" stopIfTrue="1">
      <formula>"esterreur(reference)"</formula>
    </cfRule>
  </conditionalFormatting>
  <conditionalFormatting sqref="O281:P283">
    <cfRule type="expression" dxfId="450" priority="91" stopIfTrue="1">
      <formula>"esterreur(reference)"</formula>
    </cfRule>
  </conditionalFormatting>
  <conditionalFormatting sqref="Q271">
    <cfRule type="expression" dxfId="449" priority="71" stopIfTrue="1">
      <formula>"esterreur(reference)"</formula>
    </cfRule>
  </conditionalFormatting>
  <conditionalFormatting sqref="Q274">
    <cfRule type="expression" dxfId="448" priority="69" stopIfTrue="1">
      <formula>"esterreur(reference)"</formula>
    </cfRule>
  </conditionalFormatting>
  <conditionalFormatting sqref="Q243">
    <cfRule type="expression" dxfId="447" priority="88" stopIfTrue="1">
      <formula>"esterreur(reference)"</formula>
    </cfRule>
  </conditionalFormatting>
  <conditionalFormatting sqref="Q246">
    <cfRule type="expression" dxfId="446" priority="87" stopIfTrue="1">
      <formula>"esterreur(reference)"</formula>
    </cfRule>
  </conditionalFormatting>
  <conditionalFormatting sqref="Q253">
    <cfRule type="expression" dxfId="445" priority="86" stopIfTrue="1">
      <formula>"esterreur(reference)"</formula>
    </cfRule>
  </conditionalFormatting>
  <conditionalFormatting sqref="Q254">
    <cfRule type="expression" dxfId="444" priority="85" stopIfTrue="1">
      <formula>"esterreur(reference)"</formula>
    </cfRule>
  </conditionalFormatting>
  <conditionalFormatting sqref="Q255">
    <cfRule type="expression" dxfId="443" priority="84" stopIfTrue="1">
      <formula>"esterreur(reference)"</formula>
    </cfRule>
  </conditionalFormatting>
  <conditionalFormatting sqref="Q256">
    <cfRule type="expression" dxfId="442" priority="83" stopIfTrue="1">
      <formula>"esterreur(reference)"</formula>
    </cfRule>
  </conditionalFormatting>
  <conditionalFormatting sqref="Q257">
    <cfRule type="expression" dxfId="441" priority="82" stopIfTrue="1">
      <formula>"esterreur(reference)"</formula>
    </cfRule>
  </conditionalFormatting>
  <conditionalFormatting sqref="Q258">
    <cfRule type="expression" dxfId="440" priority="81" stopIfTrue="1">
      <formula>"esterreur(reference)"</formula>
    </cfRule>
  </conditionalFormatting>
  <conditionalFormatting sqref="Q259">
    <cfRule type="expression" dxfId="439" priority="80" stopIfTrue="1">
      <formula>"esterreur(reference)"</formula>
    </cfRule>
  </conditionalFormatting>
  <conditionalFormatting sqref="Q260">
    <cfRule type="expression" dxfId="438" priority="79" stopIfTrue="1">
      <formula>"esterreur(reference)"</formula>
    </cfRule>
  </conditionalFormatting>
  <conditionalFormatting sqref="Q261">
    <cfRule type="expression" dxfId="437" priority="78" stopIfTrue="1">
      <formula>"esterreur(reference)"</formula>
    </cfRule>
  </conditionalFormatting>
  <conditionalFormatting sqref="Q262">
    <cfRule type="expression" dxfId="436" priority="77" stopIfTrue="1">
      <formula>"esterreur(reference)"</formula>
    </cfRule>
  </conditionalFormatting>
  <conditionalFormatting sqref="Q263:Q264">
    <cfRule type="expression" dxfId="435" priority="76" stopIfTrue="1">
      <formula>"esterreur(reference)"</formula>
    </cfRule>
  </conditionalFormatting>
  <conditionalFormatting sqref="Q268">
    <cfRule type="expression" dxfId="434" priority="74" stopIfTrue="1">
      <formula>"esterreur(reference)"</formula>
    </cfRule>
  </conditionalFormatting>
  <conditionalFormatting sqref="Q267">
    <cfRule type="expression" dxfId="433" priority="75" stopIfTrue="1">
      <formula>"esterreur(reference)"</formula>
    </cfRule>
  </conditionalFormatting>
  <conditionalFormatting sqref="Q269">
    <cfRule type="expression" dxfId="432" priority="73" stopIfTrue="1">
      <formula>"esterreur(reference)"</formula>
    </cfRule>
  </conditionalFormatting>
  <conditionalFormatting sqref="Q270">
    <cfRule type="expression" dxfId="431" priority="72" stopIfTrue="1">
      <formula>"esterreur(reference)"</formula>
    </cfRule>
  </conditionalFormatting>
  <conditionalFormatting sqref="Q272:Q273">
    <cfRule type="expression" dxfId="430" priority="70" stopIfTrue="1">
      <formula>"esterreur(reference)"</formula>
    </cfRule>
  </conditionalFormatting>
  <conditionalFormatting sqref="P240">
    <cfRule type="expression" dxfId="429" priority="68" stopIfTrue="1">
      <formula>"esterreur(reference)"</formula>
    </cfRule>
  </conditionalFormatting>
  <conditionalFormatting sqref="P243">
    <cfRule type="expression" dxfId="428" priority="67" stopIfTrue="1">
      <formula>"esterreur(reference)"</formula>
    </cfRule>
  </conditionalFormatting>
  <conditionalFormatting sqref="P246">
    <cfRule type="expression" dxfId="427" priority="66" stopIfTrue="1">
      <formula>"esterreur(reference)"</formula>
    </cfRule>
  </conditionalFormatting>
  <conditionalFormatting sqref="Q240">
    <cfRule type="expression" dxfId="426" priority="65" stopIfTrue="1">
      <formula>"esterreur(reference)"</formula>
    </cfRule>
  </conditionalFormatting>
  <conditionalFormatting sqref="P286">
    <cfRule type="expression" dxfId="425" priority="64" stopIfTrue="1">
      <formula>"esterreur(reference)"</formula>
    </cfRule>
  </conditionalFormatting>
  <conditionalFormatting sqref="Q266">
    <cfRule type="expression" dxfId="424" priority="63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423" priority="61" stopIfTrue="1">
      <formula>"esterreur(reference)"</formula>
    </cfRule>
  </conditionalFormatting>
  <conditionalFormatting sqref="O316:Q316">
    <cfRule type="expression" dxfId="422" priority="62" stopIfTrue="1">
      <formula>"esterreur(reference)"</formula>
    </cfRule>
  </conditionalFormatting>
  <conditionalFormatting sqref="Q331:Q347">
    <cfRule type="expression" dxfId="421" priority="48" stopIfTrue="1">
      <formula>"esterreur(reference)"</formula>
    </cfRule>
  </conditionalFormatting>
  <conditionalFormatting sqref="Q325">
    <cfRule type="expression" dxfId="420" priority="52" stopIfTrue="1">
      <formula>"esterreur(reference)"</formula>
    </cfRule>
  </conditionalFormatting>
  <conditionalFormatting sqref="Q326">
    <cfRule type="expression" dxfId="419" priority="51" stopIfTrue="1">
      <formula>"esterreur(reference)"</formula>
    </cfRule>
  </conditionalFormatting>
  <conditionalFormatting sqref="Q327">
    <cfRule type="expression" dxfId="418" priority="50" stopIfTrue="1">
      <formula>"esterreur(reference)"</formula>
    </cfRule>
  </conditionalFormatting>
  <conditionalFormatting sqref="Q328">
    <cfRule type="expression" dxfId="417" priority="49" stopIfTrue="1">
      <formula>"esterreur(reference)"</formula>
    </cfRule>
  </conditionalFormatting>
  <conditionalFormatting sqref="Q294:Q300">
    <cfRule type="expression" dxfId="416" priority="60" stopIfTrue="1">
      <formula>"esterreur(reference)"</formula>
    </cfRule>
  </conditionalFormatting>
  <conditionalFormatting sqref="Q301">
    <cfRule type="expression" dxfId="415" priority="59" stopIfTrue="1">
      <formula>"esterreur(reference)"</formula>
    </cfRule>
  </conditionalFormatting>
  <conditionalFormatting sqref="Q302">
    <cfRule type="expression" dxfId="414" priority="58" stopIfTrue="1">
      <formula>"esterreur(reference)"</formula>
    </cfRule>
  </conditionalFormatting>
  <conditionalFormatting sqref="Q306">
    <cfRule type="expression" dxfId="413" priority="57" stopIfTrue="1">
      <formula>"esterreur(reference)"</formula>
    </cfRule>
  </conditionalFormatting>
  <conditionalFormatting sqref="Q307">
    <cfRule type="expression" dxfId="412" priority="56" stopIfTrue="1">
      <formula>"esterreur(reference)"</formula>
    </cfRule>
  </conditionalFormatting>
  <conditionalFormatting sqref="Q311">
    <cfRule type="expression" dxfId="411" priority="55" stopIfTrue="1">
      <formula>"esterreur(reference)"</formula>
    </cfRule>
  </conditionalFormatting>
  <conditionalFormatting sqref="Q317">
    <cfRule type="expression" dxfId="410" priority="54" stopIfTrue="1">
      <formula>"esterreur(reference)"</formula>
    </cfRule>
  </conditionalFormatting>
  <conditionalFormatting sqref="Q318">
    <cfRule type="expression" dxfId="409" priority="53" stopIfTrue="1">
      <formula>"esterreur(reference)"</formula>
    </cfRule>
  </conditionalFormatting>
  <conditionalFormatting sqref="O306:O307">
    <cfRule type="expression" dxfId="408" priority="47" stopIfTrue="1">
      <formula>"esterreur(reference)"</formula>
    </cfRule>
  </conditionalFormatting>
  <conditionalFormatting sqref="O311">
    <cfRule type="expression" dxfId="407" priority="46" stopIfTrue="1">
      <formula>"esterreur(reference)"</formula>
    </cfRule>
  </conditionalFormatting>
  <conditionalFormatting sqref="Q330">
    <cfRule type="expression" dxfId="406" priority="45" stopIfTrue="1">
      <formula>"esterreur(reference)"</formula>
    </cfRule>
  </conditionalFormatting>
  <conditionalFormatting sqref="O363:Q363 O364:P375">
    <cfRule type="expression" dxfId="405" priority="39" stopIfTrue="1">
      <formula>"esterreur(reference)"</formula>
    </cfRule>
  </conditionalFormatting>
  <conditionalFormatting sqref="O358:Q358">
    <cfRule type="expression" dxfId="404" priority="40" stopIfTrue="1">
      <formula>"esterreur(reference)"</formula>
    </cfRule>
  </conditionalFormatting>
  <conditionalFormatting sqref="O376:Q376 O377:P392">
    <cfRule type="expression" dxfId="403" priority="41" stopIfTrue="1">
      <formula>"esterreur(reference)"</formula>
    </cfRule>
  </conditionalFormatting>
  <conditionalFormatting sqref="O395:Q398 O393:P393">
    <cfRule type="expression" dxfId="402" priority="42" stopIfTrue="1">
      <formula>"esterreur(reference)"</formula>
    </cfRule>
  </conditionalFormatting>
  <conditionalFormatting sqref="O360:Q362 P359">
    <cfRule type="expression" dxfId="401" priority="43" stopIfTrue="1">
      <formula>"esterreur(reference)"</formula>
    </cfRule>
  </conditionalFormatting>
  <conditionalFormatting sqref="P394">
    <cfRule type="expression" dxfId="400" priority="44" stopIfTrue="1">
      <formula>"esterreur(reference)"</formula>
    </cfRule>
  </conditionalFormatting>
  <conditionalFormatting sqref="Q364:Q375">
    <cfRule type="expression" dxfId="399" priority="38" stopIfTrue="1">
      <formula>"esterreur(reference)"</formula>
    </cfRule>
  </conditionalFormatting>
  <conditionalFormatting sqref="Q377:Q393">
    <cfRule type="expression" dxfId="398" priority="37" stopIfTrue="1">
      <formula>"esterreur(reference)"</formula>
    </cfRule>
  </conditionalFormatting>
  <conditionalFormatting sqref="O359">
    <cfRule type="expression" dxfId="397" priority="36" stopIfTrue="1">
      <formula>"esterreur(reference)"</formula>
    </cfRule>
  </conditionalFormatting>
  <conditionalFormatting sqref="Q359">
    <cfRule type="expression" dxfId="396" priority="35" stopIfTrue="1">
      <formula>"esterreur(reference)"</formula>
    </cfRule>
  </conditionalFormatting>
  <conditionalFormatting sqref="Q36:Q40">
    <cfRule type="expression" dxfId="395" priority="34" stopIfTrue="1">
      <formula>"esterreur(reference)"</formula>
    </cfRule>
  </conditionalFormatting>
  <conditionalFormatting sqref="L68">
    <cfRule type="expression" dxfId="394" priority="33" stopIfTrue="1">
      <formula>"esterreur(reference)"</formula>
    </cfRule>
  </conditionalFormatting>
  <conditionalFormatting sqref="Q149:Q151">
    <cfRule type="expression" dxfId="393" priority="25" stopIfTrue="1">
      <formula>"esterreur(reference)"</formula>
    </cfRule>
  </conditionalFormatting>
  <conditionalFormatting sqref="H148 J148:K148">
    <cfRule type="expression" dxfId="392" priority="32" stopIfTrue="1">
      <formula>"esterreur(reference)"</formula>
    </cfRule>
  </conditionalFormatting>
  <conditionalFormatting sqref="L148">
    <cfRule type="expression" dxfId="391" priority="31" stopIfTrue="1">
      <formula>"esterreur(reference)"</formula>
    </cfRule>
  </conditionalFormatting>
  <conditionalFormatting sqref="O148:P148">
    <cfRule type="expression" dxfId="390" priority="30" stopIfTrue="1">
      <formula>"esterreur(reference)"</formula>
    </cfRule>
  </conditionalFormatting>
  <conditionalFormatting sqref="Q148">
    <cfRule type="expression" dxfId="389" priority="29" stopIfTrue="1">
      <formula>"esterreur(reference)"</formula>
    </cfRule>
  </conditionalFormatting>
  <conditionalFormatting sqref="H149:H151 J149:K151">
    <cfRule type="expression" dxfId="388" priority="28" stopIfTrue="1">
      <formula>"esterreur(reference)"</formula>
    </cfRule>
  </conditionalFormatting>
  <conditionalFormatting sqref="L149:L151">
    <cfRule type="expression" dxfId="387" priority="27" stopIfTrue="1">
      <formula>"esterreur(reference)"</formula>
    </cfRule>
  </conditionalFormatting>
  <conditionalFormatting sqref="O149:P151">
    <cfRule type="expression" dxfId="386" priority="26" stopIfTrue="1">
      <formula>"esterreur(reference)"</formula>
    </cfRule>
  </conditionalFormatting>
  <conditionalFormatting sqref="L158:L161">
    <cfRule type="expression" dxfId="385" priority="24" stopIfTrue="1">
      <formula>"esterreur(reference)"</formula>
    </cfRule>
  </conditionalFormatting>
  <conditionalFormatting sqref="AG414:AI417">
    <cfRule type="cellIs" dxfId="384" priority="23" operator="greaterThan">
      <formula>0</formula>
    </cfRule>
  </conditionalFormatting>
  <conditionalFormatting sqref="AO414:AO417">
    <cfRule type="cellIs" dxfId="383" priority="22" operator="greaterThan">
      <formula>0</formula>
    </cfRule>
  </conditionalFormatting>
  <conditionalFormatting sqref="G111:G112">
    <cfRule type="expression" dxfId="382" priority="21" stopIfTrue="1">
      <formula>"esterreur(reference)"</formula>
    </cfRule>
  </conditionalFormatting>
  <conditionalFormatting sqref="AH424:AH426">
    <cfRule type="cellIs" dxfId="381" priority="20" operator="greaterThan">
      <formula>0</formula>
    </cfRule>
  </conditionalFormatting>
  <conditionalFormatting sqref="AI431">
    <cfRule type="cellIs" dxfId="380" priority="19" operator="greaterThan">
      <formula>0</formula>
    </cfRule>
  </conditionalFormatting>
  <conditionalFormatting sqref="AH431">
    <cfRule type="cellIs" dxfId="379" priority="18" operator="greaterThan">
      <formula>0</formula>
    </cfRule>
  </conditionalFormatting>
  <conditionalFormatting sqref="AI448:AI450">
    <cfRule type="cellIs" dxfId="378" priority="17" operator="greaterThan">
      <formula>0</formula>
    </cfRule>
  </conditionalFormatting>
  <conditionalFormatting sqref="AH448:AH450">
    <cfRule type="cellIs" dxfId="377" priority="16" operator="greaterThan">
      <formula>0</formula>
    </cfRule>
  </conditionalFormatting>
  <conditionalFormatting sqref="AI462:AI464">
    <cfRule type="cellIs" dxfId="376" priority="15" operator="greaterThan">
      <formula>0</formula>
    </cfRule>
  </conditionalFormatting>
  <conditionalFormatting sqref="AH462:AH464">
    <cfRule type="cellIs" dxfId="375" priority="14" operator="greaterThan">
      <formula>0</formula>
    </cfRule>
  </conditionalFormatting>
  <conditionalFormatting sqref="AI476:AI478">
    <cfRule type="cellIs" dxfId="374" priority="13" operator="greaterThan">
      <formula>0</formula>
    </cfRule>
  </conditionalFormatting>
  <conditionalFormatting sqref="AH476:AH478">
    <cfRule type="cellIs" dxfId="373" priority="12" operator="greaterThan">
      <formula>0</formula>
    </cfRule>
  </conditionalFormatting>
  <conditionalFormatting sqref="AI494:AI496">
    <cfRule type="cellIs" dxfId="372" priority="11" operator="greaterThan">
      <formula>0</formula>
    </cfRule>
  </conditionalFormatting>
  <conditionalFormatting sqref="AH494:AH496">
    <cfRule type="cellIs" dxfId="371" priority="10" operator="greaterThan">
      <formula>0</formula>
    </cfRule>
  </conditionalFormatting>
  <conditionalFormatting sqref="H83:H85 H72 H25:H54">
    <cfRule type="expression" dxfId="370" priority="5" stopIfTrue="1">
      <formula>"esterreur(reference)"</formula>
    </cfRule>
  </conditionalFormatting>
  <conditionalFormatting sqref="H55:H56 H71">
    <cfRule type="expression" dxfId="369" priority="6" stopIfTrue="1">
      <formula>"esterreur(reference)"</formula>
    </cfRule>
  </conditionalFormatting>
  <conditionalFormatting sqref="H61:H70">
    <cfRule type="expression" dxfId="368" priority="7" stopIfTrue="1">
      <formula>"esterreur(reference)"</formula>
    </cfRule>
  </conditionalFormatting>
  <conditionalFormatting sqref="H57:H59">
    <cfRule type="expression" dxfId="367" priority="8" stopIfTrue="1">
      <formula>"esterreur(reference)"</formula>
    </cfRule>
  </conditionalFormatting>
  <conditionalFormatting sqref="H60">
    <cfRule type="expression" dxfId="366" priority="9" stopIfTrue="1">
      <formula>"esterreur(reference)"</formula>
    </cfRule>
  </conditionalFormatting>
  <conditionalFormatting sqref="G31:G32">
    <cfRule type="expression" dxfId="365" priority="4" stopIfTrue="1">
      <formula>"esterreur(reference)"</formula>
    </cfRule>
  </conditionalFormatting>
  <conditionalFormatting sqref="I83:I85 I13:I14 I24:I30 I20 I16:I18">
    <cfRule type="expression" dxfId="364" priority="3" stopIfTrue="1">
      <formula>"esterreur(reference)"</formula>
    </cfRule>
  </conditionalFormatting>
  <conditionalFormatting sqref="F83:F85">
    <cfRule type="expression" dxfId="363" priority="2" stopIfTrue="1">
      <formula>"esterreur(reference)"</formula>
    </cfRule>
  </conditionalFormatting>
  <conditionalFormatting sqref="F5">
    <cfRule type="expression" dxfId="362" priority="1" stopIfTrue="1">
      <formula>"esterreur(reference)"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7">
    <tabColor rgb="FF00B050"/>
    <pageSetUpPr fitToPage="1"/>
  </sheetPr>
  <dimension ref="A1:BJ697"/>
  <sheetViews>
    <sheetView topLeftCell="C1" zoomScale="70" zoomScaleNormal="70" workbookViewId="0">
      <selection activeCell="C1" sqref="A1:XFD1048576"/>
    </sheetView>
  </sheetViews>
  <sheetFormatPr baseColWidth="10" defaultColWidth="12.625" defaultRowHeight="15" customHeight="1"/>
  <cols>
    <col min="1" max="1" width="24.125" hidden="1" customWidth="1"/>
    <col min="2" max="2" width="36" hidden="1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3.625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13.125" customWidth="1"/>
    <col min="22" max="22" width="28.75" customWidth="1"/>
    <col min="23" max="23" width="12.25" customWidth="1"/>
    <col min="24" max="24" width="17.75" customWidth="1"/>
    <col min="25" max="25" width="10" customWidth="1"/>
    <col min="26" max="26" width="17.375" customWidth="1"/>
    <col min="27" max="27" width="10.875" customWidth="1"/>
    <col min="28" max="28" width="10" customWidth="1"/>
    <col min="29" max="29" width="17.5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62" width="11" customWidth="1"/>
  </cols>
  <sheetData>
    <row r="1" spans="1:40" ht="35.25">
      <c r="B1" s="1"/>
      <c r="C1" s="1" t="str">
        <f>[7]Parametres!B1</f>
        <v>Volks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tr">
        <f>CONCATENATE("Réalisé,"," ",[7]Parametres!B3," ",[7]Parametres!B4)</f>
        <v>Réalisé, Septembre 2021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 thickBot="1">
      <c r="B2" s="7"/>
      <c r="C2" s="8"/>
      <c r="D2" s="9" t="s">
        <v>2</v>
      </c>
      <c r="E2" s="9" t="s">
        <v>3</v>
      </c>
      <c r="F2" s="9" t="s">
        <v>4</v>
      </c>
      <c r="G2" s="9" t="s">
        <v>2</v>
      </c>
      <c r="H2" s="9" t="s">
        <v>3</v>
      </c>
      <c r="I2" s="9" t="s">
        <v>4</v>
      </c>
      <c r="J2" s="9" t="s">
        <v>218</v>
      </c>
      <c r="K2" s="9"/>
      <c r="L2" s="9" t="s">
        <v>214</v>
      </c>
      <c r="M2" s="11"/>
      <c r="N2" s="11"/>
      <c r="O2" s="9" t="s">
        <v>218</v>
      </c>
      <c r="P2" s="9"/>
      <c r="Q2" s="9" t="s">
        <v>214</v>
      </c>
      <c r="R2" s="11"/>
      <c r="S2" s="11"/>
      <c r="T2" s="11"/>
      <c r="U2" s="11"/>
    </row>
    <row r="3" spans="1:40" ht="21" thickTop="1">
      <c r="B3" s="12"/>
      <c r="C3" s="13"/>
      <c r="D3" s="528" t="s">
        <v>5</v>
      </c>
      <c r="E3" s="529"/>
      <c r="F3" s="530"/>
      <c r="G3" s="526" t="s">
        <v>6</v>
      </c>
      <c r="H3" s="529"/>
      <c r="I3" s="530"/>
      <c r="J3" s="526" t="s">
        <v>7</v>
      </c>
      <c r="K3" s="529"/>
      <c r="L3" s="530"/>
      <c r="M3" s="526" t="s">
        <v>8</v>
      </c>
      <c r="N3" s="530"/>
      <c r="O3" s="528" t="s">
        <v>9</v>
      </c>
      <c r="P3" s="529"/>
      <c r="Q3" s="530"/>
      <c r="R3" s="526" t="s">
        <v>10</v>
      </c>
      <c r="S3" s="527"/>
      <c r="T3" s="14"/>
      <c r="U3" s="14"/>
      <c r="V3" t="s">
        <v>234</v>
      </c>
      <c r="W3" s="512">
        <v>0.45</v>
      </c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20.25">
      <c r="B4" s="12"/>
      <c r="C4" s="15"/>
      <c r="D4" s="16" t="s">
        <v>11</v>
      </c>
      <c r="E4" s="17" t="s">
        <v>12</v>
      </c>
      <c r="F4" s="18" t="s">
        <v>13</v>
      </c>
      <c r="G4" s="19" t="s">
        <v>11</v>
      </c>
      <c r="H4" s="17" t="s">
        <v>12</v>
      </c>
      <c r="I4" s="18" t="s">
        <v>13</v>
      </c>
      <c r="J4" s="19" t="s">
        <v>11</v>
      </c>
      <c r="K4" s="17" t="s">
        <v>14</v>
      </c>
      <c r="L4" s="18" t="s">
        <v>13</v>
      </c>
      <c r="M4" s="19" t="s">
        <v>15</v>
      </c>
      <c r="N4" s="18" t="s">
        <v>13</v>
      </c>
      <c r="O4" s="17" t="s">
        <v>11</v>
      </c>
      <c r="P4" s="17" t="s">
        <v>14</v>
      </c>
      <c r="Q4" s="18" t="s">
        <v>13</v>
      </c>
      <c r="R4" s="19" t="s">
        <v>11</v>
      </c>
      <c r="S4" s="20" t="s">
        <v>13</v>
      </c>
      <c r="T4" s="14"/>
      <c r="U4" s="14"/>
      <c r="V4" t="s">
        <v>235</v>
      </c>
      <c r="W4" s="512">
        <v>0.1</v>
      </c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ht="20.25">
      <c r="A5" t="str">
        <f>+B5&amp;C5</f>
        <v>Véhicules neufsVentes nettes</v>
      </c>
      <c r="B5" s="12" t="str">
        <f t="shared" ref="B5:B85" si="0">+$K$1</f>
        <v>Véhicules neufs</v>
      </c>
      <c r="C5" s="21" t="s">
        <v>16</v>
      </c>
      <c r="D5" s="22"/>
      <c r="E5" s="22"/>
      <c r="F5" s="23">
        <f>+INDEX('[7]Budget original'!$A$2:$AO$496,MATCH($A5,'[7]Budget original'!$A$2:$A$496,0),MATCH(F$2,'[7]Budget original'!$A$2:$AO$2,0))</f>
        <v>799077.54156453046</v>
      </c>
      <c r="G5" s="22"/>
      <c r="H5" s="22"/>
      <c r="I5" s="25">
        <f>+INDEX('[7]Budget révisé'!$A$2:$AO$496,MATCH($A5,'[7]Budget révisé'!$A$2:$A$496,0),MATCH(I$2,'[7]Budget révisé'!$A$2:$AO$2,0))</f>
        <v>799077.54156453046</v>
      </c>
      <c r="J5" s="24"/>
      <c r="K5" s="26"/>
      <c r="L5" s="23">
        <f>-SUMIFS([7]BV_Data_An_Cour!$O:$O,[7]BV_Data_An_Cour!$X:$X,"Oui",[7]BV_Data_An_Cour!$U:$U,$B5)</f>
        <v>3613426.5799999991</v>
      </c>
      <c r="M5" s="27"/>
      <c r="N5" s="28"/>
      <c r="O5" s="24"/>
      <c r="P5" s="26"/>
      <c r="Q5" s="23">
        <f>-SUMIFS([7]BV_Data_An_Prec!$O:$O,[7]BV_Data_An_Prec!$X:$X,"Oui",[7]BV_Data_An_Prec!$U:$U,$B5)</f>
        <v>2997763.9400000004</v>
      </c>
      <c r="R5" s="27"/>
      <c r="S5" s="29"/>
      <c r="T5" s="14"/>
      <c r="U5" s="14"/>
      <c r="V5" s="513" t="s">
        <v>229</v>
      </c>
      <c r="W5" s="514">
        <v>0.22500000000000001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ht="20.25">
      <c r="A6" t="str">
        <f t="shared" ref="A6:A85" si="1">+B6&amp;C6</f>
        <v>Véhicules neufsAutos détail</v>
      </c>
      <c r="B6" s="12" t="str">
        <f t="shared" si="0"/>
        <v>Véhicules neufs</v>
      </c>
      <c r="C6" s="30" t="s">
        <v>17</v>
      </c>
      <c r="D6" s="31">
        <f>+INDEX('[7]Budget révisé'!$A$2:$AO$496,MATCH($A6,'[7]Budget révisé'!$A$2:$A$496,0),MATCH(D$2,'[7]Budget révisé'!$A$2:$AO$2,0))</f>
        <v>29.104991497524331</v>
      </c>
      <c r="E6" s="31">
        <f>IF(D6=0,0,F6/D6)</f>
        <v>955.05621789951272</v>
      </c>
      <c r="F6" s="31">
        <f>+INDEX('[7]Budget original'!$A$2:$AO$496,MATCH($A6,'[7]Budget original'!$A$2:$A$496,0),MATCH(F$2,'[7]Budget original'!$A$2:$AO$2,0))</f>
        <v>27796.903101623062</v>
      </c>
      <c r="G6" s="32">
        <f>+INDEX('[7]Budget révisé'!$A$2:$AO$496,MATCH($A6,'[7]Budget révisé'!$A$2:$A$496,0),MATCH(G$2,'[7]Budget révisé'!$A$2:$AO$2,0))</f>
        <v>29.104991497524331</v>
      </c>
      <c r="H6" s="31">
        <f>IF(G6=0,0,I6/G6)</f>
        <v>955.05621789951272</v>
      </c>
      <c r="I6" s="31">
        <f>+INDEX('[7]Budget révisé'!$A$2:$AO$496,MATCH($A6,'[7]Budget révisé'!$A$2:$A$496,0),MATCH(I$2,'[7]Budget révisé'!$A$2:$AO$2,0))</f>
        <v>27796.903101623062</v>
      </c>
      <c r="J6" s="32">
        <f>-SUMIFS([7]BV_Data_An_Cour!$O:$O,[7]BV_Data_An_Cour!$U:$U,$B6,[7]BV_Data_An_Cour!$V:$V,$C6,[7]BV_Data_An_Cour!$W:$W,J$2)</f>
        <v>35</v>
      </c>
      <c r="K6" s="31">
        <f>IF(J6=0,0,L6/J6)</f>
        <v>1269.0222857142849</v>
      </c>
      <c r="L6" s="33">
        <f>-SUMIFS([7]BV_Data_An_Cour!$O:$O,[7]BV_Data_An_Cour!$U:$U,$B6,[7]BV_Data_An_Cour!$V:$V,$C6,[7]BV_Data_An_Cour!$W:$W,L$2)</f>
        <v>44415.77999999997</v>
      </c>
      <c r="M6" s="32">
        <f t="shared" ref="M6:M12" si="2">J6-G6</f>
        <v>5.8950085024756689</v>
      </c>
      <c r="N6" s="34">
        <f>L6-I6</f>
        <v>16618.876898376908</v>
      </c>
      <c r="O6" s="32">
        <f>-SUMIFS([7]BV_Data_An_Prec!$O:$O,[7]BV_Data_An_Prec!$U:$U,$B6,[7]BV_Data_An_Prec!$V:$V,$C6,[7]BV_Data_An_Prec!$W:$W,O$2)</f>
        <v>35</v>
      </c>
      <c r="P6" s="31">
        <f>IF(O6=0,0,Q6/O6)</f>
        <v>256.65628571428243</v>
      </c>
      <c r="Q6" s="33">
        <f>-SUMIFS([7]BV_Data_An_Prec!$O:$O,[7]BV_Data_An_Prec!$U:$U,$B6,[7]BV_Data_An_Prec!$V:$V,$C6,[7]BV_Data_An_Prec!$W:$W,Q$2)</f>
        <v>8982.9699999998847</v>
      </c>
      <c r="R6" s="32">
        <f t="shared" ref="R6:R12" si="3">J6-O6</f>
        <v>0</v>
      </c>
      <c r="S6" s="35">
        <f t="shared" ref="S6:S12" si="4">L6-Q6</f>
        <v>35432.810000000085</v>
      </c>
      <c r="T6" s="14"/>
      <c r="U6" s="14"/>
      <c r="V6" s="513" t="s">
        <v>236</v>
      </c>
      <c r="W6" s="514">
        <v>2.5000000000000001E-2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1:40" ht="20.25">
      <c r="A7" t="str">
        <f t="shared" si="1"/>
        <v>Véhicules neufsCamions détail</v>
      </c>
      <c r="B7" s="12" t="str">
        <f t="shared" si="0"/>
        <v>Véhicules neufs</v>
      </c>
      <c r="C7" s="30" t="s">
        <v>18</v>
      </c>
      <c r="D7" s="31">
        <f>+INDEX('[7]Budget révisé'!$A$2:$AO$496,MATCH($A7,'[7]Budget révisé'!$A$2:$A$496,0),MATCH(D$2,'[7]Budget révisé'!$A$2:$AO$2,0))</f>
        <v>39.094823562681199</v>
      </c>
      <c r="E7" s="31">
        <f t="shared" ref="E7:E12" si="5">IF(D7=0,0,F7/D7)</f>
        <v>1702.6668817908319</v>
      </c>
      <c r="F7" s="31">
        <f>+INDEX('[7]Budget original'!$A$2:$AO$496,MATCH($A7,'[7]Budget original'!$A$2:$A$496,0),MATCH(F$2,'[7]Budget original'!$A$2:$AO$2,0))</f>
        <v>66565.461329633137</v>
      </c>
      <c r="G7" s="32">
        <f>+INDEX('[7]Budget révisé'!$A$2:$AO$496,MATCH($A7,'[7]Budget révisé'!$A$2:$A$496,0),MATCH(G$2,'[7]Budget révisé'!$A$2:$AO$2,0))</f>
        <v>39.094823562681199</v>
      </c>
      <c r="H7" s="31">
        <f t="shared" ref="H7:H12" si="6">IF(G7=0,0,I7/G7)</f>
        <v>1702.6668817908319</v>
      </c>
      <c r="I7" s="31">
        <f>+INDEX('[7]Budget révisé'!$A$2:$AO$496,MATCH($A7,'[7]Budget révisé'!$A$2:$A$496,0),MATCH(I$2,'[7]Budget révisé'!$A$2:$AO$2,0))</f>
        <v>66565.461329633137</v>
      </c>
      <c r="J7" s="32">
        <f>-SUMIFS([7]BV_Data_An_Cour!$O:$O,[7]BV_Data_An_Cour!$U:$U,$B7,[7]BV_Data_An_Cour!$V:$V,$C7,[7]BV_Data_An_Cour!$W:$W,J$2)</f>
        <v>49</v>
      </c>
      <c r="K7" s="31">
        <f t="shared" ref="K7:K12" si="7">IF(J7=0,0,L7/J7)</f>
        <v>2305.1553061224463</v>
      </c>
      <c r="L7" s="33">
        <f>-SUMIFS([7]BV_Data_An_Cour!$O:$O,[7]BV_Data_An_Cour!$U:$U,$B7,[7]BV_Data_An_Cour!$V:$V,$C7,[7]BV_Data_An_Cour!$W:$W,L$2)</f>
        <v>112952.60999999987</v>
      </c>
      <c r="M7" s="32">
        <f t="shared" si="2"/>
        <v>9.9051764373188007</v>
      </c>
      <c r="N7" s="34">
        <f t="shared" ref="N7:N12" si="8">L7-I7</f>
        <v>46387.148670366732</v>
      </c>
      <c r="O7" s="32">
        <f>-SUMIFS([7]BV_Data_An_Prec!$O:$O,[7]BV_Data_An_Prec!$U:$U,$B7,[7]BV_Data_An_Prec!$V:$V,$C7,[7]BV_Data_An_Prec!$W:$W,O$2)</f>
        <v>36</v>
      </c>
      <c r="P7" s="31">
        <f t="shared" ref="P7:P12" si="9">IF(O7=0,0,Q7/O7)</f>
        <v>574.25722222222896</v>
      </c>
      <c r="Q7" s="33">
        <f>-SUMIFS([7]BV_Data_An_Prec!$O:$O,[7]BV_Data_An_Prec!$U:$U,$B7,[7]BV_Data_An_Prec!$V:$V,$C7,[7]BV_Data_An_Prec!$W:$W,Q$2)</f>
        <v>20673.260000000242</v>
      </c>
      <c r="R7" s="32">
        <f t="shared" si="3"/>
        <v>13</v>
      </c>
      <c r="S7" s="35">
        <f t="shared" si="4"/>
        <v>92279.349999999627</v>
      </c>
      <c r="T7" s="14"/>
      <c r="U7" s="14"/>
      <c r="V7" t="s">
        <v>237</v>
      </c>
      <c r="W7" s="512">
        <v>0.2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1:40" ht="20.25">
      <c r="A8" t="str">
        <f t="shared" si="1"/>
        <v>Véhicules neufsSprinter</v>
      </c>
      <c r="B8" s="12" t="str">
        <f t="shared" si="0"/>
        <v>Véhicules neufs</v>
      </c>
      <c r="C8" s="30" t="s">
        <v>19</v>
      </c>
      <c r="D8" s="31">
        <f>+INDEX('[7]Budget révisé'!$A$2:$AO$496,MATCH($A8,'[7]Budget révisé'!$A$2:$A$496,0),MATCH(D$2,'[7]Budget révisé'!$A$2:$AO$2,0))</f>
        <v>0</v>
      </c>
      <c r="E8" s="31">
        <f t="shared" si="5"/>
        <v>0</v>
      </c>
      <c r="F8" s="31">
        <f>+INDEX('[7]Budget original'!$A$2:$AO$496,MATCH($A8,'[7]Budget original'!$A$2:$A$496,0),MATCH(F$2,'[7]Budget original'!$A$2:$AO$2,0))</f>
        <v>0</v>
      </c>
      <c r="G8" s="32">
        <f>+INDEX('[7]Budget révisé'!$A$2:$AO$496,MATCH($A8,'[7]Budget révisé'!$A$2:$A$496,0),MATCH(G$2,'[7]Budget révisé'!$A$2:$AO$2,0))</f>
        <v>0</v>
      </c>
      <c r="H8" s="31">
        <f t="shared" si="6"/>
        <v>0</v>
      </c>
      <c r="I8" s="31">
        <f>+INDEX('[7]Budget révisé'!$A$2:$AO$496,MATCH($A8,'[7]Budget révisé'!$A$2:$A$496,0),MATCH(I$2,'[7]Budget révisé'!$A$2:$AO$2,0))</f>
        <v>0</v>
      </c>
      <c r="J8" s="32">
        <f>-SUMIFS([7]BV_Data_An_Cour!$O:$O,[7]BV_Data_An_Cour!$U:$U,$B8,[7]BV_Data_An_Cour!$V:$V,$C8,[7]BV_Data_An_Cour!$W:$W,J$2)</f>
        <v>0</v>
      </c>
      <c r="K8" s="31">
        <f t="shared" si="7"/>
        <v>0</v>
      </c>
      <c r="L8" s="33">
        <f>-SUMIFS([7]BV_Data_An_Cour!$O:$O,[7]BV_Data_An_Cour!$U:$U,$B8,[7]BV_Data_An_Cour!$V:$V,$C8,[7]BV_Data_An_Cour!$W:$W,L$2)</f>
        <v>0</v>
      </c>
      <c r="M8" s="32">
        <f t="shared" si="2"/>
        <v>0</v>
      </c>
      <c r="N8" s="34">
        <f t="shared" si="8"/>
        <v>0</v>
      </c>
      <c r="O8" s="32">
        <f>-SUMIFS([7]BV_Data_An_Prec!$O:$O,[7]BV_Data_An_Prec!$U:$U,$B8,[7]BV_Data_An_Prec!$V:$V,$C8,[7]BV_Data_An_Prec!$W:$W,O$2)</f>
        <v>0</v>
      </c>
      <c r="P8" s="31">
        <f t="shared" si="9"/>
        <v>0</v>
      </c>
      <c r="Q8" s="33">
        <f>-SUMIFS([7]BV_Data_An_Prec!$O:$O,[7]BV_Data_An_Prec!$U:$U,$B8,[7]BV_Data_An_Prec!$V:$V,$C8,[7]BV_Data_An_Prec!$W:$W,Q$2)</f>
        <v>0</v>
      </c>
      <c r="R8" s="32">
        <f t="shared" si="3"/>
        <v>0</v>
      </c>
      <c r="S8" s="35">
        <f t="shared" si="4"/>
        <v>0</v>
      </c>
      <c r="T8" s="14"/>
      <c r="U8" s="14"/>
      <c r="W8" s="512">
        <f t="shared" ref="W8" si="10">SUM(W3:W7)</f>
        <v>1</v>
      </c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1:40" ht="20.25">
      <c r="A9" t="str">
        <f t="shared" si="1"/>
        <v>Véhicules neufsMoto détail</v>
      </c>
      <c r="B9" s="12" t="str">
        <f t="shared" si="0"/>
        <v>Véhicules neufs</v>
      </c>
      <c r="C9" s="30" t="s">
        <v>20</v>
      </c>
      <c r="D9" s="31">
        <f>+INDEX('[7]Budget révisé'!$A$2:$AO$496,MATCH($A9,'[7]Budget révisé'!$A$2:$A$496,0),MATCH(D$2,'[7]Budget révisé'!$A$2:$AO$2,0))</f>
        <v>0</v>
      </c>
      <c r="E9" s="31">
        <f t="shared" si="5"/>
        <v>0</v>
      </c>
      <c r="F9" s="31">
        <f>+INDEX('[7]Budget original'!$A$2:$AO$496,MATCH($A9,'[7]Budget original'!$A$2:$A$496,0),MATCH(F$2,'[7]Budget original'!$A$2:$AO$2,0))</f>
        <v>0</v>
      </c>
      <c r="G9" s="32">
        <f>+INDEX('[7]Budget révisé'!$A$2:$AO$496,MATCH($A9,'[7]Budget révisé'!$A$2:$A$496,0),MATCH(G$2,'[7]Budget révisé'!$A$2:$AO$2,0))</f>
        <v>0</v>
      </c>
      <c r="H9" s="31">
        <f t="shared" si="6"/>
        <v>0</v>
      </c>
      <c r="I9" s="31">
        <f>+INDEX('[7]Budget révisé'!$A$2:$AO$496,MATCH($A9,'[7]Budget révisé'!$A$2:$A$496,0),MATCH(I$2,'[7]Budget révisé'!$A$2:$AO$2,0))</f>
        <v>0</v>
      </c>
      <c r="J9" s="32">
        <f>-SUMIFS([7]BV_Data_An_Cour!$O:$O,[7]BV_Data_An_Cour!$U:$U,$B9,[7]BV_Data_An_Cour!$V:$V,$C9,[7]BV_Data_An_Cour!$W:$W,J$2)</f>
        <v>0</v>
      </c>
      <c r="K9" s="31">
        <f t="shared" si="7"/>
        <v>0</v>
      </c>
      <c r="L9" s="33">
        <f>-SUMIFS([7]BV_Data_An_Cour!$O:$O,[7]BV_Data_An_Cour!$U:$U,$B9,[7]BV_Data_An_Cour!$V:$V,$C9,[7]BV_Data_An_Cour!$W:$W,L$2)</f>
        <v>0</v>
      </c>
      <c r="M9" s="32">
        <f t="shared" si="2"/>
        <v>0</v>
      </c>
      <c r="N9" s="34">
        <f t="shared" si="8"/>
        <v>0</v>
      </c>
      <c r="O9" s="32">
        <f>-SUMIFS([7]BV_Data_An_Prec!$O:$O,[7]BV_Data_An_Prec!$U:$U,$B9,[7]BV_Data_An_Prec!$V:$V,$C9,[7]BV_Data_An_Prec!$W:$W,O$2)</f>
        <v>0</v>
      </c>
      <c r="P9" s="31">
        <f t="shared" si="9"/>
        <v>0</v>
      </c>
      <c r="Q9" s="33">
        <f>-SUMIFS([7]BV_Data_An_Prec!$O:$O,[7]BV_Data_An_Prec!$U:$U,$B9,[7]BV_Data_An_Prec!$V:$V,$C9,[7]BV_Data_An_Prec!$W:$W,Q$2)</f>
        <v>0</v>
      </c>
      <c r="R9" s="32">
        <f t="shared" si="3"/>
        <v>0</v>
      </c>
      <c r="S9" s="35">
        <f t="shared" si="4"/>
        <v>0</v>
      </c>
      <c r="T9" s="14"/>
      <c r="U9" s="14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ht="20.25" hidden="1" customHeight="1" thickBot="1">
      <c r="A10" t="str">
        <f t="shared" si="1"/>
        <v>Véhicules neufs[...]</v>
      </c>
      <c r="B10" s="12" t="str">
        <f t="shared" si="0"/>
        <v>Véhicules neufs</v>
      </c>
      <c r="C10" s="30" t="s">
        <v>21</v>
      </c>
      <c r="D10" s="31">
        <v>0</v>
      </c>
      <c r="E10" s="31">
        <f t="shared" si="5"/>
        <v>0</v>
      </c>
      <c r="F10" s="31">
        <f>+INDEX('[7]Budget original'!$A$2:$AO$496,MATCH($A10,'[7]Budget original'!$A$2:$A$496,0),MATCH(F$2,'[7]Budget original'!$A$2:$AO$2,0))</f>
        <v>0</v>
      </c>
      <c r="G10" s="32">
        <v>0</v>
      </c>
      <c r="H10" s="31">
        <f t="shared" si="6"/>
        <v>0</v>
      </c>
      <c r="I10" s="31">
        <f>+INDEX('[7]Budget révisé'!$A$2:$AO$496,MATCH($A10,'[7]Budget révisé'!$A$2:$A$496,0),MATCH(I$2,'[7]Budget révisé'!$A$2:$AO$2,0))</f>
        <v>0</v>
      </c>
      <c r="J10" s="32">
        <f>-SUMIFS([7]BV_Data_An_Cour!$O:$O,[7]BV_Data_An_Cour!$U:$U,$B10,[7]BV_Data_An_Cour!$V:$V,$C10,[7]BV_Data_An_Cour!$W:$W,J$2)</f>
        <v>0</v>
      </c>
      <c r="K10" s="31">
        <f t="shared" si="7"/>
        <v>0</v>
      </c>
      <c r="L10" s="33">
        <f>-SUMIFS([7]BV_Data_An_Cour!$O:$O,[7]BV_Data_An_Cour!$U:$U,$B10,[7]BV_Data_An_Cour!$V:$V,$C10,[7]BV_Data_An_Cour!$W:$W,L$2)</f>
        <v>0</v>
      </c>
      <c r="M10" s="32">
        <f t="shared" si="2"/>
        <v>0</v>
      </c>
      <c r="N10" s="34">
        <f t="shared" si="8"/>
        <v>0</v>
      </c>
      <c r="O10" s="32">
        <f>-SUMIFS([7]BV_Data_An_Prec!$O:$O,[7]BV_Data_An_Prec!$U:$U,$B10,[7]BV_Data_An_Prec!$V:$V,$C10,[7]BV_Data_An_Prec!$W:$W,O$2)</f>
        <v>0</v>
      </c>
      <c r="P10" s="31">
        <f t="shared" si="9"/>
        <v>0</v>
      </c>
      <c r="Q10" s="33">
        <f>-SUMIFS([7]BV_Data_An_Prec!$O:$O,[7]BV_Data_An_Prec!$U:$U,$B10,[7]BV_Data_An_Prec!$V:$V,$C10,[7]BV_Data_An_Prec!$W:$W,Q$2)</f>
        <v>0</v>
      </c>
      <c r="R10" s="32">
        <f t="shared" si="3"/>
        <v>0</v>
      </c>
      <c r="S10" s="35">
        <f t="shared" si="4"/>
        <v>0</v>
      </c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ht="20.25" hidden="1" customHeight="1" thickBot="1">
      <c r="A11" t="str">
        <f t="shared" si="1"/>
        <v>Véhicules neufs[...]</v>
      </c>
      <c r="B11" s="12" t="str">
        <f t="shared" si="0"/>
        <v>Véhicules neufs</v>
      </c>
      <c r="C11" s="30" t="s">
        <v>21</v>
      </c>
      <c r="D11" s="31">
        <v>0</v>
      </c>
      <c r="E11" s="31">
        <f t="shared" si="5"/>
        <v>0</v>
      </c>
      <c r="F11" s="31">
        <f>+INDEX('[7]Budget original'!$A$2:$AO$496,MATCH($A11,'[7]Budget original'!$A$2:$A$496,0),MATCH(F$2,'[7]Budget original'!$A$2:$AO$2,0))</f>
        <v>0</v>
      </c>
      <c r="G11" s="32">
        <v>0</v>
      </c>
      <c r="H11" s="31">
        <f t="shared" si="6"/>
        <v>0</v>
      </c>
      <c r="I11" s="31">
        <f>+INDEX('[7]Budget révisé'!$A$2:$AO$496,MATCH($A11,'[7]Budget révisé'!$A$2:$A$496,0),MATCH(I$2,'[7]Budget révisé'!$A$2:$AO$2,0))</f>
        <v>0</v>
      </c>
      <c r="J11" s="32">
        <f>-SUMIFS([7]BV_Data_An_Cour!$O:$O,[7]BV_Data_An_Cour!$U:$U,$B11,[7]BV_Data_An_Cour!$V:$V,$C11,[7]BV_Data_An_Cour!$W:$W,J$2)</f>
        <v>0</v>
      </c>
      <c r="K11" s="31">
        <f t="shared" si="7"/>
        <v>0</v>
      </c>
      <c r="L11" s="33">
        <f>-SUMIFS([7]BV_Data_An_Cour!$O:$O,[7]BV_Data_An_Cour!$U:$U,$B11,[7]BV_Data_An_Cour!$V:$V,$C11,[7]BV_Data_An_Cour!$W:$W,L$2)</f>
        <v>0</v>
      </c>
      <c r="M11" s="32">
        <f t="shared" si="2"/>
        <v>0</v>
      </c>
      <c r="N11" s="34">
        <f t="shared" si="8"/>
        <v>0</v>
      </c>
      <c r="O11" s="32">
        <f>-SUMIFS([7]BV_Data_An_Prec!$O:$O,[7]BV_Data_An_Prec!$U:$U,$B11,[7]BV_Data_An_Prec!$V:$V,$C11,[7]BV_Data_An_Prec!$W:$W,O$2)</f>
        <v>0</v>
      </c>
      <c r="P11" s="31">
        <f t="shared" si="9"/>
        <v>0</v>
      </c>
      <c r="Q11" s="33">
        <f>-SUMIFS([7]BV_Data_An_Prec!$O:$O,[7]BV_Data_An_Prec!$U:$U,$B11,[7]BV_Data_An_Prec!$V:$V,$C11,[7]BV_Data_An_Prec!$W:$W,Q$2)</f>
        <v>0</v>
      </c>
      <c r="R11" s="32">
        <f t="shared" si="3"/>
        <v>0</v>
      </c>
      <c r="S11" s="35">
        <f t="shared" si="4"/>
        <v>0</v>
      </c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1:40" ht="20.25" hidden="1" customHeight="1" thickBot="1">
      <c r="A12" t="str">
        <f t="shared" si="1"/>
        <v>Véhicules neufs[...]</v>
      </c>
      <c r="B12" s="12" t="str">
        <f t="shared" si="0"/>
        <v>Véhicules neufs</v>
      </c>
      <c r="C12" s="30" t="s">
        <v>21</v>
      </c>
      <c r="D12" s="31">
        <v>0</v>
      </c>
      <c r="E12" s="31">
        <f t="shared" si="5"/>
        <v>0</v>
      </c>
      <c r="F12" s="31">
        <f>+INDEX('[7]Budget original'!$A$2:$AO$496,MATCH($A12,'[7]Budget original'!$A$2:$A$496,0),MATCH(F$2,'[7]Budget original'!$A$2:$AO$2,0))</f>
        <v>0</v>
      </c>
      <c r="G12" s="32">
        <v>0</v>
      </c>
      <c r="H12" s="31">
        <f t="shared" si="6"/>
        <v>0</v>
      </c>
      <c r="I12" s="31">
        <f>+INDEX('[7]Budget révisé'!$A$2:$AO$496,MATCH($A12,'[7]Budget révisé'!$A$2:$A$496,0),MATCH(I$2,'[7]Budget révisé'!$A$2:$AO$2,0))</f>
        <v>0</v>
      </c>
      <c r="J12" s="32">
        <f>-SUMIFS([7]BV_Data_An_Cour!$O:$O,[7]BV_Data_An_Cour!$U:$U,$B12,[7]BV_Data_An_Cour!$V:$V,$C12,[7]BV_Data_An_Cour!$W:$W,J$2)</f>
        <v>0</v>
      </c>
      <c r="K12" s="31">
        <f t="shared" si="7"/>
        <v>0</v>
      </c>
      <c r="L12" s="33">
        <f>-SUMIFS([7]BV_Data_An_Cour!$O:$O,[7]BV_Data_An_Cour!$U:$U,$B12,[7]BV_Data_An_Cour!$V:$V,$C12,[7]BV_Data_An_Cour!$W:$W,L$2)</f>
        <v>0</v>
      </c>
      <c r="M12" s="32">
        <f t="shared" si="2"/>
        <v>0</v>
      </c>
      <c r="N12" s="34">
        <f t="shared" si="8"/>
        <v>0</v>
      </c>
      <c r="O12" s="32">
        <f>-SUMIFS([7]BV_Data_An_Prec!$O:$O,[7]BV_Data_An_Prec!$U:$U,$B12,[7]BV_Data_An_Prec!$V:$V,$C12,[7]BV_Data_An_Prec!$W:$W,O$2)</f>
        <v>0</v>
      </c>
      <c r="P12" s="31">
        <f t="shared" si="9"/>
        <v>0</v>
      </c>
      <c r="Q12" s="33">
        <f>-SUMIFS([7]BV_Data_An_Prec!$O:$O,[7]BV_Data_An_Prec!$U:$U,$B12,[7]BV_Data_An_Prec!$V:$V,$C12,[7]BV_Data_An_Prec!$W:$W,Q$2)</f>
        <v>0</v>
      </c>
      <c r="R12" s="32">
        <f t="shared" si="3"/>
        <v>0</v>
      </c>
      <c r="S12" s="35">
        <f t="shared" si="4"/>
        <v>0</v>
      </c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ht="20.25">
      <c r="A13" t="str">
        <f t="shared" si="1"/>
        <v>Véhicules neufsTotal Neufs</v>
      </c>
      <c r="B13" s="12" t="str">
        <f t="shared" si="0"/>
        <v>Véhicules neufs</v>
      </c>
      <c r="C13" s="36" t="s">
        <v>22</v>
      </c>
      <c r="D13" s="37">
        <f>+SUM(D6:D12)</f>
        <v>68.199815060205538</v>
      </c>
      <c r="E13" s="37">
        <f>IF(D13&lt;=0,0,F13/D13)</f>
        <v>1383.616133679466</v>
      </c>
      <c r="F13" s="38">
        <f>+SUM(F6:F12)</f>
        <v>94362.364431256196</v>
      </c>
      <c r="G13" s="39">
        <f>+SUM(G6:G12)</f>
        <v>68.199815060205538</v>
      </c>
      <c r="H13" s="37">
        <f>IF(G13&lt;=0,0,I13/G13)</f>
        <v>1383.616133679466</v>
      </c>
      <c r="I13" s="38">
        <f>+SUM(I6:I12)</f>
        <v>94362.364431256196</v>
      </c>
      <c r="J13" s="39">
        <f>+SUM(J6:J12)</f>
        <v>84</v>
      </c>
      <c r="K13" s="37">
        <f>IF(J13&lt;=0,0,L13/J13)</f>
        <v>1873.4332142857124</v>
      </c>
      <c r="L13" s="38">
        <f>+SUM(L6:L12)</f>
        <v>157368.38999999984</v>
      </c>
      <c r="M13" s="39">
        <f>+SUM(M6:M12)</f>
        <v>15.80018493979447</v>
      </c>
      <c r="N13" s="38">
        <f>+SUM(N6:N12)</f>
        <v>63006.025568743644</v>
      </c>
      <c r="O13" s="39">
        <f>+SUM(O6:O12)</f>
        <v>71</v>
      </c>
      <c r="P13" s="37">
        <f>IF(O13&lt;=0,0,Q13/O13)</f>
        <v>417.69338028169193</v>
      </c>
      <c r="Q13" s="38">
        <f>+SUM(Q6:Q12)</f>
        <v>29656.230000000127</v>
      </c>
      <c r="R13" s="39">
        <f>+SUM(R6:R12)</f>
        <v>13</v>
      </c>
      <c r="S13" s="40">
        <f>+SUM(S6:S12)</f>
        <v>127712.15999999971</v>
      </c>
      <c r="T13" s="14"/>
      <c r="U13" s="1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ht="20.25">
      <c r="A14" t="str">
        <f t="shared" si="1"/>
        <v>Véhicules neufs</v>
      </c>
      <c r="B14" s="12" t="str">
        <f t="shared" si="0"/>
        <v>Véhicules neufs</v>
      </c>
      <c r="C14" s="30"/>
      <c r="D14" s="14"/>
      <c r="E14" s="31"/>
      <c r="F14" s="41"/>
      <c r="G14" s="42"/>
      <c r="H14" s="31"/>
      <c r="I14" s="41"/>
      <c r="J14" s="42"/>
      <c r="K14" s="31"/>
      <c r="L14" s="41"/>
      <c r="M14" s="43"/>
      <c r="N14" s="44"/>
      <c r="O14" s="42"/>
      <c r="P14" s="31"/>
      <c r="Q14" s="41"/>
      <c r="R14" s="43">
        <f>R13/O13</f>
        <v>0.18309859154929578</v>
      </c>
      <c r="S14" s="45">
        <f>IF(Q13=0,0,(S13/Q13))</f>
        <v>4.3064192582806093</v>
      </c>
      <c r="T14" s="14"/>
      <c r="U14" s="14"/>
      <c r="V14" s="12"/>
      <c r="W14" s="87">
        <f>J13+J15</f>
        <v>91</v>
      </c>
      <c r="X14" s="87">
        <f>L13+L15</f>
        <v>160908.82999999984</v>
      </c>
      <c r="Y14" s="12">
        <f>X14/W14</f>
        <v>1768.2289010988993</v>
      </c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ht="20.25">
      <c r="A15" t="str">
        <f t="shared" si="1"/>
        <v>Véhicules neufsEx-Démos et courtoisies</v>
      </c>
      <c r="B15" s="12" t="str">
        <f t="shared" si="0"/>
        <v>Véhicules neufs</v>
      </c>
      <c r="C15" s="46" t="s">
        <v>23</v>
      </c>
      <c r="D15" s="26">
        <f>+INDEX('[7]Budget révisé'!$A$2:$AO$496,MATCH($A15,'[7]Budget révisé'!$A$2:$A$496,0),MATCH(D$2,'[7]Budget révisé'!$A$2:$AO$2,0))</f>
        <v>7.1081497386693089</v>
      </c>
      <c r="E15" s="26">
        <f t="shared" ref="E15" si="11">IF(D15=0,0,F15/D15)</f>
        <v>790.03378359300473</v>
      </c>
      <c r="F15" s="23">
        <f>+INDEX('[7]Budget original'!$A$2:$AO$496,MATCH($A15,'[7]Budget original'!$A$2:$A$496,0),MATCH(F$2,'[7]Budget original'!$A$2:$AO$2,0))</f>
        <v>5615.6784323865422</v>
      </c>
      <c r="G15" s="47">
        <f>+INDEX('[7]Budget révisé'!$A$2:$AO$496,MATCH($A15,'[7]Budget révisé'!$A$2:$A$496,0),MATCH(G$2,'[7]Budget révisé'!$A$2:$AO$2,0))</f>
        <v>7.1081497386693089</v>
      </c>
      <c r="H15" s="48">
        <f t="shared" ref="H15" si="12">IF(G15=0,0,I15/G15)</f>
        <v>790.03378359300473</v>
      </c>
      <c r="I15" s="49">
        <f>+INDEX('[7]Budget révisé'!$A$2:$AO$496,MATCH($A15,'[7]Budget révisé'!$A$2:$A$496,0),MATCH(I$2,'[7]Budget révisé'!$A$2:$AO$2,0))</f>
        <v>5615.6784323865422</v>
      </c>
      <c r="J15" s="50">
        <f>-SUMIFS([7]BV_Data_An_Cour!$O:$O,[7]BV_Data_An_Cour!$U:$U,$B15,[7]BV_Data_An_Cour!$V:$V,$C15,[7]BV_Data_An_Cour!$W:$W,J$2)</f>
        <v>7</v>
      </c>
      <c r="K15" s="51">
        <f>IF(J15=0,0,L15/J15)</f>
        <v>505.77714285714319</v>
      </c>
      <c r="L15" s="51">
        <f>-SUMIFS([7]BV_Data_An_Cour!$O:$O,[7]BV_Data_An_Cour!$U:$U,$B15,[7]BV_Data_An_Cour!$V:$V,$C15,[7]BV_Data_An_Cour!$W:$W,L$2)</f>
        <v>3540.4400000000023</v>
      </c>
      <c r="M15" s="52">
        <f>J15-G15</f>
        <v>-0.10814973866930888</v>
      </c>
      <c r="N15" s="49">
        <f>L15-I15</f>
        <v>-2075.2384323865399</v>
      </c>
      <c r="O15" s="50">
        <f>-SUMIFS([7]BV_Data_An_Prec!$O:$O,[7]BV_Data_An_Prec!$U:$U,$B15,[7]BV_Data_An_Prec!$V:$V,$C15,[7]BV_Data_An_Prec!$W:$W,O$2)</f>
        <v>11</v>
      </c>
      <c r="P15" s="51">
        <f>IF(O15=0,0,Q15/O15)</f>
        <v>551.62272727273046</v>
      </c>
      <c r="Q15" s="51">
        <f>-SUMIFS([7]BV_Data_An_Prec!$O:$O,[7]BV_Data_An_Prec!$U:$U,$B15,[7]BV_Data_An_Prec!$V:$V,$C15,[7]BV_Data_An_Prec!$W:$W,Q$2)</f>
        <v>6067.8500000000349</v>
      </c>
      <c r="R15" s="52">
        <f>J15-O15</f>
        <v>-4</v>
      </c>
      <c r="S15" s="53">
        <f>L15-Q15</f>
        <v>-2527.4100000000326</v>
      </c>
      <c r="T15" s="14"/>
      <c r="U15" s="14"/>
      <c r="V15" s="87">
        <f>3125-L15</f>
        <v>-415.44000000000233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ht="20.25">
      <c r="A16" t="str">
        <f t="shared" si="1"/>
        <v>Véhicules neufs</v>
      </c>
      <c r="B16" s="12" t="str">
        <f t="shared" si="0"/>
        <v>Véhicules neufs</v>
      </c>
      <c r="C16" s="30"/>
      <c r="D16" s="14"/>
      <c r="E16" s="31"/>
      <c r="F16" s="41"/>
      <c r="G16" s="42"/>
      <c r="H16" s="31"/>
      <c r="I16" s="41"/>
      <c r="J16" s="42"/>
      <c r="K16" s="31"/>
      <c r="L16" s="34"/>
      <c r="M16" s="43"/>
      <c r="N16" s="44"/>
      <c r="O16" s="42"/>
      <c r="P16" s="31"/>
      <c r="Q16" s="34"/>
      <c r="R16" s="43"/>
      <c r="S16" s="45"/>
      <c r="T16" s="14"/>
      <c r="U16" s="14"/>
      <c r="V16" s="12"/>
      <c r="W16" s="12"/>
      <c r="X16" s="12"/>
      <c r="Y16" s="12"/>
      <c r="Z16" s="12"/>
      <c r="AA16" s="12">
        <f>7*500</f>
        <v>3500</v>
      </c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1:40" ht="20.25">
      <c r="A17" t="str">
        <f t="shared" si="1"/>
        <v>Véhicules neufsFlottes</v>
      </c>
      <c r="B17" s="12" t="str">
        <f t="shared" si="0"/>
        <v>Véhicules neufs</v>
      </c>
      <c r="C17" s="54" t="s">
        <v>24</v>
      </c>
      <c r="D17" s="31">
        <f>+INDEX('[7]Budget révisé'!$A$2:$AO$496,MATCH($A17,'[7]Budget révisé'!$A$2:$A$496,0),MATCH(D$2,'[7]Budget révisé'!$A$2:$AO$2,0))</f>
        <v>2.6043066083694977</v>
      </c>
      <c r="E17" s="31">
        <f t="shared" ref="E17" si="13">IF(D17=0,0,F17/D17)</f>
        <v>800</v>
      </c>
      <c r="F17" s="31">
        <f>+INDEX('[7]Budget original'!$A$2:$AO$496,MATCH($A17,'[7]Budget original'!$A$2:$A$496,0),MATCH(F$2,'[7]Budget original'!$A$2:$AO$2,0))</f>
        <v>2083.445286695598</v>
      </c>
      <c r="G17" s="32">
        <f>+INDEX('[7]Budget révisé'!$A$2:$AO$496,MATCH($A17,'[7]Budget révisé'!$A$2:$A$496,0),MATCH(G$2,'[7]Budget révisé'!$A$2:$AO$2,0))</f>
        <v>2.6043066083694977</v>
      </c>
      <c r="H17" s="31">
        <f t="shared" ref="H17" si="14">IF(G17=0,0,I17/G17)</f>
        <v>800</v>
      </c>
      <c r="I17" s="31">
        <f>+INDEX('[7]Budget révisé'!$A$2:$AO$496,MATCH($A17,'[7]Budget révisé'!$A$2:$A$496,0),MATCH(I$2,'[7]Budget révisé'!$A$2:$AO$2,0))</f>
        <v>2083.445286695598</v>
      </c>
      <c r="J17" s="52">
        <f>-SUMIFS([7]BV_Data_An_Cour!$O:$O,[7]BV_Data_An_Cour!$U:$U,$B17,[7]BV_Data_An_Cour!$V:$V,$C17,[7]BV_Data_An_Cour!$W:$W,J$2)</f>
        <v>0</v>
      </c>
      <c r="K17" s="31">
        <f>IF(J17=0,0,L17/J17)</f>
        <v>0</v>
      </c>
      <c r="L17" s="34">
        <f>-SUMIFS([7]BV_Data_An_Cour!$O:$O,[7]BV_Data_An_Cour!$U:$U,$B17,[7]BV_Data_An_Cour!$V:$V,$C17,[7]BV_Data_An_Cour!$W:$W,L$2)</f>
        <v>0</v>
      </c>
      <c r="M17" s="52">
        <f>J17-G17</f>
        <v>-2.6043066083694977</v>
      </c>
      <c r="N17" s="34">
        <f>L17-I17</f>
        <v>-2083.445286695598</v>
      </c>
      <c r="O17" s="52">
        <f>-SUMIFS([7]BV_Data_An_Prec!$O:$O,[7]BV_Data_An_Prec!$U:$U,$B17,[7]BV_Data_An_Prec!$V:$V,$C17,[7]BV_Data_An_Prec!$W:$W,O$2)</f>
        <v>0</v>
      </c>
      <c r="P17" s="31">
        <f>IF(O17=0,0,Q17/O17)</f>
        <v>0</v>
      </c>
      <c r="Q17" s="34">
        <f>-SUMIFS([7]BV_Data_An_Prec!$O:$O,[7]BV_Data_An_Prec!$U:$U,$B17,[7]BV_Data_An_Prec!$V:$V,$C17,[7]BV_Data_An_Prec!$W:$W,Q$2)</f>
        <v>0</v>
      </c>
      <c r="R17" s="32">
        <f>J17-O17</f>
        <v>0</v>
      </c>
      <c r="S17" s="35">
        <f>L17-Q17</f>
        <v>0</v>
      </c>
      <c r="T17" s="14"/>
      <c r="U17" s="14"/>
      <c r="V17" s="12"/>
      <c r="W17" s="12"/>
      <c r="X17" s="12"/>
      <c r="Y17" s="12"/>
      <c r="Z17" s="12"/>
      <c r="AA17" s="87">
        <v>3860</v>
      </c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ht="20.25">
      <c r="A18" t="str">
        <f t="shared" si="1"/>
        <v>Véhicules neufs</v>
      </c>
      <c r="B18" s="12" t="str">
        <f t="shared" si="0"/>
        <v>Véhicules neufs</v>
      </c>
      <c r="C18" s="36"/>
      <c r="D18" s="55"/>
      <c r="E18" s="55"/>
      <c r="F18" s="56"/>
      <c r="G18" s="57"/>
      <c r="H18" s="55"/>
      <c r="I18" s="56"/>
      <c r="J18" s="32"/>
      <c r="K18" s="55"/>
      <c r="L18" s="56"/>
      <c r="M18" s="32"/>
      <c r="N18" s="56"/>
      <c r="O18" s="32"/>
      <c r="P18" s="55"/>
      <c r="Q18" s="56"/>
      <c r="R18" s="57"/>
      <c r="S18" s="58"/>
      <c r="T18" s="14"/>
      <c r="U18" s="14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40" ht="20.25">
      <c r="A19" t="str">
        <f t="shared" si="1"/>
        <v>Véhicules neufsRachat bail</v>
      </c>
      <c r="B19" s="12" t="str">
        <f t="shared" si="0"/>
        <v>Véhicules neufs</v>
      </c>
      <c r="C19" s="46" t="s">
        <v>25</v>
      </c>
      <c r="D19" s="31">
        <f>+INDEX('[7]Budget révisé'!$A$2:$AO$496,MATCH($A19,'[7]Budget révisé'!$A$2:$A$496,0),MATCH(D$2,'[7]Budget révisé'!$A$2:$AO$2,0))</f>
        <v>0</v>
      </c>
      <c r="E19" s="31">
        <f t="shared" ref="E19" si="15">IF(D19=0,0,F19/D19)</f>
        <v>0</v>
      </c>
      <c r="F19" s="31">
        <f>+INDEX('[7]Budget original'!$A$2:$AO$496,MATCH($A19,'[7]Budget original'!$A$2:$A$496,0),MATCH(F$2,'[7]Budget original'!$A$2:$AO$2,0))</f>
        <v>5000</v>
      </c>
      <c r="G19" s="32">
        <f>+INDEX('[7]Budget révisé'!$A$2:$AO$496,MATCH($A19,'[7]Budget révisé'!$A$2:$A$496,0),MATCH(G$2,'[7]Budget révisé'!$A$2:$AO$2,0))</f>
        <v>0</v>
      </c>
      <c r="H19" s="31">
        <f t="shared" ref="H19" si="16">IF(G19=0,0,I19/G19)</f>
        <v>0</v>
      </c>
      <c r="I19" s="31">
        <f>+INDEX('[7]Budget révisé'!$A$2:$AO$496,MATCH($A19,'[7]Budget révisé'!$A$2:$A$496,0),MATCH(I$2,'[7]Budget révisé'!$A$2:$AO$2,0))</f>
        <v>5000</v>
      </c>
      <c r="J19" s="47"/>
      <c r="K19" s="31"/>
      <c r="L19" s="34">
        <f>-SUMIFS([7]BV_Data_An_Cour!$O:$O,[7]BV_Data_An_Cour!$U:$U,$B19,[7]BV_Data_An_Cour!$V:$V,$C19,[7]BV_Data_An_Cour!$W:$W,L$2)</f>
        <v>5452.6000000000058</v>
      </c>
      <c r="M19" s="32"/>
      <c r="N19" s="34">
        <f>L19-I19</f>
        <v>452.60000000000582</v>
      </c>
      <c r="O19" s="47"/>
      <c r="P19" s="31"/>
      <c r="Q19" s="34">
        <f>-SUMIFS([7]BV_Data_An_Prec!$O:$O,[7]BV_Data_An_Prec!$U:$U,$B19,[7]BV_Data_An_Prec!$V:$V,$C19,[7]BV_Data_An_Prec!$W:$W,Q$2)</f>
        <v>7572.3000000000029</v>
      </c>
      <c r="R19" s="32">
        <f>O19-K19</f>
        <v>0</v>
      </c>
      <c r="S19" s="35">
        <f>L19-Q19</f>
        <v>-2119.6999999999971</v>
      </c>
      <c r="T19" s="14"/>
      <c r="U19" s="14" t="s">
        <v>215</v>
      </c>
      <c r="V19" s="87">
        <f>G13+G15+G17</f>
        <v>77.912271407244347</v>
      </c>
      <c r="W19" s="87">
        <f>I13+I15+I17</f>
        <v>102061.48815033834</v>
      </c>
      <c r="X19" s="492">
        <f>W19/V19</f>
        <v>1309.953955993235</v>
      </c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ht="20.25">
      <c r="A20" t="str">
        <f t="shared" si="1"/>
        <v>Véhicules neufs</v>
      </c>
      <c r="B20" s="12" t="str">
        <f t="shared" si="0"/>
        <v>Véhicules neufs</v>
      </c>
      <c r="C20" s="36"/>
      <c r="D20" s="55"/>
      <c r="E20" s="55"/>
      <c r="F20" s="56"/>
      <c r="G20" s="57"/>
      <c r="H20" s="55"/>
      <c r="I20" s="56"/>
      <c r="J20" s="32"/>
      <c r="K20" s="55"/>
      <c r="L20" s="56"/>
      <c r="M20" s="57"/>
      <c r="N20" s="56"/>
      <c r="O20" s="32"/>
      <c r="P20" s="55"/>
      <c r="Q20" s="56"/>
      <c r="R20" s="57"/>
      <c r="S20" s="58"/>
      <c r="T20" s="14"/>
      <c r="U20" s="14">
        <v>2021</v>
      </c>
      <c r="V20" s="87">
        <f>J13+J15+J17</f>
        <v>91</v>
      </c>
      <c r="W20" s="87">
        <f>L13+L15+L17</f>
        <v>160908.82999999984</v>
      </c>
      <c r="X20" s="492">
        <f>W20/V20</f>
        <v>1768.2289010988993</v>
      </c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ht="15.75" customHeight="1">
      <c r="A21" t="str">
        <f t="shared" si="1"/>
        <v>Véhicules neufsRev. Finances</v>
      </c>
      <c r="B21" s="12" t="str">
        <f t="shared" si="0"/>
        <v>Véhicules neufs</v>
      </c>
      <c r="C21" s="30" t="s">
        <v>26</v>
      </c>
      <c r="D21" s="31">
        <f>+INDEX('[7]Budget révisé'!$A$2:$AO$496,MATCH($A21,'[7]Budget révisé'!$A$2:$A$496,0),MATCH(D$2,'[7]Budget révisé'!$A$2:$AO$2,0))</f>
        <v>0</v>
      </c>
      <c r="E21" s="31">
        <f t="shared" ref="E21:E23" si="17">IF(D21=0,0,F21/D21)</f>
        <v>0</v>
      </c>
      <c r="F21" s="31">
        <f>+INDEX('[7]Budget original'!$A$2:$AO$496,MATCH($A21,'[7]Budget original'!$A$2:$A$496,0),MATCH(F$2,'[7]Budget original'!$A$2:$AO$2,0))</f>
        <v>7084.9578208465273</v>
      </c>
      <c r="G21" s="42">
        <f>+INDEX('[7]Budget révisé'!$A$2:$AO$496,MATCH($A21,'[7]Budget révisé'!$A$2:$A$496,0),MATCH(G$2,'[7]Budget révisé'!$A$2:$AO$2,0))</f>
        <v>0</v>
      </c>
      <c r="H21" s="31">
        <f t="shared" ref="H21:H23" si="18">IF(G21=0,0,I21/G21)</f>
        <v>0</v>
      </c>
      <c r="I21" s="31">
        <f>+INDEX('[7]Budget révisé'!$A$2:$AO$496,MATCH($A21,'[7]Budget révisé'!$A$2:$A$496,0),MATCH(I$2,'[7]Budget révisé'!$A$2:$AO$2,0))</f>
        <v>7084.9578208465273</v>
      </c>
      <c r="J21" s="32"/>
      <c r="K21" s="31">
        <f>IF(J13=0,0,L21/(J13+J15))</f>
        <v>17.566923076923075</v>
      </c>
      <c r="L21" s="34">
        <f>-SUMIFS([7]BV_Data_An_Cour!$O:$O,[7]BV_Data_An_Cour!$U:$U,$B21,[7]BV_Data_An_Cour!$V:$V,$C21,[7]BV_Data_An_Cour!$W:$W,L$2)</f>
        <v>1598.59</v>
      </c>
      <c r="M21" s="32"/>
      <c r="N21" s="34">
        <f t="shared" ref="N21:N24" si="19">L21-I21</f>
        <v>-5486.3678208465271</v>
      </c>
      <c r="O21" s="32"/>
      <c r="P21" s="31">
        <f>IF(O13=0,0,Q21/(O13+O15))</f>
        <v>36.255975609756092</v>
      </c>
      <c r="Q21" s="34">
        <f>-SUMIFS([7]BV_Data_An_Prec!$O:$O,[7]BV_Data_An_Prec!$U:$U,$B21,[7]BV_Data_An_Prec!$V:$V,$C21,[7]BV_Data_An_Prec!$W:$W,Q$2)</f>
        <v>2972.99</v>
      </c>
      <c r="R21" s="32">
        <f t="shared" ref="R21:R23" si="20">O21-K21</f>
        <v>-17.566923076923075</v>
      </c>
      <c r="S21" s="35">
        <f t="shared" ref="S21:S24" si="21">L21-Q21</f>
        <v>-1374.3999999999999</v>
      </c>
      <c r="T21" s="14"/>
      <c r="U21" s="14"/>
      <c r="V21" s="12"/>
      <c r="W21" s="12"/>
      <c r="X21" s="537">
        <f>X20-X19</f>
        <v>458.2749451056643</v>
      </c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ht="18" customHeight="1">
      <c r="A22" t="str">
        <f t="shared" si="1"/>
        <v>Véhicules neufsRev. Protections</v>
      </c>
      <c r="B22" s="12" t="str">
        <f t="shared" si="0"/>
        <v>Véhicules neufs</v>
      </c>
      <c r="C22" s="30" t="s">
        <v>27</v>
      </c>
      <c r="D22" s="31">
        <f>+INDEX('[7]Budget révisé'!$A$2:$AO$496,MATCH($A22,'[7]Budget révisé'!$A$2:$A$496,0),MATCH(D$2,'[7]Budget révisé'!$A$2:$AO$2,0))</f>
        <v>0</v>
      </c>
      <c r="E22" s="31">
        <f t="shared" si="17"/>
        <v>0</v>
      </c>
      <c r="F22" s="31">
        <f>+INDEX('[7]Budget original'!$A$2:$AO$496,MATCH($A22,'[7]Budget original'!$A$2:$A$496,0),MATCH(F$2,'[7]Budget original'!$A$2:$AO$2,0))</f>
        <v>55526.297340122779</v>
      </c>
      <c r="G22" s="42">
        <f>+INDEX('[7]Budget révisé'!$A$2:$AO$496,MATCH($A22,'[7]Budget révisé'!$A$2:$A$496,0),MATCH(G$2,'[7]Budget révisé'!$A$2:$AO$2,0))</f>
        <v>0</v>
      </c>
      <c r="H22" s="31">
        <f t="shared" si="18"/>
        <v>0</v>
      </c>
      <c r="I22" s="31">
        <f>+INDEX('[7]Budget révisé'!$A$2:$AO$496,MATCH($A22,'[7]Budget révisé'!$A$2:$A$496,0),MATCH(I$2,'[7]Budget révisé'!$A$2:$AO$2,0))</f>
        <v>55526.297340122779</v>
      </c>
      <c r="J22" s="32"/>
      <c r="K22" s="31">
        <f>IF(J13=0,0,L22/(J13+J15))</f>
        <v>841.79263736263738</v>
      </c>
      <c r="L22" s="34">
        <f>-SUMIFS([7]BV_Data_An_Cour!$O:$O,[7]BV_Data_An_Cour!$U:$U,$B22,[7]BV_Data_An_Cour!$V:$V,$C22,[7]BV_Data_An_Cour!$W:$W,L$2)</f>
        <v>76603.13</v>
      </c>
      <c r="M22" s="32"/>
      <c r="N22" s="34">
        <f t="shared" si="19"/>
        <v>21076.832659877226</v>
      </c>
      <c r="O22" s="32"/>
      <c r="P22" s="31">
        <f>IF(O13=0,0,Q22/(O13+O15))</f>
        <v>760.86317073170733</v>
      </c>
      <c r="Q22" s="34">
        <f>-SUMIFS([7]BV_Data_An_Prec!$O:$O,[7]BV_Data_An_Prec!$U:$U,$B22,[7]BV_Data_An_Prec!$V:$V,$C22,[7]BV_Data_An_Prec!$W:$W,Q$2)</f>
        <v>62390.78</v>
      </c>
      <c r="R22" s="32">
        <f t="shared" si="20"/>
        <v>-841.79263736263738</v>
      </c>
      <c r="S22" s="35">
        <f t="shared" si="21"/>
        <v>14212.350000000006</v>
      </c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ht="19.5" customHeight="1">
      <c r="A23" t="str">
        <f t="shared" si="1"/>
        <v>Véhicules neufsRev. Autres</v>
      </c>
      <c r="B23" s="12" t="str">
        <f t="shared" si="0"/>
        <v>Véhicules neufs</v>
      </c>
      <c r="C23" s="30" t="s">
        <v>28</v>
      </c>
      <c r="D23" s="31">
        <f>+INDEX('[7]Budget révisé'!$A$2:$AO$496,MATCH($A23,'[7]Budget révisé'!$A$2:$A$496,0),MATCH(D$2,'[7]Budget révisé'!$A$2:$AO$2,0))</f>
        <v>0</v>
      </c>
      <c r="E23" s="31">
        <f t="shared" si="17"/>
        <v>0</v>
      </c>
      <c r="F23" s="31">
        <f>+INDEX('[7]Budget original'!$A$2:$AO$496,MATCH($A23,'[7]Budget original'!$A$2:$A$496,0),MATCH(F$2,'[7]Budget original'!$A$2:$AO$2,0))</f>
        <v>1400.5149180743135</v>
      </c>
      <c r="G23" s="42">
        <f>+INDEX('[7]Budget révisé'!$A$2:$AO$496,MATCH($A23,'[7]Budget révisé'!$A$2:$A$496,0),MATCH(G$2,'[7]Budget révisé'!$A$2:$AO$2,0))</f>
        <v>0</v>
      </c>
      <c r="H23" s="31">
        <f t="shared" si="18"/>
        <v>0</v>
      </c>
      <c r="I23" s="31">
        <f>+INDEX('[7]Budget révisé'!$A$2:$AO$496,MATCH($A23,'[7]Budget révisé'!$A$2:$A$496,0),MATCH(I$2,'[7]Budget révisé'!$A$2:$AO$2,0))</f>
        <v>1400.5149180743135</v>
      </c>
      <c r="J23" s="32"/>
      <c r="K23" s="31">
        <f>IF(J13=0,0,L23/(J13+J15))</f>
        <v>18.563296703296704</v>
      </c>
      <c r="L23" s="34">
        <f>-SUMIFS([7]BV_Data_An_Cour!$O:$O,[7]BV_Data_An_Cour!$U:$U,$B23,[7]BV_Data_An_Cour!$V:$V,$C23,[7]BV_Data_An_Cour!$W:$W,L$2)</f>
        <v>1689.26</v>
      </c>
      <c r="M23" s="52"/>
      <c r="N23" s="34">
        <f t="shared" si="19"/>
        <v>288.74508192568646</v>
      </c>
      <c r="O23" s="32"/>
      <c r="P23" s="31">
        <f>IF(O13=0,0,Q23/(O13+O15))</f>
        <v>66.4430487804878</v>
      </c>
      <c r="Q23" s="34">
        <f>-SUMIFS([7]BV_Data_An_Prec!$O:$O,[7]BV_Data_An_Prec!$U:$U,$B23,[7]BV_Data_An_Prec!$V:$V,$C23,[7]BV_Data_An_Prec!$W:$W,Q$2)</f>
        <v>5448.33</v>
      </c>
      <c r="R23" s="32">
        <f t="shared" si="20"/>
        <v>-18.563296703296704</v>
      </c>
      <c r="S23" s="35">
        <f t="shared" si="21"/>
        <v>-3759.0699999999997</v>
      </c>
      <c r="T23" s="14"/>
      <c r="U23" s="14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1:40" ht="18" customHeight="1">
      <c r="A24" t="str">
        <f t="shared" si="1"/>
        <v>Véhicules neufsTotal F&amp;I</v>
      </c>
      <c r="B24" s="12" t="str">
        <f t="shared" si="0"/>
        <v>Véhicules neufs</v>
      </c>
      <c r="C24" s="36" t="s">
        <v>29</v>
      </c>
      <c r="D24" s="37">
        <f>+D15+D13</f>
        <v>75.307964798874849</v>
      </c>
      <c r="E24" s="37">
        <f>IF(D24&lt;=0,0,F24/D24)</f>
        <v>849.99999999999989</v>
      </c>
      <c r="F24" s="38">
        <f>F21+F22+F23</f>
        <v>64011.770079043614</v>
      </c>
      <c r="G24" s="39">
        <f>+G15+G13</f>
        <v>75.307964798874849</v>
      </c>
      <c r="H24" s="37">
        <f>IF(G24&lt;=0,0,I24/G24)</f>
        <v>849.99999999999989</v>
      </c>
      <c r="I24" s="38">
        <f>I21+I22+I23</f>
        <v>64011.770079043614</v>
      </c>
      <c r="J24" s="39">
        <f>+J15+J13</f>
        <v>91</v>
      </c>
      <c r="K24" s="37">
        <f>IF(J24&lt;=0,0,L24/J24)</f>
        <v>877.92285714285708</v>
      </c>
      <c r="L24" s="38">
        <f>L21+L22+L23</f>
        <v>79890.98</v>
      </c>
      <c r="M24" s="59">
        <f>J24-G24</f>
        <v>15.692035201125151</v>
      </c>
      <c r="N24" s="38">
        <f t="shared" si="19"/>
        <v>15879.209920956382</v>
      </c>
      <c r="O24" s="39">
        <f>+O15+O13</f>
        <v>82</v>
      </c>
      <c r="P24" s="37">
        <f>IF(O24&lt;=0,0,Q24/O24)</f>
        <v>863.56219512195116</v>
      </c>
      <c r="Q24" s="38">
        <f>Q21+Q22+Q23</f>
        <v>70812.099999999991</v>
      </c>
      <c r="R24" s="57"/>
      <c r="S24" s="40">
        <f t="shared" si="21"/>
        <v>9078.8800000000047</v>
      </c>
      <c r="T24" s="14"/>
      <c r="U24" s="14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ht="15.75" customHeight="1">
      <c r="A25" t="str">
        <f t="shared" si="1"/>
        <v>Véhicules neufs</v>
      </c>
      <c r="B25" s="12" t="str">
        <f t="shared" si="0"/>
        <v>Véhicules neufs</v>
      </c>
      <c r="C25" s="30"/>
      <c r="D25" s="14"/>
      <c r="E25" s="14"/>
      <c r="F25" s="60"/>
      <c r="G25" s="42"/>
      <c r="H25" s="14"/>
      <c r="I25" s="60"/>
      <c r="J25" s="42"/>
      <c r="K25" s="14"/>
      <c r="L25" s="60"/>
      <c r="M25" s="43"/>
      <c r="N25" s="44">
        <f>IF(N24=0,0,N24/I24)</f>
        <v>0.24806703363066304</v>
      </c>
      <c r="O25" s="42"/>
      <c r="P25" s="14"/>
      <c r="Q25" s="60"/>
      <c r="R25" s="61"/>
      <c r="S25" s="45">
        <f>IF(Q24=0,0,(S24/Q24))</f>
        <v>0.1282108566191372</v>
      </c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ht="15.75" customHeight="1" thickBot="1">
      <c r="A26" t="str">
        <f t="shared" si="1"/>
        <v>Véhicules neufs</v>
      </c>
      <c r="B26" s="12" t="str">
        <f t="shared" si="0"/>
        <v>Véhicules neufs</v>
      </c>
      <c r="C26" s="30"/>
      <c r="D26" s="14"/>
      <c r="E26" s="14"/>
      <c r="F26" s="41"/>
      <c r="G26" s="42"/>
      <c r="H26" s="14"/>
      <c r="I26" s="41"/>
      <c r="J26" s="42"/>
      <c r="K26" s="14"/>
      <c r="L26" s="41"/>
      <c r="M26" s="42"/>
      <c r="N26" s="41"/>
      <c r="O26" s="42"/>
      <c r="P26" s="14"/>
      <c r="Q26" s="41"/>
      <c r="R26" s="42"/>
      <c r="S26" s="62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ht="18" customHeight="1" thickTop="1">
      <c r="A27" t="str">
        <f t="shared" si="1"/>
        <v>Véhicules neufsTotal Dépt. Neufs</v>
      </c>
      <c r="B27" s="12" t="str">
        <f t="shared" si="0"/>
        <v>Véhicules neufs</v>
      </c>
      <c r="C27" s="63" t="s">
        <v>30</v>
      </c>
      <c r="D27" s="64">
        <f>+D13+D15+D17</f>
        <v>77.912271407244347</v>
      </c>
      <c r="E27" s="65">
        <f>IF(D27&lt;=0,0,F27/D27)</f>
        <v>2195.7164787968873</v>
      </c>
      <c r="F27" s="66">
        <f>F13+F17+F24+F19+F15</f>
        <v>171073.25822938196</v>
      </c>
      <c r="G27" s="67">
        <f>+G13+G15+G17</f>
        <v>77.912271407244347</v>
      </c>
      <c r="H27" s="68">
        <f>IF(G27&lt;=0,0,I27/G27)</f>
        <v>2195.7164787968873</v>
      </c>
      <c r="I27" s="66">
        <f>I13+I17+I24+I19+I15</f>
        <v>171073.25822938196</v>
      </c>
      <c r="J27" s="67">
        <f>+J13+J15+J17</f>
        <v>91</v>
      </c>
      <c r="K27" s="68">
        <f>IF(J27&lt;=0,0,L27/J27)</f>
        <v>2706.0704395604375</v>
      </c>
      <c r="L27" s="66">
        <f>L13+L17+L24+L19+L15</f>
        <v>246252.40999999983</v>
      </c>
      <c r="M27" s="67">
        <f>J27-G27</f>
        <v>13.087728592755653</v>
      </c>
      <c r="N27" s="66">
        <f>L27-I27</f>
        <v>75179.151770617871</v>
      </c>
      <c r="O27" s="67">
        <f>+O13+O15+O17</f>
        <v>82</v>
      </c>
      <c r="P27" s="68">
        <f>IF(O27&lt;=0,0,Q27/O27)</f>
        <v>1391.5668292682947</v>
      </c>
      <c r="Q27" s="66">
        <f>Q13+Q17+Q24+Q19+Q15</f>
        <v>114108.48000000016</v>
      </c>
      <c r="R27" s="67">
        <f>J27-O27</f>
        <v>9</v>
      </c>
      <c r="S27" s="69">
        <f>L27-Q27</f>
        <v>132143.92999999967</v>
      </c>
      <c r="T27" s="14"/>
      <c r="U27" s="14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1:40" ht="22.5" customHeight="1" thickBot="1">
      <c r="A28" t="str">
        <f t="shared" si="1"/>
        <v>Véhicules neufs</v>
      </c>
      <c r="B28" s="12" t="str">
        <f t="shared" si="0"/>
        <v>Véhicules neufs</v>
      </c>
      <c r="C28" s="70"/>
      <c r="D28" s="71"/>
      <c r="E28" s="71"/>
      <c r="F28" s="72"/>
      <c r="G28" s="73"/>
      <c r="H28" s="71"/>
      <c r="I28" s="72"/>
      <c r="J28" s="73"/>
      <c r="K28" s="71"/>
      <c r="L28" s="72"/>
      <c r="M28" s="74">
        <f>M27/G27</f>
        <v>0.16798032397677914</v>
      </c>
      <c r="N28" s="75">
        <f>N27/I27</f>
        <v>0.43945589479458336</v>
      </c>
      <c r="O28" s="73"/>
      <c r="P28" s="71"/>
      <c r="Q28" s="72"/>
      <c r="R28" s="74">
        <f>R27/O27</f>
        <v>0.10975609756097561</v>
      </c>
      <c r="S28" s="76">
        <f>IF(Q27=0,0,S27/Q27)</f>
        <v>1.1580552996587063</v>
      </c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1:40" ht="15.75" customHeight="1" thickTop="1">
      <c r="A29" t="str">
        <f t="shared" si="1"/>
        <v>Véhicules neufs</v>
      </c>
      <c r="B29" s="12" t="str">
        <f t="shared" si="0"/>
        <v>Véhicules neufs</v>
      </c>
      <c r="C29" s="54"/>
      <c r="D29" s="77"/>
      <c r="E29" s="77"/>
      <c r="F29" s="78"/>
      <c r="G29" s="79"/>
      <c r="H29" s="77"/>
      <c r="I29" s="78"/>
      <c r="J29" s="79"/>
      <c r="K29" s="77"/>
      <c r="L29" s="78"/>
      <c r="M29" s="43"/>
      <c r="N29" s="44"/>
      <c r="O29" s="79"/>
      <c r="P29" s="77"/>
      <c r="Q29" s="78"/>
      <c r="R29" s="43"/>
      <c r="S29" s="45"/>
      <c r="T29" s="14"/>
      <c r="U29" s="14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1:40" ht="15.75" customHeight="1">
      <c r="A30" t="str">
        <f t="shared" si="1"/>
        <v>Véhicules neufsDEPENSES</v>
      </c>
      <c r="B30" s="12" t="str">
        <f t="shared" si="0"/>
        <v>Véhicules neufs</v>
      </c>
      <c r="C30" s="80" t="s">
        <v>31</v>
      </c>
      <c r="D30" s="14"/>
      <c r="E30" s="81"/>
      <c r="F30" s="60"/>
      <c r="G30" s="42"/>
      <c r="H30" s="81"/>
      <c r="I30" s="60"/>
      <c r="J30" s="42"/>
      <c r="K30" s="81"/>
      <c r="L30" s="41"/>
      <c r="M30" s="42"/>
      <c r="N30" s="41"/>
      <c r="O30" s="42"/>
      <c r="P30" s="81"/>
      <c r="Q30" s="41"/>
      <c r="R30" s="42"/>
      <c r="S30" s="62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1:40" ht="15.75" customHeight="1">
      <c r="A31" t="str">
        <f t="shared" si="1"/>
        <v>Véhicules neufsComm. vendeurs</v>
      </c>
      <c r="B31" s="12" t="str">
        <f t="shared" si="0"/>
        <v>Véhicules neufs</v>
      </c>
      <c r="C31" s="30" t="s">
        <v>32</v>
      </c>
      <c r="D31" s="520">
        <f>F31/(F15+F13)</f>
        <v>0.28219975690705984</v>
      </c>
      <c r="E31" s="83">
        <f t="shared" ref="E31:E40" si="22">F31/D$24</f>
        <v>374.64535746669287</v>
      </c>
      <c r="F31" s="31">
        <f>+INDEX('[7]Budget original'!$A$2:$AO$496,MATCH($A31,'[7]Budget original'!$A$2:$A$496,0),MATCH(F$2,'[7]Budget original'!$A$2:$AO$2,0))</f>
        <v>28213.779392163589</v>
      </c>
      <c r="G31" s="152">
        <f>I31/(I15+I13)</f>
        <v>0.28219975690705984</v>
      </c>
      <c r="H31" s="83">
        <f t="shared" ref="H31:H40" si="23">I31/G$24</f>
        <v>374.64535746669287</v>
      </c>
      <c r="I31" s="31">
        <f>+INDEX('[7]Budget révisé'!$A$2:$AO$496,MATCH($A31,'[7]Budget révisé'!$A$2:$A$496,0),MATCH(I$2,'[7]Budget révisé'!$A$2:$AO$2,0))</f>
        <v>28213.779392163589</v>
      </c>
      <c r="J31" s="152">
        <f>L31/(L15+L13)</f>
        <v>0.35720954530587323</v>
      </c>
      <c r="K31" s="83">
        <f t="shared" ref="K31:K40" si="24">IF(L31=0,0,L31/J$24)</f>
        <v>631.62824175824176</v>
      </c>
      <c r="L31" s="31">
        <f>SUMIFS([7]BV_Data_An_Cour!$O:$O,[7]BV_Data_An_Cour!$U:$U,$B31,[7]BV_Data_An_Cour!$V:$V,$C31,[7]BV_Data_An_Cour!$W:$W,L$2)</f>
        <v>57478.17</v>
      </c>
      <c r="M31" s="42"/>
      <c r="N31" s="60">
        <f t="shared" ref="N31:N53" si="25">L31-I31</f>
        <v>29264.390607836409</v>
      </c>
      <c r="O31" s="42"/>
      <c r="P31" s="83">
        <f t="shared" ref="P31:P40" si="26">IF(Q31=0,0,Q31/O$24)</f>
        <v>348.66256097560978</v>
      </c>
      <c r="Q31" s="34">
        <f>SUMIFS([7]BV_Data_An_Prec!$O:$O,[7]BV_Data_An_Prec!$U:$U,$B31,[7]BV_Data_An_Prec!$V:$V,$C31,[7]BV_Data_An_Prec!$W:$W,Q$2)</f>
        <v>28590.33</v>
      </c>
      <c r="R31" s="42"/>
      <c r="S31" s="86">
        <f t="shared" ref="S31:S53" si="27">L31-Q31</f>
        <v>28887.839999999997</v>
      </c>
      <c r="T31" s="14"/>
      <c r="U31" s="14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1:40" ht="15.75" customHeight="1">
      <c r="A32" t="str">
        <f t="shared" si="1"/>
        <v>Véhicules neufsComm. F&amp;I</v>
      </c>
      <c r="B32" s="12" t="str">
        <f t="shared" si="0"/>
        <v>Véhicules neufs</v>
      </c>
      <c r="C32" s="88" t="s">
        <v>33</v>
      </c>
      <c r="D32" s="521">
        <f>F32/F24</f>
        <v>0.3</v>
      </c>
      <c r="E32" s="90">
        <f t="shared" si="22"/>
        <v>254.99999999999997</v>
      </c>
      <c r="F32" s="23">
        <f>+INDEX('[7]Budget original'!$A$2:$AO$496,MATCH($A32,'[7]Budget original'!$A$2:$A$496,0),MATCH(F$2,'[7]Budget original'!$A$2:$AO$2,0))</f>
        <v>19203.531023713083</v>
      </c>
      <c r="G32" s="93">
        <f>I32/I24</f>
        <v>0.3</v>
      </c>
      <c r="H32" s="92">
        <f t="shared" si="23"/>
        <v>254.99999999999997</v>
      </c>
      <c r="I32" s="23">
        <f>+INDEX('[7]Budget révisé'!$A$2:$AO$496,MATCH($A32,'[7]Budget révisé'!$A$2:$A$496,0),MATCH(I$2,'[7]Budget révisé'!$A$2:$AO$2,0))</f>
        <v>19203.531023713083</v>
      </c>
      <c r="J32" s="493">
        <f>L32/L24</f>
        <v>0.29533584392130374</v>
      </c>
      <c r="K32" s="90">
        <f t="shared" si="24"/>
        <v>259.28208791208789</v>
      </c>
      <c r="L32" s="23">
        <f>SUMIFS([7]BV_Data_An_Cour!$O:$O,[7]BV_Data_An_Cour!$U:$U,$B32,[7]BV_Data_An_Cour!$V:$V,$C32,[7]BV_Data_An_Cour!$W:$W,L$2)</f>
        <v>23594.67</v>
      </c>
      <c r="M32" s="24"/>
      <c r="N32" s="94">
        <f t="shared" si="25"/>
        <v>4391.1389762869148</v>
      </c>
      <c r="O32" s="24"/>
      <c r="P32" s="90">
        <f t="shared" si="26"/>
        <v>279.1028048780488</v>
      </c>
      <c r="Q32" s="23">
        <f>SUMIFS([7]BV_Data_An_Prec!$O:$O,[7]BV_Data_An_Prec!$U:$U,$B32,[7]BV_Data_An_Prec!$V:$V,$C32,[7]BV_Data_An_Prec!$W:$W,Q$2)</f>
        <v>22886.43</v>
      </c>
      <c r="R32" s="24"/>
      <c r="S32" s="95">
        <f t="shared" si="27"/>
        <v>708.23999999999796</v>
      </c>
      <c r="T32" s="14"/>
      <c r="U32" s="14"/>
      <c r="V32" s="12">
        <f>H33*J24</f>
        <v>17927</v>
      </c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1:40" ht="15.75" customHeight="1">
      <c r="A33" t="str">
        <f t="shared" si="1"/>
        <v>Véhicules neufsFrais de livraison</v>
      </c>
      <c r="B33" s="12" t="str">
        <f t="shared" si="0"/>
        <v>Véhicules neufs</v>
      </c>
      <c r="C33" s="30" t="s">
        <v>34</v>
      </c>
      <c r="D33" s="82"/>
      <c r="E33" s="83">
        <f t="shared" si="22"/>
        <v>197</v>
      </c>
      <c r="F33" s="31">
        <f>+INDEX('[7]Budget original'!$A$2:$AO$496,MATCH($A33,'[7]Budget original'!$A$2:$A$496,0),MATCH(F$2,'[7]Budget original'!$A$2:$AO$2,0))</f>
        <v>14835.669065378344</v>
      </c>
      <c r="G33" s="84"/>
      <c r="H33" s="83">
        <f t="shared" si="23"/>
        <v>197</v>
      </c>
      <c r="I33" s="31">
        <f>+INDEX('[7]Budget révisé'!$A$2:$AO$496,MATCH($A33,'[7]Budget révisé'!$A$2:$A$496,0),MATCH(I$2,'[7]Budget révisé'!$A$2:$AO$2,0))</f>
        <v>14835.669065378344</v>
      </c>
      <c r="J33" s="42"/>
      <c r="K33" s="83">
        <f t="shared" si="24"/>
        <v>109.96538461538462</v>
      </c>
      <c r="L33" s="31">
        <f>SUMIFS([7]BV_Data_An_Cour!$O:$O,[7]BV_Data_An_Cour!$U:$U,$B33,[7]BV_Data_An_Cour!$V:$V,$C33,[7]BV_Data_An_Cour!$W:$W,L$2)</f>
        <v>10006.85</v>
      </c>
      <c r="M33" s="42"/>
      <c r="N33" s="60">
        <f t="shared" si="25"/>
        <v>-4828.819065378344</v>
      </c>
      <c r="O33" s="42"/>
      <c r="P33" s="83">
        <f t="shared" si="26"/>
        <v>140.21060975609757</v>
      </c>
      <c r="Q33" s="34">
        <f>SUMIFS([7]BV_Data_An_Prec!$O:$O,[7]BV_Data_An_Prec!$U:$U,$B33,[7]BV_Data_An_Prec!$V:$V,$C33,[7]BV_Data_An_Prec!$W:$W,Q$2)</f>
        <v>11497.27</v>
      </c>
      <c r="R33" s="42"/>
      <c r="S33" s="86">
        <f t="shared" si="27"/>
        <v>-1490.42</v>
      </c>
      <c r="T33" s="14"/>
      <c r="U33" s="14"/>
      <c r="V33" s="12"/>
      <c r="W33" s="12">
        <f>L24*0.3</f>
        <v>23967.293999999998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ht="15.75" customHeight="1">
      <c r="A34" t="str">
        <f t="shared" si="1"/>
        <v>Véhicules neufsService gratuit 1</v>
      </c>
      <c r="B34" s="12" t="str">
        <f t="shared" si="0"/>
        <v>Véhicules neufs</v>
      </c>
      <c r="C34" s="30" t="s">
        <v>35</v>
      </c>
      <c r="D34" s="82"/>
      <c r="E34" s="83">
        <f t="shared" si="22"/>
        <v>6</v>
      </c>
      <c r="F34" s="31">
        <f>+INDEX('[7]Budget original'!$A$2:$AO$496,MATCH($A34,'[7]Budget original'!$A$2:$A$496,0),MATCH(F$2,'[7]Budget original'!$A$2:$AO$2,0))</f>
        <v>451.84778879324909</v>
      </c>
      <c r="G34" s="84"/>
      <c r="H34" s="83">
        <f t="shared" si="23"/>
        <v>6</v>
      </c>
      <c r="I34" s="31">
        <f>+INDEX('[7]Budget révisé'!$A$2:$AO$496,MATCH($A34,'[7]Budget révisé'!$A$2:$A$496,0),MATCH(I$2,'[7]Budget révisé'!$A$2:$AO$2,0))</f>
        <v>451.84778879324909</v>
      </c>
      <c r="J34" s="42"/>
      <c r="K34" s="83">
        <f t="shared" si="24"/>
        <v>18.107692307692307</v>
      </c>
      <c r="L34" s="31">
        <f>SUMIFS([7]BV_Data_An_Cour!$O:$O,[7]BV_Data_An_Cour!$U:$U,$B34,[7]BV_Data_An_Cour!$V:$V,$C34,[7]BV_Data_An_Cour!$W:$W,L$2)</f>
        <v>1647.8</v>
      </c>
      <c r="M34" s="42"/>
      <c r="N34" s="60">
        <f t="shared" si="25"/>
        <v>1195.9522112067509</v>
      </c>
      <c r="O34" s="42"/>
      <c r="P34" s="83">
        <f t="shared" si="26"/>
        <v>0.18707317073170732</v>
      </c>
      <c r="Q34" s="34">
        <f>SUMIFS([7]BV_Data_An_Prec!$O:$O,[7]BV_Data_An_Prec!$U:$U,$B34,[7]BV_Data_An_Prec!$V:$V,$C34,[7]BV_Data_An_Prec!$W:$W,Q$2)</f>
        <v>15.34</v>
      </c>
      <c r="R34" s="42"/>
      <c r="S34" s="86">
        <f t="shared" si="27"/>
        <v>1632.46</v>
      </c>
      <c r="T34" s="14"/>
      <c r="U34" s="14"/>
      <c r="V34" s="87">
        <f>V32-L33</f>
        <v>7920.15</v>
      </c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ht="15.75" customHeight="1">
      <c r="A35" t="str">
        <f t="shared" si="1"/>
        <v>Véhicules neufsEntretien stock</v>
      </c>
      <c r="B35" s="12" t="str">
        <f t="shared" si="0"/>
        <v>Véhicules neufs</v>
      </c>
      <c r="C35" s="88" t="s">
        <v>36</v>
      </c>
      <c r="D35" s="89"/>
      <c r="E35" s="90">
        <f t="shared" si="22"/>
        <v>34</v>
      </c>
      <c r="F35" s="23">
        <f>+INDEX('[7]Budget original'!$A$2:$AO$496,MATCH($A35,'[7]Budget original'!$A$2:$A$496,0),MATCH(F$2,'[7]Budget original'!$A$2:$AO$2,0))</f>
        <v>2560.4708031617447</v>
      </c>
      <c r="G35" s="91"/>
      <c r="H35" s="92">
        <f t="shared" si="23"/>
        <v>34</v>
      </c>
      <c r="I35" s="23">
        <f>+INDEX('[7]Budget révisé'!$A$2:$AO$496,MATCH($A35,'[7]Budget révisé'!$A$2:$A$496,0),MATCH(I$2,'[7]Budget révisé'!$A$2:$AO$2,0))</f>
        <v>2560.4708031617447</v>
      </c>
      <c r="J35" s="24"/>
      <c r="K35" s="90">
        <f t="shared" si="24"/>
        <v>10.889890109890111</v>
      </c>
      <c r="L35" s="23">
        <f>SUMIFS([7]BV_Data_An_Cour!$O:$O,[7]BV_Data_An_Cour!$U:$U,$B35,[7]BV_Data_An_Cour!$V:$V,$C35,[7]BV_Data_An_Cour!$W:$W,L$2)</f>
        <v>990.98</v>
      </c>
      <c r="M35" s="24"/>
      <c r="N35" s="94">
        <f t="shared" si="25"/>
        <v>-1569.4908031617447</v>
      </c>
      <c r="O35" s="24"/>
      <c r="P35" s="90">
        <f t="shared" si="26"/>
        <v>16.096951219512196</v>
      </c>
      <c r="Q35" s="34">
        <f>SUMIFS([7]BV_Data_An_Prec!$O:$O,[7]BV_Data_An_Prec!$U:$U,$B35,[7]BV_Data_An_Prec!$V:$V,$C35,[7]BV_Data_An_Prec!$W:$W,Q$2)</f>
        <v>1319.95</v>
      </c>
      <c r="R35" s="24"/>
      <c r="S35" s="95">
        <f t="shared" si="27"/>
        <v>-328.97</v>
      </c>
      <c r="T35" s="14"/>
      <c r="U35" s="14"/>
      <c r="V35" s="12"/>
      <c r="W35" s="87">
        <f>L32-W33</f>
        <v>-372.6239999999998</v>
      </c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ht="15.75" customHeight="1">
      <c r="A36" t="str">
        <f t="shared" si="1"/>
        <v>Véhicules neufsPublicité 1</v>
      </c>
      <c r="B36" s="12" t="str">
        <f t="shared" si="0"/>
        <v>Véhicules neufs</v>
      </c>
      <c r="C36" s="30" t="s">
        <v>37</v>
      </c>
      <c r="D36" s="82"/>
      <c r="E36" s="83">
        <f t="shared" si="22"/>
        <v>180.6696428571428</v>
      </c>
      <c r="F36" s="31">
        <f>+INDEX('[7]Budget original'!$A$2:$AO$496,MATCH($A36,'[7]Budget original'!$A$2:$A$496,0),MATCH(F$2,'[7]Budget original'!$A$2:$AO$2,0))</f>
        <v>13605.863104511001</v>
      </c>
      <c r="G36" s="84"/>
      <c r="H36" s="83">
        <f t="shared" si="23"/>
        <v>180.6696428571428</v>
      </c>
      <c r="I36" s="31">
        <f>+INDEX('[7]Budget révisé'!$A$2:$AO$496,MATCH($A36,'[7]Budget révisé'!$A$2:$A$496,0),MATCH(I$2,'[7]Budget révisé'!$A$2:$AO$2,0))</f>
        <v>13605.863104511001</v>
      </c>
      <c r="J36" s="42"/>
      <c r="K36" s="83">
        <f t="shared" si="24"/>
        <v>59.356373626373632</v>
      </c>
      <c r="L36" s="96">
        <f>SUMIFS([7]BV_Data_An_Cour!$O:$O,[7]BV_Data_An_Cour!$U:$U,$B36,[7]BV_Data_An_Cour!$V:$V,$C36,[7]BV_Data_An_Cour!$W:$W,L$2)</f>
        <v>5401.43</v>
      </c>
      <c r="M36" s="14"/>
      <c r="N36" s="60">
        <f t="shared" si="25"/>
        <v>-8204.4331045110011</v>
      </c>
      <c r="O36" s="42"/>
      <c r="P36" s="83">
        <f t="shared" si="26"/>
        <v>134.26829268292684</v>
      </c>
      <c r="Q36" s="56">
        <f>SUMIFS([7]BV_Data_An_Prec!$O:$O,[7]BV_Data_An_Prec!$U:$U,$B36,[7]BV_Data_An_Prec!$V:$V,$C36,[7]BV_Data_An_Prec!$W:$W,Q$2)</f>
        <v>11010</v>
      </c>
      <c r="R36" s="42"/>
      <c r="S36" s="86">
        <f t="shared" si="27"/>
        <v>-5608.57</v>
      </c>
      <c r="T36" s="14"/>
      <c r="U36" s="14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ht="15.75" customHeight="1">
      <c r="A37" t="str">
        <f t="shared" si="1"/>
        <v>Véhicules neufsIntérêt de gros</v>
      </c>
      <c r="B37" s="12" t="str">
        <f t="shared" si="0"/>
        <v>Véhicules neufs</v>
      </c>
      <c r="C37" s="30" t="s">
        <v>38</v>
      </c>
      <c r="D37" s="82"/>
      <c r="E37" s="83">
        <f t="shared" si="22"/>
        <v>208.61189393808104</v>
      </c>
      <c r="F37" s="31">
        <f>+INDEX('[7]Budget original'!$A$2:$AO$496,MATCH($A37,'[7]Budget original'!$A$2:$A$496,0),MATCH(F$2,'[7]Budget original'!$A$2:$AO$2,0))</f>
        <v>15710.13716531562</v>
      </c>
      <c r="G37" s="84"/>
      <c r="H37" s="83">
        <f t="shared" si="23"/>
        <v>208.61189393808104</v>
      </c>
      <c r="I37" s="31">
        <f>+INDEX('[7]Budget révisé'!$A$2:$AO$496,MATCH($A37,'[7]Budget révisé'!$A$2:$A$496,0),MATCH(I$2,'[7]Budget révisé'!$A$2:$AO$2,0))</f>
        <v>15710.13716531562</v>
      </c>
      <c r="J37" s="42"/>
      <c r="K37" s="83">
        <f t="shared" si="24"/>
        <v>143.12824175824176</v>
      </c>
      <c r="L37" s="97">
        <f>SUMIFS([7]BV_Data_An_Cour!$O:$O,[7]BV_Data_An_Cour!$U:$U,$B37,[7]BV_Data_An_Cour!$V:$V,$C37,[7]BV_Data_An_Cour!$W:$W,L$2)</f>
        <v>13024.67</v>
      </c>
      <c r="M37" s="14"/>
      <c r="N37" s="60">
        <f t="shared" si="25"/>
        <v>-2685.4671653156202</v>
      </c>
      <c r="O37" s="42"/>
      <c r="P37" s="83">
        <f t="shared" si="26"/>
        <v>402.85621951219514</v>
      </c>
      <c r="Q37" s="34">
        <f>SUMIFS([7]BV_Data_An_Prec!$O:$O,[7]BV_Data_An_Prec!$U:$U,$B37,[7]BV_Data_An_Prec!$V:$V,$C37,[7]BV_Data_An_Prec!$W:$W,Q$2)</f>
        <v>33034.21</v>
      </c>
      <c r="R37" s="42"/>
      <c r="S37" s="86">
        <f t="shared" si="27"/>
        <v>-20009.54</v>
      </c>
      <c r="T37" s="14"/>
      <c r="U37" s="14" t="s">
        <v>254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ht="15.75" hidden="1" customHeight="1">
      <c r="A38" t="str">
        <f t="shared" si="1"/>
        <v>Véhicules neufs[...]</v>
      </c>
      <c r="B38" s="12" t="str">
        <f t="shared" si="0"/>
        <v>Véhicules neufs</v>
      </c>
      <c r="C38" s="30" t="s">
        <v>21</v>
      </c>
      <c r="D38" s="82"/>
      <c r="E38" s="83">
        <f t="shared" si="22"/>
        <v>0</v>
      </c>
      <c r="F38" s="31">
        <f>+INDEX('[7]Budget original'!$A$2:$AO$496,MATCH($A38,'[7]Budget original'!$A$2:$A$496,0),MATCH(F$2,'[7]Budget original'!$A$2:$AO$2,0))</f>
        <v>0</v>
      </c>
      <c r="G38" s="84"/>
      <c r="H38" s="83">
        <f t="shared" si="23"/>
        <v>0</v>
      </c>
      <c r="I38" s="31">
        <f>+INDEX('[7]Budget révisé'!$A$2:$AO$496,MATCH($A38,'[7]Budget révisé'!$A$2:$A$496,0),MATCH(I$2,'[7]Budget révisé'!$A$2:$AO$2,0))</f>
        <v>0</v>
      </c>
      <c r="J38" s="42"/>
      <c r="K38" s="83">
        <f t="shared" si="24"/>
        <v>0</v>
      </c>
      <c r="L38" s="97">
        <f>SUMIFS([7]BV_Data_An_Cour!$O:$O,[7]BV_Data_An_Cour!$U:$U,$B38,[7]BV_Data_An_Cour!$V:$V,$C38,[7]BV_Data_An_Cour!$W:$W,L$2)</f>
        <v>0</v>
      </c>
      <c r="M38" s="14"/>
      <c r="N38" s="60">
        <f t="shared" si="25"/>
        <v>0</v>
      </c>
      <c r="O38" s="42"/>
      <c r="P38" s="83">
        <f t="shared" si="26"/>
        <v>0</v>
      </c>
      <c r="Q38" s="34">
        <f>SUMIFS([7]BV_Data_An_Prec!$O:$O,[7]BV_Data_An_Prec!$U:$U,$B38,[7]BV_Data_An_Prec!$V:$V,$C38,[7]BV_Data_An_Prec!$W:$W,Q$2)</f>
        <v>0</v>
      </c>
      <c r="R38" s="42"/>
      <c r="S38" s="86">
        <f t="shared" si="27"/>
        <v>0</v>
      </c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ht="15.75" hidden="1" customHeight="1">
      <c r="A39" t="str">
        <f t="shared" si="1"/>
        <v>Véhicules neufs[...]</v>
      </c>
      <c r="B39" s="12" t="str">
        <f t="shared" si="0"/>
        <v>Véhicules neufs</v>
      </c>
      <c r="C39" s="30" t="s">
        <v>21</v>
      </c>
      <c r="D39" s="82"/>
      <c r="E39" s="83">
        <f t="shared" si="22"/>
        <v>0</v>
      </c>
      <c r="F39" s="31">
        <f>+INDEX('[7]Budget original'!$A$2:$AO$496,MATCH($A39,'[7]Budget original'!$A$2:$A$496,0),MATCH(F$2,'[7]Budget original'!$A$2:$AO$2,0))</f>
        <v>0</v>
      </c>
      <c r="G39" s="84"/>
      <c r="H39" s="83">
        <f t="shared" si="23"/>
        <v>0</v>
      </c>
      <c r="I39" s="31">
        <f>+INDEX('[7]Budget révisé'!$A$2:$AO$496,MATCH($A39,'[7]Budget révisé'!$A$2:$A$496,0),MATCH(I$2,'[7]Budget révisé'!$A$2:$AO$2,0))</f>
        <v>0</v>
      </c>
      <c r="J39" s="42"/>
      <c r="K39" s="83">
        <f t="shared" si="24"/>
        <v>0</v>
      </c>
      <c r="L39" s="97">
        <f>SUMIFS([7]BV_Data_An_Cour!$O:$O,[7]BV_Data_An_Cour!$U:$U,$B39,[7]BV_Data_An_Cour!$V:$V,$C39,[7]BV_Data_An_Cour!$W:$W,L$2)</f>
        <v>0</v>
      </c>
      <c r="M39" s="14"/>
      <c r="N39" s="60">
        <f t="shared" si="25"/>
        <v>0</v>
      </c>
      <c r="O39" s="42"/>
      <c r="P39" s="83">
        <f t="shared" si="26"/>
        <v>0</v>
      </c>
      <c r="Q39" s="34">
        <f>SUMIFS([7]BV_Data_An_Prec!$O:$O,[7]BV_Data_An_Prec!$U:$U,$B39,[7]BV_Data_An_Prec!$V:$V,$C39,[7]BV_Data_An_Prec!$W:$W,Q$2)</f>
        <v>0</v>
      </c>
      <c r="R39" s="42"/>
      <c r="S39" s="86">
        <f t="shared" si="27"/>
        <v>0</v>
      </c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ht="15.75" hidden="1" customHeight="1">
      <c r="A40" t="str">
        <f t="shared" si="1"/>
        <v>Véhicules neufs[...]</v>
      </c>
      <c r="B40" s="12" t="str">
        <f t="shared" si="0"/>
        <v>Véhicules neufs</v>
      </c>
      <c r="C40" s="30" t="s">
        <v>21</v>
      </c>
      <c r="D40" s="82"/>
      <c r="E40" s="83">
        <f t="shared" si="22"/>
        <v>0</v>
      </c>
      <c r="F40" s="31">
        <f>+INDEX('[7]Budget original'!$A$2:$AO$496,MATCH($A40,'[7]Budget original'!$A$2:$A$496,0),MATCH(F$2,'[7]Budget original'!$A$2:$AO$2,0))</f>
        <v>0</v>
      </c>
      <c r="G40" s="84"/>
      <c r="H40" s="83">
        <f t="shared" si="23"/>
        <v>0</v>
      </c>
      <c r="I40" s="31">
        <f>+INDEX('[7]Budget révisé'!$A$2:$AO$496,MATCH($A40,'[7]Budget révisé'!$A$2:$A$496,0),MATCH(I$2,'[7]Budget révisé'!$A$2:$AO$2,0))</f>
        <v>0</v>
      </c>
      <c r="J40" s="42"/>
      <c r="K40" s="83">
        <f t="shared" si="24"/>
        <v>0</v>
      </c>
      <c r="L40" s="98">
        <f>SUMIFS([7]BV_Data_An_Cour!$O:$O,[7]BV_Data_An_Cour!$U:$U,$B40,[7]BV_Data_An_Cour!$V:$V,$C40,[7]BV_Data_An_Cour!$W:$W,L$2)</f>
        <v>0</v>
      </c>
      <c r="M40" s="14"/>
      <c r="N40" s="60">
        <f t="shared" si="25"/>
        <v>0</v>
      </c>
      <c r="O40" s="42"/>
      <c r="P40" s="83">
        <f t="shared" si="26"/>
        <v>0</v>
      </c>
      <c r="Q40" s="34">
        <f>SUMIFS([7]BV_Data_An_Prec!$O:$O,[7]BV_Data_An_Prec!$U:$U,$B40,[7]BV_Data_An_Prec!$V:$V,$C40,[7]BV_Data_An_Prec!$W:$W,Q$2)</f>
        <v>0</v>
      </c>
      <c r="R40" s="42"/>
      <c r="S40" s="86">
        <f t="shared" si="27"/>
        <v>0</v>
      </c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0" ht="15.75" customHeight="1">
      <c r="A41" t="str">
        <f t="shared" si="1"/>
        <v>Véhicules neufsTOTAL VARIABLES</v>
      </c>
      <c r="B41" s="12" t="str">
        <f t="shared" si="0"/>
        <v>Véhicules neufs</v>
      </c>
      <c r="C41" s="99" t="s">
        <v>39</v>
      </c>
      <c r="D41" s="100" t="s">
        <v>40</v>
      </c>
      <c r="E41" s="101">
        <f>F41/F$27</f>
        <v>0.55287015236605952</v>
      </c>
      <c r="F41" s="102">
        <f>SUM(F31:F40)</f>
        <v>94581.298343036644</v>
      </c>
      <c r="G41" s="103" t="s">
        <v>40</v>
      </c>
      <c r="H41" s="101">
        <f>I41/I$27</f>
        <v>0.55287015236605952</v>
      </c>
      <c r="I41" s="102">
        <f>SUM(I31:I40)</f>
        <v>94581.298343036644</v>
      </c>
      <c r="J41" s="103" t="s">
        <v>40</v>
      </c>
      <c r="K41" s="101">
        <f>L41/L$27</f>
        <v>0.45540496436156735</v>
      </c>
      <c r="L41" s="102">
        <f>SUM(L31:L40)</f>
        <v>112144.56999999999</v>
      </c>
      <c r="M41" s="104"/>
      <c r="N41" s="102">
        <f t="shared" si="25"/>
        <v>17563.271656963349</v>
      </c>
      <c r="O41" s="103" t="s">
        <v>40</v>
      </c>
      <c r="P41" s="101">
        <f>Q41/Q$27</f>
        <v>0.94956597441311852</v>
      </c>
      <c r="Q41" s="105">
        <f>SUM(Q31:Q40)</f>
        <v>108353.53</v>
      </c>
      <c r="R41" s="106"/>
      <c r="S41" s="107">
        <f t="shared" si="27"/>
        <v>3791.0399999999936</v>
      </c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1:40" ht="15.75" customHeight="1">
      <c r="A42" t="str">
        <f t="shared" si="1"/>
        <v>Véhicules neufsSalaires cadres</v>
      </c>
      <c r="B42" s="12" t="str">
        <f t="shared" si="0"/>
        <v>Véhicules neufs</v>
      </c>
      <c r="C42" s="108" t="s">
        <v>42</v>
      </c>
      <c r="D42" s="14"/>
      <c r="E42" s="14"/>
      <c r="F42" s="31">
        <f>+INDEX('[7]Budget original'!$A$2:$AO$496,MATCH($A42,'[7]Budget original'!$A$2:$A$496,0),MATCH(F$2,'[7]Budget original'!$A$2:$AO$2,0))</f>
        <v>25144.300574712641</v>
      </c>
      <c r="G42" s="42"/>
      <c r="H42" s="14"/>
      <c r="I42" s="31">
        <f>+INDEX('[7]Budget révisé'!$A$2:$AO$496,MATCH($A42,'[7]Budget révisé'!$A$2:$A$496,0),MATCH(I$2,'[7]Budget révisé'!$A$2:$AO$2,0))</f>
        <v>25144.300574712641</v>
      </c>
      <c r="J42" s="42"/>
      <c r="K42" s="14"/>
      <c r="L42" s="34">
        <f>SUMIFS([7]BV_Data_An_Cour!$O:$O,[7]BV_Data_An_Cour!$U:$U,$B42,[7]BV_Data_An_Cour!$V:$V,$C42,[7]BV_Data_An_Cour!$W:$W,L$2)</f>
        <v>13531.66</v>
      </c>
      <c r="M42" s="42"/>
      <c r="N42" s="60">
        <f t="shared" si="25"/>
        <v>-11612.640574712641</v>
      </c>
      <c r="O42" s="42"/>
      <c r="P42" s="14"/>
      <c r="Q42" s="34">
        <f>SUMIFS([7]BV_Data_An_Prec!$O:$O,[7]BV_Data_An_Prec!$U:$U,$B42,[7]BV_Data_An_Prec!$V:$V,$C42,[7]BV_Data_An_Prec!$W:$W,Q$2)</f>
        <v>25436.86</v>
      </c>
      <c r="R42" s="42"/>
      <c r="S42" s="86">
        <f t="shared" si="27"/>
        <v>-11905.2</v>
      </c>
      <c r="T42" s="14"/>
      <c r="U42" s="14" t="s">
        <v>238</v>
      </c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0" ht="15.75" customHeight="1">
      <c r="A43" t="str">
        <f t="shared" si="1"/>
        <v>Véhicules neufsSalaires commis</v>
      </c>
      <c r="B43" s="12" t="str">
        <f t="shared" si="0"/>
        <v>Véhicules neufs</v>
      </c>
      <c r="C43" s="109" t="s">
        <v>43</v>
      </c>
      <c r="D43" s="82"/>
      <c r="E43" s="14"/>
      <c r="F43" s="23">
        <f>+INDEX('[7]Budget original'!$A$2:$AO$496,MATCH($A43,'[7]Budget original'!$A$2:$A$496,0),MATCH(F$2,'[7]Budget original'!$A$2:$AO$2,0))</f>
        <v>10029.360540137932</v>
      </c>
      <c r="G43" s="84"/>
      <c r="H43" s="14"/>
      <c r="I43" s="23">
        <f>+INDEX('[7]Budget révisé'!$A$2:$AO$496,MATCH($A43,'[7]Budget révisé'!$A$2:$A$496,0),MATCH(I$2,'[7]Budget révisé'!$A$2:$AO$2,0))</f>
        <v>10029.360540137932</v>
      </c>
      <c r="J43" s="42"/>
      <c r="K43" s="14"/>
      <c r="L43" s="34">
        <f>SUMIFS([7]BV_Data_An_Cour!$O:$O,[7]BV_Data_An_Cour!$U:$U,$B43,[7]BV_Data_An_Cour!$V:$V,$C43,[7]BV_Data_An_Cour!$W:$W,L$2)</f>
        <v>9370.2000000000007</v>
      </c>
      <c r="M43" s="42"/>
      <c r="N43" s="60">
        <f t="shared" si="25"/>
        <v>-659.16054013793109</v>
      </c>
      <c r="O43" s="42"/>
      <c r="P43" s="14"/>
      <c r="Q43" s="34">
        <f>SUMIFS([7]BV_Data_An_Prec!$O:$O,[7]BV_Data_An_Prec!$U:$U,$B43,[7]BV_Data_An_Prec!$V:$V,$C43,[7]BV_Data_An_Prec!$W:$W,Q$2)</f>
        <v>10435.66</v>
      </c>
      <c r="R43" s="42"/>
      <c r="S43" s="86">
        <f t="shared" si="27"/>
        <v>-1065.4599999999991</v>
      </c>
      <c r="T43" s="14"/>
      <c r="U43" s="14"/>
      <c r="V43" s="12" t="s">
        <v>239</v>
      </c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1:40" ht="15.75" customHeight="1">
      <c r="A44" t="str">
        <f t="shared" si="1"/>
        <v>Véhicules neufsSalaires autres</v>
      </c>
      <c r="B44" s="12" t="str">
        <f t="shared" si="0"/>
        <v>Véhicules neufs</v>
      </c>
      <c r="C44" s="108" t="s">
        <v>44</v>
      </c>
      <c r="D44" s="110"/>
      <c r="E44" s="111"/>
      <c r="F44" s="31">
        <f>+INDEX('[7]Budget original'!$A$2:$AO$496,MATCH($A44,'[7]Budget original'!$A$2:$A$496,0),MATCH(F$2,'[7]Budget original'!$A$2:$AO$2,0))</f>
        <v>6319.9371168367816</v>
      </c>
      <c r="G44" s="112"/>
      <c r="H44" s="111"/>
      <c r="I44" s="31">
        <f>+INDEX('[7]Budget révisé'!$A$2:$AO$496,MATCH($A44,'[7]Budget révisé'!$A$2:$A$496,0),MATCH(I$2,'[7]Budget révisé'!$A$2:$AO$2,0))</f>
        <v>6319.9371168367816</v>
      </c>
      <c r="J44" s="113"/>
      <c r="K44" s="111"/>
      <c r="L44" s="114">
        <f>SUMIFS([7]BV_Data_An_Cour!$O:$O,[7]BV_Data_An_Cour!$U:$U,$B44,[7]BV_Data_An_Cour!$V:$V,$C44,[7]BV_Data_An_Cour!$W:$W,L$2)</f>
        <v>10113.58</v>
      </c>
      <c r="M44" s="113"/>
      <c r="N44" s="115">
        <f t="shared" si="25"/>
        <v>3793.6428831632184</v>
      </c>
      <c r="O44" s="113"/>
      <c r="P44" s="111"/>
      <c r="Q44" s="114">
        <f>SUMIFS([7]BV_Data_An_Prec!$O:$O,[7]BV_Data_An_Prec!$U:$U,$B44,[7]BV_Data_An_Prec!$V:$V,$C44,[7]BV_Data_An_Prec!$W:$W,Q$2)</f>
        <v>7106.61</v>
      </c>
      <c r="R44" s="113"/>
      <c r="S44" s="116">
        <f t="shared" si="27"/>
        <v>3006.9700000000003</v>
      </c>
      <c r="T44" s="14"/>
      <c r="U44" s="14" t="s">
        <v>240</v>
      </c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1:40" ht="15.75" customHeight="1">
      <c r="A45" t="str">
        <f t="shared" si="1"/>
        <v>Véhicules neufsSalaires spécialistes</v>
      </c>
      <c r="B45" s="12" t="str">
        <f t="shared" si="0"/>
        <v>Véhicules neufs</v>
      </c>
      <c r="C45" s="108" t="s">
        <v>45</v>
      </c>
      <c r="D45" s="82"/>
      <c r="E45" s="14"/>
      <c r="F45" s="31">
        <f>+INDEX('[7]Budget original'!$A$2:$AO$496,MATCH($A45,'[7]Budget original'!$A$2:$A$496,0),MATCH(F$2,'[7]Budget original'!$A$2:$AO$2,0))</f>
        <v>0</v>
      </c>
      <c r="G45" s="84"/>
      <c r="H45" s="14"/>
      <c r="I45" s="31">
        <f>+INDEX('[7]Budget révisé'!$A$2:$AO$496,MATCH($A45,'[7]Budget révisé'!$A$2:$A$496,0),MATCH(I$2,'[7]Budget révisé'!$A$2:$AO$2,0))</f>
        <v>0</v>
      </c>
      <c r="J45" s="42"/>
      <c r="K45" s="14"/>
      <c r="L45" s="34">
        <f>SUMIFS([7]BV_Data_An_Cour!$O:$O,[7]BV_Data_An_Cour!$U:$U,$B45,[7]BV_Data_An_Cour!$V:$V,$C45,[7]BV_Data_An_Cour!$W:$W,L$2)</f>
        <v>0</v>
      </c>
      <c r="M45" s="42"/>
      <c r="N45" s="60">
        <f t="shared" si="25"/>
        <v>0</v>
      </c>
      <c r="O45" s="42"/>
      <c r="P45" s="14"/>
      <c r="Q45" s="34">
        <f>SUMIFS([7]BV_Data_An_Prec!$O:$O,[7]BV_Data_An_Prec!$U:$U,$B45,[7]BV_Data_An_Prec!$V:$V,$C45,[7]BV_Data_An_Prec!$W:$W,Q$2)</f>
        <v>0</v>
      </c>
      <c r="R45" s="42"/>
      <c r="S45" s="86">
        <f t="shared" si="27"/>
        <v>0</v>
      </c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1:40" ht="15.75" hidden="1" customHeight="1">
      <c r="A46" t="str">
        <f t="shared" si="1"/>
        <v>Véhicules neufs[...]</v>
      </c>
      <c r="B46" s="12" t="str">
        <f t="shared" si="0"/>
        <v>Véhicules neufs</v>
      </c>
      <c r="C46" s="108" t="s">
        <v>21</v>
      </c>
      <c r="D46" s="82"/>
      <c r="E46" s="14"/>
      <c r="F46" s="31">
        <f>+INDEX('[7]Budget original'!$A$2:$AO$496,MATCH($A46,'[7]Budget original'!$A$2:$A$496,0),MATCH(F$2,'[7]Budget original'!$A$2:$AO$2,0))</f>
        <v>0</v>
      </c>
      <c r="G46" s="84"/>
      <c r="H46" s="14"/>
      <c r="I46" s="31">
        <f>+INDEX('[7]Budget révisé'!$A$2:$AO$496,MATCH($A46,'[7]Budget révisé'!$A$2:$A$496,0),MATCH(I$2,'[7]Budget révisé'!$A$2:$AO$2,0))</f>
        <v>0</v>
      </c>
      <c r="J46" s="42"/>
      <c r="K46" s="14"/>
      <c r="L46" s="34">
        <f>SUMIFS([7]BV_Data_An_Cour!$O:$O,[7]BV_Data_An_Cour!$U:$U,$B46,[7]BV_Data_An_Cour!$V:$V,$C46,[7]BV_Data_An_Cour!$W:$W,L$2)</f>
        <v>0</v>
      </c>
      <c r="M46" s="42"/>
      <c r="N46" s="60">
        <f t="shared" si="25"/>
        <v>0</v>
      </c>
      <c r="O46" s="42"/>
      <c r="P46" s="14"/>
      <c r="Q46" s="34">
        <f>SUMIFS([7]BV_Data_An_Prec!$O:$O,[7]BV_Data_An_Prec!$U:$U,$B46,[7]BV_Data_An_Prec!$V:$V,$C46,[7]BV_Data_An_Prec!$W:$W,Q$2)</f>
        <v>0</v>
      </c>
      <c r="R46" s="42"/>
      <c r="S46" s="86">
        <f t="shared" si="27"/>
        <v>0</v>
      </c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1:40" ht="15.75" hidden="1" customHeight="1">
      <c r="A47" t="str">
        <f t="shared" si="1"/>
        <v>Véhicules neufs[...]</v>
      </c>
      <c r="B47" s="12" t="str">
        <f t="shared" si="0"/>
        <v>Véhicules neufs</v>
      </c>
      <c r="C47" s="108" t="s">
        <v>21</v>
      </c>
      <c r="D47" s="82"/>
      <c r="E47" s="14"/>
      <c r="F47" s="31">
        <f>+INDEX('[7]Budget original'!$A$2:$AO$496,MATCH($A47,'[7]Budget original'!$A$2:$A$496,0),MATCH(F$2,'[7]Budget original'!$A$2:$AO$2,0))</f>
        <v>0</v>
      </c>
      <c r="G47" s="84"/>
      <c r="H47" s="14"/>
      <c r="I47" s="31">
        <f>+INDEX('[7]Budget révisé'!$A$2:$AO$496,MATCH($A47,'[7]Budget révisé'!$A$2:$A$496,0),MATCH(I$2,'[7]Budget révisé'!$A$2:$AO$2,0))</f>
        <v>0</v>
      </c>
      <c r="J47" s="42"/>
      <c r="K47" s="14"/>
      <c r="L47" s="34">
        <f>SUMIFS([7]BV_Data_An_Cour!$O:$O,[7]BV_Data_An_Cour!$U:$U,$B47,[7]BV_Data_An_Cour!$V:$V,$C47,[7]BV_Data_An_Cour!$W:$W,L$2)</f>
        <v>0</v>
      </c>
      <c r="M47" s="42"/>
      <c r="N47" s="60">
        <f t="shared" si="25"/>
        <v>0</v>
      </c>
      <c r="O47" s="42"/>
      <c r="P47" s="14"/>
      <c r="Q47" s="34">
        <f>SUMIFS([7]BV_Data_An_Prec!$O:$O,[7]BV_Data_An_Prec!$U:$U,$B47,[7]BV_Data_An_Prec!$V:$V,$C47,[7]BV_Data_An_Prec!$W:$W,Q$2)</f>
        <v>0</v>
      </c>
      <c r="R47" s="42"/>
      <c r="S47" s="86">
        <f t="shared" si="27"/>
        <v>0</v>
      </c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1:40" ht="15.75" hidden="1" customHeight="1">
      <c r="A48" t="str">
        <f t="shared" si="1"/>
        <v>Véhicules neufs[...]</v>
      </c>
      <c r="B48" s="12" t="str">
        <f t="shared" si="0"/>
        <v>Véhicules neufs</v>
      </c>
      <c r="C48" s="108" t="s">
        <v>21</v>
      </c>
      <c r="D48" s="82"/>
      <c r="E48" s="14"/>
      <c r="F48" s="31">
        <f>+INDEX('[7]Budget original'!$A$2:$AO$496,MATCH($A48,'[7]Budget original'!$A$2:$A$496,0),MATCH(F$2,'[7]Budget original'!$A$2:$AO$2,0))</f>
        <v>0</v>
      </c>
      <c r="G48" s="84"/>
      <c r="H48" s="14"/>
      <c r="I48" s="31">
        <f>+INDEX('[7]Budget révisé'!$A$2:$AO$496,MATCH($A48,'[7]Budget révisé'!$A$2:$A$496,0),MATCH(I$2,'[7]Budget révisé'!$A$2:$AO$2,0))</f>
        <v>0</v>
      </c>
      <c r="J48" s="42"/>
      <c r="K48" s="14"/>
      <c r="L48" s="34">
        <f>SUMIFS([7]BV_Data_An_Cour!$O:$O,[7]BV_Data_An_Cour!$U:$U,$B48,[7]BV_Data_An_Cour!$V:$V,$C48,[7]BV_Data_An_Cour!$W:$W,L$2)</f>
        <v>0</v>
      </c>
      <c r="M48" s="42"/>
      <c r="N48" s="60">
        <f t="shared" si="25"/>
        <v>0</v>
      </c>
      <c r="O48" s="42"/>
      <c r="P48" s="14"/>
      <c r="Q48" s="34">
        <f>SUMIFS([7]BV_Data_An_Prec!$O:$O,[7]BV_Data_An_Prec!$U:$U,$B48,[7]BV_Data_An_Prec!$V:$V,$C48,[7]BV_Data_An_Prec!$W:$W,Q$2)</f>
        <v>0</v>
      </c>
      <c r="R48" s="42"/>
      <c r="S48" s="86">
        <f t="shared" si="27"/>
        <v>0</v>
      </c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1:40" ht="15.75" customHeight="1">
      <c r="A49" t="str">
        <f t="shared" si="1"/>
        <v>Véhicules neufsSalaires en absences</v>
      </c>
      <c r="B49" s="12" t="str">
        <f t="shared" si="0"/>
        <v>Véhicules neufs</v>
      </c>
      <c r="C49" s="109" t="s">
        <v>46</v>
      </c>
      <c r="D49" s="82"/>
      <c r="E49" s="14"/>
      <c r="F49" s="23">
        <f>+INDEX('[7]Budget original'!$A$2:$AO$496,MATCH($A49,'[7]Budget original'!$A$2:$A$496,0),MATCH(F$2,'[7]Budget original'!$A$2:$AO$2,0))</f>
        <v>10669.309037707684</v>
      </c>
      <c r="G49" s="84"/>
      <c r="H49" s="14"/>
      <c r="I49" s="23">
        <f>+INDEX('[7]Budget révisé'!$A$2:$AO$496,MATCH($A49,'[7]Budget révisé'!$A$2:$A$496,0),MATCH(I$2,'[7]Budget révisé'!$A$2:$AO$2,0))</f>
        <v>10669.309037707684</v>
      </c>
      <c r="J49" s="42"/>
      <c r="K49" s="14"/>
      <c r="L49" s="23">
        <f>SUMIFS([7]BV_Data_An_Cour!$O:$O,[7]BV_Data_An_Cour!$U:$U,$B49,[7]BV_Data_An_Cour!$V:$V,$C49,[7]BV_Data_An_Cour!$W:$W,L$2)</f>
        <v>19957.87</v>
      </c>
      <c r="M49" s="42"/>
      <c r="N49" s="60">
        <f t="shared" si="25"/>
        <v>9288.5609622923148</v>
      </c>
      <c r="O49" s="42"/>
      <c r="P49" s="14"/>
      <c r="Q49" s="23">
        <f>SUMIFS([7]BV_Data_An_Prec!$O:$O,[7]BV_Data_An_Prec!$U:$U,$B49,[7]BV_Data_An_Prec!$V:$V,$C49,[7]BV_Data_An_Prec!$W:$W,Q$2)</f>
        <v>12704.9</v>
      </c>
      <c r="R49" s="42"/>
      <c r="S49" s="86">
        <f t="shared" si="27"/>
        <v>7252.9699999999993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ht="15.75" customHeight="1">
      <c r="A50" t="str">
        <f t="shared" si="1"/>
        <v>Véhicules neufsDéduction à la source</v>
      </c>
      <c r="B50" s="12" t="str">
        <f t="shared" si="0"/>
        <v>Véhicules neufs</v>
      </c>
      <c r="C50" s="108" t="s">
        <v>47</v>
      </c>
      <c r="D50" s="110"/>
      <c r="E50" s="111"/>
      <c r="F50" s="31">
        <f>+INDEX('[7]Budget original'!$A$2:$AO$496,MATCH($A50,'[7]Budget original'!$A$2:$A$496,0),MATCH(F$2,'[7]Budget original'!$A$2:$AO$2,0))</f>
        <v>10669.309037707684</v>
      </c>
      <c r="G50" s="112"/>
      <c r="H50" s="111"/>
      <c r="I50" s="31">
        <f>+INDEX('[7]Budget révisé'!$A$2:$AO$496,MATCH($A50,'[7]Budget révisé'!$A$2:$A$496,0),MATCH(I$2,'[7]Budget révisé'!$A$2:$AO$2,0))</f>
        <v>10669.309037707684</v>
      </c>
      <c r="J50" s="113"/>
      <c r="K50" s="111"/>
      <c r="L50" s="34">
        <f>SUMIFS([7]BV_Data_An_Cour!$O:$O,[7]BV_Data_An_Cour!$U:$U,$B50,[7]BV_Data_An_Cour!$V:$V,$C50,[7]BV_Data_An_Cour!$W:$W,L$2)</f>
        <v>11643.89</v>
      </c>
      <c r="M50" s="113"/>
      <c r="N50" s="115">
        <f t="shared" si="25"/>
        <v>974.58096229231523</v>
      </c>
      <c r="O50" s="113"/>
      <c r="P50" s="111"/>
      <c r="Q50" s="34">
        <f>SUMIFS([7]BV_Data_An_Prec!$O:$O,[7]BV_Data_An_Prec!$U:$U,$B50,[7]BV_Data_An_Prec!$V:$V,$C50,[7]BV_Data_An_Prec!$W:$W,Q$2)</f>
        <v>10914.02</v>
      </c>
      <c r="R50" s="113"/>
      <c r="S50" s="116">
        <f t="shared" si="27"/>
        <v>729.86999999999898</v>
      </c>
      <c r="T50" s="14"/>
      <c r="U50" s="14" t="s">
        <v>241</v>
      </c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ht="15.75" customHeight="1">
      <c r="A51" t="str">
        <f t="shared" si="1"/>
        <v>Véhicules neufsBénéfices marginaux</v>
      </c>
      <c r="B51" s="12" t="str">
        <f t="shared" si="0"/>
        <v>Véhicules neufs</v>
      </c>
      <c r="C51" s="108" t="s">
        <v>48</v>
      </c>
      <c r="D51" s="82"/>
      <c r="E51" s="14"/>
      <c r="F51" s="31">
        <f>+INDEX('[7]Budget original'!$A$2:$AO$496,MATCH($A51,'[7]Budget original'!$A$2:$A$496,0),MATCH(F$2,'[7]Budget original'!$A$2:$AO$2,0))</f>
        <v>7646.3381436905065</v>
      </c>
      <c r="G51" s="84"/>
      <c r="H51" s="14"/>
      <c r="I51" s="31">
        <f>+INDEX('[7]Budget révisé'!$A$2:$AO$496,MATCH($A51,'[7]Budget révisé'!$A$2:$A$496,0),MATCH(I$2,'[7]Budget révisé'!$A$2:$AO$2,0))</f>
        <v>7646.3381436905065</v>
      </c>
      <c r="J51" s="42"/>
      <c r="K51" s="14"/>
      <c r="L51" s="34">
        <f>SUMIFS([7]BV_Data_An_Cour!$O:$O,[7]BV_Data_An_Cour!$U:$U,$B51,[7]BV_Data_An_Cour!$V:$V,$C51,[7]BV_Data_An_Cour!$W:$W,L$2)</f>
        <v>8344.7900000000009</v>
      </c>
      <c r="M51" s="42"/>
      <c r="N51" s="60">
        <f t="shared" si="25"/>
        <v>698.45185630949436</v>
      </c>
      <c r="O51" s="42"/>
      <c r="P51" s="14"/>
      <c r="Q51" s="34">
        <f>SUMIFS([7]BV_Data_An_Prec!$O:$O,[7]BV_Data_An_Prec!$U:$U,$B51,[7]BV_Data_An_Prec!$V:$V,$C51,[7]BV_Data_An_Prec!$W:$W,Q$2)</f>
        <v>7633.95</v>
      </c>
      <c r="R51" s="42"/>
      <c r="S51" s="86">
        <f t="shared" si="27"/>
        <v>710.84000000000106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ht="15.75" customHeight="1">
      <c r="A52" t="str">
        <f t="shared" si="1"/>
        <v>Véhicules neufsCsst</v>
      </c>
      <c r="B52" s="12" t="str">
        <f t="shared" si="0"/>
        <v>Véhicules neufs</v>
      </c>
      <c r="C52" s="108" t="s">
        <v>49</v>
      </c>
      <c r="D52" s="82"/>
      <c r="E52" s="14"/>
      <c r="F52" s="31">
        <f>+INDEX('[7]Budget original'!$A$2:$AO$496,MATCH($A52,'[7]Budget original'!$A$2:$A$496,0),MATCH(F$2,'[7]Budget original'!$A$2:$AO$2,0))</f>
        <v>1778.2181729512808</v>
      </c>
      <c r="G52" s="84"/>
      <c r="H52" s="14"/>
      <c r="I52" s="31">
        <f>+INDEX('[7]Budget révisé'!$A$2:$AO$496,MATCH($A52,'[7]Budget révisé'!$A$2:$A$496,0),MATCH(I$2,'[7]Budget révisé'!$A$2:$AO$2,0))</f>
        <v>1778.2181729512808</v>
      </c>
      <c r="J52" s="42"/>
      <c r="K52" s="14"/>
      <c r="L52" s="34">
        <f>SUMIFS([7]BV_Data_An_Cour!$O:$O,[7]BV_Data_An_Cour!$U:$U,$B52,[7]BV_Data_An_Cour!$V:$V,$C52,[7]BV_Data_An_Cour!$W:$W,L$2)</f>
        <v>1940.65</v>
      </c>
      <c r="M52" s="42"/>
      <c r="N52" s="60">
        <f t="shared" si="25"/>
        <v>162.43182704871924</v>
      </c>
      <c r="O52" s="42"/>
      <c r="P52" s="14"/>
      <c r="Q52" s="34">
        <f>SUMIFS([7]BV_Data_An_Prec!$O:$O,[7]BV_Data_An_Prec!$U:$U,$B52,[7]BV_Data_An_Prec!$V:$V,$C52,[7]BV_Data_An_Prec!$W:$W,Q$2)</f>
        <v>2921.47</v>
      </c>
      <c r="R52" s="42"/>
      <c r="S52" s="86">
        <f t="shared" si="27"/>
        <v>-980.81999999999971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0" ht="15.75" hidden="1" customHeight="1">
      <c r="A53" t="str">
        <f t="shared" si="1"/>
        <v>Véhicules neufs[...]</v>
      </c>
      <c r="B53" s="12" t="str">
        <f t="shared" si="0"/>
        <v>Véhicules neufs</v>
      </c>
      <c r="C53" s="30" t="s">
        <v>21</v>
      </c>
      <c r="D53" s="89"/>
      <c r="E53" s="117"/>
      <c r="F53" s="31">
        <f>+INDEX('[7]Budget original'!$A$2:$AO$496,MATCH($A53,'[7]Budget original'!$A$2:$A$496,0),MATCH(F$2,'[7]Budget original'!$A$2:$AO$2,0))</f>
        <v>0</v>
      </c>
      <c r="G53" s="91"/>
      <c r="H53" s="117"/>
      <c r="I53" s="31">
        <f>+INDEX('[7]Budget révisé'!$A$2:$AO$496,MATCH($A53,'[7]Budget révisé'!$A$2:$A$496,0),MATCH(I$2,'[7]Budget révisé'!$A$2:$AO$2,0))</f>
        <v>0</v>
      </c>
      <c r="J53" s="24"/>
      <c r="K53" s="117"/>
      <c r="L53" s="34">
        <f>SUMIFS([7]BV_Data_An_Cour!$O:$O,[7]BV_Data_An_Cour!$U:$U,$B53,[7]BV_Data_An_Cour!$V:$V,$C53,[7]BV_Data_An_Cour!$W:$W,L$2)</f>
        <v>0</v>
      </c>
      <c r="M53" s="24"/>
      <c r="N53" s="94">
        <f t="shared" si="25"/>
        <v>0</v>
      </c>
      <c r="O53" s="24"/>
      <c r="P53" s="117"/>
      <c r="Q53" s="34">
        <f>SUMIFS([7]BV_Data_An_Prec!$O:$O,[7]BV_Data_An_Prec!$U:$U,$B53,[7]BV_Data_An_Prec!$V:$V,$C53,[7]BV_Data_An_Prec!$W:$W,Q$2)</f>
        <v>0</v>
      </c>
      <c r="R53" s="24"/>
      <c r="S53" s="95">
        <f t="shared" si="27"/>
        <v>0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ht="15.75" customHeight="1">
      <c r="A54" t="str">
        <f t="shared" si="1"/>
        <v>Véhicules neufsTOTAL PERSONNEL</v>
      </c>
      <c r="B54" s="12" t="str">
        <f t="shared" si="0"/>
        <v>Véhicules neufs</v>
      </c>
      <c r="C54" s="99" t="s">
        <v>50</v>
      </c>
      <c r="D54" s="100" t="s">
        <v>40</v>
      </c>
      <c r="E54" s="101">
        <f>F54/F$27</f>
        <v>0.42237327663953012</v>
      </c>
      <c r="F54" s="102">
        <f>+SUM(F42:F53)</f>
        <v>72256.772623744517</v>
      </c>
      <c r="G54" s="103" t="s">
        <v>40</v>
      </c>
      <c r="H54" s="101">
        <f>I54/I$27</f>
        <v>0.42237327663953012</v>
      </c>
      <c r="I54" s="102">
        <f>+SUM(I42:I53)</f>
        <v>72256.772623744517</v>
      </c>
      <c r="J54" s="103" t="s">
        <v>40</v>
      </c>
      <c r="K54" s="101">
        <f>L54/L$27</f>
        <v>0.30417018050706607</v>
      </c>
      <c r="L54" s="102">
        <f>+SUM(L42:L53)</f>
        <v>74902.639999999985</v>
      </c>
      <c r="M54" s="106"/>
      <c r="N54" s="102">
        <f>+SUM(N42:N53)</f>
        <v>2645.8673762554899</v>
      </c>
      <c r="O54" s="103" t="s">
        <v>40</v>
      </c>
      <c r="P54" s="101">
        <f>Q54/Q$27</f>
        <v>0.67614142261819543</v>
      </c>
      <c r="Q54" s="102">
        <f>+SUM(Q42:Q53)</f>
        <v>77153.47</v>
      </c>
      <c r="R54" s="106"/>
      <c r="S54" s="107">
        <f>+SUM(S42:S53)</f>
        <v>-2250.829999999999</v>
      </c>
      <c r="T54" s="83"/>
      <c r="U54" s="1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1:40" ht="15.75" customHeight="1">
      <c r="A55" t="str">
        <f t="shared" si="1"/>
        <v>Véhicules neufsPublicité 2</v>
      </c>
      <c r="B55" s="12" t="str">
        <f t="shared" si="0"/>
        <v>Véhicules neufs</v>
      </c>
      <c r="C55" s="30" t="s">
        <v>51</v>
      </c>
      <c r="D55" s="82"/>
      <c r="E55" s="14"/>
      <c r="F55" s="31">
        <f>+INDEX('[7]Budget original'!$A$2:$AO$496,MATCH($A55,'[7]Budget original'!$A$2:$A$496,0),MATCH(F$2,'[7]Budget original'!$A$2:$AO$2,0))</f>
        <v>0</v>
      </c>
      <c r="G55" s="84"/>
      <c r="H55" s="14"/>
      <c r="I55" s="31">
        <f>+INDEX('[7]Budget révisé'!$A$2:$AO$496,MATCH($A55,'[7]Budget révisé'!$A$2:$A$496,0),MATCH(I$2,'[7]Budget révisé'!$A$2:$AO$2,0))</f>
        <v>0</v>
      </c>
      <c r="J55" s="42"/>
      <c r="K55" s="14"/>
      <c r="L55" s="34">
        <f>SUMIFS([7]BV_Data_An_Cour!$O:$O,[7]BV_Data_An_Cour!$U:$U,$B55,[7]BV_Data_An_Cour!$V:$V,$C55,[7]BV_Data_An_Cour!$W:$W,L$2)</f>
        <v>0</v>
      </c>
      <c r="M55" s="42"/>
      <c r="N55" s="60">
        <f t="shared" ref="N55:N71" si="28">L55-I55</f>
        <v>0</v>
      </c>
      <c r="O55" s="42"/>
      <c r="P55" s="14"/>
      <c r="Q55" s="34">
        <f>SUMIFS([7]BV_Data_An_Prec!$O:$O,[7]BV_Data_An_Prec!$U:$U,$B55,[7]BV_Data_An_Prec!$V:$V,$C55,[7]BV_Data_An_Prec!$W:$W,Q$2)</f>
        <v>0</v>
      </c>
      <c r="R55" s="42"/>
      <c r="S55" s="86">
        <f t="shared" ref="S55:S71" si="29">L55-Q55</f>
        <v>0</v>
      </c>
      <c r="T55" s="83"/>
      <c r="U55" s="14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1:40" ht="15.75" customHeight="1">
      <c r="A56" t="str">
        <f t="shared" si="1"/>
        <v>Véhicules neufsService gratuit 2</v>
      </c>
      <c r="B56" s="12" t="str">
        <f t="shared" si="0"/>
        <v>Véhicules neufs</v>
      </c>
      <c r="C56" s="30" t="s">
        <v>52</v>
      </c>
      <c r="D56" s="82"/>
      <c r="E56" s="14"/>
      <c r="F56" s="31">
        <f>+INDEX('[7]Budget original'!$A$2:$AO$496,MATCH($A56,'[7]Budget original'!$A$2:$A$496,0),MATCH(F$2,'[7]Budget original'!$A$2:$AO$2,0))</f>
        <v>0</v>
      </c>
      <c r="G56" s="84"/>
      <c r="H56" s="14"/>
      <c r="I56" s="31">
        <f>+INDEX('[7]Budget révisé'!$A$2:$AO$496,MATCH($A56,'[7]Budget révisé'!$A$2:$A$496,0),MATCH(I$2,'[7]Budget révisé'!$A$2:$AO$2,0))</f>
        <v>0</v>
      </c>
      <c r="J56" s="42"/>
      <c r="K56" s="14"/>
      <c r="L56" s="34">
        <f>SUMIFS([7]BV_Data_An_Cour!$O:$O,[7]BV_Data_An_Cour!$U:$U,$B56,[7]BV_Data_An_Cour!$V:$V,$C56,[7]BV_Data_An_Cour!$W:$W,L$2)</f>
        <v>0</v>
      </c>
      <c r="M56" s="42"/>
      <c r="N56" s="60">
        <f t="shared" si="28"/>
        <v>0</v>
      </c>
      <c r="O56" s="42"/>
      <c r="P56" s="14"/>
      <c r="Q56" s="34">
        <f>SUMIFS([7]BV_Data_An_Prec!$O:$O,[7]BV_Data_An_Prec!$U:$U,$B56,[7]BV_Data_An_Prec!$V:$V,$C56,[7]BV_Data_An_Prec!$W:$W,Q$2)</f>
        <v>0</v>
      </c>
      <c r="R56" s="42"/>
      <c r="S56" s="86">
        <f t="shared" si="29"/>
        <v>0</v>
      </c>
      <c r="T56" s="83"/>
      <c r="U56" s="1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1:40" ht="15.75" customHeight="1">
      <c r="A57" t="str">
        <f t="shared" si="1"/>
        <v>Véhicules neufsFrais véhicules de cie</v>
      </c>
      <c r="B57" s="12" t="str">
        <f t="shared" si="0"/>
        <v>Véhicules neufs</v>
      </c>
      <c r="C57" s="88" t="s">
        <v>53</v>
      </c>
      <c r="D57" s="89"/>
      <c r="E57" s="117"/>
      <c r="F57" s="23">
        <f>+INDEX('[7]Budget original'!$A$2:$AO$496,MATCH($A57,'[7]Budget original'!$A$2:$A$496,0),MATCH(F$2,'[7]Budget original'!$A$2:$AO$2,0))</f>
        <v>9088.8775000000005</v>
      </c>
      <c r="G57" s="91"/>
      <c r="H57" s="117"/>
      <c r="I57" s="23">
        <f>+INDEX('[7]Budget révisé'!$A$2:$AO$496,MATCH($A57,'[7]Budget révisé'!$A$2:$A$496,0),MATCH(I$2,'[7]Budget révisé'!$A$2:$AO$2,0))</f>
        <v>9088.8775000000005</v>
      </c>
      <c r="J57" s="24"/>
      <c r="K57" s="117"/>
      <c r="L57" s="23">
        <f>SUMIFS([7]BV_Data_An_Cour!$O:$O,[7]BV_Data_An_Cour!$U:$U,$B57,[7]BV_Data_An_Cour!$V:$V,$C57,[7]BV_Data_An_Cour!$W:$W,L$2)</f>
        <v>10906.6</v>
      </c>
      <c r="M57" s="24"/>
      <c r="N57" s="94">
        <f t="shared" si="28"/>
        <v>1817.7224999999999</v>
      </c>
      <c r="O57" s="24"/>
      <c r="P57" s="117"/>
      <c r="Q57" s="23">
        <f>SUMIFS([7]BV_Data_An_Prec!$O:$O,[7]BV_Data_An_Prec!$U:$U,$B57,[7]BV_Data_An_Prec!$V:$V,$C57,[7]BV_Data_An_Prec!$W:$W,Q$2)</f>
        <v>10973.54</v>
      </c>
      <c r="R57" s="24"/>
      <c r="S57" s="95">
        <f t="shared" si="29"/>
        <v>-66.940000000000509</v>
      </c>
      <c r="T57" s="118"/>
      <c r="U57" s="14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1:40" ht="15.75" customHeight="1">
      <c r="A58" t="str">
        <f t="shared" si="1"/>
        <v>Véhicules neufsInformatique</v>
      </c>
      <c r="B58" s="12" t="str">
        <f t="shared" si="0"/>
        <v>Véhicules neufs</v>
      </c>
      <c r="C58" s="30" t="s">
        <v>54</v>
      </c>
      <c r="D58" s="82"/>
      <c r="E58" s="14"/>
      <c r="F58" s="31">
        <f>+INDEX('[7]Budget original'!$A$2:$AO$496,MATCH($A58,'[7]Budget original'!$A$2:$A$496,0),MATCH(F$2,'[7]Budget original'!$A$2:$AO$2,0))</f>
        <v>6677.3962666666675</v>
      </c>
      <c r="G58" s="84"/>
      <c r="H58" s="14"/>
      <c r="I58" s="31">
        <f>+INDEX('[7]Budget révisé'!$A$2:$AO$496,MATCH($A58,'[7]Budget révisé'!$A$2:$A$496,0),MATCH(I$2,'[7]Budget révisé'!$A$2:$AO$2,0))</f>
        <v>6677.3962666666675</v>
      </c>
      <c r="J58" s="42"/>
      <c r="K58" s="14"/>
      <c r="L58" s="34">
        <f>SUMIFS([7]BV_Data_An_Cour!$O:$O,[7]BV_Data_An_Cour!$U:$U,$B58,[7]BV_Data_An_Cour!$V:$V,$C58,[7]BV_Data_An_Cour!$W:$W,L$2)</f>
        <v>5095.99</v>
      </c>
      <c r="M58" s="42"/>
      <c r="N58" s="60">
        <f t="shared" si="28"/>
        <v>-1581.4062666666678</v>
      </c>
      <c r="O58" s="42"/>
      <c r="P58" s="14"/>
      <c r="Q58" s="34">
        <f>SUMIFS([7]BV_Data_An_Prec!$O:$O,[7]BV_Data_An_Prec!$U:$U,$B58,[7]BV_Data_An_Prec!$V:$V,$C58,[7]BV_Data_An_Prec!$W:$W,Q$2)</f>
        <v>12552.11</v>
      </c>
      <c r="R58" s="42"/>
      <c r="S58" s="86">
        <f t="shared" si="29"/>
        <v>-7456.1200000000008</v>
      </c>
      <c r="T58" s="83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1:40" ht="15.75" customHeight="1">
      <c r="A59" t="str">
        <f t="shared" si="1"/>
        <v>Véhicules neufsFrais de déplacement</v>
      </c>
      <c r="B59" s="12" t="str">
        <f t="shared" si="0"/>
        <v>Véhicules neufs</v>
      </c>
      <c r="C59" s="30" t="s">
        <v>55</v>
      </c>
      <c r="D59" s="82"/>
      <c r="E59" s="14"/>
      <c r="F59" s="31">
        <f>+INDEX('[7]Budget original'!$A$2:$AO$496,MATCH($A59,'[7]Budget original'!$A$2:$A$496,0),MATCH(F$2,'[7]Budget original'!$A$2:$AO$2,0))</f>
        <v>1596.4967999999999</v>
      </c>
      <c r="G59" s="84"/>
      <c r="H59" s="14"/>
      <c r="I59" s="31">
        <f>+INDEX('[7]Budget révisé'!$A$2:$AO$496,MATCH($A59,'[7]Budget révisé'!$A$2:$A$496,0),MATCH(I$2,'[7]Budget révisé'!$A$2:$AO$2,0))</f>
        <v>1596.4967999999999</v>
      </c>
      <c r="J59" s="42"/>
      <c r="K59" s="14"/>
      <c r="L59" s="34">
        <f>SUMIFS([7]BV_Data_An_Cour!$O:$O,[7]BV_Data_An_Cour!$U:$U,$B59,[7]BV_Data_An_Cour!$V:$V,$C59,[7]BV_Data_An_Cour!$W:$W,L$2)</f>
        <v>302.31</v>
      </c>
      <c r="M59" s="42"/>
      <c r="N59" s="60">
        <f t="shared" si="28"/>
        <v>-1294.1867999999999</v>
      </c>
      <c r="O59" s="42"/>
      <c r="P59" s="14"/>
      <c r="Q59" s="34">
        <f>SUMIFS([7]BV_Data_An_Prec!$O:$O,[7]BV_Data_An_Prec!$U:$U,$B59,[7]BV_Data_An_Prec!$V:$V,$C59,[7]BV_Data_An_Prec!$W:$W,Q$2)</f>
        <v>1944.64</v>
      </c>
      <c r="R59" s="42"/>
      <c r="S59" s="86">
        <f t="shared" si="29"/>
        <v>-1642.3300000000002</v>
      </c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1:40" ht="15.75" customHeight="1">
      <c r="A60" t="str">
        <f t="shared" si="1"/>
        <v>Véhicules neufsServices extérieurs</v>
      </c>
      <c r="B60" s="12" t="str">
        <f t="shared" si="0"/>
        <v>Véhicules neufs</v>
      </c>
      <c r="C60" s="88" t="s">
        <v>56</v>
      </c>
      <c r="D60" s="89"/>
      <c r="E60" s="117"/>
      <c r="F60" s="23">
        <f>+INDEX('[7]Budget original'!$A$2:$AO$496,MATCH($A60,'[7]Budget original'!$A$2:$A$496,0),MATCH(F$2,'[7]Budget original'!$A$2:$AO$2,0))</f>
        <v>9409.894666666667</v>
      </c>
      <c r="G60" s="91"/>
      <c r="H60" s="117"/>
      <c r="I60" s="23">
        <f>+INDEX('[7]Budget révisé'!$A$2:$AO$496,MATCH($A60,'[7]Budget révisé'!$A$2:$A$496,0),MATCH(I$2,'[7]Budget révisé'!$A$2:$AO$2,0))</f>
        <v>9409.894666666667</v>
      </c>
      <c r="J60" s="24"/>
      <c r="K60" s="117"/>
      <c r="L60" s="23">
        <f>SUMIFS([7]BV_Data_An_Cour!$O:$O,[7]BV_Data_An_Cour!$U:$U,$B60,[7]BV_Data_An_Cour!$V:$V,$C60,[7]BV_Data_An_Cour!$W:$W,L$2)</f>
        <v>6195.91</v>
      </c>
      <c r="M60" s="24"/>
      <c r="N60" s="94">
        <f t="shared" si="28"/>
        <v>-3213.9846666666672</v>
      </c>
      <c r="O60" s="24"/>
      <c r="P60" s="117"/>
      <c r="Q60" s="23">
        <f>SUMIFS([7]BV_Data_An_Prec!$O:$O,[7]BV_Data_An_Prec!$U:$U,$B60,[7]BV_Data_An_Prec!$V:$V,$C60,[7]BV_Data_An_Prec!$W:$W,Q$2)</f>
        <v>5196.49</v>
      </c>
      <c r="R60" s="24"/>
      <c r="S60" s="95">
        <f t="shared" si="29"/>
        <v>999.42000000000007</v>
      </c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1:40" ht="15.75" customHeight="1">
      <c r="A61" t="str">
        <f t="shared" si="1"/>
        <v>Véhicules neufsFournitures autres</v>
      </c>
      <c r="B61" s="12" t="str">
        <f t="shared" si="0"/>
        <v>Véhicules neufs</v>
      </c>
      <c r="C61" s="30" t="s">
        <v>57</v>
      </c>
      <c r="D61" s="82"/>
      <c r="E61" s="14"/>
      <c r="F61" s="31">
        <f>+INDEX('[7]Budget original'!$A$2:$AO$496,MATCH($A61,'[7]Budget original'!$A$2:$A$496,0),MATCH(F$2,'[7]Budget original'!$A$2:$AO$2,0))</f>
        <v>301.2318591954994</v>
      </c>
      <c r="G61" s="84"/>
      <c r="H61" s="14"/>
      <c r="I61" s="31">
        <f>+INDEX('[7]Budget révisé'!$A$2:$AO$496,MATCH($A61,'[7]Budget révisé'!$A$2:$A$496,0),MATCH(I$2,'[7]Budget révisé'!$A$2:$AO$2,0))</f>
        <v>301.2318591954994</v>
      </c>
      <c r="J61" s="42"/>
      <c r="K61" s="14"/>
      <c r="L61" s="34">
        <f>SUMIFS([7]BV_Data_An_Cour!$O:$O,[7]BV_Data_An_Cour!$U:$U,$B61,[7]BV_Data_An_Cour!$V:$V,$C61,[7]BV_Data_An_Cour!$W:$W,L$2)</f>
        <v>328.47</v>
      </c>
      <c r="M61" s="42"/>
      <c r="N61" s="60">
        <f t="shared" si="28"/>
        <v>27.238140804500631</v>
      </c>
      <c r="O61" s="42"/>
      <c r="P61" s="14"/>
      <c r="Q61" s="34">
        <f>SUMIFS([7]BV_Data_An_Prec!$O:$O,[7]BV_Data_An_Prec!$U:$U,$B61,[7]BV_Data_An_Prec!$V:$V,$C61,[7]BV_Data_An_Prec!$W:$W,Q$2)</f>
        <v>339</v>
      </c>
      <c r="R61" s="42"/>
      <c r="S61" s="86">
        <f t="shared" si="29"/>
        <v>-10.529999999999973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0" ht="15.75" customHeight="1">
      <c r="A62" t="str">
        <f t="shared" si="1"/>
        <v>Véhicules neufsUniformes</v>
      </c>
      <c r="B62" s="12" t="str">
        <f t="shared" si="0"/>
        <v>Véhicules neufs</v>
      </c>
      <c r="C62" s="30" t="s">
        <v>58</v>
      </c>
      <c r="D62" s="82"/>
      <c r="E62" s="14"/>
      <c r="F62" s="31">
        <f>+INDEX('[7]Budget original'!$A$2:$AO$496,MATCH($A62,'[7]Budget original'!$A$2:$A$496,0),MATCH(F$2,'[7]Budget original'!$A$2:$AO$2,0))</f>
        <v>35</v>
      </c>
      <c r="G62" s="84"/>
      <c r="H62" s="14"/>
      <c r="I62" s="31">
        <f>+INDEX('[7]Budget révisé'!$A$2:$AO$496,MATCH($A62,'[7]Budget révisé'!$A$2:$A$496,0),MATCH(I$2,'[7]Budget révisé'!$A$2:$AO$2,0))</f>
        <v>35</v>
      </c>
      <c r="J62" s="42"/>
      <c r="K62" s="14"/>
      <c r="L62" s="34">
        <f>SUMIFS([7]BV_Data_An_Cour!$O:$O,[7]BV_Data_An_Cour!$U:$U,$B62,[7]BV_Data_An_Cour!$V:$V,$C62,[7]BV_Data_An_Cour!$W:$W,L$2)</f>
        <v>0</v>
      </c>
      <c r="M62" s="42"/>
      <c r="N62" s="60">
        <f t="shared" si="28"/>
        <v>-35</v>
      </c>
      <c r="O62" s="42"/>
      <c r="P62" s="14"/>
      <c r="Q62" s="34">
        <f>SUMIFS([7]BV_Data_An_Prec!$O:$O,[7]BV_Data_An_Prec!$U:$U,$B62,[7]BV_Data_An_Prec!$V:$V,$C62,[7]BV_Data_An_Prec!$W:$W,Q$2)</f>
        <v>35</v>
      </c>
      <c r="R62" s="42"/>
      <c r="S62" s="86">
        <f t="shared" si="29"/>
        <v>-35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ht="15.75" customHeight="1">
      <c r="A63" t="str">
        <f t="shared" si="1"/>
        <v>Véhicules neufsPapeterie</v>
      </c>
      <c r="B63" s="12" t="str">
        <f t="shared" si="0"/>
        <v>Véhicules neufs</v>
      </c>
      <c r="C63" s="30" t="s">
        <v>59</v>
      </c>
      <c r="D63" s="82"/>
      <c r="E63" s="14"/>
      <c r="F63" s="31">
        <f>+INDEX('[7]Budget original'!$A$2:$AO$496,MATCH($A63,'[7]Budget original'!$A$2:$A$496,0),MATCH(F$2,'[7]Budget original'!$A$2:$AO$2,0))</f>
        <v>697.6</v>
      </c>
      <c r="G63" s="84"/>
      <c r="H63" s="14"/>
      <c r="I63" s="31">
        <f>+INDEX('[7]Budget révisé'!$A$2:$AO$496,MATCH($A63,'[7]Budget révisé'!$A$2:$A$496,0),MATCH(I$2,'[7]Budget révisé'!$A$2:$AO$2,0))</f>
        <v>697.6</v>
      </c>
      <c r="J63" s="42"/>
      <c r="K63" s="14"/>
      <c r="L63" s="33">
        <f>SUMIFS([7]BV_Data_An_Cour!$O:$O,[7]BV_Data_An_Cour!$U:$U,$B63,[7]BV_Data_An_Cour!$V:$V,$C63,[7]BV_Data_An_Cour!$W:$W,L$2)</f>
        <v>247.99</v>
      </c>
      <c r="M63" s="42"/>
      <c r="N63" s="60">
        <f t="shared" si="28"/>
        <v>-449.61</v>
      </c>
      <c r="O63" s="42"/>
      <c r="P63" s="14"/>
      <c r="Q63" s="33">
        <f>SUMIFS([7]BV_Data_An_Prec!$O:$O,[7]BV_Data_An_Prec!$U:$U,$B63,[7]BV_Data_An_Prec!$V:$V,$C63,[7]BV_Data_An_Prec!$W:$W,Q$2)</f>
        <v>592</v>
      </c>
      <c r="R63" s="42"/>
      <c r="S63" s="86">
        <f t="shared" si="29"/>
        <v>-344.01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ht="15.75" customHeight="1">
      <c r="A64" t="str">
        <f t="shared" si="1"/>
        <v>Véhicules neufsTéléphone</v>
      </c>
      <c r="B64" s="12" t="str">
        <f t="shared" si="0"/>
        <v>Véhicules neufs</v>
      </c>
      <c r="C64" s="30" t="s">
        <v>60</v>
      </c>
      <c r="D64" s="82"/>
      <c r="E64" s="14"/>
      <c r="F64" s="31">
        <f>+INDEX('[7]Budget original'!$A$2:$AO$496,MATCH($A64,'[7]Budget original'!$A$2:$A$496,0),MATCH(F$2,'[7]Budget original'!$A$2:$AO$2,0))</f>
        <v>589.91200000000003</v>
      </c>
      <c r="G64" s="84"/>
      <c r="H64" s="14"/>
      <c r="I64" s="31">
        <f>+INDEX('[7]Budget révisé'!$A$2:$AO$496,MATCH($A64,'[7]Budget révisé'!$A$2:$A$496,0),MATCH(I$2,'[7]Budget révisé'!$A$2:$AO$2,0))</f>
        <v>589.91200000000003</v>
      </c>
      <c r="J64" s="42"/>
      <c r="K64" s="14"/>
      <c r="L64" s="34">
        <f>SUMIFS([7]BV_Data_An_Cour!$O:$O,[7]BV_Data_An_Cour!$U:$U,$B64,[7]BV_Data_An_Cour!$V:$V,$C64,[7]BV_Data_An_Cour!$W:$W,L$2)</f>
        <v>538.55999999999995</v>
      </c>
      <c r="M64" s="42"/>
      <c r="N64" s="60">
        <f t="shared" si="28"/>
        <v>-51.352000000000089</v>
      </c>
      <c r="O64" s="42"/>
      <c r="P64" s="14"/>
      <c r="Q64" s="34">
        <f>SUMIFS([7]BV_Data_An_Prec!$O:$O,[7]BV_Data_An_Prec!$U:$U,$B64,[7]BV_Data_An_Prec!$V:$V,$C64,[7]BV_Data_An_Prec!$W:$W,Q$2)</f>
        <v>601.94000000000005</v>
      </c>
      <c r="R64" s="42"/>
      <c r="S64" s="86">
        <f t="shared" si="29"/>
        <v>-63.380000000000109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ht="15.75" customHeight="1">
      <c r="A65" t="str">
        <f t="shared" si="1"/>
        <v>Véhicules neufsFrais postaux</v>
      </c>
      <c r="B65" s="12" t="str">
        <f t="shared" si="0"/>
        <v>Véhicules neufs</v>
      </c>
      <c r="C65" s="30" t="s">
        <v>61</v>
      </c>
      <c r="D65" s="82"/>
      <c r="E65" s="14"/>
      <c r="F65" s="31">
        <f>+INDEX('[7]Budget original'!$A$2:$AO$496,MATCH($A65,'[7]Budget original'!$A$2:$A$496,0),MATCH(F$2,'[7]Budget original'!$A$2:$AO$2,0))</f>
        <v>276.8</v>
      </c>
      <c r="G65" s="84"/>
      <c r="H65" s="14"/>
      <c r="I65" s="31">
        <f>+INDEX('[7]Budget révisé'!$A$2:$AO$496,MATCH($A65,'[7]Budget révisé'!$A$2:$A$496,0),MATCH(I$2,'[7]Budget révisé'!$A$2:$AO$2,0))</f>
        <v>276.8</v>
      </c>
      <c r="J65" s="42"/>
      <c r="K65" s="14"/>
      <c r="L65" s="34">
        <f>SUMIFS([7]BV_Data_An_Cour!$O:$O,[7]BV_Data_An_Cour!$U:$U,$B65,[7]BV_Data_An_Cour!$V:$V,$C65,[7]BV_Data_An_Cour!$W:$W,L$2)</f>
        <v>158.11000000000001</v>
      </c>
      <c r="M65" s="42"/>
      <c r="N65" s="60">
        <f t="shared" si="28"/>
        <v>-118.69</v>
      </c>
      <c r="O65" s="42"/>
      <c r="P65" s="14"/>
      <c r="Q65" s="34">
        <f>SUMIFS([7]BV_Data_An_Prec!$O:$O,[7]BV_Data_An_Prec!$U:$U,$B65,[7]BV_Data_An_Prec!$V:$V,$C65,[7]BV_Data_An_Prec!$W:$W,Q$2)</f>
        <v>363.61</v>
      </c>
      <c r="R65" s="42"/>
      <c r="S65" s="86">
        <f t="shared" si="29"/>
        <v>-205.5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0" ht="15.75" customHeight="1">
      <c r="A66" t="str">
        <f t="shared" si="1"/>
        <v>Véhicules neufsDivers</v>
      </c>
      <c r="B66" s="12" t="str">
        <f t="shared" si="0"/>
        <v>Véhicules neufs</v>
      </c>
      <c r="C66" s="30" t="s">
        <v>62</v>
      </c>
      <c r="D66" s="82"/>
      <c r="E66" s="14"/>
      <c r="F66" s="31">
        <f>+INDEX('[7]Budget original'!$A$2:$AO$496,MATCH($A66,'[7]Budget original'!$A$2:$A$496,0),MATCH(F$2,'[7]Budget original'!$A$2:$AO$2,0))</f>
        <v>1349.1200000000001</v>
      </c>
      <c r="G66" s="84"/>
      <c r="H66" s="14"/>
      <c r="I66" s="31">
        <f>+INDEX('[7]Budget révisé'!$A$2:$AO$496,MATCH($A66,'[7]Budget révisé'!$A$2:$A$496,0),MATCH(I$2,'[7]Budget révisé'!$A$2:$AO$2,0))</f>
        <v>1349.1200000000001</v>
      </c>
      <c r="J66" s="42"/>
      <c r="K66" s="14"/>
      <c r="L66" s="34">
        <f>SUMIFS([7]BV_Data_An_Cour!$O:$O,[7]BV_Data_An_Cour!$U:$U,$B66,[7]BV_Data_An_Cour!$V:$V,$C66,[7]BV_Data_An_Cour!$W:$W,L$2)</f>
        <v>1009.27</v>
      </c>
      <c r="M66" s="42"/>
      <c r="N66" s="60">
        <f t="shared" si="28"/>
        <v>-339.85000000000014</v>
      </c>
      <c r="O66" s="42"/>
      <c r="P66" s="14"/>
      <c r="Q66" s="34">
        <f>SUMIFS([7]BV_Data_An_Prec!$O:$O,[7]BV_Data_An_Prec!$U:$U,$B66,[7]BV_Data_An_Prec!$V:$V,$C66,[7]BV_Data_An_Prec!$W:$W,Q$2)</f>
        <v>1632</v>
      </c>
      <c r="R66" s="42"/>
      <c r="S66" s="86">
        <f t="shared" si="29"/>
        <v>-622.73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ht="15.75" customHeight="1">
      <c r="A67" t="str">
        <f t="shared" si="1"/>
        <v>Véhicules neufsFormation</v>
      </c>
      <c r="B67" s="12" t="str">
        <f t="shared" si="0"/>
        <v>Véhicules neufs</v>
      </c>
      <c r="C67" s="30" t="s">
        <v>63</v>
      </c>
      <c r="D67" s="82"/>
      <c r="E67" s="14"/>
      <c r="F67" s="31">
        <f>+INDEX('[7]Budget original'!$A$2:$AO$496,MATCH($A67,'[7]Budget original'!$A$2:$A$496,0),MATCH(F$2,'[7]Budget original'!$A$2:$AO$2,0))</f>
        <v>1438.3466666666668</v>
      </c>
      <c r="G67" s="84"/>
      <c r="H67" s="14"/>
      <c r="I67" s="31">
        <f>+INDEX('[7]Budget révisé'!$A$2:$AO$496,MATCH($A67,'[7]Budget révisé'!$A$2:$A$496,0),MATCH(I$2,'[7]Budget révisé'!$A$2:$AO$2,0))</f>
        <v>1438.3466666666668</v>
      </c>
      <c r="J67" s="42"/>
      <c r="K67" s="14"/>
      <c r="L67" s="34">
        <f>SUMIFS([7]BV_Data_An_Cour!$O:$O,[7]BV_Data_An_Cour!$U:$U,$B67,[7]BV_Data_An_Cour!$V:$V,$C67,[7]BV_Data_An_Cour!$W:$W,L$2)</f>
        <v>743.39</v>
      </c>
      <c r="M67" s="42"/>
      <c r="N67" s="60">
        <f t="shared" si="28"/>
        <v>-694.95666666666682</v>
      </c>
      <c r="O67" s="42"/>
      <c r="P67" s="14"/>
      <c r="Q67" s="34">
        <f>SUMIFS([7]BV_Data_An_Prec!$O:$O,[7]BV_Data_An_Prec!$U:$U,$B67,[7]BV_Data_An_Prec!$V:$V,$C67,[7]BV_Data_An_Prec!$W:$W,Q$2)</f>
        <v>4555.83</v>
      </c>
      <c r="R67" s="42"/>
      <c r="S67" s="86">
        <f t="shared" si="29"/>
        <v>-3812.44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0" ht="15.75" customHeight="1">
      <c r="A68" t="str">
        <f t="shared" si="1"/>
        <v>Véhicules neufsFrais bancaires</v>
      </c>
      <c r="B68" s="12" t="str">
        <f t="shared" si="0"/>
        <v>Véhicules neufs</v>
      </c>
      <c r="C68" s="30" t="s">
        <v>64</v>
      </c>
      <c r="D68" s="82"/>
      <c r="E68" s="14"/>
      <c r="F68" s="31">
        <f>+INDEX('[7]Budget original'!$A$2:$AO$496,MATCH($A68,'[7]Budget original'!$A$2:$A$496,0),MATCH(F$2,'[7]Budget original'!$A$2:$AO$2,0))</f>
        <v>1909.2920190954228</v>
      </c>
      <c r="G68" s="84"/>
      <c r="H68" s="14"/>
      <c r="I68" s="31">
        <f>+INDEX('[7]Budget révisé'!$A$2:$AO$496,MATCH($A68,'[7]Budget révisé'!$A$2:$A$496,0),MATCH(I$2,'[7]Budget révisé'!$A$2:$AO$2,0))</f>
        <v>1909.2920190954228</v>
      </c>
      <c r="J68" s="42"/>
      <c r="K68" s="14"/>
      <c r="L68" s="33">
        <f>AF447*W3</f>
        <v>2915.2845000000002</v>
      </c>
      <c r="M68" s="42"/>
      <c r="N68" s="60">
        <f t="shared" si="28"/>
        <v>1005.9924809045774</v>
      </c>
      <c r="O68" s="42"/>
      <c r="P68" s="14"/>
      <c r="Q68" s="34">
        <f>AL447*W3</f>
        <v>2247.9390000000003</v>
      </c>
      <c r="R68" s="42"/>
      <c r="S68" s="86">
        <f t="shared" si="29"/>
        <v>667.3454999999999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0" ht="15.75" hidden="1" customHeight="1">
      <c r="A69" t="str">
        <f t="shared" si="1"/>
        <v>Véhicules neufs[...]</v>
      </c>
      <c r="B69" s="12" t="str">
        <f t="shared" si="0"/>
        <v>Véhicules neufs</v>
      </c>
      <c r="C69" s="30" t="s">
        <v>21</v>
      </c>
      <c r="D69" s="82"/>
      <c r="E69" s="14"/>
      <c r="F69" s="31">
        <f>+INDEX('[7]Budget original'!$A$2:$AO$496,MATCH($A69,'[7]Budget original'!$A$2:$A$496,0),MATCH(F$2,'[7]Budget original'!$A$2:$AO$2,0))</f>
        <v>0</v>
      </c>
      <c r="G69" s="84"/>
      <c r="H69" s="14"/>
      <c r="I69" s="31">
        <f>+INDEX('[7]Budget révisé'!$A$2:$AO$496,MATCH($A69,'[7]Budget révisé'!$A$2:$A$496,0),MATCH(I$2,'[7]Budget révisé'!$A$2:$AO$2,0))</f>
        <v>0</v>
      </c>
      <c r="J69" s="42"/>
      <c r="K69" s="14"/>
      <c r="L69" s="34"/>
      <c r="M69" s="42"/>
      <c r="N69" s="60">
        <f t="shared" si="28"/>
        <v>0</v>
      </c>
      <c r="O69" s="42"/>
      <c r="P69" s="14"/>
      <c r="Q69" s="34">
        <f>SUMIFS([7]BV_Data_An_Prec!$O:$O,[7]BV_Data_An_Prec!$U:$U,$B69,[7]BV_Data_An_Prec!$V:$V,$C69,[7]BV_Data_An_Prec!$W:$W,Q$2)</f>
        <v>0</v>
      </c>
      <c r="R69" s="42"/>
      <c r="S69" s="86">
        <f t="shared" si="29"/>
        <v>0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 ht="15.75" hidden="1" customHeight="1">
      <c r="A70" t="str">
        <f t="shared" si="1"/>
        <v>Véhicules neufs[...]</v>
      </c>
      <c r="B70" s="12" t="str">
        <f t="shared" si="0"/>
        <v>Véhicules neufs</v>
      </c>
      <c r="C70" s="30" t="s">
        <v>21</v>
      </c>
      <c r="D70" s="82"/>
      <c r="E70" s="14"/>
      <c r="F70" s="31">
        <f>+INDEX('[7]Budget original'!$A$2:$AO$496,MATCH($A70,'[7]Budget original'!$A$2:$A$496,0),MATCH(F$2,'[7]Budget original'!$A$2:$AO$2,0))</f>
        <v>0</v>
      </c>
      <c r="G70" s="84"/>
      <c r="H70" s="14"/>
      <c r="I70" s="31">
        <f>+INDEX('[7]Budget révisé'!$A$2:$AO$496,MATCH($A70,'[7]Budget révisé'!$A$2:$A$496,0),MATCH(I$2,'[7]Budget révisé'!$A$2:$AO$2,0))</f>
        <v>0</v>
      </c>
      <c r="J70" s="42"/>
      <c r="K70" s="14"/>
      <c r="L70" s="34">
        <f>SUMIFS([7]BV_Data_An_Cour!$O:$O,[7]BV_Data_An_Cour!$U:$U,$B70,[7]BV_Data_An_Cour!$V:$V,$C70,[7]BV_Data_An_Cour!$W:$W,L$2)</f>
        <v>0</v>
      </c>
      <c r="M70" s="42"/>
      <c r="N70" s="60">
        <f t="shared" si="28"/>
        <v>0</v>
      </c>
      <c r="O70" s="42"/>
      <c r="P70" s="14"/>
      <c r="Q70" s="34">
        <f>SUMIFS([7]BV_Data_An_Prec!$O:$O,[7]BV_Data_An_Prec!$U:$U,$B70,[7]BV_Data_An_Prec!$V:$V,$C70,[7]BV_Data_An_Prec!$W:$W,Q$2)</f>
        <v>0</v>
      </c>
      <c r="R70" s="42"/>
      <c r="S70" s="86">
        <f t="shared" si="29"/>
        <v>0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ht="15.75" hidden="1" customHeight="1">
      <c r="A71" t="str">
        <f t="shared" si="1"/>
        <v>Véhicules neufs[...]</v>
      </c>
      <c r="B71" s="12" t="str">
        <f t="shared" si="0"/>
        <v>Véhicules neufs</v>
      </c>
      <c r="C71" s="30" t="s">
        <v>21</v>
      </c>
      <c r="D71" s="82"/>
      <c r="E71" s="14"/>
      <c r="F71" s="31">
        <f>+INDEX('[7]Budget original'!$A$2:$AO$496,MATCH($A71,'[7]Budget original'!$A$2:$A$496,0),MATCH(F$2,'[7]Budget original'!$A$2:$AO$2,0))</f>
        <v>0</v>
      </c>
      <c r="G71" s="84"/>
      <c r="H71" s="14"/>
      <c r="I71" s="31">
        <f>+INDEX('[7]Budget révisé'!$A$2:$AO$496,MATCH($A71,'[7]Budget révisé'!$A$2:$A$496,0),MATCH(I$2,'[7]Budget révisé'!$A$2:$AO$2,0))</f>
        <v>0</v>
      </c>
      <c r="J71" s="42"/>
      <c r="K71" s="14"/>
      <c r="L71" s="34">
        <f>SUMIFS([7]BV_Data_An_Cour!$O:$O,[7]BV_Data_An_Cour!$U:$U,$B71,[7]BV_Data_An_Cour!$V:$V,$C71,[7]BV_Data_An_Cour!$W:$W,L$2)*0.32</f>
        <v>0</v>
      </c>
      <c r="M71" s="42"/>
      <c r="N71" s="60">
        <f t="shared" si="28"/>
        <v>0</v>
      </c>
      <c r="O71" s="42"/>
      <c r="P71" s="14"/>
      <c r="Q71" s="34">
        <f>SUMIFS([7]BV_Data_An_Prec!$O:$O,[7]BV_Data_An_Prec!$U:$U,$B71,[7]BV_Data_An_Prec!$V:$V,$C71,[7]BV_Data_An_Prec!$W:$W,Q$2)*0.32</f>
        <v>0</v>
      </c>
      <c r="R71" s="42"/>
      <c r="S71" s="86">
        <f t="shared" si="29"/>
        <v>0</v>
      </c>
      <c r="T71" s="14"/>
      <c r="U71" s="1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1:40" ht="15.75" customHeight="1">
      <c r="A72" t="str">
        <f t="shared" si="1"/>
        <v>Véhicules neufsTOTAL SEMI-FIXES</v>
      </c>
      <c r="B72" s="12" t="str">
        <f t="shared" si="0"/>
        <v>Véhicules neufs</v>
      </c>
      <c r="C72" s="99" t="s">
        <v>65</v>
      </c>
      <c r="D72" s="100" t="s">
        <v>40</v>
      </c>
      <c r="E72" s="101">
        <f>F72/F$27</f>
        <v>0.19506244356173494</v>
      </c>
      <c r="F72" s="102">
        <f>+SUM(F55:F71)</f>
        <v>33369.967778290928</v>
      </c>
      <c r="G72" s="103" t="s">
        <v>40</v>
      </c>
      <c r="H72" s="101">
        <f>I72/I$27</f>
        <v>0.19506244356173494</v>
      </c>
      <c r="I72" s="102">
        <f>+SUM(I55:I71)</f>
        <v>33369.967778290928</v>
      </c>
      <c r="J72" s="103" t="s">
        <v>40</v>
      </c>
      <c r="K72" s="101">
        <f>L72/L$27</f>
        <v>0.11549890821373088</v>
      </c>
      <c r="L72" s="102">
        <f>+SUM(L55:L71)</f>
        <v>28441.884500000004</v>
      </c>
      <c r="M72" s="106"/>
      <c r="N72" s="102">
        <f>+SUM(N55:N71)</f>
        <v>-4928.0832782909238</v>
      </c>
      <c r="O72" s="103" t="s">
        <v>40</v>
      </c>
      <c r="P72" s="101">
        <f>Q72/Q$27</f>
        <v>0.35960604330195217</v>
      </c>
      <c r="Q72" s="102">
        <f>+SUM(Q55:Q71)</f>
        <v>41034.099000000002</v>
      </c>
      <c r="R72" s="106"/>
      <c r="S72" s="107">
        <f>+SUM(S55:S71)</f>
        <v>-12592.2145</v>
      </c>
      <c r="T72" s="14"/>
      <c r="U72" s="1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1:40" ht="15.75" customHeight="1">
      <c r="A73" t="str">
        <f t="shared" si="1"/>
        <v>Véhicules neufs</v>
      </c>
      <c r="B73" s="12" t="str">
        <f t="shared" si="0"/>
        <v>Véhicules neufs</v>
      </c>
      <c r="C73" s="88"/>
      <c r="D73" s="89"/>
      <c r="E73" s="117"/>
      <c r="F73" s="60"/>
      <c r="G73" s="91"/>
      <c r="H73" s="117"/>
      <c r="I73" s="60"/>
      <c r="J73" s="24"/>
      <c r="K73" s="117"/>
      <c r="L73" s="94"/>
      <c r="M73" s="24"/>
      <c r="N73" s="94"/>
      <c r="O73" s="24"/>
      <c r="P73" s="117"/>
      <c r="Q73" s="94"/>
      <c r="R73" s="24"/>
      <c r="S73" s="95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1:40" ht="15.75" customHeight="1">
      <c r="A74" t="str">
        <f t="shared" si="1"/>
        <v>Véhicules neufsTOTAL DES DÉPENSES</v>
      </c>
      <c r="B74" s="12" t="str">
        <f t="shared" si="0"/>
        <v>Véhicules neufs</v>
      </c>
      <c r="C74" s="99" t="s">
        <v>66</v>
      </c>
      <c r="D74" s="100" t="s">
        <v>40</v>
      </c>
      <c r="E74" s="101">
        <f>F74/F$27</f>
        <v>1.1703058725673245</v>
      </c>
      <c r="F74" s="102">
        <f>F41+F54+F72</f>
        <v>200208.03874507209</v>
      </c>
      <c r="G74" s="103" t="s">
        <v>40</v>
      </c>
      <c r="H74" s="101">
        <f>I74/I$27</f>
        <v>1.1703058725673245</v>
      </c>
      <c r="I74" s="102">
        <f>I41+I54+I72</f>
        <v>200208.03874507209</v>
      </c>
      <c r="J74" s="103" t="s">
        <v>40</v>
      </c>
      <c r="K74" s="101">
        <f>L74/L$27</f>
        <v>0.8750740530823643</v>
      </c>
      <c r="L74" s="102">
        <f>L41+L54+L72</f>
        <v>215489.09449999998</v>
      </c>
      <c r="M74" s="106"/>
      <c r="N74" s="119">
        <f>L74-I74</f>
        <v>15281.055754927889</v>
      </c>
      <c r="O74" s="103" t="s">
        <v>40</v>
      </c>
      <c r="P74" s="101">
        <f>Q74/Q$27</f>
        <v>1.985313440333266</v>
      </c>
      <c r="Q74" s="102">
        <f>Q41+Q54+Q72</f>
        <v>226541.09899999999</v>
      </c>
      <c r="R74" s="106"/>
      <c r="S74" s="120">
        <f>L74-Q74</f>
        <v>-11052.00450000001</v>
      </c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1:40" ht="15.75" customHeight="1">
      <c r="A75" t="str">
        <f t="shared" si="1"/>
        <v>Véhicules neufsProgramme neuf 1</v>
      </c>
      <c r="B75" s="12" t="str">
        <f t="shared" si="0"/>
        <v>Véhicules neufs</v>
      </c>
      <c r="C75" s="30" t="s">
        <v>200</v>
      </c>
      <c r="D75" s="82"/>
      <c r="E75" s="14"/>
      <c r="F75" s="31">
        <f>+INDEX('[7]Budget original'!$A$2:$AO$496,MATCH($A75,'[7]Budget original'!$A$2:$A$496,0),MATCH(F$2,'[7]Budget original'!$A$2:$AO$2,0))</f>
        <v>7613.3408501427211</v>
      </c>
      <c r="G75" s="84"/>
      <c r="H75" s="14"/>
      <c r="I75" s="31">
        <f>+INDEX('[7]Budget révisé'!$A$2:$AO$496,MATCH($A75,'[7]Budget révisé'!$A$2:$A$496,0),MATCH(I$2,'[7]Budget révisé'!$A$2:$AO$2,0))</f>
        <v>7613.3408501427211</v>
      </c>
      <c r="J75" s="42"/>
      <c r="K75" s="14"/>
      <c r="L75" s="33">
        <f>-SUMIFS([7]BV_Data_An_Cour!$O:$O,[7]BV_Data_An_Cour!$U:$U,$B75,[7]BV_Data_An_Cour!$V:$V,$C75,[7]BV_Data_An_Cour!$W:$W,L$2)-L155</f>
        <v>0</v>
      </c>
      <c r="M75" s="42"/>
      <c r="N75" s="60">
        <f>L75-I75</f>
        <v>-7613.3408501427211</v>
      </c>
      <c r="O75" s="42"/>
      <c r="P75" s="14"/>
      <c r="Q75" s="33">
        <f>-SUMIFS([7]BV_Data_An_Prec!$O:$O,[7]BV_Data_An_Prec!$U:$U,$B75,[7]BV_Data_An_Prec!$V:$V,$C75,[7]BV_Data_An_Prec!$W:$W,Q$2)-Q155</f>
        <v>50800</v>
      </c>
      <c r="R75" s="42"/>
      <c r="S75" s="86"/>
      <c r="T75" s="14"/>
      <c r="U75" s="14"/>
      <c r="V75" s="12" t="s">
        <v>242</v>
      </c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1:40" ht="15.75" customHeight="1">
      <c r="A76" t="str">
        <f t="shared" si="1"/>
        <v>Véhicules neufsProgramme neuf 2</v>
      </c>
      <c r="B76" s="12" t="str">
        <f t="shared" si="0"/>
        <v>Véhicules neufs</v>
      </c>
      <c r="C76" s="30" t="s">
        <v>197</v>
      </c>
      <c r="D76" s="82"/>
      <c r="E76" s="14"/>
      <c r="F76" s="31">
        <f>+INDEX('[7]Budget original'!$A$2:$AO$496,MATCH($A76,'[7]Budget original'!$A$2:$A$496,0),MATCH(F$2,'[7]Budget original'!$A$2:$AO$2,0))</f>
        <v>0</v>
      </c>
      <c r="G76" s="84"/>
      <c r="H76" s="14"/>
      <c r="I76" s="31">
        <f>+INDEX('[7]Budget révisé'!$A$2:$AO$496,MATCH($A76,'[7]Budget révisé'!$A$2:$A$496,0),MATCH(I$2,'[7]Budget révisé'!$A$2:$AO$2,0))</f>
        <v>0</v>
      </c>
      <c r="J76" s="42"/>
      <c r="K76" s="14"/>
      <c r="L76" s="33">
        <f>-SUMIFS([7]BV_Data_An_Cour!$O:$O,[7]BV_Data_An_Cour!$U:$U,$B76,[7]BV_Data_An_Cour!$V:$V,$C76,[7]BV_Data_An_Cour!$W:$W,L$2)</f>
        <v>0</v>
      </c>
      <c r="M76" s="42"/>
      <c r="N76" s="60">
        <f>L76-I76</f>
        <v>0</v>
      </c>
      <c r="O76" s="42"/>
      <c r="P76" s="14"/>
      <c r="Q76" s="33">
        <f>-SUMIFS([7]BV_Data_An_Prec!$O:$O,[7]BV_Data_An_Prec!$U:$U,$B76,[7]BV_Data_An_Prec!$V:$V,$C76,[7]BV_Data_An_Prec!$W:$W,Q$2)</f>
        <v>0</v>
      </c>
      <c r="R76" s="42"/>
      <c r="S76" s="86">
        <f>L76-Q76</f>
        <v>0</v>
      </c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1:40" ht="15.75" customHeight="1">
      <c r="A77" t="str">
        <f t="shared" si="1"/>
        <v>Véhicules neufsProgramme neuf 3</v>
      </c>
      <c r="B77" s="12" t="str">
        <f t="shared" si="0"/>
        <v>Véhicules neufs</v>
      </c>
      <c r="C77" s="30" t="s">
        <v>69</v>
      </c>
      <c r="D77" s="82"/>
      <c r="E77" s="14"/>
      <c r="F77" s="31">
        <f>+INDEX('[7]Budget original'!$A$2:$AO$496,MATCH($A77,'[7]Budget original'!$A$2:$A$496,0),MATCH(F$2,'[7]Budget original'!$A$2:$AO$2,0))</f>
        <v>0</v>
      </c>
      <c r="G77" s="84"/>
      <c r="H77" s="14"/>
      <c r="I77" s="31">
        <f>+INDEX('[7]Budget révisé'!$A$2:$AO$496,MATCH($A77,'[7]Budget révisé'!$A$2:$A$496,0),MATCH(I$2,'[7]Budget révisé'!$A$2:$AO$2,0))</f>
        <v>0</v>
      </c>
      <c r="J77" s="42"/>
      <c r="K77" s="14"/>
      <c r="L77" s="33">
        <f>-SUMIFS([7]BV_Data_An_Cour!$O:$O,[7]BV_Data_An_Cour!$U:$U,$B77,[7]BV_Data_An_Cour!$V:$V,$C77,[7]BV_Data_An_Cour!$W:$W,L$2)</f>
        <v>0</v>
      </c>
      <c r="M77" s="42"/>
      <c r="N77" s="60">
        <f t="shared" ref="N77:N82" si="30">L77-I77</f>
        <v>0</v>
      </c>
      <c r="O77" s="42"/>
      <c r="P77" s="14"/>
      <c r="Q77" s="33">
        <f>-SUMIFS([7]BV_Data_An_Prec!$O:$O,[7]BV_Data_An_Prec!$U:$U,$B77,[7]BV_Data_An_Prec!$V:$V,$C77,[7]BV_Data_An_Prec!$W:$W,Q$2)</f>
        <v>0</v>
      </c>
      <c r="R77" s="42"/>
      <c r="S77" s="86">
        <f t="shared" ref="S77:S82" si="31">L77-Q77</f>
        <v>0</v>
      </c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pans="1:40" ht="15.75" customHeight="1">
      <c r="A78" t="str">
        <f t="shared" si="1"/>
        <v>Véhicules neufsHoldbacks</v>
      </c>
      <c r="B78" s="12" t="str">
        <f t="shared" si="0"/>
        <v>Véhicules neufs</v>
      </c>
      <c r="C78" s="30" t="s">
        <v>70</v>
      </c>
      <c r="D78" s="82"/>
      <c r="E78" s="14"/>
      <c r="F78" s="31">
        <f>+INDEX('[7]Budget original'!$A$2:$AO$496,MATCH($A78,'[7]Budget original'!$A$2:$A$496,0),MATCH(F$2,'[7]Budget original'!$A$2:$AO$2,0))</f>
        <v>73926.169357707506</v>
      </c>
      <c r="G78" s="84"/>
      <c r="H78" s="14"/>
      <c r="I78" s="31">
        <f>+INDEX('[7]Budget révisé'!$A$2:$AO$496,MATCH($A78,'[7]Budget révisé'!$A$2:$A$496,0),MATCH(I$2,'[7]Budget révisé'!$A$2:$AO$2,0))</f>
        <v>73926.169357707506</v>
      </c>
      <c r="J78" s="42"/>
      <c r="K78" s="14"/>
      <c r="L78" s="34">
        <f>-SUMIFS([7]BV_Data_An_Cour!$O:$O,[7]BV_Data_An_Cour!$U:$U,$B78,[7]BV_Data_An_Cour!$V:$V,$C78,[7]BV_Data_An_Cour!$W:$W,L$2)</f>
        <v>82259.7</v>
      </c>
      <c r="M78" s="42"/>
      <c r="N78" s="60">
        <f t="shared" si="30"/>
        <v>8333.5306422924914</v>
      </c>
      <c r="O78" s="42"/>
      <c r="P78" s="14"/>
      <c r="Q78" s="33">
        <f>-SUMIFS([7]BV_Data_An_Prec!$O:$O,[7]BV_Data_An_Prec!$U:$U,$B78,[7]BV_Data_An_Prec!$V:$V,$C78,[7]BV_Data_An_Prec!$W:$W,Q$2)</f>
        <v>5384</v>
      </c>
      <c r="R78" s="42"/>
      <c r="S78" s="86">
        <f t="shared" si="31"/>
        <v>76875.7</v>
      </c>
      <c r="T78" s="14"/>
      <c r="U78" s="14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1:40" ht="15.75" hidden="1" customHeight="1">
      <c r="A79" t="str">
        <f t="shared" si="1"/>
        <v>Véhicules neufs[...]</v>
      </c>
      <c r="B79" s="12" t="str">
        <f t="shared" si="0"/>
        <v>Véhicules neufs</v>
      </c>
      <c r="C79" s="30" t="s">
        <v>21</v>
      </c>
      <c r="D79" s="82"/>
      <c r="E79" s="14"/>
      <c r="F79" s="31">
        <f>+INDEX('[7]Budget original'!$A$2:$AO$496,MATCH($A79,'[7]Budget original'!$A$2:$A$496,0),MATCH(F$2,'[7]Budget original'!$A$2:$AO$2,0))</f>
        <v>0</v>
      </c>
      <c r="G79" s="84"/>
      <c r="H79" s="14"/>
      <c r="I79" s="31">
        <f>+INDEX('[7]Budget révisé'!$A$2:$AO$496,MATCH($A79,'[7]Budget révisé'!$A$2:$A$496,0),MATCH(I$2,'[7]Budget révisé'!$A$2:$AO$2,0))</f>
        <v>0</v>
      </c>
      <c r="J79" s="42"/>
      <c r="K79" s="14"/>
      <c r="L79" s="34">
        <f>-SUMIFS([7]BV_Data_An_Cour!$O:$O,[7]BV_Data_An_Cour!$U:$U,$B79,[7]BV_Data_An_Cour!$V:$V,$C79,[7]BV_Data_An_Cour!$W:$W,L$2)</f>
        <v>0</v>
      </c>
      <c r="M79" s="42"/>
      <c r="N79" s="60">
        <f t="shared" si="30"/>
        <v>0</v>
      </c>
      <c r="O79" s="42"/>
      <c r="P79" s="14"/>
      <c r="Q79" s="33">
        <f>-SUMIFS([7]BV_Data_An_Prec!$O:$O,[7]BV_Data_An_Prec!$U:$U,$B79,[7]BV_Data_An_Prec!$V:$V,$C79,[7]BV_Data_An_Prec!$W:$W,Q$2)</f>
        <v>0</v>
      </c>
      <c r="R79" s="42"/>
      <c r="S79" s="86">
        <f t="shared" si="31"/>
        <v>0</v>
      </c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1:40" ht="15.75" hidden="1" customHeight="1">
      <c r="A80" t="str">
        <f t="shared" si="1"/>
        <v>Véhicules neufs[...]</v>
      </c>
      <c r="B80" s="12" t="str">
        <f t="shared" si="0"/>
        <v>Véhicules neufs</v>
      </c>
      <c r="C80" s="30" t="s">
        <v>21</v>
      </c>
      <c r="D80" s="82"/>
      <c r="E80" s="14"/>
      <c r="F80" s="31">
        <f>+INDEX('[7]Budget original'!$A$2:$AO$496,MATCH($A80,'[7]Budget original'!$A$2:$A$496,0),MATCH(F$2,'[7]Budget original'!$A$2:$AO$2,0))</f>
        <v>0</v>
      </c>
      <c r="G80" s="84"/>
      <c r="H80" s="14"/>
      <c r="I80" s="31">
        <f>+INDEX('[7]Budget révisé'!$A$2:$AO$496,MATCH($A80,'[7]Budget révisé'!$A$2:$A$496,0),MATCH(I$2,'[7]Budget révisé'!$A$2:$AO$2,0))</f>
        <v>0</v>
      </c>
      <c r="J80" s="42"/>
      <c r="K80" s="14"/>
      <c r="L80" s="34">
        <f>-SUMIFS([7]BV_Data_An_Cour!$O:$O,[7]BV_Data_An_Cour!$U:$U,$B80,[7]BV_Data_An_Cour!$V:$V,$C80,[7]BV_Data_An_Cour!$W:$W,L$2)</f>
        <v>0</v>
      </c>
      <c r="M80" s="42"/>
      <c r="N80" s="60">
        <f t="shared" si="30"/>
        <v>0</v>
      </c>
      <c r="O80" s="42"/>
      <c r="P80" s="14"/>
      <c r="Q80" s="33">
        <f>-SUMIFS([7]BV_Data_An_Prec!$O:$O,[7]BV_Data_An_Prec!$U:$U,$B80,[7]BV_Data_An_Prec!$V:$V,$C80,[7]BV_Data_An_Prec!$W:$W,Q$2)</f>
        <v>0</v>
      </c>
      <c r="R80" s="42"/>
      <c r="S80" s="86">
        <f t="shared" si="31"/>
        <v>0</v>
      </c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1:40" ht="15.75" hidden="1" customHeight="1">
      <c r="A81" t="str">
        <f t="shared" si="1"/>
        <v>Véhicules neufs[...]</v>
      </c>
      <c r="B81" s="12" t="str">
        <f t="shared" si="0"/>
        <v>Véhicules neufs</v>
      </c>
      <c r="C81" s="30" t="s">
        <v>21</v>
      </c>
      <c r="D81" s="82"/>
      <c r="E81" s="14"/>
      <c r="F81" s="31">
        <f>+INDEX('[7]Budget original'!$A$2:$AO$496,MATCH($A81,'[7]Budget original'!$A$2:$A$496,0),MATCH(F$2,'[7]Budget original'!$A$2:$AO$2,0))</f>
        <v>0</v>
      </c>
      <c r="G81" s="84"/>
      <c r="H81" s="14"/>
      <c r="I81" s="31">
        <f>+INDEX('[7]Budget révisé'!$A$2:$AO$496,MATCH($A81,'[7]Budget révisé'!$A$2:$A$496,0),MATCH(I$2,'[7]Budget révisé'!$A$2:$AO$2,0))</f>
        <v>0</v>
      </c>
      <c r="J81" s="42"/>
      <c r="K81" s="14"/>
      <c r="L81" s="34">
        <f>-SUMIFS([7]BV_Data_An_Cour!$O:$O,[7]BV_Data_An_Cour!$U:$U,$B81,[7]BV_Data_An_Cour!$V:$V,$C81,[7]BV_Data_An_Cour!$W:$W,L$2)</f>
        <v>0</v>
      </c>
      <c r="M81" s="42"/>
      <c r="N81" s="60">
        <f t="shared" si="30"/>
        <v>0</v>
      </c>
      <c r="O81" s="42"/>
      <c r="P81" s="14"/>
      <c r="Q81" s="33">
        <f>-SUMIFS([7]BV_Data_An_Prec!$O:$O,[7]BV_Data_An_Prec!$U:$U,$B81,[7]BV_Data_An_Prec!$V:$V,$C81,[7]BV_Data_An_Prec!$W:$W,Q$2)</f>
        <v>0</v>
      </c>
      <c r="R81" s="42"/>
      <c r="S81" s="86">
        <f t="shared" si="31"/>
        <v>0</v>
      </c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1:40" ht="15.75" customHeight="1">
      <c r="A82" t="str">
        <f t="shared" si="1"/>
        <v>Véhicules neufsFrais administration</v>
      </c>
      <c r="B82" s="12" t="str">
        <f t="shared" si="0"/>
        <v>Véhicules neufs</v>
      </c>
      <c r="C82" s="30" t="s">
        <v>71</v>
      </c>
      <c r="D82" s="82"/>
      <c r="E82" s="14"/>
      <c r="F82" s="31">
        <f>+INDEX('[7]Budget original'!$A$2:$AO$496,MATCH($A82,'[7]Budget original'!$A$2:$A$496,0),MATCH(F$2,'[7]Budget original'!$A$2:$AO$2,0))</f>
        <v>23654.231743326585</v>
      </c>
      <c r="G82" s="84"/>
      <c r="H82" s="14"/>
      <c r="I82" s="31">
        <f>+INDEX('[7]Budget révisé'!$A$2:$AO$496,MATCH($A82,'[7]Budget révisé'!$A$2:$A$496,0),MATCH(I$2,'[7]Budget révisé'!$A$2:$AO$2,0))</f>
        <v>23654.231743326585</v>
      </c>
      <c r="J82" s="42"/>
      <c r="K82" s="14"/>
      <c r="L82" s="33">
        <f>-SUMIFS([7]BV_Data_An_Cour!$O:$O,[7]BV_Data_An_Cour!$U:$U,$B82,[7]BV_Data_An_Cour!$V:$V,$C82,[7]BV_Data_An_Cour!$W:$W,L$2)-L158</f>
        <v>28303.699999999997</v>
      </c>
      <c r="M82" s="42"/>
      <c r="N82" s="60">
        <f t="shared" si="30"/>
        <v>4649.4682566734118</v>
      </c>
      <c r="O82" s="42"/>
      <c r="P82" s="14"/>
      <c r="Q82" s="33">
        <f>-SUMIFS([7]BV_Data_An_Prec!$O:$O,[7]BV_Data_An_Prec!$U:$U,$B82,[7]BV_Data_An_Prec!$V:$V,$C82,[7]BV_Data_An_Prec!$W:$W,Q$2)-Q158</f>
        <v>22002</v>
      </c>
      <c r="R82" s="42"/>
      <c r="S82" s="86">
        <f t="shared" si="31"/>
        <v>6301.6999999999971</v>
      </c>
      <c r="T82" s="14"/>
      <c r="U82" s="14" t="s">
        <v>252</v>
      </c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1:40" ht="15.75" customHeight="1">
      <c r="A83" t="str">
        <f t="shared" si="1"/>
        <v>Véhicules neufsAUTRES REVENUS</v>
      </c>
      <c r="B83" s="12" t="str">
        <f t="shared" si="0"/>
        <v>Véhicules neufs</v>
      </c>
      <c r="C83" s="99" t="s">
        <v>72</v>
      </c>
      <c r="D83" s="100"/>
      <c r="E83" s="101"/>
      <c r="F83" s="102">
        <f>+SUM(F75:F82)</f>
        <v>105193.74195117681</v>
      </c>
      <c r="G83" s="103"/>
      <c r="H83" s="101"/>
      <c r="I83" s="102">
        <f>+SUM(I75:I82)</f>
        <v>105193.74195117681</v>
      </c>
      <c r="J83" s="103"/>
      <c r="K83" s="101"/>
      <c r="L83" s="102">
        <f>+SUM(L75:L82)</f>
        <v>110563.4</v>
      </c>
      <c r="M83" s="106"/>
      <c r="N83" s="102">
        <f>+SUM(N75:N82)</f>
        <v>5369.6580488231821</v>
      </c>
      <c r="O83" s="103"/>
      <c r="P83" s="101"/>
      <c r="Q83" s="102">
        <f>+SUM(Q75:Q82)</f>
        <v>78186</v>
      </c>
      <c r="R83" s="106"/>
      <c r="S83" s="107">
        <f>+SUM(S75:S82)</f>
        <v>83177.399999999994</v>
      </c>
      <c r="T83" s="14"/>
      <c r="U83" s="1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1:40" ht="15.75" customHeight="1">
      <c r="A84" t="str">
        <f t="shared" si="1"/>
        <v>Véhicules neufs</v>
      </c>
      <c r="B84" s="12" t="str">
        <f t="shared" si="0"/>
        <v>Véhicules neufs</v>
      </c>
      <c r="C84" s="121"/>
      <c r="D84" s="122"/>
      <c r="E84" s="123"/>
      <c r="F84" s="124"/>
      <c r="G84" s="125"/>
      <c r="H84" s="123"/>
      <c r="I84" s="124"/>
      <c r="J84" s="126"/>
      <c r="K84" s="127"/>
      <c r="L84" s="124"/>
      <c r="M84" s="126"/>
      <c r="N84" s="128"/>
      <c r="O84" s="126"/>
      <c r="P84" s="127"/>
      <c r="Q84" s="124"/>
      <c r="R84" s="126"/>
      <c r="S84" s="129"/>
      <c r="T84" s="14"/>
      <c r="U84" s="1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1:40" ht="15.75" customHeight="1" thickBot="1">
      <c r="A85" t="str">
        <f t="shared" si="1"/>
        <v>Véhicules neufsPROFIT DÉPARTEMENTAL</v>
      </c>
      <c r="B85" s="12" t="str">
        <f t="shared" si="0"/>
        <v>Véhicules neufs</v>
      </c>
      <c r="C85" s="130" t="s">
        <v>73</v>
      </c>
      <c r="D85" s="131"/>
      <c r="E85" s="132"/>
      <c r="F85" s="133">
        <f>F27-F74+F83</f>
        <v>76058.961435486679</v>
      </c>
      <c r="G85" s="134"/>
      <c r="H85" s="132"/>
      <c r="I85" s="133">
        <f>I27-I74+I83</f>
        <v>76058.961435486679</v>
      </c>
      <c r="J85" s="134"/>
      <c r="K85" s="131"/>
      <c r="L85" s="133">
        <f>L27-L74+L83</f>
        <v>141326.71549999985</v>
      </c>
      <c r="M85" s="134"/>
      <c r="N85" s="133">
        <f>N27-N41-N54-N72+N83</f>
        <v>65267.754064513138</v>
      </c>
      <c r="O85" s="134"/>
      <c r="P85" s="131"/>
      <c r="Q85" s="133">
        <f>Q27-Q74+Q83</f>
        <v>-34246.618999999831</v>
      </c>
      <c r="R85" s="134"/>
      <c r="S85" s="135">
        <f>S27-S41-S54-S72+S83</f>
        <v>226373.33449999968</v>
      </c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1:40" ht="15.75" customHeight="1" thickTop="1">
      <c r="B86" s="136"/>
      <c r="C86" s="137"/>
      <c r="D86" s="137"/>
      <c r="E86" s="137"/>
      <c r="F86" s="137"/>
      <c r="G86" s="137"/>
      <c r="H86" s="137"/>
      <c r="I86" s="137"/>
      <c r="J86" s="137"/>
      <c r="K86" s="137"/>
      <c r="L86" s="138"/>
      <c r="M86" s="137"/>
      <c r="N86" s="137"/>
      <c r="O86" s="137"/>
      <c r="P86" s="137"/>
      <c r="Q86" s="137"/>
      <c r="R86" s="137"/>
      <c r="S86" s="137"/>
      <c r="T86" s="137"/>
      <c r="U86" s="137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</row>
    <row r="87" spans="1:40" ht="40.5" customHeight="1">
      <c r="B87" s="136"/>
      <c r="C87" s="137"/>
      <c r="D87" s="137"/>
      <c r="E87" s="137"/>
      <c r="F87" s="137"/>
      <c r="G87" s="137"/>
      <c r="H87" s="137"/>
      <c r="I87" s="138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</row>
    <row r="88" spans="1:40" ht="15.75" hidden="1" customHeight="1" thickBot="1"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40" ht="33" customHeight="1">
      <c r="B89" s="1"/>
      <c r="C89" s="6" t="str">
        <f>C1</f>
        <v>Volks</v>
      </c>
      <c r="D89" s="2"/>
      <c r="E89" s="2"/>
      <c r="F89" s="2"/>
      <c r="G89" s="2"/>
      <c r="H89" s="1"/>
      <c r="I89" s="1"/>
      <c r="J89" s="1"/>
      <c r="K89" s="3" t="s">
        <v>74</v>
      </c>
      <c r="L89" s="2"/>
      <c r="M89" s="2"/>
      <c r="N89" s="1"/>
      <c r="O89" s="1"/>
      <c r="P89" s="2"/>
      <c r="Q89" s="1"/>
      <c r="R89" s="2"/>
      <c r="S89" s="5" t="str">
        <f>$S$1</f>
        <v>Réalisé, Septembre 2021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.75" customHeight="1" thickBot="1"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40" ht="15.75" customHeight="1" thickTop="1">
      <c r="B91" s="12"/>
      <c r="C91" s="13"/>
      <c r="D91" s="528" t="s">
        <v>5</v>
      </c>
      <c r="E91" s="529"/>
      <c r="F91" s="530"/>
      <c r="G91" s="526" t="s">
        <v>75</v>
      </c>
      <c r="H91" s="529"/>
      <c r="I91" s="530"/>
      <c r="J91" s="526" t="s">
        <v>7</v>
      </c>
      <c r="K91" s="529"/>
      <c r="L91" s="530"/>
      <c r="M91" s="526" t="s">
        <v>8</v>
      </c>
      <c r="N91" s="530"/>
      <c r="O91" s="528" t="s">
        <v>9</v>
      </c>
      <c r="P91" s="529"/>
      <c r="Q91" s="530"/>
      <c r="R91" s="526" t="s">
        <v>10</v>
      </c>
      <c r="S91" s="527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1:40" ht="15.75" customHeight="1">
      <c r="B92" s="12"/>
      <c r="C92" s="30"/>
      <c r="D92" s="139" t="s">
        <v>11</v>
      </c>
      <c r="E92" s="81" t="s">
        <v>12</v>
      </c>
      <c r="F92" s="140" t="s">
        <v>13</v>
      </c>
      <c r="G92" s="141" t="s">
        <v>11</v>
      </c>
      <c r="H92" s="81" t="s">
        <v>12</v>
      </c>
      <c r="I92" s="140" t="s">
        <v>13</v>
      </c>
      <c r="J92" s="141" t="s">
        <v>11</v>
      </c>
      <c r="K92" s="81" t="s">
        <v>14</v>
      </c>
      <c r="L92" s="140" t="s">
        <v>13</v>
      </c>
      <c r="M92" s="141" t="s">
        <v>15</v>
      </c>
      <c r="N92" s="140" t="s">
        <v>13</v>
      </c>
      <c r="O92" s="81" t="s">
        <v>11</v>
      </c>
      <c r="P92" s="81" t="s">
        <v>14</v>
      </c>
      <c r="Q92" s="140" t="s">
        <v>13</v>
      </c>
      <c r="R92" s="141" t="s">
        <v>11</v>
      </c>
      <c r="S92" s="142" t="s">
        <v>13</v>
      </c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1:40" ht="24" customHeight="1">
      <c r="A93" t="str">
        <f t="shared" ref="A93:A157" si="32">+B93&amp;C93</f>
        <v>Véhicules usagésVentes nettes</v>
      </c>
      <c r="B93" s="12" t="s">
        <v>74</v>
      </c>
      <c r="C93" s="88" t="s">
        <v>16</v>
      </c>
      <c r="D93" s="26"/>
      <c r="E93" s="26"/>
      <c r="F93" s="23">
        <f>+INDEX('[7]Budget original'!$A$2:$AO$496,MATCH($A93,'[7]Budget original'!$A$2:$A$496,0),MATCH(F$2,'[7]Budget original'!$A$2:$AO$2,0))</f>
        <v>952211.20158621995</v>
      </c>
      <c r="G93" s="47"/>
      <c r="H93" s="26"/>
      <c r="I93" s="23">
        <f>+INDEX('[7]Budget révisé'!$A$2:$AO$496,MATCH($A93,'[7]Budget révisé'!$A$2:$A$496,0),MATCH(I$2,'[7]Budget révisé'!$A$2:$AO$2,0))</f>
        <v>952211.20158621995</v>
      </c>
      <c r="J93" s="24"/>
      <c r="K93" s="26"/>
      <c r="L93" s="23">
        <f>-SUMIFS([7]BV_Data_An_Cour!$O:$O,[7]BV_Data_An_Cour!$X:$X,"Oui",[7]BV_Data_An_Cour!$U:$U,$B93)</f>
        <v>1490681.8699999999</v>
      </c>
      <c r="M93" s="143"/>
      <c r="N93" s="144"/>
      <c r="O93" s="24"/>
      <c r="P93" s="26"/>
      <c r="Q93" s="23">
        <f>-SUMIFS([7]BV_Data_An_Prec!$O:$O,[7]BV_Data_An_Prec!$X:$X,"Oui",[7]BV_Data_An_Prec!$U:$U,$B93)</f>
        <v>842022.32000000007</v>
      </c>
      <c r="R93" s="143"/>
      <c r="S93" s="145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pans="1:40" ht="21.75" customHeight="1">
      <c r="A94" t="str">
        <f t="shared" si="32"/>
        <v>Véhicules usagésCertifié</v>
      </c>
      <c r="B94" s="12" t="s">
        <v>74</v>
      </c>
      <c r="C94" s="30" t="s">
        <v>76</v>
      </c>
      <c r="D94" s="31">
        <f>+INDEX('[7]Budget original'!$A$2:$AO$496,MATCH($A94,'[7]Budget original'!$A$2:$A$496,0),MATCH(D$2,'[7]Budget original'!$A$2:$AO$2,0))</f>
        <v>28.578230344802019</v>
      </c>
      <c r="E94" s="31">
        <f>IF(D94=0,0,F94/D94)</f>
        <v>750</v>
      </c>
      <c r="F94" s="31">
        <f>+INDEX('[7]Budget original'!$A$2:$AO$496,MATCH($A94,'[7]Budget original'!$A$2:$A$496,0),MATCH(F$2,'[7]Budget original'!$A$2:$AO$2,0))</f>
        <v>21433.672758601515</v>
      </c>
      <c r="G94" s="32">
        <f>+INDEX('[7]Budget révisé'!$A$2:$AO$496,MATCH($A94,'[7]Budget révisé'!$A$2:$A$496,0),MATCH(G$2,'[7]Budget révisé'!$A$2:$AO$2,0))</f>
        <v>28.578230344802019</v>
      </c>
      <c r="H94" s="31">
        <f>IF(G94=0,0,I94/G94)</f>
        <v>750</v>
      </c>
      <c r="I94" s="31">
        <f>+INDEX('[7]Budget révisé'!$A$2:$AO$496,MATCH($A94,'[7]Budget révisé'!$A$2:$A$496,0),MATCH(I$2,'[7]Budget révisé'!$A$2:$AO$2,0))</f>
        <v>21433.672758601515</v>
      </c>
      <c r="J94" s="32">
        <f>-SUMIFS([7]BV_Data_An_Cour!$O:$O,[7]BV_Data_An_Cour!$U:$U,$B94,[7]BV_Data_An_Cour!$V:$V,$C94,[7]BV_Data_An_Cour!$W:$W,J$2)</f>
        <v>35</v>
      </c>
      <c r="K94" s="31">
        <f t="shared" ref="K94:K95" si="33">IF(J94=0,0,L94/J94)</f>
        <v>1430.5171428571439</v>
      </c>
      <c r="L94" s="34">
        <f>-SUMIFS([7]BV_Data_An_Cour!$O:$O,[7]BV_Data_An_Cour!$U:$U,$B94,[7]BV_Data_An_Cour!$V:$V,$C94,[7]BV_Data_An_Cour!$W:$W,$L2)</f>
        <v>50068.100000000035</v>
      </c>
      <c r="M94" s="32">
        <f>J94-G94</f>
        <v>6.4217696551979806</v>
      </c>
      <c r="N94" s="34">
        <f>L94-I94</f>
        <v>28634.42724139852</v>
      </c>
      <c r="O94" s="32">
        <f>-SUMIFS([7]BV_Data_An_Prec!$O:$O,[7]BV_Data_An_Prec!$U:$U,$B94,[7]BV_Data_An_Prec!$V:$V,$C94,[7]BV_Data_An_Prec!$W:$W,O$2)</f>
        <v>19</v>
      </c>
      <c r="P94" s="31">
        <f t="shared" ref="P94:P95" si="34">IF(O94=0,0,Q94/O94)</f>
        <v>694.55947368421187</v>
      </c>
      <c r="Q94" s="34">
        <f>-SUMIFS([7]BV_Data_An_Prec!$O:$O,[7]BV_Data_An_Prec!$U:$U,$B94,[7]BV_Data_An_Prec!$V:$V,$C94,[7]BV_Data_An_Prec!$W:$W,$L2)</f>
        <v>13196.630000000026</v>
      </c>
      <c r="R94" s="32">
        <f t="shared" ref="R94:R95" si="35">J94-O94</f>
        <v>16</v>
      </c>
      <c r="S94" s="35">
        <f t="shared" ref="S94:S95" si="36">L94-Q94</f>
        <v>36871.470000000008</v>
      </c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pans="1:40" ht="18.75" customHeight="1">
      <c r="A95" t="str">
        <f t="shared" si="32"/>
        <v>Véhicules usagésNon Certifié</v>
      </c>
      <c r="B95" s="12" t="s">
        <v>74</v>
      </c>
      <c r="C95" s="30" t="s">
        <v>77</v>
      </c>
      <c r="D95" s="31">
        <f>+INDEX('[7]Budget original'!$A$2:$AO$496,MATCH($A95,'[7]Budget original'!$A$2:$A$496,0),MATCH(D$2,'[7]Budget original'!$A$2:$AO$2,0))</f>
        <v>1.6299370919088603</v>
      </c>
      <c r="E95" s="26">
        <f t="shared" ref="E95:E104" si="37">IF(D95=0,0,F95/D95)</f>
        <v>750</v>
      </c>
      <c r="F95" s="31">
        <f>+INDEX('[7]Budget original'!$A$2:$AO$496,MATCH($A95,'[7]Budget original'!$A$2:$A$496,0),MATCH(F$2,'[7]Budget original'!$A$2:$AO$2,0))</f>
        <v>1222.4528189316452</v>
      </c>
      <c r="G95" s="32">
        <f>+INDEX('[7]Budget révisé'!$A$2:$AO$496,MATCH($A95,'[7]Budget révisé'!$A$2:$A$496,0),MATCH(G$2,'[7]Budget révisé'!$A$2:$AO$2,0))</f>
        <v>1.6299370919088603</v>
      </c>
      <c r="H95" s="31">
        <f t="shared" ref="H95:H97" si="38">IF(G95=0,0,I95/G95)</f>
        <v>750</v>
      </c>
      <c r="I95" s="31">
        <f>+INDEX('[7]Budget révisé'!$A$2:$AO$496,MATCH($A95,'[7]Budget révisé'!$A$2:$A$496,0),MATCH(I$2,'[7]Budget révisé'!$A$2:$AO$2,0))</f>
        <v>1222.4528189316452</v>
      </c>
      <c r="J95" s="32">
        <f>-SUMIFS([7]BV_Data_An_Cour!$O:$O,[7]BV_Data_An_Cour!$U:$U,$B95,[7]BV_Data_An_Cour!$V:$V,$C95,[7]BV_Data_An_Cour!$W:$W,J$2)</f>
        <v>3</v>
      </c>
      <c r="K95" s="31">
        <f t="shared" si="33"/>
        <v>2373.3800000000015</v>
      </c>
      <c r="L95" s="33">
        <f>-SUMIFS([7]BV_Data_An_Cour!$O:$O,[7]BV_Data_An_Cour!$U:$U,$B95,[7]BV_Data_An_Cour!$V:$V,$C95,[7]BV_Data_An_Cour!$W:$W,$L2)</f>
        <v>7120.1400000000049</v>
      </c>
      <c r="M95" s="32"/>
      <c r="N95" s="34"/>
      <c r="O95" s="32">
        <f>-SUMIFS([7]BV_Data_An_Prec!$O:$O,[7]BV_Data_An_Prec!$U:$U,$B95,[7]BV_Data_An_Prec!$V:$V,$C95,[7]BV_Data_An_Prec!$W:$W,O$2)</f>
        <v>12</v>
      </c>
      <c r="P95" s="31">
        <f t="shared" si="34"/>
        <v>239.21250000000063</v>
      </c>
      <c r="Q95" s="33">
        <f>-SUMIFS([7]BV_Data_An_Prec!$O:$O,[7]BV_Data_An_Prec!$U:$U,$B95,[7]BV_Data_An_Prec!$V:$V,$C95,[7]BV_Data_An_Prec!$W:$W,$L2)</f>
        <v>2870.5500000000075</v>
      </c>
      <c r="R95" s="32">
        <f t="shared" si="35"/>
        <v>-9</v>
      </c>
      <c r="S95" s="35">
        <f t="shared" si="36"/>
        <v>4249.5899999999974</v>
      </c>
      <c r="T95" s="14"/>
      <c r="U95" s="14"/>
      <c r="V95" s="146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0" ht="15.75" customHeight="1">
      <c r="A96" t="str">
        <f t="shared" si="32"/>
        <v>Véhicules usagésTotal Usagés</v>
      </c>
      <c r="B96" s="12" t="s">
        <v>74</v>
      </c>
      <c r="C96" s="36" t="s">
        <v>78</v>
      </c>
      <c r="D96" s="37">
        <f>+D95+D94</f>
        <v>30.20816743671088</v>
      </c>
      <c r="E96" s="31">
        <f t="shared" si="37"/>
        <v>750</v>
      </c>
      <c r="F96" s="38">
        <f t="shared" ref="F96" si="39">+F94+F95</f>
        <v>22656.125577533159</v>
      </c>
      <c r="G96" s="39">
        <f>+G95+G94</f>
        <v>30.20816743671088</v>
      </c>
      <c r="H96" s="37">
        <f t="shared" si="38"/>
        <v>750</v>
      </c>
      <c r="I96" s="38">
        <f t="shared" ref="I96:J96" si="40">+I94+I95</f>
        <v>22656.125577533159</v>
      </c>
      <c r="J96" s="39">
        <f t="shared" si="40"/>
        <v>38</v>
      </c>
      <c r="K96" s="37">
        <f>IF(J96&lt;=0,0,L96/J96)</f>
        <v>1504.9536842105274</v>
      </c>
      <c r="L96" s="38">
        <f>+L94+L95</f>
        <v>57188.240000000042</v>
      </c>
      <c r="M96" s="39">
        <f>J96-G96</f>
        <v>7.7918325632891197</v>
      </c>
      <c r="N96" s="38">
        <f>L96-I96</f>
        <v>34532.114422466882</v>
      </c>
      <c r="O96" s="39">
        <f t="shared" ref="O96" si="41">+O94+O95</f>
        <v>31</v>
      </c>
      <c r="P96" s="37">
        <f>IF(O96&lt;=0,0,Q96/O96)</f>
        <v>518.29612903225916</v>
      </c>
      <c r="Q96" s="38">
        <f>+Q94+Q95</f>
        <v>16067.180000000033</v>
      </c>
      <c r="R96" s="39">
        <f t="shared" ref="R96:S96" si="42">R94+R95</f>
        <v>7</v>
      </c>
      <c r="S96" s="40">
        <f t="shared" si="42"/>
        <v>41121.060000000005</v>
      </c>
      <c r="T96" s="14"/>
      <c r="U96" s="14"/>
      <c r="V96" s="14"/>
      <c r="W96" s="14"/>
      <c r="X96" s="14"/>
      <c r="Y96" s="14"/>
      <c r="Z96" s="14"/>
      <c r="AA96" s="14"/>
      <c r="AB96" s="14"/>
      <c r="AC96" s="83"/>
      <c r="AD96" s="14"/>
      <c r="AE96" s="14"/>
      <c r="AF96" s="83"/>
      <c r="AG96" s="14"/>
      <c r="AH96" s="14"/>
      <c r="AI96" s="14"/>
      <c r="AJ96" s="14"/>
      <c r="AK96" s="14"/>
      <c r="AL96" s="14"/>
      <c r="AM96" s="14"/>
      <c r="AN96" s="14"/>
    </row>
    <row r="97" spans="1:40" ht="15.75" customHeight="1">
      <c r="A97" t="str">
        <f t="shared" si="32"/>
        <v>Véhicules usagés</v>
      </c>
      <c r="B97" s="12" t="s">
        <v>74</v>
      </c>
      <c r="C97" s="30"/>
      <c r="D97" s="14"/>
      <c r="E97" s="31">
        <f t="shared" si="37"/>
        <v>0</v>
      </c>
      <c r="F97" s="41"/>
      <c r="G97" s="42"/>
      <c r="H97" s="14">
        <f t="shared" si="38"/>
        <v>0</v>
      </c>
      <c r="I97" s="41"/>
      <c r="J97" s="42"/>
      <c r="K97" s="14"/>
      <c r="L97" s="41"/>
      <c r="M97" s="43">
        <f>M96/G96</f>
        <v>0.25793794276378351</v>
      </c>
      <c r="N97" s="44">
        <f>N96/I96</f>
        <v>1.5241844552940902</v>
      </c>
      <c r="O97" s="42"/>
      <c r="P97" s="14"/>
      <c r="Q97" s="41"/>
      <c r="R97" s="43">
        <f>R96/O96</f>
        <v>0.22580645161290322</v>
      </c>
      <c r="S97" s="45">
        <f>IF(Q96=0,0,(S96/Q96))</f>
        <v>2.5593203038741037</v>
      </c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ht="15.75" customHeight="1">
      <c r="A98" t="str">
        <f t="shared" si="32"/>
        <v>Véhicules usagésUS</v>
      </c>
      <c r="B98" s="12" t="s">
        <v>74</v>
      </c>
      <c r="C98" s="30" t="s">
        <v>196</v>
      </c>
      <c r="D98" s="31"/>
      <c r="E98" s="31"/>
      <c r="F98" s="31"/>
      <c r="G98" s="31"/>
      <c r="H98" s="31"/>
      <c r="I98" s="31"/>
      <c r="J98" s="32"/>
      <c r="K98" s="31"/>
      <c r="L98" s="34"/>
      <c r="M98" s="32"/>
      <c r="N98" s="34"/>
      <c r="O98" s="32"/>
      <c r="P98" s="31"/>
      <c r="Q98" s="34"/>
      <c r="R98" s="32"/>
      <c r="S98" s="35"/>
      <c r="T98" s="14"/>
      <c r="U98" s="14"/>
      <c r="V98" s="31">
        <f>I96+I104</f>
        <v>74475.204221403663</v>
      </c>
      <c r="W98" s="31">
        <f>L96+L104-2659.18</f>
        <v>139668.13000000003</v>
      </c>
      <c r="X98" s="31">
        <f>(W98-V98)</f>
        <v>65192.925778596371</v>
      </c>
      <c r="Y98" s="14">
        <f>X98/V98</f>
        <v>0.8753641760388805</v>
      </c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ht="15.75" customHeight="1">
      <c r="A99" t="str">
        <f t="shared" si="32"/>
        <v>Véhicules usagésVentes au Gros</v>
      </c>
      <c r="B99" s="12" t="s">
        <v>74</v>
      </c>
      <c r="C99" s="30" t="s">
        <v>79</v>
      </c>
      <c r="D99" s="31">
        <f>+INDEX('[7]Budget original'!$A$2:$AO$496,MATCH($A99,'[7]Budget original'!$A$2:$A$496,0),MATCH(D$2,'[7]Budget original'!$A$2:$AO$2,0))</f>
        <v>25.597447143739217</v>
      </c>
      <c r="E99" s="31">
        <f t="shared" si="37"/>
        <v>120</v>
      </c>
      <c r="F99" s="31">
        <f>+INDEX('[7]Budget original'!$A$2:$AO$496,MATCH($A99,'[7]Budget original'!$A$2:$A$496,0),MATCH(F$2,'[7]Budget original'!$A$2:$AO$2,0))</f>
        <v>3071.6936572487061</v>
      </c>
      <c r="G99" s="31">
        <f>+INDEX('[7]Budget révisé'!$A$2:$AO$496,MATCH($A99,'[7]Budget révisé'!$A$2:$A$496,0),MATCH(G$2,'[7]Budget révisé'!$A$2:$AO$2,0))</f>
        <v>25.597447143739217</v>
      </c>
      <c r="H99" s="31">
        <f t="shared" ref="H99:H104" si="43">IF(G99=0,0,I99/G99)</f>
        <v>120</v>
      </c>
      <c r="I99" s="31">
        <f>+INDEX('[7]Budget révisé'!$A$2:$AO$496,MATCH($A99,'[7]Budget révisé'!$A$2:$A$496,0),MATCH(I$2,'[7]Budget révisé'!$A$2:$AO$2,0))</f>
        <v>3071.6936572487061</v>
      </c>
      <c r="J99" s="32">
        <f>-SUMIFS([7]BV_Data_An_Cour!$O:$O,[7]BV_Data_An_Cour!$U:$U,$B99,[7]BV_Data_An_Cour!$V:$V,$C99,[7]BV_Data_An_Cour!$W:$W,J$2)</f>
        <v>51</v>
      </c>
      <c r="K99" s="31">
        <f t="shared" ref="K99" si="44">IF(J99=0,0,L99/J99)</f>
        <v>502.5160784313727</v>
      </c>
      <c r="L99" s="34">
        <f>-SUMIFS([7]BV_Data_An_Cour!$O:$O,[7]BV_Data_An_Cour!$U:$U,$B99,[7]BV_Data_An_Cour!$V:$V,$C99,[7]BV_Data_An_Cour!$W:$W,L$2)</f>
        <v>25628.320000000007</v>
      </c>
      <c r="M99" s="32">
        <f t="shared" ref="M99" si="45">J99-G99</f>
        <v>25.402552856260783</v>
      </c>
      <c r="N99" s="34">
        <f t="shared" ref="N99" si="46">L99-I99</f>
        <v>22556.6263427513</v>
      </c>
      <c r="O99" s="32">
        <f>-SUMIFS([7]BV_Data_An_Prec!$O:$O,[7]BV_Data_An_Prec!$U:$U,$B99,[7]BV_Data_An_Prec!$V:$V,$C99,[7]BV_Data_An_Prec!$W:$W,O$2)</f>
        <v>25</v>
      </c>
      <c r="P99" s="31">
        <f t="shared" ref="P99" si="47">IF(O99=0,0,Q99/O99)</f>
        <v>-120.58279999999911</v>
      </c>
      <c r="Q99" s="34">
        <f>-SUMIFS([7]BV_Data_An_Prec!$O:$O,[7]BV_Data_An_Prec!$U:$U,$B99,[7]BV_Data_An_Prec!$V:$V,$C99,[7]BV_Data_An_Prec!$W:$W,Q$2)</f>
        <v>-3014.5699999999779</v>
      </c>
      <c r="R99" s="32">
        <f t="shared" ref="R99" si="48">J99-O99</f>
        <v>26</v>
      </c>
      <c r="S99" s="35">
        <f t="shared" ref="S99" si="49">L99-Q99</f>
        <v>28642.889999999985</v>
      </c>
      <c r="T99" s="14"/>
      <c r="U99" s="14"/>
      <c r="V99" s="14"/>
      <c r="W99" s="14"/>
      <c r="X99" s="14"/>
      <c r="Y99" s="14"/>
      <c r="Z99" s="14"/>
      <c r="AA99" s="14"/>
      <c r="AB99" s="14"/>
      <c r="AC99" s="83"/>
      <c r="AD99" s="14"/>
      <c r="AE99" s="14"/>
      <c r="AF99" s="147"/>
      <c r="AG99" s="14"/>
      <c r="AH99" s="14"/>
      <c r="AI99" s="14"/>
      <c r="AJ99" s="14"/>
      <c r="AK99" s="14"/>
      <c r="AL99" s="14"/>
      <c r="AM99" s="14"/>
      <c r="AN99" s="14"/>
    </row>
    <row r="100" spans="1:40" ht="15.75" customHeight="1">
      <c r="A100" t="str">
        <f t="shared" si="32"/>
        <v>Véhicules usagés</v>
      </c>
      <c r="B100" s="12" t="s">
        <v>74</v>
      </c>
      <c r="C100" s="88"/>
      <c r="D100" s="26"/>
      <c r="E100" s="26"/>
      <c r="F100" s="49"/>
      <c r="G100" s="52"/>
      <c r="H100" s="48"/>
      <c r="I100" s="49"/>
      <c r="J100" s="52"/>
      <c r="K100" s="48"/>
      <c r="L100" s="49"/>
      <c r="M100" s="50"/>
      <c r="N100" s="148"/>
      <c r="O100" s="52"/>
      <c r="P100" s="48"/>
      <c r="Q100" s="49"/>
      <c r="R100" s="50"/>
      <c r="S100" s="149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7"/>
      <c r="AG100" s="14"/>
      <c r="AH100" s="14"/>
      <c r="AI100" s="14"/>
      <c r="AJ100" s="14"/>
      <c r="AK100" s="14"/>
      <c r="AL100" s="14"/>
      <c r="AM100" s="14"/>
      <c r="AN100" s="14"/>
    </row>
    <row r="101" spans="1:40" ht="15.75" customHeight="1">
      <c r="A101" t="str">
        <f t="shared" si="32"/>
        <v>Véhicules usagésRev. Finances</v>
      </c>
      <c r="B101" s="12" t="s">
        <v>74</v>
      </c>
      <c r="C101" s="30" t="s">
        <v>26</v>
      </c>
      <c r="D101" s="31">
        <f>+INDEX('[7]Budget original'!$A$2:$AO$496,MATCH($A101,'[7]Budget original'!$A$2:$A$496,0),MATCH(D$2,'[7]Budget original'!$A$2:$AO$2,0))</f>
        <v>0</v>
      </c>
      <c r="E101" s="31">
        <f t="shared" si="37"/>
        <v>0</v>
      </c>
      <c r="F101" s="34">
        <f>+INDEX('[7]Budget original'!$A$2:$AO$496,MATCH($A101,'[7]Budget original'!$A$2:$A$496,0),MATCH(F$2,'[7]Budget original'!$A$2:$AO$2,0))</f>
        <v>24290.193114314305</v>
      </c>
      <c r="G101" s="32">
        <f>+INDEX('[7]Budget révisé'!$A$2:$AO$496,MATCH($A101,'[7]Budget révisé'!$A$2:$A$496,0),MATCH(G$2,'[7]Budget révisé'!$A$2:$AO$2,0))</f>
        <v>0</v>
      </c>
      <c r="H101" s="31">
        <f t="shared" si="43"/>
        <v>0</v>
      </c>
      <c r="I101" s="31">
        <f>+INDEX('[7]Budget révisé'!$A$2:$AO$496,MATCH($A101,'[7]Budget révisé'!$A$2:$A$496,0),MATCH(I$2,'[7]Budget révisé'!$A$2:$AO$2,0))</f>
        <v>24290.193114314305</v>
      </c>
      <c r="J101" s="32"/>
      <c r="K101" s="31">
        <f>IF(J96=0,0,L101/J96)</f>
        <v>1008.9971052631579</v>
      </c>
      <c r="L101" s="34">
        <f>-SUMIFS([7]BV_Data_An_Cour!$O:$O,[7]BV_Data_An_Cour!$U:$U,$B101,[7]BV_Data_An_Cour!$V:$V,$C101,[7]BV_Data_An_Cour!$W:$W,$L2)</f>
        <v>38341.89</v>
      </c>
      <c r="M101" s="32"/>
      <c r="N101" s="34">
        <f t="shared" ref="N101:N104" si="50">L101-I101</f>
        <v>14051.696885685695</v>
      </c>
      <c r="O101" s="32"/>
      <c r="P101" s="31">
        <f>IF(O96=0,0,Q101/O96)</f>
        <v>677.56645161290328</v>
      </c>
      <c r="Q101" s="34">
        <f>-SUMIFS([7]BV_Data_An_Prec!$O:$O,[7]BV_Data_An_Prec!$U:$U,$B101,[7]BV_Data_An_Prec!$V:$V,$C101,[7]BV_Data_An_Prec!$W:$W,$L2)</f>
        <v>21004.560000000001</v>
      </c>
      <c r="R101" s="32">
        <f t="shared" ref="R101:R103" si="51">O101-K101</f>
        <v>-1008.9971052631579</v>
      </c>
      <c r="S101" s="35">
        <f t="shared" ref="S101:S104" si="52">L101-Q101</f>
        <v>17337.329999999998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spans="1:40" ht="15.75" customHeight="1">
      <c r="A102" t="str">
        <f t="shared" si="32"/>
        <v>Véhicules usagésRev. Protections</v>
      </c>
      <c r="B102" s="12" t="s">
        <v>74</v>
      </c>
      <c r="C102" s="30" t="s">
        <v>27</v>
      </c>
      <c r="D102" s="31">
        <f>+INDEX('[7]Budget original'!$A$2:$AO$496,MATCH($A102,'[7]Budget original'!$A$2:$A$496,0),MATCH(D$2,'[7]Budget original'!$A$2:$AO$2,0))</f>
        <v>0</v>
      </c>
      <c r="E102" s="31">
        <f t="shared" si="37"/>
        <v>0</v>
      </c>
      <c r="F102" s="34">
        <f>+INDEX('[7]Budget original'!$A$2:$AO$496,MATCH($A102,'[7]Budget original'!$A$2:$A$496,0),MATCH(F$2,'[7]Budget original'!$A$2:$AO$2,0))</f>
        <v>27528.88552955621</v>
      </c>
      <c r="G102" s="32">
        <f>+INDEX('[7]Budget révisé'!$A$2:$AO$496,MATCH($A102,'[7]Budget révisé'!$A$2:$A$496,0),MATCH(G$2,'[7]Budget révisé'!$A$2:$AO$2,0))</f>
        <v>0</v>
      </c>
      <c r="H102" s="31">
        <f t="shared" si="43"/>
        <v>0</v>
      </c>
      <c r="I102" s="31">
        <f>+INDEX('[7]Budget révisé'!$A$2:$AO$496,MATCH($A102,'[7]Budget révisé'!$A$2:$A$496,0),MATCH(I$2,'[7]Budget révisé'!$A$2:$AO$2,0))</f>
        <v>27528.88552955621</v>
      </c>
      <c r="J102" s="32"/>
      <c r="K102" s="31">
        <f>IF(J96=0,0,L102/J96)</f>
        <v>1167.8826315789474</v>
      </c>
      <c r="L102" s="34">
        <f>-SUMIFS([7]BV_Data_An_Cour!$O:$O,[7]BV_Data_An_Cour!$U:$U,$B102,[7]BV_Data_An_Cour!$V:$V,$C102,[7]BV_Data_An_Cour!$W:$W,$L2)</f>
        <v>44379.54</v>
      </c>
      <c r="M102" s="32"/>
      <c r="N102" s="34">
        <f t="shared" si="50"/>
        <v>16850.654470443791</v>
      </c>
      <c r="O102" s="32"/>
      <c r="P102" s="31">
        <f>IF(O96=0,0,Q102/O96)</f>
        <v>679.73967741935485</v>
      </c>
      <c r="Q102" s="34">
        <f>-SUMIFS([7]BV_Data_An_Prec!$O:$O,[7]BV_Data_An_Prec!$U:$U,$B102,[7]BV_Data_An_Prec!$V:$V,$C102,[7]BV_Data_An_Prec!$W:$W,$L2)</f>
        <v>21071.93</v>
      </c>
      <c r="R102" s="32">
        <f t="shared" si="51"/>
        <v>-1167.8826315789474</v>
      </c>
      <c r="S102" s="35">
        <f t="shared" si="52"/>
        <v>23307.61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ht="15.75" customHeight="1">
      <c r="A103" t="str">
        <f t="shared" si="32"/>
        <v>Véhicules usagésRev. Autres</v>
      </c>
      <c r="B103" s="12" t="s">
        <v>74</v>
      </c>
      <c r="C103" s="30" t="s">
        <v>28</v>
      </c>
      <c r="D103" s="31">
        <f>+INDEX('[7]Budget original'!$A$2:$AO$496,MATCH($A103,'[7]Budget original'!$A$2:$A$496,0),MATCH(D$2,'[7]Budget original'!$A$2:$AO$2,0))</f>
        <v>0</v>
      </c>
      <c r="E103" s="26">
        <f t="shared" si="37"/>
        <v>0</v>
      </c>
      <c r="F103" s="34">
        <f>+INDEX('[7]Budget original'!$A$2:$AO$496,MATCH($A103,'[7]Budget original'!$A$2:$A$496,0),MATCH(F$2,'[7]Budget original'!$A$2:$AO$2,0))</f>
        <v>0</v>
      </c>
      <c r="G103" s="32">
        <f>+INDEX('[7]Budget révisé'!$A$2:$AO$496,MATCH($A103,'[7]Budget révisé'!$A$2:$A$496,0),MATCH(G$2,'[7]Budget révisé'!$A$2:$AO$2,0))</f>
        <v>0</v>
      </c>
      <c r="H103" s="48">
        <f t="shared" si="43"/>
        <v>0</v>
      </c>
      <c r="I103" s="31">
        <f>+INDEX('[7]Budget révisé'!$A$2:$AO$496,MATCH($A103,'[7]Budget révisé'!$A$2:$A$496,0),MATCH(I$2,'[7]Budget révisé'!$A$2:$AO$2,0))</f>
        <v>0</v>
      </c>
      <c r="J103" s="32"/>
      <c r="K103" s="48">
        <f>IF(J96=0,0,L103/J96)</f>
        <v>63.622105263157891</v>
      </c>
      <c r="L103" s="34">
        <f>-SUMIFS([7]BV_Data_An_Cour!$O:$O,[7]BV_Data_An_Cour!$U:$U,$B103,[7]BV_Data_An_Cour!$V:$V,$C103,[7]BV_Data_An_Cour!$W:$W,$L$2)</f>
        <v>2417.64</v>
      </c>
      <c r="M103" s="52"/>
      <c r="N103" s="34">
        <f t="shared" si="50"/>
        <v>2417.64</v>
      </c>
      <c r="O103" s="32"/>
      <c r="P103" s="48">
        <f>IF(O96=0,0,Q103/O96)</f>
        <v>41.348064516129028</v>
      </c>
      <c r="Q103" s="34">
        <f>-SUMIFS([7]BV_Data_An_Prec!$O:$O,[7]BV_Data_An_Prec!$U:$U,$B103,[7]BV_Data_An_Prec!$V:$V,$C103,[7]BV_Data_An_Prec!$W:$W,$L$2)</f>
        <v>1281.79</v>
      </c>
      <c r="R103" s="32">
        <f t="shared" si="51"/>
        <v>-63.622105263157891</v>
      </c>
      <c r="S103" s="35">
        <f t="shared" si="52"/>
        <v>1135.8499999999999</v>
      </c>
      <c r="T103" s="14"/>
      <c r="U103" s="14" t="s">
        <v>253</v>
      </c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ht="15.75" customHeight="1">
      <c r="A104" t="str">
        <f t="shared" si="32"/>
        <v>Véhicules usagésTotal F&amp;I</v>
      </c>
      <c r="B104" s="12" t="s">
        <v>74</v>
      </c>
      <c r="C104" s="36" t="s">
        <v>29</v>
      </c>
      <c r="D104" s="37">
        <f>D96</f>
        <v>30.20816743671088</v>
      </c>
      <c r="E104" s="31">
        <f t="shared" si="37"/>
        <v>1715.3996101364521</v>
      </c>
      <c r="F104" s="38">
        <f>F101+F102+F103</f>
        <v>51819.078643870511</v>
      </c>
      <c r="G104" s="39">
        <f>G96</f>
        <v>30.20816743671088</v>
      </c>
      <c r="H104" s="37">
        <f t="shared" si="43"/>
        <v>1715.3996101364521</v>
      </c>
      <c r="I104" s="38">
        <f>I101+I102+I103</f>
        <v>51819.078643870511</v>
      </c>
      <c r="J104" s="39">
        <f>J96</f>
        <v>38</v>
      </c>
      <c r="K104" s="37">
        <f>IF(J104&lt;=0,0,L104/J104)</f>
        <v>2240.5018421052628</v>
      </c>
      <c r="L104" s="38">
        <f>L101+L102+L103</f>
        <v>85139.069999999992</v>
      </c>
      <c r="M104" s="32">
        <f>J104-G104</f>
        <v>7.7918325632891197</v>
      </c>
      <c r="N104" s="38">
        <f t="shared" si="50"/>
        <v>33319.991356129482</v>
      </c>
      <c r="O104" s="39">
        <f>O96</f>
        <v>31</v>
      </c>
      <c r="P104" s="37">
        <f>IF(O104&lt;=0,0,Q104/O104)</f>
        <v>1398.6541935483872</v>
      </c>
      <c r="Q104" s="38">
        <f>Q101+Q102+Q103</f>
        <v>43358.280000000006</v>
      </c>
      <c r="R104" s="57"/>
      <c r="S104" s="40">
        <f t="shared" si="52"/>
        <v>41780.789999999986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0" ht="15.75" customHeight="1">
      <c r="A105" t="str">
        <f t="shared" si="32"/>
        <v>Véhicules usagés</v>
      </c>
      <c r="B105" s="12" t="s">
        <v>74</v>
      </c>
      <c r="C105" s="30"/>
      <c r="D105" s="14"/>
      <c r="E105" s="14"/>
      <c r="F105" s="60"/>
      <c r="G105" s="42"/>
      <c r="H105" s="150"/>
      <c r="I105" s="60"/>
      <c r="J105" s="42"/>
      <c r="K105" s="14"/>
      <c r="L105" s="60"/>
      <c r="M105" s="43"/>
      <c r="N105" s="44">
        <f>N104/I104</f>
        <v>0.64300624843453835</v>
      </c>
      <c r="O105" s="42"/>
      <c r="P105" s="14"/>
      <c r="Q105" s="60"/>
      <c r="R105" s="61"/>
      <c r="S105" s="45">
        <f>IF(Q104=0,0,(S104/Q104))</f>
        <v>0.96361732983872928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ht="15.75" customHeight="1" thickBot="1">
      <c r="A106" t="str">
        <f t="shared" si="32"/>
        <v>Véhicules usagés</v>
      </c>
      <c r="B106" s="12" t="s">
        <v>74</v>
      </c>
      <c r="C106" s="30"/>
      <c r="D106" s="14"/>
      <c r="E106" s="14"/>
      <c r="F106" s="60"/>
      <c r="G106" s="42"/>
      <c r="H106" s="150"/>
      <c r="I106" s="60"/>
      <c r="J106" s="42"/>
      <c r="K106" s="14"/>
      <c r="L106" s="60"/>
      <c r="M106" s="43"/>
      <c r="N106" s="44"/>
      <c r="O106" s="42"/>
      <c r="P106" s="14"/>
      <c r="Q106" s="60"/>
      <c r="R106" s="61"/>
      <c r="S106" s="45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ht="23.25" customHeight="1" thickTop="1">
      <c r="A107" t="str">
        <f t="shared" si="32"/>
        <v>Véhicules usagésTotal Dépt. Usagés</v>
      </c>
      <c r="B107" s="12" t="s">
        <v>74</v>
      </c>
      <c r="C107" s="63" t="s">
        <v>80</v>
      </c>
      <c r="D107" s="64">
        <f>D96+D99</f>
        <v>55.805614580450097</v>
      </c>
      <c r="E107" s="68">
        <f>IF(D107&lt;=0,0,F107/D107)</f>
        <v>1389.5895325524953</v>
      </c>
      <c r="F107" s="66">
        <f>F96+F104+F99</f>
        <v>77546.897878652366</v>
      </c>
      <c r="G107" s="67">
        <f>G96+G99</f>
        <v>55.805614580450097</v>
      </c>
      <c r="H107" s="68">
        <f>IF(G107&lt;=0,0,I107/G107)</f>
        <v>1389.5895325524953</v>
      </c>
      <c r="I107" s="66">
        <f>I96+I104+I99</f>
        <v>77546.897878652366</v>
      </c>
      <c r="J107" s="67">
        <f>J96+J99</f>
        <v>89</v>
      </c>
      <c r="K107" s="68">
        <f>IF(J107&lt;=0,0,L107/J107)</f>
        <v>1887.1419101123599</v>
      </c>
      <c r="L107" s="66">
        <f>L96+L104+L99</f>
        <v>167955.63000000003</v>
      </c>
      <c r="M107" s="67">
        <f>J107-G107</f>
        <v>33.194385419549903</v>
      </c>
      <c r="N107" s="66">
        <f>L107-I107</f>
        <v>90408.732121347668</v>
      </c>
      <c r="O107" s="67">
        <f>O96+O99</f>
        <v>56</v>
      </c>
      <c r="P107" s="68">
        <f>IF(O107&lt;=0,0,Q107/O107)</f>
        <v>1007.3373214285724</v>
      </c>
      <c r="Q107" s="66">
        <f>Q96+Q104+Q99</f>
        <v>56410.890000000058</v>
      </c>
      <c r="R107" s="67">
        <f>J107-O107</f>
        <v>33</v>
      </c>
      <c r="S107" s="69">
        <f>L107-Q107</f>
        <v>111544.73999999998</v>
      </c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ht="19.5" customHeight="1" thickBot="1">
      <c r="A108" t="str">
        <f t="shared" si="32"/>
        <v>Véhicules usagés</v>
      </c>
      <c r="B108" s="12" t="s">
        <v>74</v>
      </c>
      <c r="C108" s="70"/>
      <c r="D108" s="71"/>
      <c r="E108" s="71"/>
      <c r="F108" s="72"/>
      <c r="G108" s="73"/>
      <c r="H108" s="71"/>
      <c r="I108" s="72"/>
      <c r="J108" s="73"/>
      <c r="K108" s="71"/>
      <c r="L108" s="72"/>
      <c r="M108" s="74">
        <f>M107/G107</f>
        <v>0.59482160834724696</v>
      </c>
      <c r="N108" s="75">
        <f>N107/I107</f>
        <v>1.1658587847423874</v>
      </c>
      <c r="O108" s="73"/>
      <c r="P108" s="71"/>
      <c r="Q108" s="72"/>
      <c r="R108" s="74">
        <f>O107/R107</f>
        <v>1.696969696969697</v>
      </c>
      <c r="S108" s="151">
        <f>IF(Q107=0,0,(S107/Q107))</f>
        <v>1.9773618179043064</v>
      </c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ht="15.75" customHeight="1" thickTop="1">
      <c r="A109" t="str">
        <f t="shared" si="32"/>
        <v>Véhicules usagés</v>
      </c>
      <c r="B109" s="12" t="s">
        <v>74</v>
      </c>
      <c r="C109" s="54"/>
      <c r="D109" s="77"/>
      <c r="E109" s="77"/>
      <c r="F109" s="78"/>
      <c r="G109" s="79"/>
      <c r="H109" s="77"/>
      <c r="I109" s="78"/>
      <c r="J109" s="79"/>
      <c r="K109" s="77"/>
      <c r="L109" s="78"/>
      <c r="M109" s="43"/>
      <c r="N109" s="44"/>
      <c r="O109" s="79"/>
      <c r="P109" s="77"/>
      <c r="Q109" s="78"/>
      <c r="R109" s="43"/>
      <c r="S109" s="45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1:40" ht="15.75" customHeight="1">
      <c r="A110" t="str">
        <f t="shared" si="32"/>
        <v>Véhicules usagésDEPENSES</v>
      </c>
      <c r="B110" s="12" t="s">
        <v>74</v>
      </c>
      <c r="C110" s="80" t="s">
        <v>31</v>
      </c>
      <c r="D110" s="14"/>
      <c r="E110" s="81"/>
      <c r="F110" s="60"/>
      <c r="G110" s="42"/>
      <c r="H110" s="81"/>
      <c r="I110" s="60"/>
      <c r="J110" s="42"/>
      <c r="K110" s="81"/>
      <c r="L110" s="41"/>
      <c r="M110" s="42"/>
      <c r="N110" s="41"/>
      <c r="O110" s="42"/>
      <c r="P110" s="81"/>
      <c r="Q110" s="41"/>
      <c r="R110" s="42"/>
      <c r="S110" s="62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0" ht="15.75" customHeight="1">
      <c r="A111" t="str">
        <f t="shared" si="32"/>
        <v>Véhicules usagésComm. vendeurs</v>
      </c>
      <c r="B111" s="12" t="s">
        <v>74</v>
      </c>
      <c r="C111" s="30" t="s">
        <v>32</v>
      </c>
      <c r="D111" s="82"/>
      <c r="E111" s="83">
        <f t="shared" ref="E111:E119" si="53">F111/D$96</f>
        <v>445.80408951449374</v>
      </c>
      <c r="F111" s="31">
        <f>+INDEX('[7]Budget original'!$A$2:$AO$496,MATCH($A111,'[7]Budget original'!$A$2:$A$496,0),MATCH(F$2,'[7]Budget original'!$A$2:$AO$2,0))</f>
        <v>13466.924580024272</v>
      </c>
      <c r="G111" s="152">
        <f>I111/I96</f>
        <v>0.59440545268599165</v>
      </c>
      <c r="H111" s="83">
        <f t="shared" ref="H111:H119" si="54">I111/G$96</f>
        <v>445.80408951449374</v>
      </c>
      <c r="I111" s="31">
        <f>+INDEX('[7]Budget révisé'!$A$2:$AO$496,MATCH($A111,'[7]Budget révisé'!$A$2:$A$496,0),MATCH(I$2,'[7]Budget révisé'!$A$2:$AO$2,0))</f>
        <v>13466.924580024272</v>
      </c>
      <c r="J111" s="152">
        <f>L111/L96</f>
        <v>0.34589961152852378</v>
      </c>
      <c r="K111" s="83">
        <f t="shared" ref="K111:K119" si="55">IF($J$96=0,0,L111/(J$94+J$95))</f>
        <v>520.56289473684205</v>
      </c>
      <c r="L111" s="34">
        <f>SUMIFS([7]BV_Data_An_Cour!$O:$O,[7]BV_Data_An_Cour!$U:$U,$B111,[7]BV_Data_An_Cour!$V:$V,$C111,[7]BV_Data_An_Cour!$W:$W,$L$2)</f>
        <v>19781.39</v>
      </c>
      <c r="M111" s="42"/>
      <c r="N111" s="60">
        <f t="shared" ref="N111:N152" si="56">L111-I111</f>
        <v>6314.4654199757279</v>
      </c>
      <c r="O111" s="42"/>
      <c r="P111" s="83">
        <f t="shared" ref="P111:P119" si="57">IF($J$96=0,0,Q111/(O$94+O$95))</f>
        <v>435.75193548387097</v>
      </c>
      <c r="Q111" s="34">
        <f>SUMIFS([7]BV_Data_An_Prec!$O:$O,[7]BV_Data_An_Prec!$U:$U,$B111,[7]BV_Data_An_Prec!$V:$V,$C111,[7]BV_Data_An_Prec!$W:$W,$L$2)</f>
        <v>13508.31</v>
      </c>
      <c r="R111" s="42"/>
      <c r="S111" s="86">
        <f t="shared" ref="S111:S152" si="58">L111-Q111</f>
        <v>6273.08</v>
      </c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0" ht="15.75" customHeight="1">
      <c r="A112" t="str">
        <f t="shared" si="32"/>
        <v>Véhicules usagésComm. F&amp;I</v>
      </c>
      <c r="B112" s="12" t="s">
        <v>74</v>
      </c>
      <c r="C112" s="88" t="s">
        <v>33</v>
      </c>
      <c r="D112" s="89"/>
      <c r="E112" s="90">
        <f t="shared" si="53"/>
        <v>514.61988304093563</v>
      </c>
      <c r="F112" s="23">
        <f>+INDEX('[7]Budget original'!$A$2:$AO$496,MATCH($A112,'[7]Budget original'!$A$2:$A$496,0),MATCH(F$2,'[7]Budget original'!$A$2:$AO$2,0))</f>
        <v>15545.723593161152</v>
      </c>
      <c r="G112" s="93">
        <f>I112/I104</f>
        <v>0.3</v>
      </c>
      <c r="H112" s="90">
        <f t="shared" si="54"/>
        <v>514.61988304093563</v>
      </c>
      <c r="I112" s="23">
        <f>+INDEX('[7]Budget révisé'!$A$2:$AO$496,MATCH($A112,'[7]Budget révisé'!$A$2:$A$496,0),MATCH(I$2,'[7]Budget révisé'!$A$2:$AO$2,0))</f>
        <v>15545.723593161152</v>
      </c>
      <c r="J112" s="93">
        <f>L112/L104</f>
        <v>0.29534454628174822</v>
      </c>
      <c r="K112" s="90">
        <f t="shared" si="55"/>
        <v>661.72</v>
      </c>
      <c r="L112" s="34">
        <f>SUMIFS([7]BV_Data_An_Cour!$O:$O,[7]BV_Data_An_Cour!$U:$U,$B112,[7]BV_Data_An_Cour!$V:$V,$C112,[7]BV_Data_An_Cour!$W:$W,$L$2)</f>
        <v>25145.360000000001</v>
      </c>
      <c r="M112" s="24"/>
      <c r="N112" s="94">
        <f t="shared" si="56"/>
        <v>9599.6364068388484</v>
      </c>
      <c r="O112" s="24"/>
      <c r="P112" s="90">
        <f t="shared" si="57"/>
        <v>498.2777419354839</v>
      </c>
      <c r="Q112" s="34">
        <f>SUMIFS([7]BV_Data_An_Prec!$O:$O,[7]BV_Data_An_Prec!$U:$U,$B112,[7]BV_Data_An_Prec!$V:$V,$C112,[7]BV_Data_An_Prec!$W:$W,$L$2)</f>
        <v>15446.61</v>
      </c>
      <c r="R112" s="24"/>
      <c r="S112" s="95">
        <f t="shared" si="58"/>
        <v>9698.75</v>
      </c>
      <c r="T112" s="14"/>
      <c r="U112" s="14"/>
      <c r="V112" s="14"/>
      <c r="W112" s="14">
        <f>L104*0.3</f>
        <v>25541.720999999998</v>
      </c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0" ht="15.75" customHeight="1">
      <c r="A113" t="str">
        <f t="shared" si="32"/>
        <v>Véhicules usagésFrais de livraison</v>
      </c>
      <c r="B113" s="12" t="s">
        <v>74</v>
      </c>
      <c r="C113" s="30" t="s">
        <v>34</v>
      </c>
      <c r="D113" s="82"/>
      <c r="E113" s="83">
        <f t="shared" si="53"/>
        <v>53.999999999999993</v>
      </c>
      <c r="F113" s="31">
        <f>+INDEX('[7]Budget original'!$A$2:$AO$496,MATCH($A113,'[7]Budget original'!$A$2:$A$496,0),MATCH(F$2,'[7]Budget original'!$A$2:$AO$2,0))</f>
        <v>1631.2410415823874</v>
      </c>
      <c r="G113" s="84"/>
      <c r="H113" s="83">
        <f t="shared" si="54"/>
        <v>53.999999999999993</v>
      </c>
      <c r="I113" s="31">
        <f>+INDEX('[7]Budget révisé'!$A$2:$AO$496,MATCH($A113,'[7]Budget révisé'!$A$2:$A$496,0),MATCH(I$2,'[7]Budget révisé'!$A$2:$AO$2,0))</f>
        <v>1631.2410415823874</v>
      </c>
      <c r="J113" s="42"/>
      <c r="K113" s="83">
        <f t="shared" si="55"/>
        <v>104.78842105263158</v>
      </c>
      <c r="L113" s="114">
        <f>SUMIFS([7]BV_Data_An_Cour!$O:$O,[7]BV_Data_An_Cour!$U:$U,$B113,[7]BV_Data_An_Cour!$V:$V,$C113,[7]BV_Data_An_Cour!$W:$W,$L$2)</f>
        <v>3981.96</v>
      </c>
      <c r="M113" s="42"/>
      <c r="N113" s="60">
        <f t="shared" si="56"/>
        <v>2350.7189584176126</v>
      </c>
      <c r="O113" s="42"/>
      <c r="P113" s="83">
        <f t="shared" si="57"/>
        <v>5.7329032258064512</v>
      </c>
      <c r="Q113" s="114">
        <f>SUMIFS([7]BV_Data_An_Prec!$O:$O,[7]BV_Data_An_Prec!$U:$U,$B113,[7]BV_Data_An_Prec!$V:$V,$C113,[7]BV_Data_An_Prec!$W:$W,$L$2)</f>
        <v>177.72</v>
      </c>
      <c r="R113" s="42"/>
      <c r="S113" s="86">
        <f t="shared" si="58"/>
        <v>3804.2400000000002</v>
      </c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0" ht="15.75" customHeight="1">
      <c r="A114" t="str">
        <f t="shared" si="32"/>
        <v>Véhicules usagésService gratuit 1</v>
      </c>
      <c r="B114" s="12" t="s">
        <v>74</v>
      </c>
      <c r="C114" s="30" t="s">
        <v>35</v>
      </c>
      <c r="D114" s="82"/>
      <c r="E114" s="83">
        <f t="shared" si="53"/>
        <v>105</v>
      </c>
      <c r="F114" s="31">
        <f>+INDEX('[7]Budget original'!$A$2:$AO$496,MATCH($A114,'[7]Budget original'!$A$2:$A$496,0),MATCH(F$2,'[7]Budget original'!$A$2:$AO$2,0))</f>
        <v>3171.8575808546425</v>
      </c>
      <c r="G114" s="84"/>
      <c r="H114" s="83">
        <f t="shared" si="54"/>
        <v>105</v>
      </c>
      <c r="I114" s="31">
        <f>+INDEX('[7]Budget révisé'!$A$2:$AO$496,MATCH($A114,'[7]Budget révisé'!$A$2:$A$496,0),MATCH(I$2,'[7]Budget révisé'!$A$2:$AO$2,0))</f>
        <v>3171.8575808546425</v>
      </c>
      <c r="J114" s="42"/>
      <c r="K114" s="83">
        <f t="shared" si="55"/>
        <v>-33.880263157894738</v>
      </c>
      <c r="L114" s="34">
        <f>SUMIFS([7]BV_Data_An_Cour!$O:$O,[7]BV_Data_An_Cour!$U:$U,$B114,[7]BV_Data_An_Cour!$V:$V,$C114,[7]BV_Data_An_Cour!$W:$W,$L$2)</f>
        <v>-1287.45</v>
      </c>
      <c r="M114" s="42"/>
      <c r="N114" s="60">
        <f t="shared" si="56"/>
        <v>-4459.3075808546428</v>
      </c>
      <c r="O114" s="42"/>
      <c r="P114" s="83">
        <f t="shared" si="57"/>
        <v>262.90322580645159</v>
      </c>
      <c r="Q114" s="34">
        <f>SUMIFS([7]BV_Data_An_Prec!$O:$O,[7]BV_Data_An_Prec!$U:$U,$B114,[7]BV_Data_An_Prec!$V:$V,$C114,[7]BV_Data_An_Prec!$W:$W,$L$2)</f>
        <v>8150</v>
      </c>
      <c r="R114" s="42"/>
      <c r="S114" s="86">
        <f t="shared" si="58"/>
        <v>-9437.4500000000007</v>
      </c>
      <c r="T114" s="14"/>
      <c r="U114" s="14"/>
      <c r="V114" s="14"/>
      <c r="W114" s="31">
        <f>L112-W112</f>
        <v>-396.36099999999715</v>
      </c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0" ht="15.75" customHeight="1">
      <c r="A115" t="str">
        <f t="shared" si="32"/>
        <v>Véhicules usagésEntretien stock</v>
      </c>
      <c r="B115" s="12" t="s">
        <v>74</v>
      </c>
      <c r="C115" s="88" t="s">
        <v>36</v>
      </c>
      <c r="D115" s="89"/>
      <c r="E115" s="90">
        <f t="shared" si="53"/>
        <v>61</v>
      </c>
      <c r="F115" s="23">
        <f>+INDEX('[7]Budget original'!$A$2:$AO$496,MATCH($A115,'[7]Budget original'!$A$2:$A$496,0),MATCH(F$2,'[7]Budget original'!$A$2:$AO$2,0))</f>
        <v>1842.6982136393638</v>
      </c>
      <c r="G115" s="91"/>
      <c r="H115" s="90">
        <f t="shared" si="54"/>
        <v>61</v>
      </c>
      <c r="I115" s="23">
        <f>+INDEX('[7]Budget révisé'!$A$2:$AO$496,MATCH($A115,'[7]Budget révisé'!$A$2:$A$496,0),MATCH(I$2,'[7]Budget révisé'!$A$2:$AO$2,0))</f>
        <v>1842.6982136393638</v>
      </c>
      <c r="J115" s="24"/>
      <c r="K115" s="90">
        <f t="shared" si="55"/>
        <v>112.91289473684209</v>
      </c>
      <c r="L115" s="49">
        <f>SUMIFS([7]BV_Data_An_Cour!$O:$O,[7]BV_Data_An_Cour!$U:$U,$B115,[7]BV_Data_An_Cour!$V:$V,$C115,[7]BV_Data_An_Cour!$W:$W,$L$2)</f>
        <v>4290.6899999999996</v>
      </c>
      <c r="M115" s="24"/>
      <c r="N115" s="94">
        <f t="shared" si="56"/>
        <v>2447.9917863606361</v>
      </c>
      <c r="O115" s="24"/>
      <c r="P115" s="90">
        <f t="shared" si="57"/>
        <v>126.52903225806452</v>
      </c>
      <c r="Q115" s="49">
        <f>SUMIFS([7]BV_Data_An_Prec!$O:$O,[7]BV_Data_An_Prec!$U:$U,$B115,[7]BV_Data_An_Prec!$V:$V,$C115,[7]BV_Data_An_Prec!$W:$W,$L$2)</f>
        <v>3922.4</v>
      </c>
      <c r="R115" s="24"/>
      <c r="S115" s="95">
        <f t="shared" si="58"/>
        <v>368.28999999999951</v>
      </c>
      <c r="T115" s="14"/>
      <c r="U115" s="83">
        <f>K115-H115</f>
        <v>51.912894736842091</v>
      </c>
      <c r="V115" s="14">
        <f>U115*J96</f>
        <v>1972.6899999999994</v>
      </c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0" ht="19.5" customHeight="1">
      <c r="A116" t="str">
        <f t="shared" si="32"/>
        <v>Véhicules usagésPublicité 1</v>
      </c>
      <c r="B116" s="12" t="s">
        <v>74</v>
      </c>
      <c r="C116" s="30" t="s">
        <v>37</v>
      </c>
      <c r="D116" s="82"/>
      <c r="E116" s="83">
        <f t="shared" si="53"/>
        <v>27.41052631578944</v>
      </c>
      <c r="F116" s="31">
        <f>+INDEX('[7]Budget original'!$A$2:$AO$496,MATCH($A116,'[7]Budget original'!$A$2:$A$496,0),MATCH(F$2,'[7]Budget original'!$A$2:$AO$2,0))</f>
        <v>828.02176847573719</v>
      </c>
      <c r="G116" s="84"/>
      <c r="H116" s="83">
        <f t="shared" si="54"/>
        <v>27.41052631578944</v>
      </c>
      <c r="I116" s="31">
        <f>+INDEX('[7]Budget révisé'!$A$2:$AO$496,MATCH($A116,'[7]Budget révisé'!$A$2:$A$496,0),MATCH(I$2,'[7]Budget révisé'!$A$2:$AO$2,0))</f>
        <v>828.02176847573719</v>
      </c>
      <c r="J116" s="42"/>
      <c r="K116" s="83">
        <f t="shared" si="55"/>
        <v>95.088421052631574</v>
      </c>
      <c r="L116" s="34">
        <f>SUMIFS([7]BV_Data_An_Cour!$O:$O,[7]BV_Data_An_Cour!$U:$U,$B116,[7]BV_Data_An_Cour!$V:$V,$C116,[7]BV_Data_An_Cour!$W:$W,$L$2)</f>
        <v>3613.3599999999997</v>
      </c>
      <c r="M116" s="42"/>
      <c r="N116" s="60">
        <f t="shared" si="56"/>
        <v>2785.3382315242625</v>
      </c>
      <c r="O116" s="42"/>
      <c r="P116" s="83">
        <f t="shared" si="57"/>
        <v>190.32258064516128</v>
      </c>
      <c r="Q116" s="34">
        <f>SUMIFS([7]BV_Data_An_Prec!$O:$O,[7]BV_Data_An_Prec!$U:$U,$B116,[7]BV_Data_An_Prec!$V:$V,$C116,[7]BV_Data_An_Prec!$W:$W,$L$2)</f>
        <v>5900</v>
      </c>
      <c r="R116" s="42"/>
      <c r="S116" s="86">
        <f t="shared" si="58"/>
        <v>-2286.6400000000003</v>
      </c>
      <c r="T116" s="14"/>
      <c r="U116" s="14"/>
      <c r="V116" s="14" t="s">
        <v>262</v>
      </c>
      <c r="W116" s="12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1:40" ht="15.75" customHeight="1">
      <c r="A117" t="str">
        <f t="shared" si="32"/>
        <v>Véhicules usagésIntérêt de gros</v>
      </c>
      <c r="B117" s="12" t="s">
        <v>74</v>
      </c>
      <c r="C117" s="30" t="s">
        <v>38</v>
      </c>
      <c r="D117" s="82"/>
      <c r="E117" s="83">
        <f t="shared" si="53"/>
        <v>44.248025096004639</v>
      </c>
      <c r="F117" s="31">
        <f>+INDEX('[7]Budget original'!$A$2:$AO$496,MATCH($A117,'[7]Budget original'!$A$2:$A$496,0),MATCH(F$2,'[7]Budget original'!$A$2:$AO$2,0))</f>
        <v>1336.6517508438931</v>
      </c>
      <c r="G117" s="84"/>
      <c r="H117" s="83">
        <f t="shared" si="54"/>
        <v>44.248025096004639</v>
      </c>
      <c r="I117" s="31">
        <f>+INDEX('[7]Budget révisé'!$A$2:$AO$496,MATCH($A117,'[7]Budget révisé'!$A$2:$A$496,0),MATCH(I$2,'[7]Budget révisé'!$A$2:$AO$2,0))</f>
        <v>1336.6517508438931</v>
      </c>
      <c r="J117" s="42"/>
      <c r="K117" s="83">
        <f t="shared" si="55"/>
        <v>8.9626315789473683</v>
      </c>
      <c r="L117" s="34">
        <f>SUMIFS([7]BV_Data_An_Cour!$O:$O,[7]BV_Data_An_Cour!$U:$U,$B117,[7]BV_Data_An_Cour!$V:$V,$C117,[7]BV_Data_An_Cour!$W:$W,$L$2)</f>
        <v>340.58</v>
      </c>
      <c r="M117" s="42"/>
      <c r="N117" s="60">
        <f t="shared" si="56"/>
        <v>-996.07175084389314</v>
      </c>
      <c r="O117" s="42"/>
      <c r="P117" s="83">
        <f t="shared" si="57"/>
        <v>0</v>
      </c>
      <c r="Q117" s="34">
        <f>SUMIFS([7]BV_Data_An_Prec!$O:$O,[7]BV_Data_An_Prec!$U:$U,$B117,[7]BV_Data_An_Prec!$V:$V,$C117,[7]BV_Data_An_Prec!$W:$W,$L$2)</f>
        <v>0</v>
      </c>
      <c r="R117" s="42"/>
      <c r="S117" s="86">
        <f t="shared" si="58"/>
        <v>340.58</v>
      </c>
      <c r="T117" s="14"/>
      <c r="U117" s="14"/>
      <c r="V117" s="14"/>
      <c r="W117" s="31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0" ht="15.75" hidden="1" customHeight="1">
      <c r="A118" t="str">
        <f t="shared" si="32"/>
        <v>Véhicules usagés[...]</v>
      </c>
      <c r="B118" s="12" t="s">
        <v>74</v>
      </c>
      <c r="C118" s="30" t="s">
        <v>21</v>
      </c>
      <c r="D118" s="82"/>
      <c r="E118" s="83">
        <f t="shared" si="53"/>
        <v>0</v>
      </c>
      <c r="F118" s="31">
        <f>+INDEX('[7]Budget original'!$A$2:$AO$496,MATCH($A118,'[7]Budget original'!$A$2:$A$496,0),MATCH(F$2,'[7]Budget original'!$A$2:$AO$2,0))</f>
        <v>0</v>
      </c>
      <c r="G118" s="84"/>
      <c r="H118" s="83">
        <f t="shared" si="54"/>
        <v>0</v>
      </c>
      <c r="I118" s="31">
        <f>+INDEX('[7]Budget révisé'!$A$2:$AO$496,MATCH($A118,'[7]Budget révisé'!$A$2:$A$496,0),MATCH(I$2,'[7]Budget révisé'!$A$2:$AO$2,0))</f>
        <v>0</v>
      </c>
      <c r="J118" s="42"/>
      <c r="K118" s="83">
        <f t="shared" si="55"/>
        <v>0</v>
      </c>
      <c r="L118" s="34">
        <f>SUMIFS([7]BV_Data_An_Cour!$O:$O,[7]BV_Data_An_Cour!$U:$U,$B118,[7]BV_Data_An_Cour!$V:$V,$C118,[7]BV_Data_An_Cour!$W:$W,$L$2)</f>
        <v>0</v>
      </c>
      <c r="M118" s="42"/>
      <c r="N118" s="60">
        <f t="shared" si="56"/>
        <v>0</v>
      </c>
      <c r="O118" s="42"/>
      <c r="P118" s="83">
        <f t="shared" si="57"/>
        <v>0</v>
      </c>
      <c r="Q118" s="34">
        <f>SUMIFS([7]BV_Data_An_Prec!$O:$O,[7]BV_Data_An_Prec!$U:$U,$B118,[7]BV_Data_An_Prec!$V:$V,$C118,[7]BV_Data_An_Prec!$W:$W,$L$2)</f>
        <v>0</v>
      </c>
      <c r="R118" s="42"/>
      <c r="S118" s="86">
        <f t="shared" si="58"/>
        <v>0</v>
      </c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0" ht="15.75" hidden="1" customHeight="1">
      <c r="A119" t="str">
        <f t="shared" si="32"/>
        <v>Véhicules usagés[...]</v>
      </c>
      <c r="B119" s="12" t="s">
        <v>74</v>
      </c>
      <c r="C119" s="30" t="s">
        <v>21</v>
      </c>
      <c r="D119" s="82"/>
      <c r="E119" s="83">
        <f t="shared" si="53"/>
        <v>0</v>
      </c>
      <c r="F119" s="31">
        <f>+INDEX('[7]Budget original'!$A$2:$AO$496,MATCH($A119,'[7]Budget original'!$A$2:$A$496,0),MATCH(F$2,'[7]Budget original'!$A$2:$AO$2,0))</f>
        <v>0</v>
      </c>
      <c r="G119" s="84"/>
      <c r="H119" s="83">
        <f t="shared" si="54"/>
        <v>0</v>
      </c>
      <c r="I119" s="31">
        <f>+INDEX('[7]Budget révisé'!$A$2:$AO$496,MATCH($A119,'[7]Budget révisé'!$A$2:$A$496,0),MATCH(I$2,'[7]Budget révisé'!$A$2:$AO$2,0))</f>
        <v>0</v>
      </c>
      <c r="J119" s="42"/>
      <c r="K119" s="83">
        <f t="shared" si="55"/>
        <v>0</v>
      </c>
      <c r="L119" s="34">
        <f>SUMIFS([7]BV_Data_An_Cour!$O:$O,[7]BV_Data_An_Cour!$U:$U,$B119,[7]BV_Data_An_Cour!$V:$V,$C119,[7]BV_Data_An_Cour!$W:$W,$L$2)</f>
        <v>0</v>
      </c>
      <c r="M119" s="42"/>
      <c r="N119" s="60">
        <f t="shared" si="56"/>
        <v>0</v>
      </c>
      <c r="O119" s="42"/>
      <c r="P119" s="83">
        <f t="shared" si="57"/>
        <v>0</v>
      </c>
      <c r="Q119" s="34">
        <f>SUMIFS([7]BV_Data_An_Prec!$O:$O,[7]BV_Data_An_Prec!$U:$U,$B119,[7]BV_Data_An_Prec!$V:$V,$C119,[7]BV_Data_An_Prec!$W:$W,$L$2)</f>
        <v>0</v>
      </c>
      <c r="R119" s="42"/>
      <c r="S119" s="86">
        <f t="shared" si="58"/>
        <v>0</v>
      </c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1:40" ht="15.75" hidden="1" customHeight="1">
      <c r="A120" t="str">
        <f t="shared" si="32"/>
        <v>Véhicules usagés[...]</v>
      </c>
      <c r="B120" s="12" t="s">
        <v>74</v>
      </c>
      <c r="C120" s="30" t="s">
        <v>21</v>
      </c>
      <c r="D120" s="82"/>
      <c r="E120" s="83">
        <f>F120/D$96</f>
        <v>0</v>
      </c>
      <c r="F120" s="31">
        <f>+INDEX('[7]Budget original'!$A$2:$AO$496,MATCH($A120,'[7]Budget original'!$A$2:$A$496,0),MATCH(F$2,'[7]Budget original'!$A$2:$AO$2,0))</f>
        <v>0</v>
      </c>
      <c r="G120" s="84"/>
      <c r="H120" s="83">
        <f>I120/G$96</f>
        <v>0</v>
      </c>
      <c r="I120" s="31">
        <f>+INDEX('[7]Budget révisé'!$A$2:$AO$496,MATCH($A120,'[7]Budget révisé'!$A$2:$A$496,0),MATCH(I$2,'[7]Budget révisé'!$A$2:$AO$2,0))</f>
        <v>0</v>
      </c>
      <c r="J120" s="42"/>
      <c r="K120" s="83">
        <f>IF($J$96=0,0,L120/(J$94+J$95))</f>
        <v>0</v>
      </c>
      <c r="L120" s="34">
        <f>SUMIFS([7]BV_Data_An_Cour!$O:$O,[7]BV_Data_An_Cour!$U:$U,$B120,[7]BV_Data_An_Cour!$V:$V,$C120,[7]BV_Data_An_Cour!$W:$W,$L$2)</f>
        <v>0</v>
      </c>
      <c r="M120" s="42"/>
      <c r="N120" s="60">
        <f t="shared" si="56"/>
        <v>0</v>
      </c>
      <c r="O120" s="42"/>
      <c r="P120" s="83">
        <f>IF($J$96=0,0,Q120/(O$94+O$95))</f>
        <v>0</v>
      </c>
      <c r="Q120" s="34">
        <f>SUMIFS([7]BV_Data_An_Prec!$O:$O,[7]BV_Data_An_Prec!$U:$U,$B120,[7]BV_Data_An_Prec!$V:$V,$C120,[7]BV_Data_An_Prec!$W:$W,$L$2)</f>
        <v>0</v>
      </c>
      <c r="R120" s="42"/>
      <c r="S120" s="86">
        <f t="shared" si="58"/>
        <v>0</v>
      </c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0" ht="15.75" customHeight="1">
      <c r="A121" t="str">
        <f t="shared" si="32"/>
        <v>Véhicules usagésTOTAL VARIABLES</v>
      </c>
      <c r="B121" s="12" t="s">
        <v>74</v>
      </c>
      <c r="C121" s="99" t="s">
        <v>39</v>
      </c>
      <c r="D121" s="100" t="s">
        <v>40</v>
      </c>
      <c r="E121" s="101">
        <f>F121/F$107</f>
        <v>0.48774508798234784</v>
      </c>
      <c r="F121" s="102">
        <f>SUM(F111:F120)</f>
        <v>37823.118528581443</v>
      </c>
      <c r="G121" s="103" t="s">
        <v>40</v>
      </c>
      <c r="H121" s="101">
        <f>I121/I$107</f>
        <v>0.48774508798234784</v>
      </c>
      <c r="I121" s="102">
        <f>SUM(I111:I120)</f>
        <v>37823.118528581443</v>
      </c>
      <c r="J121" s="103" t="s">
        <v>40</v>
      </c>
      <c r="K121" s="101">
        <f>L121/L$107</f>
        <v>0.33262290760958713</v>
      </c>
      <c r="L121" s="102">
        <f>SUM(L111:L120)</f>
        <v>55865.890000000007</v>
      </c>
      <c r="M121" s="106"/>
      <c r="N121" s="102">
        <f t="shared" si="56"/>
        <v>18042.771471418564</v>
      </c>
      <c r="O121" s="103" t="s">
        <v>40</v>
      </c>
      <c r="P121" s="101">
        <f>Q121/Q$107</f>
        <v>0.83503451195327627</v>
      </c>
      <c r="Q121" s="102">
        <f>SUM(Q111:Q120)</f>
        <v>47105.04</v>
      </c>
      <c r="R121" s="106"/>
      <c r="S121" s="107">
        <f t="shared" si="58"/>
        <v>8760.8500000000058</v>
      </c>
      <c r="T121" s="14"/>
      <c r="U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0" ht="20.25">
      <c r="A122" t="str">
        <f t="shared" si="32"/>
        <v>Véhicules usagésSalaires cadres</v>
      </c>
      <c r="B122" s="12" t="s">
        <v>74</v>
      </c>
      <c r="C122" s="108" t="s">
        <v>42</v>
      </c>
      <c r="D122" s="14"/>
      <c r="E122" s="14"/>
      <c r="F122" s="31">
        <f>+INDEX('[7]Budget original'!$A$2:$AO$496,MATCH($A122,'[7]Budget original'!$A$2:$A$496,0),MATCH(F$2,'[7]Budget original'!$A$2:$AO$2,0))</f>
        <v>6544.9093869731805</v>
      </c>
      <c r="G122" s="42"/>
      <c r="H122" s="14"/>
      <c r="I122" s="31">
        <f>+INDEX('[7]Budget révisé'!$A$2:$AO$496,MATCH($A122,'[7]Budget révisé'!$A$2:$A$496,0),MATCH(I$2,'[7]Budget révisé'!$A$2:$AO$2,0))</f>
        <v>6544.9093869731805</v>
      </c>
      <c r="J122" s="42"/>
      <c r="K122" s="14"/>
      <c r="L122" s="34">
        <f>SUMIFS([7]BV_Data_An_Cour!$O:$O,[7]BV_Data_An_Cour!$U:$U,$B122,[7]BV_Data_An_Cour!$V:$V,$C122,[7]BV_Data_An_Cour!$W:$W,$L$2)</f>
        <v>9570.9500000000007</v>
      </c>
      <c r="M122" s="42"/>
      <c r="N122" s="60">
        <f t="shared" si="56"/>
        <v>3026.0406130268202</v>
      </c>
      <c r="O122" s="42"/>
      <c r="P122" s="14"/>
      <c r="Q122" s="34">
        <f>SUMIFS([7]BV_Data_An_Prec!$O:$O,[7]BV_Data_An_Prec!$U:$U,$B122,[7]BV_Data_An_Prec!$V:$V,$C122,[7]BV_Data_An_Prec!$W:$W,$L$2)</f>
        <v>12888.81</v>
      </c>
      <c r="R122" s="42"/>
      <c r="S122" s="86">
        <f t="shared" si="58"/>
        <v>-3317.8599999999988</v>
      </c>
      <c r="T122" s="14"/>
      <c r="U122" s="14"/>
      <c r="V122" s="14" t="s">
        <v>244</v>
      </c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0" ht="20.25">
      <c r="A123" t="str">
        <f t="shared" si="32"/>
        <v>Véhicules usagésSalaires commis</v>
      </c>
      <c r="B123" s="12" t="s">
        <v>74</v>
      </c>
      <c r="C123" s="109" t="s">
        <v>43</v>
      </c>
      <c r="D123" s="82"/>
      <c r="E123" s="14"/>
      <c r="F123" s="23">
        <f>+INDEX('[7]Budget original'!$A$2:$AO$496,MATCH($A123,'[7]Budget original'!$A$2:$A$496,0),MATCH(F$2,'[7]Budget original'!$A$2:$AO$2,0))</f>
        <v>2228.7467866973179</v>
      </c>
      <c r="G123" s="84"/>
      <c r="H123" s="14"/>
      <c r="I123" s="23">
        <f>+INDEX('[7]Budget révisé'!$A$2:$AO$496,MATCH($A123,'[7]Budget révisé'!$A$2:$A$496,0),MATCH(I$2,'[7]Budget révisé'!$A$2:$AO$2,0))</f>
        <v>2228.7467866973179</v>
      </c>
      <c r="J123" s="42"/>
      <c r="K123" s="14"/>
      <c r="L123" s="23">
        <f>SUMIFS([7]BV_Data_An_Cour!$O:$O,[7]BV_Data_An_Cour!$U:$U,$B123,[7]BV_Data_An_Cour!$V:$V,$C123,[7]BV_Data_An_Cour!$W:$W,$L$2)</f>
        <v>2082.27</v>
      </c>
      <c r="M123" s="42"/>
      <c r="N123" s="60">
        <f t="shared" si="56"/>
        <v>-146.47678669731795</v>
      </c>
      <c r="O123" s="42"/>
      <c r="P123" s="14"/>
      <c r="Q123" s="23">
        <f>SUMIFS([7]BV_Data_An_Prec!$O:$O,[7]BV_Data_An_Prec!$U:$U,$B123,[7]BV_Data_An_Prec!$V:$V,$C123,[7]BV_Data_An_Prec!$W:$W,$L$2)</f>
        <v>3169.81</v>
      </c>
      <c r="R123" s="42"/>
      <c r="S123" s="86">
        <f t="shared" si="58"/>
        <v>-1087.54</v>
      </c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0" ht="20.25">
      <c r="A124" t="str">
        <f t="shared" si="32"/>
        <v>Véhicules usagésSalaires autres</v>
      </c>
      <c r="B124" s="12" t="s">
        <v>74</v>
      </c>
      <c r="C124" s="108" t="s">
        <v>44</v>
      </c>
      <c r="D124" s="110"/>
      <c r="E124" s="111"/>
      <c r="F124" s="31">
        <f>+INDEX('[7]Budget original'!$A$2:$AO$496,MATCH($A124,'[7]Budget original'!$A$2:$A$496,0),MATCH(F$2,'[7]Budget original'!$A$2:$AO$2,0))</f>
        <v>7027.5993604413807</v>
      </c>
      <c r="G124" s="112"/>
      <c r="H124" s="111"/>
      <c r="I124" s="31">
        <f>+INDEX('[7]Budget révisé'!$A$2:$AO$496,MATCH($A124,'[7]Budget révisé'!$A$2:$A$496,0),MATCH(I$2,'[7]Budget révisé'!$A$2:$AO$2,0))</f>
        <v>7027.5993604413807</v>
      </c>
      <c r="J124" s="113"/>
      <c r="K124" s="111"/>
      <c r="L124" s="34">
        <f>SUMIFS([7]BV_Data_An_Cour!$O:$O,[7]BV_Data_An_Cour!$U:$U,$B124,[7]BV_Data_An_Cour!$V:$V,$C124,[7]BV_Data_An_Cour!$W:$W,$L$2)</f>
        <v>8638.5499999999993</v>
      </c>
      <c r="M124" s="113"/>
      <c r="N124" s="115">
        <f t="shared" si="56"/>
        <v>1610.9506395586186</v>
      </c>
      <c r="O124" s="113"/>
      <c r="P124" s="111"/>
      <c r="Q124" s="34">
        <f>SUMIFS([7]BV_Data_An_Prec!$O:$O,[7]BV_Data_An_Prec!$U:$U,$B124,[7]BV_Data_An_Prec!$V:$V,$C124,[7]BV_Data_An_Prec!$W:$W,$L$2)</f>
        <v>10347.030000000001</v>
      </c>
      <c r="R124" s="113"/>
      <c r="S124" s="116">
        <f t="shared" si="58"/>
        <v>-1708.4800000000014</v>
      </c>
      <c r="T124" s="14"/>
      <c r="U124" s="14" t="s">
        <v>256</v>
      </c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0" ht="15.75" customHeight="1">
      <c r="A125" t="str">
        <f t="shared" si="32"/>
        <v>Véhicules usagésSalaires spécialistes</v>
      </c>
      <c r="B125" s="12" t="s">
        <v>74</v>
      </c>
      <c r="C125" s="108" t="s">
        <v>45</v>
      </c>
      <c r="D125" s="82"/>
      <c r="E125" s="14"/>
      <c r="F125" s="31">
        <f>+INDEX('[7]Budget original'!$A$2:$AO$496,MATCH($A125,'[7]Budget original'!$A$2:$A$496,0),MATCH(F$2,'[7]Budget original'!$A$2:$AO$2,0))</f>
        <v>0</v>
      </c>
      <c r="G125" s="84"/>
      <c r="H125" s="14"/>
      <c r="I125" s="31">
        <f>+INDEX('[7]Budget révisé'!$A$2:$AO$496,MATCH($A125,'[7]Budget révisé'!$A$2:$A$496,0),MATCH(I$2,'[7]Budget révisé'!$A$2:$AO$2,0))</f>
        <v>0</v>
      </c>
      <c r="J125" s="42"/>
      <c r="K125" s="14"/>
      <c r="L125" s="34">
        <f>SUMIFS([7]BV_Data_An_Cour!$O:$O,[7]BV_Data_An_Cour!$U:$U,$B125,[7]BV_Data_An_Cour!$V:$V,$C125,[7]BV_Data_An_Cour!$W:$W,$L$2)</f>
        <v>0</v>
      </c>
      <c r="M125" s="42"/>
      <c r="N125" s="60">
        <f t="shared" si="56"/>
        <v>0</v>
      </c>
      <c r="O125" s="42"/>
      <c r="P125" s="14"/>
      <c r="Q125" s="34">
        <f>SUMIFS([7]BV_Data_An_Prec!$O:$O,[7]BV_Data_An_Prec!$U:$U,$B125,[7]BV_Data_An_Prec!$V:$V,$C125,[7]BV_Data_An_Prec!$W:$W,$L$2)</f>
        <v>0</v>
      </c>
      <c r="R125" s="42"/>
      <c r="S125" s="86">
        <f t="shared" si="58"/>
        <v>0</v>
      </c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0" ht="15.75" hidden="1" customHeight="1">
      <c r="A126" t="str">
        <f t="shared" si="32"/>
        <v>Véhicules usagés[...]</v>
      </c>
      <c r="B126" s="12" t="s">
        <v>74</v>
      </c>
      <c r="C126" s="108" t="s">
        <v>21</v>
      </c>
      <c r="D126" s="82"/>
      <c r="E126" s="14"/>
      <c r="F126" s="31">
        <f>+INDEX('[7]Budget original'!$A$2:$AO$496,MATCH($A126,'[7]Budget original'!$A$2:$A$496,0),MATCH(F$2,'[7]Budget original'!$A$2:$AO$2,0))</f>
        <v>0</v>
      </c>
      <c r="G126" s="84"/>
      <c r="H126" s="14"/>
      <c r="I126" s="31">
        <f>+INDEX('[7]Budget révisé'!$A$2:$AO$496,MATCH($A126,'[7]Budget révisé'!$A$2:$A$496,0),MATCH(I$2,'[7]Budget révisé'!$A$2:$AO$2,0))</f>
        <v>0</v>
      </c>
      <c r="J126" s="42"/>
      <c r="K126" s="14"/>
      <c r="L126" s="34">
        <f>SUMIFS([7]BV_Data_An_Cour!$O:$O,[7]BV_Data_An_Cour!$U:$U,$B126,[7]BV_Data_An_Cour!$V:$V,$C126,[7]BV_Data_An_Cour!$W:$W,$L$2)</f>
        <v>0</v>
      </c>
      <c r="M126" s="42"/>
      <c r="N126" s="60">
        <f t="shared" si="56"/>
        <v>0</v>
      </c>
      <c r="O126" s="42"/>
      <c r="P126" s="14"/>
      <c r="Q126" s="34">
        <f>SUMIFS([7]BV_Data_An_Prec!$O:$O,[7]BV_Data_An_Prec!$U:$U,$B126,[7]BV_Data_An_Prec!$V:$V,$C126,[7]BV_Data_An_Prec!$W:$W,$L$2)</f>
        <v>0</v>
      </c>
      <c r="R126" s="42"/>
      <c r="S126" s="86">
        <f t="shared" si="58"/>
        <v>0</v>
      </c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1:40" ht="15.75" hidden="1" customHeight="1">
      <c r="A127" t="str">
        <f t="shared" si="32"/>
        <v>Véhicules usagés[...]</v>
      </c>
      <c r="B127" s="12" t="s">
        <v>74</v>
      </c>
      <c r="C127" s="108" t="s">
        <v>21</v>
      </c>
      <c r="D127" s="82"/>
      <c r="E127" s="14"/>
      <c r="F127" s="31">
        <f>+INDEX('[7]Budget original'!$A$2:$AO$496,MATCH($A127,'[7]Budget original'!$A$2:$A$496,0),MATCH(F$2,'[7]Budget original'!$A$2:$AO$2,0))</f>
        <v>0</v>
      </c>
      <c r="G127" s="84"/>
      <c r="H127" s="14"/>
      <c r="I127" s="31">
        <f>+INDEX('[7]Budget révisé'!$A$2:$AO$496,MATCH($A127,'[7]Budget révisé'!$A$2:$A$496,0),MATCH(I$2,'[7]Budget révisé'!$A$2:$AO$2,0))</f>
        <v>0</v>
      </c>
      <c r="J127" s="42"/>
      <c r="K127" s="14"/>
      <c r="L127" s="34">
        <f>SUMIFS([7]BV_Data_An_Cour!$O:$O,[7]BV_Data_An_Cour!$U:$U,$B127,[7]BV_Data_An_Cour!$V:$V,$C127,[7]BV_Data_An_Cour!$W:$W,$L$2)</f>
        <v>0</v>
      </c>
      <c r="M127" s="42"/>
      <c r="N127" s="60">
        <f t="shared" si="56"/>
        <v>0</v>
      </c>
      <c r="O127" s="42"/>
      <c r="P127" s="14"/>
      <c r="Q127" s="34">
        <f>SUMIFS([7]BV_Data_An_Prec!$O:$O,[7]BV_Data_An_Prec!$U:$U,$B127,[7]BV_Data_An_Prec!$V:$V,$C127,[7]BV_Data_An_Prec!$W:$W,$L$2)</f>
        <v>0</v>
      </c>
      <c r="R127" s="42"/>
      <c r="S127" s="86">
        <f t="shared" si="58"/>
        <v>0</v>
      </c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0" ht="15.75" hidden="1" customHeight="1">
      <c r="A128" t="str">
        <f t="shared" si="32"/>
        <v>Véhicules usagés[...]</v>
      </c>
      <c r="B128" s="12" t="s">
        <v>74</v>
      </c>
      <c r="C128" s="108" t="s">
        <v>21</v>
      </c>
      <c r="D128" s="82"/>
      <c r="E128" s="14"/>
      <c r="F128" s="31">
        <f>+INDEX('[7]Budget original'!$A$2:$AO$496,MATCH($A128,'[7]Budget original'!$A$2:$A$496,0),MATCH(F$2,'[7]Budget original'!$A$2:$AO$2,0))</f>
        <v>0</v>
      </c>
      <c r="G128" s="84"/>
      <c r="H128" s="14"/>
      <c r="I128" s="31">
        <f>+INDEX('[7]Budget révisé'!$A$2:$AO$496,MATCH($A128,'[7]Budget révisé'!$A$2:$A$496,0),MATCH(I$2,'[7]Budget révisé'!$A$2:$AO$2,0))</f>
        <v>0</v>
      </c>
      <c r="J128" s="42"/>
      <c r="K128" s="14"/>
      <c r="L128" s="34">
        <f>SUMIFS([7]BV_Data_An_Cour!$O:$O,[7]BV_Data_An_Cour!$U:$U,$B128,[7]BV_Data_An_Cour!$V:$V,$C128,[7]BV_Data_An_Cour!$W:$W,$L$2)</f>
        <v>0</v>
      </c>
      <c r="M128" s="42"/>
      <c r="N128" s="60">
        <f t="shared" si="56"/>
        <v>0</v>
      </c>
      <c r="O128" s="42"/>
      <c r="P128" s="14"/>
      <c r="Q128" s="34">
        <f>SUMIFS([7]BV_Data_An_Prec!$O:$O,[7]BV_Data_An_Prec!$U:$U,$B128,[7]BV_Data_An_Prec!$V:$V,$C128,[7]BV_Data_An_Prec!$W:$W,$L$2)</f>
        <v>0</v>
      </c>
      <c r="R128" s="42"/>
      <c r="S128" s="86">
        <f t="shared" si="58"/>
        <v>0</v>
      </c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0" ht="15.75" customHeight="1">
      <c r="A129" t="str">
        <f t="shared" si="32"/>
        <v>Véhicules usagésSalaires en absences</v>
      </c>
      <c r="B129" s="12" t="s">
        <v>74</v>
      </c>
      <c r="C129" s="109" t="s">
        <v>46</v>
      </c>
      <c r="D129" s="82"/>
      <c r="E129" s="14"/>
      <c r="F129" s="31">
        <f>+INDEX('[7]Budget original'!$A$2:$AO$496,MATCH($A129,'[7]Budget original'!$A$2:$A$496,0),MATCH(F$2,'[7]Budget original'!$A$2:$AO$2,0))</f>
        <v>5377.668444875676</v>
      </c>
      <c r="G129" s="84"/>
      <c r="H129" s="14"/>
      <c r="I129" s="31">
        <f>+INDEX('[7]Budget révisé'!$A$2:$AO$496,MATCH($A129,'[7]Budget révisé'!$A$2:$A$496,0),MATCH(I$2,'[7]Budget révisé'!$A$2:$AO$2,0))</f>
        <v>5377.668444875676</v>
      </c>
      <c r="J129" s="42"/>
      <c r="K129" s="14"/>
      <c r="L129" s="34">
        <f>SUMIFS([7]BV_Data_An_Cour!$O:$O,[7]BV_Data_An_Cour!$U:$U,$B129,[7]BV_Data_An_Cour!$V:$V,$C129,[7]BV_Data_An_Cour!$W:$W,$L$2)</f>
        <v>5541.84</v>
      </c>
      <c r="M129" s="42"/>
      <c r="N129" s="60">
        <f t="shared" si="56"/>
        <v>164.17155512432419</v>
      </c>
      <c r="O129" s="42"/>
      <c r="P129" s="14"/>
      <c r="Q129" s="34">
        <f>SUMIFS([7]BV_Data_An_Prec!$O:$O,[7]BV_Data_An_Prec!$U:$U,$B129,[7]BV_Data_An_Prec!$V:$V,$C129,[7]BV_Data_An_Prec!$W:$W,$L$2)</f>
        <v>5219</v>
      </c>
      <c r="R129" s="42"/>
      <c r="S129" s="86">
        <f t="shared" si="58"/>
        <v>322.84000000000015</v>
      </c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1:40" ht="15.75" customHeight="1">
      <c r="A130" t="str">
        <f t="shared" si="32"/>
        <v>Véhicules usagésDéduction à la source</v>
      </c>
      <c r="B130" s="12" t="s">
        <v>74</v>
      </c>
      <c r="C130" s="108" t="s">
        <v>47</v>
      </c>
      <c r="D130" s="110"/>
      <c r="E130" s="111"/>
      <c r="F130" s="55">
        <f>+INDEX('[7]Budget original'!$A$2:$AO$496,MATCH($A130,'[7]Budget original'!$A$2:$A$496,0),MATCH(F$2,'[7]Budget original'!$A$2:$AO$2,0))</f>
        <v>5377.668444875676</v>
      </c>
      <c r="G130" s="112"/>
      <c r="H130" s="111"/>
      <c r="I130" s="55">
        <f>+INDEX('[7]Budget révisé'!$A$2:$AO$496,MATCH($A130,'[7]Budget révisé'!$A$2:$A$496,0),MATCH(I$2,'[7]Budget révisé'!$A$2:$AO$2,0))</f>
        <v>5377.668444875676</v>
      </c>
      <c r="J130" s="113"/>
      <c r="K130" s="111"/>
      <c r="L130" s="56">
        <f>SUMIFS([7]BV_Data_An_Cour!$O:$O,[7]BV_Data_An_Cour!$U:$U,$B130,[7]BV_Data_An_Cour!$V:$V,$C130,[7]BV_Data_An_Cour!$W:$W,$L$2)</f>
        <v>6413.83</v>
      </c>
      <c r="M130" s="113"/>
      <c r="N130" s="115">
        <f t="shared" si="56"/>
        <v>1036.161555124324</v>
      </c>
      <c r="O130" s="113"/>
      <c r="P130" s="111"/>
      <c r="Q130" s="56">
        <f>SUMIFS([7]BV_Data_An_Prec!$O:$O,[7]BV_Data_An_Prec!$U:$U,$B130,[7]BV_Data_An_Prec!$V:$V,$C130,[7]BV_Data_An_Prec!$W:$W,$L$2)</f>
        <v>5644.7</v>
      </c>
      <c r="R130" s="113"/>
      <c r="S130" s="116">
        <f t="shared" si="58"/>
        <v>769.13000000000011</v>
      </c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0" ht="15.75" customHeight="1">
      <c r="A131" t="str">
        <f t="shared" si="32"/>
        <v>Véhicules usagésBénéfices marginaux</v>
      </c>
      <c r="B131" s="12" t="s">
        <v>74</v>
      </c>
      <c r="C131" s="108" t="s">
        <v>48</v>
      </c>
      <c r="D131" s="82"/>
      <c r="E131" s="14"/>
      <c r="F131" s="31">
        <f>+INDEX('[7]Budget original'!$A$2:$AO$496,MATCH($A131,'[7]Budget original'!$A$2:$A$496,0),MATCH(F$2,'[7]Budget original'!$A$2:$AO$2,0))</f>
        <v>3853.9957188275675</v>
      </c>
      <c r="G131" s="84"/>
      <c r="H131" s="14"/>
      <c r="I131" s="31">
        <f>+INDEX('[7]Budget révisé'!$A$2:$AO$496,MATCH($A131,'[7]Budget révisé'!$A$2:$A$496,0),MATCH(I$2,'[7]Budget révisé'!$A$2:$AO$2,0))</f>
        <v>3853.9957188275675</v>
      </c>
      <c r="J131" s="42"/>
      <c r="K131" s="14"/>
      <c r="L131" s="34">
        <f>SUMIFS([7]BV_Data_An_Cour!$O:$O,[7]BV_Data_An_Cour!$U:$U,$B131,[7]BV_Data_An_Cour!$V:$V,$C131,[7]BV_Data_An_Cour!$W:$W,$L$2)</f>
        <v>4596.58</v>
      </c>
      <c r="M131" s="42"/>
      <c r="N131" s="60">
        <f t="shared" si="56"/>
        <v>742.58428117243238</v>
      </c>
      <c r="O131" s="42"/>
      <c r="P131" s="14"/>
      <c r="Q131" s="34">
        <f>SUMIFS([7]BV_Data_An_Prec!$O:$O,[7]BV_Data_An_Prec!$U:$U,$B131,[7]BV_Data_An_Prec!$V:$V,$C131,[7]BV_Data_An_Prec!$W:$W,$L$2)</f>
        <v>3586.95</v>
      </c>
      <c r="R131" s="42"/>
      <c r="S131" s="86">
        <f t="shared" si="58"/>
        <v>1009.6300000000001</v>
      </c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1:40" ht="15.75" customHeight="1">
      <c r="A132" t="str">
        <f t="shared" si="32"/>
        <v>Véhicules usagésCsst</v>
      </c>
      <c r="B132" s="12" t="s">
        <v>74</v>
      </c>
      <c r="C132" s="108" t="s">
        <v>49</v>
      </c>
      <c r="D132" s="82"/>
      <c r="E132" s="14"/>
      <c r="F132" s="31">
        <f>+INDEX('[7]Budget original'!$A$2:$AO$496,MATCH($A132,'[7]Budget original'!$A$2:$A$496,0),MATCH(F$2,'[7]Budget original'!$A$2:$AO$2,0))</f>
        <v>896.27807414594599</v>
      </c>
      <c r="G132" s="84"/>
      <c r="H132" s="14"/>
      <c r="I132" s="31">
        <f>+INDEX('[7]Budget révisé'!$A$2:$AO$496,MATCH($A132,'[7]Budget révisé'!$A$2:$A$496,0),MATCH(I$2,'[7]Budget révisé'!$A$2:$AO$2,0))</f>
        <v>896.27807414594599</v>
      </c>
      <c r="J132" s="42"/>
      <c r="K132" s="14"/>
      <c r="L132" s="34">
        <f>SUMIFS([7]BV_Data_An_Cour!$O:$O,[7]BV_Data_An_Cour!$U:$U,$B132,[7]BV_Data_An_Cour!$V:$V,$C132,[7]BV_Data_An_Cour!$W:$W,$L$2)</f>
        <v>1068.97</v>
      </c>
      <c r="M132" s="42"/>
      <c r="N132" s="60">
        <f t="shared" si="56"/>
        <v>172.69192585405403</v>
      </c>
      <c r="O132" s="42"/>
      <c r="P132" s="14"/>
      <c r="Q132" s="34">
        <f>SUMIFS([7]BV_Data_An_Prec!$O:$O,[7]BV_Data_An_Prec!$U:$U,$B132,[7]BV_Data_An_Prec!$V:$V,$C132,[7]BV_Data_An_Prec!$W:$W,$L$2)</f>
        <v>1388.88</v>
      </c>
      <c r="R132" s="42"/>
      <c r="S132" s="86">
        <f t="shared" si="58"/>
        <v>-319.91000000000008</v>
      </c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0" ht="15.75" hidden="1" customHeight="1">
      <c r="A133" t="str">
        <f t="shared" si="32"/>
        <v>Véhicules usagés[...]</v>
      </c>
      <c r="B133" s="12" t="s">
        <v>74</v>
      </c>
      <c r="C133" s="30" t="s">
        <v>21</v>
      </c>
      <c r="D133" s="89"/>
      <c r="E133" s="117"/>
      <c r="F133" s="31">
        <f>+INDEX('[7]Budget original'!$A$2:$AO$496,MATCH($A133,'[7]Budget original'!$A$2:$A$496,0),MATCH(F$2,'[7]Budget original'!$A$2:$AO$2,0))</f>
        <v>0</v>
      </c>
      <c r="G133" s="91"/>
      <c r="H133" s="117"/>
      <c r="I133" s="31">
        <f>+INDEX('[7]Budget révisé'!$A$2:$AO$496,MATCH($A133,'[7]Budget révisé'!$A$2:$A$496,0),MATCH(I$2,'[7]Budget révisé'!$A$2:$AO$2,0))</f>
        <v>0</v>
      </c>
      <c r="J133" s="24"/>
      <c r="K133" s="117"/>
      <c r="L133" s="34">
        <f>SUMIFS([7]BV_Data_An_Cour!$O:$O,[7]BV_Data_An_Cour!$U:$U,$B133,[7]BV_Data_An_Cour!$V:$V,$C133,[7]BV_Data_An_Cour!$W:$W,$L$2)</f>
        <v>0</v>
      </c>
      <c r="M133" s="24"/>
      <c r="N133" s="153">
        <f t="shared" si="56"/>
        <v>0</v>
      </c>
      <c r="O133" s="24"/>
      <c r="P133" s="117"/>
      <c r="Q133" s="34">
        <f>SUMIFS([7]BV_Data_An_Prec!$O:$O,[7]BV_Data_An_Prec!$U:$U,$B133,[7]BV_Data_An_Prec!$V:$V,$C133,[7]BV_Data_An_Prec!$W:$W,$L$2)</f>
        <v>0</v>
      </c>
      <c r="R133" s="24"/>
      <c r="S133" s="95">
        <f t="shared" si="58"/>
        <v>0</v>
      </c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0" ht="15.75" customHeight="1">
      <c r="A134" t="str">
        <f t="shared" si="32"/>
        <v>Véhicules usagésTOTAL PERSONNEL</v>
      </c>
      <c r="B134" s="12" t="s">
        <v>74</v>
      </c>
      <c r="C134" s="99" t="s">
        <v>50</v>
      </c>
      <c r="D134" s="100" t="s">
        <v>40</v>
      </c>
      <c r="E134" s="101">
        <f>F134/F$107</f>
        <v>0.40371526228975185</v>
      </c>
      <c r="F134" s="102">
        <f>+SUM(F122:F133)</f>
        <v>31306.866216836741</v>
      </c>
      <c r="G134" s="103" t="s">
        <v>40</v>
      </c>
      <c r="H134" s="101">
        <f>I134/I$107</f>
        <v>0.40371526228975185</v>
      </c>
      <c r="I134" s="102">
        <f>+SUM(I122:I133)</f>
        <v>31306.866216836741</v>
      </c>
      <c r="J134" s="103" t="s">
        <v>40</v>
      </c>
      <c r="K134" s="101">
        <f>L134/L$107</f>
        <v>0.22573217700412898</v>
      </c>
      <c r="L134" s="102">
        <f>SUM(L122:L133)</f>
        <v>37912.990000000005</v>
      </c>
      <c r="M134" s="154"/>
      <c r="N134" s="119">
        <f t="shared" si="56"/>
        <v>6606.1237831632643</v>
      </c>
      <c r="O134" s="103" t="s">
        <v>40</v>
      </c>
      <c r="P134" s="101">
        <f>Q134/Q$107</f>
        <v>0.74888341595035901</v>
      </c>
      <c r="Q134" s="102">
        <f>SUM(Q122:Q133)</f>
        <v>42245.179999999993</v>
      </c>
      <c r="R134" s="154"/>
      <c r="S134" s="120">
        <f t="shared" si="58"/>
        <v>-4332.1899999999878</v>
      </c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0" ht="15.75" customHeight="1">
      <c r="A135" t="str">
        <f t="shared" si="32"/>
        <v>Véhicules usagésPublicité 2</v>
      </c>
      <c r="B135" s="12" t="s">
        <v>74</v>
      </c>
      <c r="C135" s="30" t="s">
        <v>51</v>
      </c>
      <c r="D135" s="82"/>
      <c r="E135" s="14"/>
      <c r="F135" s="31">
        <f>+INDEX('[7]Budget original'!$A$2:$AO$496,MATCH($A135,'[7]Budget original'!$A$2:$A$496,0),MATCH(F$2,'[7]Budget original'!$A$2:$AO$2,0))</f>
        <v>0</v>
      </c>
      <c r="G135" s="84"/>
      <c r="H135" s="14"/>
      <c r="I135" s="31">
        <f>+INDEX('[7]Budget révisé'!$A$2:$AO$496,MATCH($A135,'[7]Budget révisé'!$A$2:$A$496,0),MATCH(I$2,'[7]Budget révisé'!$A$2:$AO$2,0))</f>
        <v>0</v>
      </c>
      <c r="J135" s="42"/>
      <c r="K135" s="14"/>
      <c r="L135" s="34">
        <f>SUMIFS([7]BV_Data_An_Cour!$O:$O,[7]BV_Data_An_Cour!$U:$U,$B135,[7]BV_Data_An_Cour!$V:$V,$C135,[7]BV_Data_An_Cour!$W:$W,$L$2)</f>
        <v>0</v>
      </c>
      <c r="M135" s="42"/>
      <c r="N135" s="60">
        <f t="shared" si="56"/>
        <v>0</v>
      </c>
      <c r="O135" s="42"/>
      <c r="P135" s="14"/>
      <c r="Q135" s="34">
        <f>SUMIFS([7]BV_Data_An_Prec!$O:$O,[7]BV_Data_An_Prec!$U:$U,$B135,[7]BV_Data_An_Prec!$V:$V,$C135,[7]BV_Data_An_Prec!$W:$W,$L$2)</f>
        <v>0</v>
      </c>
      <c r="R135" s="42"/>
      <c r="S135" s="86">
        <f t="shared" si="58"/>
        <v>0</v>
      </c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0" ht="15.75" customHeight="1">
      <c r="A136" t="str">
        <f t="shared" si="32"/>
        <v>Véhicules usagésService gratuit 2</v>
      </c>
      <c r="B136" s="12" t="s">
        <v>74</v>
      </c>
      <c r="C136" s="30" t="s">
        <v>52</v>
      </c>
      <c r="D136" s="82"/>
      <c r="E136" s="14"/>
      <c r="F136" s="31">
        <f>+INDEX('[7]Budget original'!$A$2:$AO$496,MATCH($A136,'[7]Budget original'!$A$2:$A$496,0),MATCH(F$2,'[7]Budget original'!$A$2:$AO$2,0))</f>
        <v>0</v>
      </c>
      <c r="G136" s="84"/>
      <c r="H136" s="14"/>
      <c r="I136" s="31">
        <f>+INDEX('[7]Budget révisé'!$A$2:$AO$496,MATCH($A136,'[7]Budget révisé'!$A$2:$A$496,0),MATCH(I$2,'[7]Budget révisé'!$A$2:$AO$2,0))</f>
        <v>0</v>
      </c>
      <c r="J136" s="42"/>
      <c r="K136" s="14"/>
      <c r="L136" s="34">
        <f>SUMIFS([7]BV_Data_An_Cour!$O:$O,[7]BV_Data_An_Cour!$U:$U,$B136,[7]BV_Data_An_Cour!$V:$V,$C136,[7]BV_Data_An_Cour!$W:$W,$L$2)</f>
        <v>0</v>
      </c>
      <c r="M136" s="42"/>
      <c r="N136" s="60">
        <f t="shared" si="56"/>
        <v>0</v>
      </c>
      <c r="O136" s="42"/>
      <c r="P136" s="14"/>
      <c r="Q136" s="34">
        <f>SUMIFS([7]BV_Data_An_Prec!$O:$O,[7]BV_Data_An_Prec!$U:$U,$B136,[7]BV_Data_An_Prec!$V:$V,$C136,[7]BV_Data_An_Prec!$W:$W,$L$2)</f>
        <v>0</v>
      </c>
      <c r="R136" s="42"/>
      <c r="S136" s="86">
        <f t="shared" si="58"/>
        <v>0</v>
      </c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0" ht="15.75" customHeight="1">
      <c r="A137" t="str">
        <f t="shared" si="32"/>
        <v>Véhicules usagésFrais véhicules de cie</v>
      </c>
      <c r="B137" s="12" t="s">
        <v>74</v>
      </c>
      <c r="C137" s="88" t="s">
        <v>53</v>
      </c>
      <c r="D137" s="89"/>
      <c r="E137" s="117"/>
      <c r="F137" s="23">
        <f>+INDEX('[7]Budget original'!$A$2:$AO$496,MATCH($A137,'[7]Budget original'!$A$2:$A$496,0),MATCH(F$2,'[7]Budget original'!$A$2:$AO$2,0))</f>
        <v>215.04</v>
      </c>
      <c r="G137" s="91"/>
      <c r="H137" s="117"/>
      <c r="I137" s="23">
        <f>+INDEX('[7]Budget révisé'!$A$2:$AO$496,MATCH($A137,'[7]Budget révisé'!$A$2:$A$496,0),MATCH(I$2,'[7]Budget révisé'!$A$2:$AO$2,0))</f>
        <v>215.04</v>
      </c>
      <c r="J137" s="24"/>
      <c r="K137" s="117"/>
      <c r="L137" s="23">
        <f>SUMIFS([7]BV_Data_An_Cour!$O:$O,[7]BV_Data_An_Cour!$U:$U,$B137,[7]BV_Data_An_Cour!$V:$V,$C137,[7]BV_Data_An_Cour!$W:$W,$L$2)</f>
        <v>-436.37</v>
      </c>
      <c r="M137" s="24"/>
      <c r="N137" s="94">
        <f t="shared" si="56"/>
        <v>-651.41</v>
      </c>
      <c r="O137" s="24"/>
      <c r="P137" s="117"/>
      <c r="Q137" s="23">
        <f>SUMIFS([7]BV_Data_An_Prec!$O:$O,[7]BV_Data_An_Prec!$U:$U,$B137,[7]BV_Data_An_Prec!$V:$V,$C137,[7]BV_Data_An_Prec!$W:$W,$L$2)</f>
        <v>873.1</v>
      </c>
      <c r="R137" s="24"/>
      <c r="S137" s="95">
        <f t="shared" si="58"/>
        <v>-1309.47</v>
      </c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0" ht="15.75" customHeight="1">
      <c r="A138" t="str">
        <f t="shared" si="32"/>
        <v>Véhicules usagésInformatique</v>
      </c>
      <c r="B138" s="12" t="s">
        <v>74</v>
      </c>
      <c r="C138" s="30" t="s">
        <v>54</v>
      </c>
      <c r="D138" s="82"/>
      <c r="E138" s="14"/>
      <c r="F138" s="31">
        <f>+INDEX('[7]Budget original'!$A$2:$AO$496,MATCH($A138,'[7]Budget original'!$A$2:$A$496,0),MATCH(F$2,'[7]Budget original'!$A$2:$AO$2,0))</f>
        <v>2662.7736</v>
      </c>
      <c r="G138" s="84"/>
      <c r="H138" s="14"/>
      <c r="I138" s="31">
        <f>+INDEX('[7]Budget révisé'!$A$2:$AO$496,MATCH($A138,'[7]Budget révisé'!$A$2:$A$496,0),MATCH(I$2,'[7]Budget révisé'!$A$2:$AO$2,0))</f>
        <v>2662.7736</v>
      </c>
      <c r="J138" s="42"/>
      <c r="K138" s="14"/>
      <c r="L138" s="34">
        <f>SUMIFS([7]BV_Data_An_Cour!$O:$O,[7]BV_Data_An_Cour!$U:$U,$B138,[7]BV_Data_An_Cour!$V:$V,$C138,[7]BV_Data_An_Cour!$W:$W,$L$2)</f>
        <v>1637.82</v>
      </c>
      <c r="M138" s="42"/>
      <c r="N138" s="60">
        <f t="shared" si="56"/>
        <v>-1024.9536000000001</v>
      </c>
      <c r="O138" s="42"/>
      <c r="P138" s="14"/>
      <c r="Q138" s="34">
        <f>SUMIFS([7]BV_Data_An_Prec!$O:$O,[7]BV_Data_An_Prec!$U:$U,$B138,[7]BV_Data_An_Prec!$V:$V,$C138,[7]BV_Data_An_Prec!$W:$W,$L$2)</f>
        <v>4917.43</v>
      </c>
      <c r="R138" s="42"/>
      <c r="S138" s="86">
        <f t="shared" si="58"/>
        <v>-3279.6100000000006</v>
      </c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0" ht="15.75" customHeight="1">
      <c r="A139" t="str">
        <f t="shared" si="32"/>
        <v>Véhicules usagésFrais de déplacement</v>
      </c>
      <c r="B139" s="12" t="s">
        <v>74</v>
      </c>
      <c r="C139" s="30" t="s">
        <v>55</v>
      </c>
      <c r="D139" s="82"/>
      <c r="E139" s="14"/>
      <c r="F139" s="31">
        <f>+INDEX('[7]Budget original'!$A$2:$AO$496,MATCH($A139,'[7]Budget original'!$A$2:$A$496,0),MATCH(F$2,'[7]Budget original'!$A$2:$AO$2,0))</f>
        <v>598.68629999999996</v>
      </c>
      <c r="G139" s="84"/>
      <c r="H139" s="14"/>
      <c r="I139" s="31">
        <f>+INDEX('[7]Budget révisé'!$A$2:$AO$496,MATCH($A139,'[7]Budget révisé'!$A$2:$A$496,0),MATCH(I$2,'[7]Budget révisé'!$A$2:$AO$2,0))</f>
        <v>598.68629999999996</v>
      </c>
      <c r="J139" s="42"/>
      <c r="K139" s="14"/>
      <c r="L139" s="34">
        <f>SUMIFS([7]BV_Data_An_Cour!$O:$O,[7]BV_Data_An_Cour!$U:$U,$B139,[7]BV_Data_An_Cour!$V:$V,$C139,[7]BV_Data_An_Cour!$W:$W,$L$2)</f>
        <v>113.36</v>
      </c>
      <c r="M139" s="42"/>
      <c r="N139" s="60">
        <f t="shared" si="56"/>
        <v>-485.32629999999995</v>
      </c>
      <c r="O139" s="42"/>
      <c r="P139" s="14"/>
      <c r="Q139" s="34">
        <f>SUMIFS([7]BV_Data_An_Prec!$O:$O,[7]BV_Data_An_Prec!$U:$U,$B139,[7]BV_Data_An_Prec!$V:$V,$C139,[7]BV_Data_An_Prec!$W:$W,$L$2)</f>
        <v>729.24</v>
      </c>
      <c r="R139" s="42"/>
      <c r="S139" s="86">
        <f t="shared" si="58"/>
        <v>-615.88</v>
      </c>
      <c r="T139" s="155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1:40" ht="15.75" customHeight="1">
      <c r="A140" t="str">
        <f t="shared" si="32"/>
        <v>Véhicules usagésServices extérieurs</v>
      </c>
      <c r="B140" s="12" t="s">
        <v>74</v>
      </c>
      <c r="C140" s="88" t="s">
        <v>56</v>
      </c>
      <c r="D140" s="89"/>
      <c r="E140" s="117"/>
      <c r="F140" s="23">
        <f>+INDEX('[7]Budget original'!$A$2:$AO$496,MATCH($A140,'[7]Budget original'!$A$2:$A$496,0),MATCH(F$2,'[7]Budget original'!$A$2:$AO$2,0))</f>
        <v>2766.5604999999996</v>
      </c>
      <c r="G140" s="91"/>
      <c r="H140" s="117"/>
      <c r="I140" s="23">
        <f>+INDEX('[7]Budget révisé'!$A$2:$AO$496,MATCH($A140,'[7]Budget révisé'!$A$2:$A$496,0),MATCH(I$2,'[7]Budget révisé'!$A$2:$AO$2,0))</f>
        <v>2766.5604999999996</v>
      </c>
      <c r="J140" s="24"/>
      <c r="K140" s="117"/>
      <c r="L140" s="23">
        <f>SUMIFS([7]BV_Data_An_Cour!$O:$O,[7]BV_Data_An_Cour!$U:$U,$B140,[7]BV_Data_An_Cour!$V:$V,$C140,[7]BV_Data_An_Cour!$W:$W,$L$2)</f>
        <v>853.54</v>
      </c>
      <c r="M140" s="24"/>
      <c r="N140" s="94">
        <f t="shared" si="56"/>
        <v>-1913.0204999999996</v>
      </c>
      <c r="O140" s="24"/>
      <c r="P140" s="117"/>
      <c r="Q140" s="23">
        <f>SUMIFS([7]BV_Data_An_Prec!$O:$O,[7]BV_Data_An_Prec!$U:$U,$B140,[7]BV_Data_An_Prec!$V:$V,$C140,[7]BV_Data_An_Prec!$W:$W,$L$2)</f>
        <v>1671.85</v>
      </c>
      <c r="R140" s="24"/>
      <c r="S140" s="95">
        <f t="shared" si="58"/>
        <v>-818.31</v>
      </c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0" ht="15.75" customHeight="1">
      <c r="A141" t="str">
        <f t="shared" si="32"/>
        <v>Véhicules usagésFournitures autres</v>
      </c>
      <c r="B141" s="12" t="s">
        <v>74</v>
      </c>
      <c r="C141" s="30" t="s">
        <v>57</v>
      </c>
      <c r="D141" s="82"/>
      <c r="E141" s="14"/>
      <c r="F141" s="31">
        <f>+INDEX('[7]Budget original'!$A$2:$AO$496,MATCH($A141,'[7]Budget original'!$A$2:$A$496,0),MATCH(F$2,'[7]Budget original'!$A$2:$AO$2,0))</f>
        <v>120.83266974684352</v>
      </c>
      <c r="G141" s="84"/>
      <c r="H141" s="14"/>
      <c r="I141" s="31">
        <f>+INDEX('[7]Budget révisé'!$A$2:$AO$496,MATCH($A141,'[7]Budget révisé'!$A$2:$A$496,0),MATCH(I$2,'[7]Budget révisé'!$A$2:$AO$2,0))</f>
        <v>120.83266974684352</v>
      </c>
      <c r="J141" s="42"/>
      <c r="K141" s="14"/>
      <c r="L141" s="34">
        <f>SUMIFS([7]BV_Data_An_Cour!$O:$O,[7]BV_Data_An_Cour!$U:$U,$B141,[7]BV_Data_An_Cour!$V:$V,$C141,[7]BV_Data_An_Cour!$W:$W,$L$2)</f>
        <v>123.18</v>
      </c>
      <c r="M141" s="42"/>
      <c r="N141" s="60">
        <f t="shared" si="56"/>
        <v>2.3473302531564855</v>
      </c>
      <c r="O141" s="42"/>
      <c r="P141" s="14"/>
      <c r="Q141" s="34">
        <f>SUMIFS([7]BV_Data_An_Prec!$O:$O,[7]BV_Data_An_Prec!$U:$U,$B141,[7]BV_Data_An_Prec!$V:$V,$C141,[7]BV_Data_An_Prec!$W:$W,$L$2)</f>
        <v>108</v>
      </c>
      <c r="R141" s="42"/>
      <c r="S141" s="86">
        <f t="shared" si="58"/>
        <v>15.180000000000007</v>
      </c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1:40" ht="15.75" customHeight="1">
      <c r="A142" t="str">
        <f t="shared" si="32"/>
        <v>Véhicules usagésUniformes</v>
      </c>
      <c r="B142" s="12" t="s">
        <v>74</v>
      </c>
      <c r="C142" s="30" t="s">
        <v>58</v>
      </c>
      <c r="D142" s="82"/>
      <c r="E142" s="14"/>
      <c r="F142" s="31">
        <f>+INDEX('[7]Budget original'!$A$2:$AO$496,MATCH($A142,'[7]Budget original'!$A$2:$A$496,0),MATCH(F$2,'[7]Budget original'!$A$2:$AO$2,0))</f>
        <v>10</v>
      </c>
      <c r="G142" s="84"/>
      <c r="H142" s="14"/>
      <c r="I142" s="31">
        <f>+INDEX('[7]Budget révisé'!$A$2:$AO$496,MATCH($A142,'[7]Budget révisé'!$A$2:$A$496,0),MATCH(I$2,'[7]Budget révisé'!$A$2:$AO$2,0))</f>
        <v>10</v>
      </c>
      <c r="J142" s="42"/>
      <c r="K142" s="14"/>
      <c r="L142" s="34">
        <f>SUMIFS([7]BV_Data_An_Cour!$O:$O,[7]BV_Data_An_Cour!$U:$U,$B142,[7]BV_Data_An_Cour!$V:$V,$C142,[7]BV_Data_An_Cour!$W:$W,$L$2)</f>
        <v>0</v>
      </c>
      <c r="M142" s="42"/>
      <c r="N142" s="60">
        <f t="shared" si="56"/>
        <v>-10</v>
      </c>
      <c r="O142" s="42"/>
      <c r="P142" s="14"/>
      <c r="Q142" s="34">
        <f>SUMIFS([7]BV_Data_An_Prec!$O:$O,[7]BV_Data_An_Prec!$U:$U,$B142,[7]BV_Data_An_Prec!$V:$V,$C142,[7]BV_Data_An_Prec!$W:$W,$L$2)</f>
        <v>10</v>
      </c>
      <c r="R142" s="42"/>
      <c r="S142" s="86">
        <f t="shared" si="58"/>
        <v>-10</v>
      </c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0" ht="15.75" customHeight="1">
      <c r="A143" t="str">
        <f t="shared" si="32"/>
        <v>Véhicules usagésPapeterie</v>
      </c>
      <c r="B143" s="12" t="s">
        <v>74</v>
      </c>
      <c r="C143" s="30" t="s">
        <v>59</v>
      </c>
      <c r="D143" s="82"/>
      <c r="E143" s="14"/>
      <c r="F143" s="31">
        <f>+INDEX('[7]Budget original'!$A$2:$AO$496,MATCH($A143,'[7]Budget original'!$A$2:$A$496,0),MATCH(F$2,'[7]Budget original'!$A$2:$AO$2,0))</f>
        <v>261.59999999999997</v>
      </c>
      <c r="G143" s="84"/>
      <c r="H143" s="14"/>
      <c r="I143" s="31">
        <f>+INDEX('[7]Budget révisé'!$A$2:$AO$496,MATCH($A143,'[7]Budget révisé'!$A$2:$A$496,0),MATCH(I$2,'[7]Budget révisé'!$A$2:$AO$2,0))</f>
        <v>261.59999999999997</v>
      </c>
      <c r="J143" s="42"/>
      <c r="K143" s="14"/>
      <c r="L143" s="33">
        <f>SUMIFS([7]BV_Data_An_Cour!$O:$O,[7]BV_Data_An_Cour!$U:$U,$B143,[7]BV_Data_An_Cour!$V:$V,$C143,[7]BV_Data_An_Cour!$W:$W,$L$2)</f>
        <v>92.99</v>
      </c>
      <c r="M143" s="42"/>
      <c r="N143" s="60">
        <f t="shared" si="56"/>
        <v>-168.60999999999996</v>
      </c>
      <c r="O143" s="42"/>
      <c r="P143" s="14"/>
      <c r="Q143" s="33">
        <f>SUMIFS([7]BV_Data_An_Prec!$O:$O,[7]BV_Data_An_Prec!$U:$U,$B143,[7]BV_Data_An_Prec!$V:$V,$C143,[7]BV_Data_An_Prec!$W:$W,$L$2)</f>
        <v>222</v>
      </c>
      <c r="R143" s="42"/>
      <c r="S143" s="86">
        <f t="shared" si="58"/>
        <v>-129.01</v>
      </c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0" ht="15.75" customHeight="1">
      <c r="A144" t="str">
        <f t="shared" si="32"/>
        <v>Véhicules usagésTéléphone</v>
      </c>
      <c r="B144" s="12" t="s">
        <v>74</v>
      </c>
      <c r="C144" s="30" t="s">
        <v>60</v>
      </c>
      <c r="D144" s="82"/>
      <c r="E144" s="14"/>
      <c r="F144" s="31">
        <f>+INDEX('[7]Budget original'!$A$2:$AO$496,MATCH($A144,'[7]Budget original'!$A$2:$A$496,0),MATCH(F$2,'[7]Budget original'!$A$2:$AO$2,0))</f>
        <v>268.09199999999998</v>
      </c>
      <c r="G144" s="84"/>
      <c r="H144" s="14"/>
      <c r="I144" s="31">
        <f>+INDEX('[7]Budget révisé'!$A$2:$AO$496,MATCH($A144,'[7]Budget révisé'!$A$2:$A$496,0),MATCH(I$2,'[7]Budget révisé'!$A$2:$AO$2,0))</f>
        <v>268.09199999999998</v>
      </c>
      <c r="J144" s="42"/>
      <c r="K144" s="14"/>
      <c r="L144" s="34">
        <f>SUMIFS([7]BV_Data_An_Cour!$O:$O,[7]BV_Data_An_Cour!$U:$U,$B144,[7]BV_Data_An_Cour!$V:$V,$C144,[7]BV_Data_An_Cour!$W:$W,$L$2)</f>
        <v>154.03</v>
      </c>
      <c r="M144" s="42"/>
      <c r="N144" s="60">
        <f t="shared" si="56"/>
        <v>-114.06199999999998</v>
      </c>
      <c r="O144" s="42"/>
      <c r="P144" s="14"/>
      <c r="Q144" s="34">
        <f>SUMIFS([7]BV_Data_An_Prec!$O:$O,[7]BV_Data_An_Prec!$U:$U,$B144,[7]BV_Data_An_Prec!$V:$V,$C144,[7]BV_Data_An_Prec!$W:$W,$L$2)</f>
        <v>119.6</v>
      </c>
      <c r="R144" s="42"/>
      <c r="S144" s="86">
        <f t="shared" si="58"/>
        <v>34.430000000000007</v>
      </c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0" ht="15.75" customHeight="1">
      <c r="A145" t="str">
        <f t="shared" si="32"/>
        <v>Véhicules usagésFrais postaux</v>
      </c>
      <c r="B145" s="12" t="s">
        <v>74</v>
      </c>
      <c r="C145" s="30" t="s">
        <v>61</v>
      </c>
      <c r="D145" s="82"/>
      <c r="E145" s="14"/>
      <c r="F145" s="31">
        <f>+INDEX('[7]Budget original'!$A$2:$AO$496,MATCH($A145,'[7]Budget original'!$A$2:$A$496,0),MATCH(F$2,'[7]Budget original'!$A$2:$AO$2,0))</f>
        <v>103.8</v>
      </c>
      <c r="G145" s="84"/>
      <c r="H145" s="14"/>
      <c r="I145" s="31">
        <f>+INDEX('[7]Budget révisé'!$A$2:$AO$496,MATCH($A145,'[7]Budget révisé'!$A$2:$A$496,0),MATCH(I$2,'[7]Budget révisé'!$A$2:$AO$2,0))</f>
        <v>103.8</v>
      </c>
      <c r="J145" s="42"/>
      <c r="K145" s="14"/>
      <c r="L145" s="34">
        <f>SUMIFS([7]BV_Data_An_Cour!$O:$O,[7]BV_Data_An_Cour!$U:$U,$B145,[7]BV_Data_An_Cour!$V:$V,$C145,[7]BV_Data_An_Cour!$W:$W,$L$2)</f>
        <v>59.3</v>
      </c>
      <c r="M145" s="42"/>
      <c r="N145" s="60">
        <f t="shared" si="56"/>
        <v>-44.5</v>
      </c>
      <c r="O145" s="42"/>
      <c r="P145" s="14"/>
      <c r="Q145" s="34">
        <f>SUMIFS([7]BV_Data_An_Prec!$O:$O,[7]BV_Data_An_Prec!$U:$U,$B145,[7]BV_Data_An_Prec!$V:$V,$C145,[7]BV_Data_An_Prec!$W:$W,$L$2)</f>
        <v>159.13</v>
      </c>
      <c r="R145" s="42"/>
      <c r="S145" s="86">
        <f t="shared" si="58"/>
        <v>-99.83</v>
      </c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0" ht="15.75" customHeight="1">
      <c r="A146" t="str">
        <f t="shared" si="32"/>
        <v>Véhicules usagésDivers</v>
      </c>
      <c r="B146" s="12" t="s">
        <v>74</v>
      </c>
      <c r="C146" s="30" t="s">
        <v>62</v>
      </c>
      <c r="D146" s="82"/>
      <c r="E146" s="14"/>
      <c r="F146" s="31">
        <f>+INDEX('[7]Budget original'!$A$2:$AO$496,MATCH($A146,'[7]Budget original'!$A$2:$A$496,0),MATCH(F$2,'[7]Budget original'!$A$2:$AO$2,0))</f>
        <v>430.91999999999996</v>
      </c>
      <c r="G146" s="84"/>
      <c r="H146" s="14"/>
      <c r="I146" s="31">
        <f>+INDEX('[7]Budget révisé'!$A$2:$AO$496,MATCH($A146,'[7]Budget révisé'!$A$2:$A$496,0),MATCH(I$2,'[7]Budget révisé'!$A$2:$AO$2,0))</f>
        <v>430.91999999999996</v>
      </c>
      <c r="J146" s="42"/>
      <c r="K146" s="14"/>
      <c r="L146" s="34">
        <f>SUMIFS([7]BV_Data_An_Cour!$O:$O,[7]BV_Data_An_Cour!$U:$U,$B146,[7]BV_Data_An_Cour!$V:$V,$C146,[7]BV_Data_An_Cour!$W:$W,$L$2)</f>
        <v>378.47</v>
      </c>
      <c r="M146" s="42"/>
      <c r="N146" s="60">
        <f t="shared" si="56"/>
        <v>-52.449999999999932</v>
      </c>
      <c r="O146" s="42"/>
      <c r="P146" s="14"/>
      <c r="Q146" s="34">
        <f>SUMIFS([7]BV_Data_An_Prec!$O:$O,[7]BV_Data_An_Prec!$U:$U,$B146,[7]BV_Data_An_Prec!$V:$V,$C146,[7]BV_Data_An_Prec!$W:$W,$L$2)</f>
        <v>665.7</v>
      </c>
      <c r="R146" s="42"/>
      <c r="S146" s="86">
        <f t="shared" si="58"/>
        <v>-287.23</v>
      </c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0" ht="15.75" customHeight="1">
      <c r="A147" t="str">
        <f t="shared" si="32"/>
        <v>Véhicules usagésFormation</v>
      </c>
      <c r="B147" s="12" t="s">
        <v>74</v>
      </c>
      <c r="C147" s="30" t="s">
        <v>63</v>
      </c>
      <c r="D147" s="82"/>
      <c r="E147" s="14"/>
      <c r="F147" s="31">
        <f>+INDEX('[7]Budget original'!$A$2:$AO$496,MATCH($A147,'[7]Budget original'!$A$2:$A$496,0),MATCH(F$2,'[7]Budget original'!$A$2:$AO$2,0))</f>
        <v>70.63</v>
      </c>
      <c r="G147" s="84"/>
      <c r="H147" s="14"/>
      <c r="I147" s="31">
        <f>+INDEX('[7]Budget révisé'!$A$2:$AO$496,MATCH($A147,'[7]Budget révisé'!$A$2:$A$496,0),MATCH(I$2,'[7]Budget révisé'!$A$2:$AO$2,0))</f>
        <v>70.63</v>
      </c>
      <c r="J147" s="42"/>
      <c r="K147" s="14"/>
      <c r="L147" s="34">
        <f>SUMIFS([7]BV_Data_An_Cour!$O:$O,[7]BV_Data_An_Cour!$U:$U,$B147,[7]BV_Data_An_Cour!$V:$V,$C147,[7]BV_Data_An_Cour!$W:$W,$L$2)</f>
        <v>10.62</v>
      </c>
      <c r="M147" s="42"/>
      <c r="N147" s="60">
        <f t="shared" si="56"/>
        <v>-60.01</v>
      </c>
      <c r="O147" s="42"/>
      <c r="P147" s="14"/>
      <c r="Q147" s="34">
        <f>SUMIFS([7]BV_Data_An_Prec!$O:$O,[7]BV_Data_An_Prec!$U:$U,$B147,[7]BV_Data_An_Prec!$V:$V,$C147,[7]BV_Data_An_Prec!$W:$W,$L$2)</f>
        <v>60</v>
      </c>
      <c r="R147" s="42"/>
      <c r="S147" s="86">
        <f t="shared" si="58"/>
        <v>-49.38</v>
      </c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0" ht="15.75" customHeight="1">
      <c r="A148" t="str">
        <f t="shared" si="32"/>
        <v>Véhicules usagésFrais bancaires</v>
      </c>
      <c r="B148" s="12" t="s">
        <v>74</v>
      </c>
      <c r="C148" s="30" t="s">
        <v>64</v>
      </c>
      <c r="D148" s="82"/>
      <c r="E148" s="14"/>
      <c r="F148" s="31">
        <f>+INDEX('[7]Budget original'!$A$2:$AO$496,MATCH($A148,'[7]Budget original'!$A$2:$A$496,0),MATCH(F$2,'[7]Budget original'!$A$2:$AO$2,0))</f>
        <v>715.98450716078355</v>
      </c>
      <c r="G148" s="84"/>
      <c r="H148" s="14"/>
      <c r="I148" s="31">
        <f>+INDEX('[7]Budget révisé'!$A$2:$AO$496,MATCH($A148,'[7]Budget révisé'!$A$2:$A$496,0),MATCH(I$2,'[7]Budget révisé'!$A$2:$AO$2,0))</f>
        <v>715.98450716078355</v>
      </c>
      <c r="J148" s="42"/>
      <c r="K148" s="14"/>
      <c r="L148" s="34">
        <f>AF447*W4</f>
        <v>647.84100000000001</v>
      </c>
      <c r="M148" s="42"/>
      <c r="N148" s="60">
        <f t="shared" si="56"/>
        <v>-68.143507160783543</v>
      </c>
      <c r="O148" s="42"/>
      <c r="P148" s="14"/>
      <c r="Q148" s="34">
        <f>AL447*W4</f>
        <v>499.54200000000003</v>
      </c>
      <c r="R148" s="42"/>
      <c r="S148" s="86">
        <f t="shared" si="58"/>
        <v>148.29899999999998</v>
      </c>
      <c r="T148" s="83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0" ht="15.75" hidden="1" customHeight="1">
      <c r="A149" t="str">
        <f t="shared" si="32"/>
        <v>Véhicules usagés[...]</v>
      </c>
      <c r="B149" s="12" t="s">
        <v>74</v>
      </c>
      <c r="C149" s="30" t="s">
        <v>21</v>
      </c>
      <c r="D149" s="82"/>
      <c r="E149" s="14"/>
      <c r="F149" s="31">
        <f>+INDEX('[7]Budget original'!$A$2:$AO$496,MATCH($A149,'[7]Budget original'!$A$2:$A$496,0),MATCH(F$2,'[7]Budget original'!$A$2:$AO$2,0))</f>
        <v>0</v>
      </c>
      <c r="G149" s="84"/>
      <c r="H149" s="14"/>
      <c r="I149" s="31">
        <f>+INDEX('[7]Budget révisé'!$A$2:$AO$496,MATCH($A149,'[7]Budget révisé'!$A$2:$A$496,0),MATCH(I$2,'[7]Budget révisé'!$A$2:$AO$2,0))</f>
        <v>0</v>
      </c>
      <c r="J149" s="42"/>
      <c r="K149" s="14"/>
      <c r="L149" s="34">
        <f>SUMIFS([7]BV_Data_An_Cour!$O:$O,[7]BV_Data_An_Cour!$U:$U,$B149,[7]BV_Data_An_Cour!$V:$V,$C149,[7]BV_Data_An_Cour!$W:$W,$L$2)</f>
        <v>0</v>
      </c>
      <c r="M149" s="42"/>
      <c r="N149" s="60">
        <f t="shared" si="56"/>
        <v>0</v>
      </c>
      <c r="O149" s="42"/>
      <c r="P149" s="14"/>
      <c r="Q149" s="34">
        <f>SUMIFS([7]BV_Data_An_Prec!$O:$O,[7]BV_Data_An_Prec!$U:$U,$B149,[7]BV_Data_An_Prec!$V:$V,$C149,[7]BV_Data_An_Prec!$W:$W,$L$2)</f>
        <v>0</v>
      </c>
      <c r="R149" s="42"/>
      <c r="S149" s="86">
        <f t="shared" si="58"/>
        <v>0</v>
      </c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1:40" ht="15.75" hidden="1" customHeight="1">
      <c r="A150" t="str">
        <f t="shared" si="32"/>
        <v>Véhicules usagés[...]</v>
      </c>
      <c r="B150" s="12" t="s">
        <v>74</v>
      </c>
      <c r="C150" s="30" t="s">
        <v>21</v>
      </c>
      <c r="D150" s="82"/>
      <c r="E150" s="14"/>
      <c r="F150" s="31">
        <f>+INDEX('[7]Budget original'!$A$2:$AO$496,MATCH($A150,'[7]Budget original'!$A$2:$A$496,0),MATCH(F$2,'[7]Budget original'!$A$2:$AO$2,0))</f>
        <v>0</v>
      </c>
      <c r="G150" s="84"/>
      <c r="H150" s="14"/>
      <c r="I150" s="31">
        <f>+INDEX('[7]Budget révisé'!$A$2:$AO$496,MATCH($A150,'[7]Budget révisé'!$A$2:$A$496,0),MATCH(I$2,'[7]Budget révisé'!$A$2:$AO$2,0))</f>
        <v>0</v>
      </c>
      <c r="J150" s="42"/>
      <c r="K150" s="14"/>
      <c r="L150" s="34">
        <f>SUMIFS([7]BV_Data_An_Cour!$O:$O,[7]BV_Data_An_Cour!$U:$U,$B150,[7]BV_Data_An_Cour!$V:$V,$C150,[7]BV_Data_An_Cour!$W:$W,$L$2)</f>
        <v>0</v>
      </c>
      <c r="M150" s="42"/>
      <c r="N150" s="60">
        <f t="shared" si="56"/>
        <v>0</v>
      </c>
      <c r="O150" s="42"/>
      <c r="P150" s="14"/>
      <c r="Q150" s="34">
        <f>SUMIFS([7]BV_Data_An_Prec!$O:$O,[7]BV_Data_An_Prec!$U:$U,$B150,[7]BV_Data_An_Prec!$V:$V,$C150,[7]BV_Data_An_Prec!$W:$W,$L$2)</f>
        <v>0</v>
      </c>
      <c r="R150" s="42"/>
      <c r="S150" s="86">
        <f t="shared" si="58"/>
        <v>0</v>
      </c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0" ht="15.75" hidden="1" customHeight="1">
      <c r="A151" t="str">
        <f t="shared" si="32"/>
        <v>Véhicules usagés[...]</v>
      </c>
      <c r="B151" s="12" t="s">
        <v>74</v>
      </c>
      <c r="C151" s="30" t="s">
        <v>21</v>
      </c>
      <c r="D151" s="82"/>
      <c r="E151" s="14"/>
      <c r="F151" s="31">
        <f>+INDEX('[7]Budget original'!$A$2:$AO$496,MATCH($A151,'[7]Budget original'!$A$2:$A$496,0),MATCH(F$2,'[7]Budget original'!$A$2:$AO$2,0))</f>
        <v>0</v>
      </c>
      <c r="G151" s="84"/>
      <c r="H151" s="14"/>
      <c r="I151" s="31">
        <f>+INDEX('[7]Budget révisé'!$A$2:$AO$496,MATCH($A151,'[7]Budget révisé'!$A$2:$A$496,0),MATCH(I$2,'[7]Budget révisé'!$A$2:$AO$2,0))</f>
        <v>0</v>
      </c>
      <c r="J151" s="42"/>
      <c r="K151" s="14"/>
      <c r="L151" s="34">
        <f>SUMIFS([7]BV_Data_An_Cour!$O:$O,[7]BV_Data_An_Cour!$U:$U,$B151,[7]BV_Data_An_Cour!$V:$V,$C151,[7]BV_Data_An_Cour!$W:$W,$L$2)</f>
        <v>0</v>
      </c>
      <c r="M151" s="42"/>
      <c r="N151" s="60">
        <f t="shared" si="56"/>
        <v>0</v>
      </c>
      <c r="O151" s="42"/>
      <c r="P151" s="14"/>
      <c r="Q151" s="34">
        <f>SUMIFS([7]BV_Data_An_Prec!$O:$O,[7]BV_Data_An_Prec!$U:$U,$B151,[7]BV_Data_An_Prec!$V:$V,$C151,[7]BV_Data_An_Prec!$W:$W,$L$2)</f>
        <v>0</v>
      </c>
      <c r="R151" s="42"/>
      <c r="S151" s="86">
        <f t="shared" si="58"/>
        <v>0</v>
      </c>
      <c r="T151" s="83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0" ht="15.75" customHeight="1">
      <c r="A152" t="str">
        <f t="shared" si="32"/>
        <v>Véhicules usagésTOTAL SEMI-FIXES</v>
      </c>
      <c r="B152" s="12" t="s">
        <v>74</v>
      </c>
      <c r="C152" s="99" t="s">
        <v>65</v>
      </c>
      <c r="D152" s="100" t="s">
        <v>40</v>
      </c>
      <c r="E152" s="101">
        <f>F152/F$107</f>
        <v>0.10606381173078283</v>
      </c>
      <c r="F152" s="102">
        <f>+SUM(F135:F151)</f>
        <v>8224.9195769076268</v>
      </c>
      <c r="G152" s="103" t="s">
        <v>40</v>
      </c>
      <c r="H152" s="101">
        <f>I152/I$107</f>
        <v>0.10606381173078283</v>
      </c>
      <c r="I152" s="102">
        <f>+SUM(I135:I151)</f>
        <v>8224.9195769076268</v>
      </c>
      <c r="J152" s="103" t="s">
        <v>40</v>
      </c>
      <c r="K152" s="101">
        <f>L152/L$107</f>
        <v>2.1641316816828342E-2</v>
      </c>
      <c r="L152" s="102">
        <f>+SUM(L135:L151)</f>
        <v>3634.7809999999995</v>
      </c>
      <c r="M152" s="106"/>
      <c r="N152" s="102">
        <f t="shared" si="56"/>
        <v>-4590.1385769076278</v>
      </c>
      <c r="O152" s="103" t="s">
        <v>40</v>
      </c>
      <c r="P152" s="101">
        <f>Q152/Q$107</f>
        <v>0.17790167820433236</v>
      </c>
      <c r="Q152" s="102">
        <f>+SUM(Q135:Q151)</f>
        <v>10035.592000000001</v>
      </c>
      <c r="R152" s="106"/>
      <c r="S152" s="107">
        <f t="shared" si="58"/>
        <v>-6400.8110000000015</v>
      </c>
      <c r="T152" s="118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0" ht="15.75" customHeight="1">
      <c r="A153" t="str">
        <f t="shared" si="32"/>
        <v>Véhicules usagés</v>
      </c>
      <c r="B153" s="12" t="s">
        <v>74</v>
      </c>
      <c r="C153" s="88"/>
      <c r="D153" s="89"/>
      <c r="E153" s="117"/>
      <c r="F153" s="60"/>
      <c r="G153" s="91"/>
      <c r="H153" s="117"/>
      <c r="I153" s="60"/>
      <c r="J153" s="24"/>
      <c r="K153" s="117"/>
      <c r="L153" s="94"/>
      <c r="M153" s="24"/>
      <c r="N153" s="94"/>
      <c r="O153" s="24"/>
      <c r="P153" s="117"/>
      <c r="Q153" s="94"/>
      <c r="R153" s="24"/>
      <c r="S153" s="95"/>
      <c r="T153" s="118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0" ht="15.75" customHeight="1">
      <c r="A154" t="str">
        <f t="shared" si="32"/>
        <v>Véhicules usagésTOTAL DES DÉPENSES</v>
      </c>
      <c r="B154" s="12" t="s">
        <v>74</v>
      </c>
      <c r="C154" s="99" t="s">
        <v>66</v>
      </c>
      <c r="D154" s="100" t="s">
        <v>40</v>
      </c>
      <c r="E154" s="101">
        <f>F154/F$107</f>
        <v>0.99752416200288263</v>
      </c>
      <c r="F154" s="102">
        <f>F121+F134+F152</f>
        <v>77354.90432232582</v>
      </c>
      <c r="G154" s="103" t="s">
        <v>40</v>
      </c>
      <c r="H154" s="101">
        <f>I154/I$107</f>
        <v>0.99752416200288263</v>
      </c>
      <c r="I154" s="102">
        <f>I121+I134+I152</f>
        <v>77354.90432232582</v>
      </c>
      <c r="J154" s="103" t="s">
        <v>40</v>
      </c>
      <c r="K154" s="101">
        <f>L154/L$107</f>
        <v>0.57999640143054443</v>
      </c>
      <c r="L154" s="102">
        <f>L121+L134+L152</f>
        <v>97413.661000000007</v>
      </c>
      <c r="M154" s="106"/>
      <c r="N154" s="119">
        <f>L154-I154</f>
        <v>20058.756677674188</v>
      </c>
      <c r="O154" s="103" t="s">
        <v>40</v>
      </c>
      <c r="P154" s="101">
        <f>Q154/Q$107</f>
        <v>1.7618196061079678</v>
      </c>
      <c r="Q154" s="102">
        <f>Q121+Q134+Q152</f>
        <v>99385.812000000005</v>
      </c>
      <c r="R154" s="106"/>
      <c r="S154" s="120">
        <f>L154-Q154</f>
        <v>-1972.150999999998</v>
      </c>
      <c r="T154" s="118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0" ht="15.75" customHeight="1">
      <c r="A155" t="str">
        <f t="shared" si="32"/>
        <v>Véhicules usagésProgramme used 1</v>
      </c>
      <c r="B155" s="494" t="s">
        <v>74</v>
      </c>
      <c r="C155" s="30" t="s">
        <v>216</v>
      </c>
      <c r="D155" s="156"/>
      <c r="E155" s="157"/>
      <c r="F155" s="31">
        <f>+INDEX('[7]Budget original'!$A$2:$AO$496,MATCH($A155,'[7]Budget original'!$A$2:$A$496,0),MATCH(F$2,'[7]Budget original'!$A$2:$AO$2,0))</f>
        <v>8500</v>
      </c>
      <c r="G155" s="158"/>
      <c r="H155" s="157"/>
      <c r="I155" s="31">
        <f>+INDEX('[7]Budget révisé'!$A$2:$AO$496,MATCH($A155,'[7]Budget révisé'!$A$2:$A$496,0),MATCH(I$2,'[7]Budget révisé'!$A$2:$AO$2,0))</f>
        <v>8500</v>
      </c>
      <c r="J155" s="158"/>
      <c r="K155" s="157"/>
      <c r="L155" s="33">
        <v>8500</v>
      </c>
      <c r="M155" s="42"/>
      <c r="N155" s="60">
        <f t="shared" ref="N155:N161" si="59">L155-I155</f>
        <v>0</v>
      </c>
      <c r="O155" s="158"/>
      <c r="P155" s="157"/>
      <c r="Q155" s="34">
        <f>-SUMIFS([7]BV_Data_An_Prec!$O:$O,[7]BV_Data_An_Prec!$U:$U,$B155,[7]BV_Data_An_Prec!$V:$V,$C155,[7]BV_Data_An_Prec!$W:$W,$L$2)</f>
        <v>0</v>
      </c>
      <c r="R155" s="42"/>
      <c r="S155" s="86">
        <f t="shared" ref="S155:S161" si="60">L155-Q155</f>
        <v>8500</v>
      </c>
      <c r="T155" s="118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0" ht="15.75" customHeight="1">
      <c r="A156" t="str">
        <f t="shared" si="32"/>
        <v>Véhicules usagésProgramme used 2</v>
      </c>
      <c r="B156" s="12" t="s">
        <v>74</v>
      </c>
      <c r="C156" s="30" t="s">
        <v>82</v>
      </c>
      <c r="D156" s="156"/>
      <c r="E156" s="157"/>
      <c r="F156" s="31">
        <f>+INDEX('[7]Budget original'!$A$2:$AO$496,MATCH($A156,'[7]Budget original'!$A$2:$A$496,0),MATCH(F$2,'[7]Budget original'!$A$2:$AO$2,0))</f>
        <v>0</v>
      </c>
      <c r="G156" s="158"/>
      <c r="H156" s="157"/>
      <c r="I156" s="31">
        <f>+INDEX('[7]Budget révisé'!$A$2:$AO$496,MATCH($A156,'[7]Budget révisé'!$A$2:$A$496,0),MATCH(I$2,'[7]Budget révisé'!$A$2:$AO$2,0))</f>
        <v>0</v>
      </c>
      <c r="J156" s="158"/>
      <c r="K156" s="157"/>
      <c r="L156" s="34">
        <f>-SUMIFS([7]BV_Data_An_Cour!$O:$O,[7]BV_Data_An_Cour!$U:$U,$B156,[7]BV_Data_An_Cour!$V:$V,$C156,[7]BV_Data_An_Cour!$W:$W,$L$2)</f>
        <v>0</v>
      </c>
      <c r="M156" s="42"/>
      <c r="N156" s="60">
        <f t="shared" si="59"/>
        <v>0</v>
      </c>
      <c r="O156" s="158"/>
      <c r="P156" s="157"/>
      <c r="Q156" s="34">
        <f>-SUMIFS([7]BV_Data_An_Prec!$O:$O,[7]BV_Data_An_Prec!$U:$U,$B156,[7]BV_Data_An_Prec!$V:$V,$C156,[7]BV_Data_An_Prec!$W:$W,$L$2)</f>
        <v>0</v>
      </c>
      <c r="R156" s="42"/>
      <c r="S156" s="86">
        <f t="shared" si="60"/>
        <v>0</v>
      </c>
      <c r="T156" s="118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0" ht="15.75" customHeight="1">
      <c r="A157" t="str">
        <f t="shared" si="32"/>
        <v>Véhicules usagésProgramme used 3</v>
      </c>
      <c r="B157" s="12" t="s">
        <v>74</v>
      </c>
      <c r="C157" s="30" t="s">
        <v>83</v>
      </c>
      <c r="D157" s="82"/>
      <c r="E157" s="14"/>
      <c r="F157" s="31">
        <f>+INDEX('[7]Budget original'!$A$2:$AO$496,MATCH($A157,'[7]Budget original'!$A$2:$A$496,0),MATCH(F$2,'[7]Budget original'!$A$2:$AO$2,0))</f>
        <v>0</v>
      </c>
      <c r="G157" s="84"/>
      <c r="H157" s="14"/>
      <c r="I157" s="31">
        <f>+INDEX('[7]Budget révisé'!$A$2:$AO$496,MATCH($A157,'[7]Budget révisé'!$A$2:$A$496,0),MATCH(I$2,'[7]Budget révisé'!$A$2:$AO$2,0))</f>
        <v>0</v>
      </c>
      <c r="J157" s="42"/>
      <c r="K157" s="14"/>
      <c r="L157" s="34">
        <f>-SUMIFS([7]BV_Data_An_Cour!$O:$O,[7]BV_Data_An_Cour!$U:$U,$B157,[7]BV_Data_An_Cour!$V:$V,$C157,[7]BV_Data_An_Cour!$W:$W,$L$2)</f>
        <v>0</v>
      </c>
      <c r="M157" s="42"/>
      <c r="N157" s="60">
        <f t="shared" si="59"/>
        <v>0</v>
      </c>
      <c r="O157" s="42"/>
      <c r="P157" s="14"/>
      <c r="Q157" s="34">
        <f>-SUMIFS([7]BV_Data_An_Prec!$O:$O,[7]BV_Data_An_Prec!$U:$U,$B157,[7]BV_Data_An_Prec!$V:$V,$C157,[7]BV_Data_An_Prec!$W:$W,$L$2)</f>
        <v>0</v>
      </c>
      <c r="R157" s="42"/>
      <c r="S157" s="86">
        <f t="shared" si="60"/>
        <v>0</v>
      </c>
      <c r="T157" s="118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0" ht="15.75" customHeight="1">
      <c r="A158" t="str">
        <f t="shared" ref="A158:A161" si="61">+B158&amp;C158</f>
        <v>Véhicules usagésFrais administration</v>
      </c>
      <c r="B158" s="12" t="s">
        <v>74</v>
      </c>
      <c r="C158" s="30" t="s">
        <v>71</v>
      </c>
      <c r="D158" s="82"/>
      <c r="E158" s="14"/>
      <c r="F158" s="31">
        <f>+INDEX('[7]Budget original'!$A$2:$AO$496,MATCH($A158,'[7]Budget original'!$A$2:$A$496,0),MATCH(F$2,'[7]Budget original'!$A$2:$AO$2,0))</f>
        <v>9488.3853918708883</v>
      </c>
      <c r="G158" s="84"/>
      <c r="H158" s="14"/>
      <c r="I158" s="31">
        <f>+INDEX('[7]Budget révisé'!$A$2:$AO$496,MATCH($A158,'[7]Budget révisé'!$A$2:$A$496,0),MATCH(I$2,'[7]Budget révisé'!$A$2:$AO$2,0))</f>
        <v>9488.3853918708883</v>
      </c>
      <c r="J158" s="42"/>
      <c r="K158" s="14"/>
      <c r="L158" s="33">
        <f>349*J96</f>
        <v>13262</v>
      </c>
      <c r="M158" s="42"/>
      <c r="N158" s="60">
        <f t="shared" si="59"/>
        <v>3773.6146081291117</v>
      </c>
      <c r="O158" s="42"/>
      <c r="P158" s="14"/>
      <c r="Q158" s="34">
        <f>349*O96</f>
        <v>10819</v>
      </c>
      <c r="R158" s="42"/>
      <c r="S158" s="86">
        <f t="shared" si="60"/>
        <v>2443</v>
      </c>
      <c r="T158" s="118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0" ht="15.75" hidden="1" customHeight="1">
      <c r="A159" t="str">
        <f t="shared" si="61"/>
        <v>Véhicules usagés[...]</v>
      </c>
      <c r="B159" s="12" t="s">
        <v>74</v>
      </c>
      <c r="C159" s="30" t="s">
        <v>21</v>
      </c>
      <c r="D159" s="82"/>
      <c r="E159" s="14"/>
      <c r="F159" s="31">
        <f>+INDEX('[7]Budget original'!$A$2:$AO$496,MATCH($A159,'[7]Budget original'!$A$2:$A$496,0),MATCH(F$2,'[7]Budget original'!$A$2:$AO$2,0))</f>
        <v>0</v>
      </c>
      <c r="G159" s="84"/>
      <c r="H159" s="14"/>
      <c r="I159" s="31">
        <f>+INDEX('[7]Budget révisé'!$A$2:$AO$496,MATCH($A159,'[7]Budget révisé'!$A$2:$A$496,0),MATCH(I$2,'[7]Budget révisé'!$A$2:$AO$2,0))</f>
        <v>0</v>
      </c>
      <c r="J159" s="42"/>
      <c r="K159" s="14"/>
      <c r="L159" s="33">
        <f>-SUMIFS([7]BV_Data_An_Cour!$O:$O,[7]BV_Data_An_Cour!$U:$U,$B159,[7]BV_Data_An_Cour!$V:$V,$C159,[7]BV_Data_An_Cour!$W:$W,$L$2)</f>
        <v>0</v>
      </c>
      <c r="M159" s="42"/>
      <c r="N159" s="60">
        <f t="shared" si="59"/>
        <v>0</v>
      </c>
      <c r="O159" s="42"/>
      <c r="P159" s="14"/>
      <c r="Q159" s="34">
        <f>-SUMIFS([7]BV_Data_An_Prec!$O:$O,[7]BV_Data_An_Prec!$U:$U,$B159,[7]BV_Data_An_Prec!$V:$V,$C159,[7]BV_Data_An_Prec!$W:$W,$L$2)</f>
        <v>0</v>
      </c>
      <c r="R159" s="42"/>
      <c r="S159" s="86">
        <f t="shared" si="60"/>
        <v>0</v>
      </c>
      <c r="T159" s="118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1:40" ht="15.75" hidden="1" customHeight="1">
      <c r="A160" t="str">
        <f t="shared" si="61"/>
        <v>Véhicules usagés[...]</v>
      </c>
      <c r="B160" s="12" t="s">
        <v>74</v>
      </c>
      <c r="C160" s="30" t="s">
        <v>21</v>
      </c>
      <c r="D160" s="82"/>
      <c r="E160" s="14"/>
      <c r="F160" s="31">
        <f>+INDEX('[7]Budget original'!$A$2:$AO$496,MATCH($A160,'[7]Budget original'!$A$2:$A$496,0),MATCH(F$2,'[7]Budget original'!$A$2:$AO$2,0))</f>
        <v>0</v>
      </c>
      <c r="G160" s="84"/>
      <c r="H160" s="14"/>
      <c r="I160" s="31">
        <f>+INDEX('[7]Budget révisé'!$A$2:$AO$496,MATCH($A160,'[7]Budget révisé'!$A$2:$A$496,0),MATCH(I$2,'[7]Budget révisé'!$A$2:$AO$2,0))</f>
        <v>0</v>
      </c>
      <c r="J160" s="42"/>
      <c r="K160" s="14"/>
      <c r="L160" s="33">
        <f>-SUMIFS([7]BV_Data_An_Cour!$O:$O,[7]BV_Data_An_Cour!$U:$U,$B160,[7]BV_Data_An_Cour!$V:$V,$C160,[7]BV_Data_An_Cour!$W:$W,$L$2)</f>
        <v>0</v>
      </c>
      <c r="M160" s="42"/>
      <c r="N160" s="60">
        <f t="shared" si="59"/>
        <v>0</v>
      </c>
      <c r="O160" s="42"/>
      <c r="P160" s="14"/>
      <c r="Q160" s="34">
        <f>-SUMIFS([7]BV_Data_An_Prec!$O:$O,[7]BV_Data_An_Prec!$U:$U,$B160,[7]BV_Data_An_Prec!$V:$V,$C160,[7]BV_Data_An_Prec!$W:$W,$L$2)</f>
        <v>0</v>
      </c>
      <c r="R160" s="42"/>
      <c r="S160" s="86">
        <f t="shared" si="60"/>
        <v>0</v>
      </c>
      <c r="T160" s="118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0" ht="15.75" hidden="1" customHeight="1">
      <c r="A161" t="str">
        <f t="shared" si="61"/>
        <v>Véhicules usagés[...]</v>
      </c>
      <c r="B161" s="12" t="s">
        <v>74</v>
      </c>
      <c r="C161" s="88" t="s">
        <v>21</v>
      </c>
      <c r="D161" s="89"/>
      <c r="E161" s="117"/>
      <c r="F161" s="31">
        <f>+INDEX('[7]Budget original'!$A$2:$AO$496,MATCH($A161,'[7]Budget original'!$A$2:$A$496,0),MATCH(F$2,'[7]Budget original'!$A$2:$AO$2,0))</f>
        <v>0</v>
      </c>
      <c r="G161" s="84"/>
      <c r="H161" s="14"/>
      <c r="I161" s="31">
        <f>+INDEX('[7]Budget révisé'!$A$2:$AO$496,MATCH($A161,'[7]Budget révisé'!$A$2:$A$496,0),MATCH(I$2,'[7]Budget révisé'!$A$2:$AO$2,0))</f>
        <v>0</v>
      </c>
      <c r="J161" s="42"/>
      <c r="K161" s="14"/>
      <c r="L161" s="33">
        <f>-SUMIFS([7]BV_Data_An_Cour!$O:$O,[7]BV_Data_An_Cour!$U:$U,$B161,[7]BV_Data_An_Cour!$V:$V,$C161,[7]BV_Data_An_Cour!$W:$W,$L$2)</f>
        <v>0</v>
      </c>
      <c r="M161" s="42"/>
      <c r="N161" s="60">
        <f t="shared" si="59"/>
        <v>0</v>
      </c>
      <c r="O161" s="42"/>
      <c r="P161" s="14"/>
      <c r="Q161" s="34">
        <f>-SUMIFS([7]BV_Data_An_Prec!$O:$O,[7]BV_Data_An_Prec!$U:$U,$B161,[7]BV_Data_An_Prec!$V:$V,$C161,[7]BV_Data_An_Prec!$W:$W,$L$2)</f>
        <v>0</v>
      </c>
      <c r="R161" s="42"/>
      <c r="S161" s="86">
        <f t="shared" si="60"/>
        <v>0</v>
      </c>
      <c r="T161" s="118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0" ht="15.75" customHeight="1">
      <c r="B162" s="12"/>
      <c r="C162" s="99" t="s">
        <v>72</v>
      </c>
      <c r="D162" s="100"/>
      <c r="E162" s="101"/>
      <c r="F162" s="102">
        <f>+SUM(F155:F161)</f>
        <v>17988.385391870888</v>
      </c>
      <c r="G162" s="103"/>
      <c r="H162" s="101"/>
      <c r="I162" s="102">
        <f>+SUM(I155:I161)</f>
        <v>17988.385391870888</v>
      </c>
      <c r="J162" s="103"/>
      <c r="K162" s="101"/>
      <c r="L162" s="102">
        <f>+SUM(L155:L161)</f>
        <v>21762</v>
      </c>
      <c r="M162" s="106"/>
      <c r="N162" s="102">
        <f>SUM(N157:N157)</f>
        <v>0</v>
      </c>
      <c r="O162" s="103"/>
      <c r="P162" s="101"/>
      <c r="Q162" s="102">
        <f>+SUM(Q155:Q161)</f>
        <v>10819</v>
      </c>
      <c r="R162" s="106"/>
      <c r="S162" s="107">
        <f>+SUM(S155:S161)</f>
        <v>10943</v>
      </c>
      <c r="T162" s="118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0" ht="15.75" customHeight="1">
      <c r="B163" s="12"/>
      <c r="C163" s="30"/>
      <c r="D163" s="82"/>
      <c r="E163" s="14"/>
      <c r="F163" s="60"/>
      <c r="G163" s="84"/>
      <c r="H163" s="14"/>
      <c r="I163" s="60"/>
      <c r="J163" s="42"/>
      <c r="K163" s="14"/>
      <c r="L163" s="60"/>
      <c r="M163" s="42"/>
      <c r="N163" s="60"/>
      <c r="O163" s="42"/>
      <c r="P163" s="14"/>
      <c r="Q163" s="60"/>
      <c r="R163" s="42"/>
      <c r="S163" s="86"/>
      <c r="T163" s="157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0" ht="15.75" customHeight="1" thickBot="1">
      <c r="B164" s="12"/>
      <c r="C164" s="130" t="s">
        <v>73</v>
      </c>
      <c r="D164" s="159"/>
      <c r="E164" s="131"/>
      <c r="F164" s="133">
        <f>F107-F154+F162</f>
        <v>18180.378948197435</v>
      </c>
      <c r="G164" s="160"/>
      <c r="H164" s="131"/>
      <c r="I164" s="133">
        <f>I107-I154+I162</f>
        <v>18180.378948197435</v>
      </c>
      <c r="J164" s="161"/>
      <c r="K164" s="132"/>
      <c r="L164" s="133">
        <f>L107-L154+L162</f>
        <v>92303.969000000026</v>
      </c>
      <c r="M164" s="161"/>
      <c r="N164" s="133">
        <f>L164-I164</f>
        <v>74123.590051802588</v>
      </c>
      <c r="O164" s="161"/>
      <c r="P164" s="132"/>
      <c r="Q164" s="133">
        <f>Q107-Q154+Q162</f>
        <v>-32155.921999999948</v>
      </c>
      <c r="R164" s="161"/>
      <c r="S164" s="135">
        <f>L164-Q164</f>
        <v>124459.89099999997</v>
      </c>
      <c r="T164" s="83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0" ht="15.75" customHeight="1" thickTop="1"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62"/>
      <c r="M165" s="11"/>
      <c r="N165" s="11"/>
      <c r="O165" s="11"/>
      <c r="P165" s="11"/>
      <c r="Q165" s="11"/>
      <c r="R165" s="11"/>
      <c r="S165" s="11"/>
      <c r="T165" s="162"/>
      <c r="U165" s="11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0" ht="15.75" customHeight="1"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62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spans="1:40" ht="33.75" customHeight="1">
      <c r="B167" s="12"/>
      <c r="C167" s="6" t="str">
        <f>C1</f>
        <v>Volks</v>
      </c>
      <c r="D167" s="2"/>
      <c r="E167" s="2"/>
      <c r="F167" s="2"/>
      <c r="G167" s="2"/>
      <c r="H167" s="1"/>
      <c r="I167" s="1"/>
      <c r="J167" s="1"/>
      <c r="K167" s="3" t="s">
        <v>84</v>
      </c>
      <c r="L167" s="2"/>
      <c r="M167" s="2"/>
      <c r="N167" s="1"/>
      <c r="O167" s="1"/>
      <c r="P167" s="2"/>
      <c r="Q167" s="1"/>
      <c r="R167" s="2"/>
      <c r="S167" s="5" t="str">
        <f>$S$1</f>
        <v>Réalisé, Septembre 2021</v>
      </c>
      <c r="T167" s="2"/>
      <c r="U167" s="6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spans="1:40" ht="15.75" customHeight="1" thickBot="1"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1:40" ht="15.75" customHeight="1" thickTop="1">
      <c r="B169" s="12"/>
      <c r="C169" s="13"/>
      <c r="D169" s="528" t="s">
        <v>5</v>
      </c>
      <c r="E169" s="529"/>
      <c r="F169" s="530"/>
      <c r="G169" s="526" t="s">
        <v>75</v>
      </c>
      <c r="H169" s="529"/>
      <c r="I169" s="530"/>
      <c r="J169" s="526" t="s">
        <v>7</v>
      </c>
      <c r="K169" s="529"/>
      <c r="L169" s="530"/>
      <c r="M169" s="526" t="s">
        <v>8</v>
      </c>
      <c r="N169" s="530"/>
      <c r="O169" s="528" t="s">
        <v>9</v>
      </c>
      <c r="P169" s="529"/>
      <c r="Q169" s="530"/>
      <c r="R169" s="526" t="s">
        <v>10</v>
      </c>
      <c r="S169" s="527"/>
      <c r="T169" s="156"/>
      <c r="U169" s="14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spans="1:40" ht="15.75" customHeight="1">
      <c r="A170" t="str">
        <f t="shared" ref="A170:A227" si="62">+B170&amp;C170</f>
        <v>Service</v>
      </c>
      <c r="B170" s="12" t="s">
        <v>84</v>
      </c>
      <c r="C170" s="30"/>
      <c r="D170" s="81" t="s">
        <v>41</v>
      </c>
      <c r="E170" s="81" t="s">
        <v>85</v>
      </c>
      <c r="F170" s="140" t="s">
        <v>13</v>
      </c>
      <c r="G170" s="141" t="s">
        <v>41</v>
      </c>
      <c r="H170" s="81" t="s">
        <v>85</v>
      </c>
      <c r="I170" s="140" t="s">
        <v>13</v>
      </c>
      <c r="J170" s="141" t="s">
        <v>41</v>
      </c>
      <c r="K170" s="81" t="s">
        <v>85</v>
      </c>
      <c r="L170" s="140" t="s">
        <v>13</v>
      </c>
      <c r="M170" s="141" t="s">
        <v>41</v>
      </c>
      <c r="N170" s="140" t="s">
        <v>13</v>
      </c>
      <c r="O170" s="81" t="s">
        <v>41</v>
      </c>
      <c r="P170" s="81" t="s">
        <v>85</v>
      </c>
      <c r="Q170" s="140" t="s">
        <v>13</v>
      </c>
      <c r="R170" s="141" t="s">
        <v>86</v>
      </c>
      <c r="S170" s="142" t="s">
        <v>13</v>
      </c>
      <c r="T170" s="81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0" ht="15.75" customHeight="1">
      <c r="A171" t="str">
        <f t="shared" si="62"/>
        <v>ServiceM/O Client</v>
      </c>
      <c r="B171" s="12" t="s">
        <v>84</v>
      </c>
      <c r="C171" s="30" t="s">
        <v>87</v>
      </c>
      <c r="D171" s="14">
        <f>+INDEX('[7]Budget original'!$A$2:$AO$496,MATCH($A171,'[7]Budget original'!$A$2:$A$496,0),MATCH(D$2,'[7]Budget original'!$A$2:$AO$2,0))</f>
        <v>301.96626227632748</v>
      </c>
      <c r="E171" s="83">
        <f>+INDEX('[7]Budget original'!$A$2:$AO$496,MATCH($A171,'[7]Budget original'!$A$2:$A$496,0),MATCH(E$2,'[7]Budget original'!$A$2:$AO$2,0))</f>
        <v>74114.142177121088</v>
      </c>
      <c r="F171" s="83">
        <f>+INDEX('[7]Budget original'!$A$2:$AO$496,MATCH($A171,'[7]Budget original'!$A$2:$A$496,0),MATCH(F$2,'[7]Budget original'!$A$2:$AO$2,0))</f>
        <v>55623.103447169939</v>
      </c>
      <c r="G171" s="163">
        <f>+INDEX('[7]Budget révisé'!$A$2:$AO$496,MATCH($A171,'[7]Budget révisé'!$A$2:$A$496,0),MATCH(G$2,'[7]Budget révisé'!$A$2:$AO$2,0))</f>
        <v>301.96626227632748</v>
      </c>
      <c r="H171" s="83">
        <f>+INDEX('[7]Budget révisé'!$A$2:$AO$496,MATCH($A171,'[7]Budget révisé'!$A$2:$A$496,0),MATCH(H$2,'[7]Budget révisé'!$A$2:$AO$2,0))</f>
        <v>74114.142177121088</v>
      </c>
      <c r="I171" s="83">
        <f>+INDEX('[7]Budget révisé'!$A$2:$AO$496,MATCH($A171,'[7]Budget révisé'!$A$2:$A$496,0),MATCH(I$2,'[7]Budget révisé'!$A$2:$AO$2,0))</f>
        <v>55623.103447169939</v>
      </c>
      <c r="J171" s="61">
        <f>-SUMIFS([7]BV_Data_An_Cour!$O:$O,[7]BV_Data_An_Cour!$U:$U,$B171,[7]BV_Data_An_Cour!$V:$V,$C171,[7]BV_Data_An_Cour!$W:$W,J$2)</f>
        <v>292</v>
      </c>
      <c r="K171" s="31">
        <f>-SUMIFS([7]BV_Data_An_Cour!$O:$O,[7]BV_Data_An_Cour!$X:$X,"Oui",[7]BV_Data_An_Cour!$U:$U,$B171,[7]BV_Data_An_Cour!$V:$V,$C171)</f>
        <v>69896.75</v>
      </c>
      <c r="L171" s="34">
        <f>-SUMIFS([7]BV_Data_An_Cour!$O:$O,[7]BV_Data_An_Cour!$U:$U,$B171,[7]BV_Data_An_Cour!$V:$V,$C171,[7]BV_Data_An_Cour!$W:$W,$L$2)</f>
        <v>54436.93</v>
      </c>
      <c r="M171" s="164">
        <f>(K171-H171)/H171</f>
        <v>-5.6904013906579225E-2</v>
      </c>
      <c r="N171" s="60">
        <f>L171-I171</f>
        <v>-1186.1734471699383</v>
      </c>
      <c r="O171" s="61">
        <f>-SUMIFS([7]BV_Data_An_Prec!$O:$O,[7]BV_Data_An_Prec!$U:$U,$B171,[7]BV_Data_An_Prec!$V:$V,$C171,[7]BV_Data_An_Prec!$W:$W,O$2)</f>
        <v>258</v>
      </c>
      <c r="P171" s="31">
        <f>-SUMIFS([7]BV_Data_An_Prec!$O:$O,[7]BV_Data_An_Prec!$X:$X,"Oui",[7]BV_Data_An_Prec!$U:$U,$B171,[7]BV_Data_An_Prec!$V:$V,$C171)</f>
        <v>70948.56</v>
      </c>
      <c r="Q171" s="34">
        <f>-SUMIFS([7]BV_Data_An_Prec!$O:$O,[7]BV_Data_An_Prec!$U:$U,$B171,[7]BV_Data_An_Prec!$V:$V,$C171,[7]BV_Data_An_Prec!$W:$W,$L$2)</f>
        <v>52138.49</v>
      </c>
      <c r="R171" s="164">
        <f>IF(O171=0,0,J171/O171)</f>
        <v>1.1317829457364341</v>
      </c>
      <c r="S171" s="86">
        <f>L171-Q171</f>
        <v>2298.4400000000023</v>
      </c>
      <c r="T171" s="83"/>
      <c r="U171" s="14">
        <f>K171*I172</f>
        <v>52457.925595085086</v>
      </c>
      <c r="V171" s="31">
        <f>U171-L171</f>
        <v>-1979.0044049149146</v>
      </c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0" ht="15.75" customHeight="1">
      <c r="A172" t="str">
        <f t="shared" si="62"/>
        <v>Service% profit / ventes</v>
      </c>
      <c r="B172" s="12" t="s">
        <v>84</v>
      </c>
      <c r="C172" s="30" t="s">
        <v>88</v>
      </c>
      <c r="D172" s="14"/>
      <c r="E172" s="150"/>
      <c r="F172" s="165">
        <f>F171/E171</f>
        <v>0.75050593332429738</v>
      </c>
      <c r="G172" s="42"/>
      <c r="H172" s="150"/>
      <c r="I172" s="165">
        <f>I171/H171</f>
        <v>0.75050593332429738</v>
      </c>
      <c r="J172" s="61"/>
      <c r="K172" s="14"/>
      <c r="L172" s="165">
        <f>IF(L171=0,0,L171/K171)</f>
        <v>0.77881918687206486</v>
      </c>
      <c r="M172" s="164"/>
      <c r="N172" s="60"/>
      <c r="O172" s="61"/>
      <c r="P172" s="14"/>
      <c r="Q172" s="165">
        <f>IF(Q171=0,0,Q171/P171)</f>
        <v>0.73487735339519222</v>
      </c>
      <c r="R172" s="61"/>
      <c r="S172" s="86"/>
      <c r="T172" s="83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0" ht="15.75" customHeight="1">
      <c r="A173" t="str">
        <f t="shared" si="62"/>
        <v>Service</v>
      </c>
      <c r="B173" s="12" t="s">
        <v>84</v>
      </c>
      <c r="C173" s="88"/>
      <c r="D173" s="117"/>
      <c r="E173" s="166">
        <f t="shared" ref="E173" si="63">IFERROR(E171/D171,0)</f>
        <v>245.43848580441642</v>
      </c>
      <c r="F173" s="167"/>
      <c r="G173" s="24"/>
      <c r="H173" s="166">
        <f t="shared" ref="H173" si="64">IFERROR(H171/G171,0)</f>
        <v>245.43848580441642</v>
      </c>
      <c r="I173" s="167"/>
      <c r="J173" s="168"/>
      <c r="K173" s="169">
        <f t="shared" ref="K173" si="65">IFERROR(K171/J171,0)</f>
        <v>239.37243150684932</v>
      </c>
      <c r="L173" s="167"/>
      <c r="M173" s="170"/>
      <c r="N173" s="94"/>
      <c r="O173" s="168"/>
      <c r="P173" s="169">
        <f t="shared" ref="P173" si="66">IFERROR(P171/O171,0)</f>
        <v>274.99441860465117</v>
      </c>
      <c r="Q173" s="167"/>
      <c r="R173" s="168"/>
      <c r="S173" s="95"/>
      <c r="T173" s="83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0" ht="18" customHeight="1">
      <c r="A174" t="str">
        <f t="shared" si="62"/>
        <v>ServiceM/O Garantie</v>
      </c>
      <c r="B174" s="12" t="s">
        <v>84</v>
      </c>
      <c r="C174" s="15" t="s">
        <v>89</v>
      </c>
      <c r="D174" s="171">
        <f>+INDEX('[7]Budget original'!$A$2:$AO$496,MATCH($A174,'[7]Budget original'!$A$2:$A$496,0),MATCH(D$2,'[7]Budget original'!$A$2:$AO$2,0))</f>
        <v>346.05881956587018</v>
      </c>
      <c r="E174" s="83">
        <f>+INDEX('[7]Budget original'!$A$2:$AO$496,MATCH($A174,'[7]Budget original'!$A$2:$A$496,0),MATCH(E$2,'[7]Budget original'!$A$2:$AO$2,0))</f>
        <v>61160.360285558061</v>
      </c>
      <c r="F174" s="83">
        <f>+INDEX('[7]Budget original'!$A$2:$AO$496,MATCH($A174,'[7]Budget original'!$A$2:$A$496,0),MATCH(F$2,'[7]Budget original'!$A$2:$AO$2,0))</f>
        <v>42699.982092681421</v>
      </c>
      <c r="G174" s="172">
        <f>+INDEX('[7]Budget révisé'!$A$2:$AO$496,MATCH($A174,'[7]Budget révisé'!$A$2:$A$496,0),MATCH(G$2,'[7]Budget révisé'!$A$2:$AO$2,0))</f>
        <v>346.05881956587018</v>
      </c>
      <c r="H174" s="83">
        <f>+INDEX('[7]Budget révisé'!$A$2:$AO$496,MATCH($A174,'[7]Budget révisé'!$A$2:$A$496,0),MATCH(H$2,'[7]Budget révisé'!$A$2:$AO$2,0))</f>
        <v>61160.360285558061</v>
      </c>
      <c r="I174" s="83">
        <f>+INDEX('[7]Budget révisé'!$A$2:$AO$496,MATCH($A174,'[7]Budget révisé'!$A$2:$A$496,0),MATCH(I$2,'[7]Budget révisé'!$A$2:$AO$2,0))</f>
        <v>42699.982092681421</v>
      </c>
      <c r="J174" s="172">
        <f>-SUMIFS([7]BV_Data_An_Cour!$O:$O,[7]BV_Data_An_Cour!$U:$U,$B174,[7]BV_Data_An_Cour!$V:$V,$C174,[7]BV_Data_An_Cour!$W:$W,J$2)</f>
        <v>379</v>
      </c>
      <c r="K174" s="173">
        <f>-SUMIFS([7]BV_Data_An_Cour!$O:$O,[7]BV_Data_An_Cour!$X:$X,"Oui",[7]BV_Data_An_Cour!$U:$U,$B174,[7]BV_Data_An_Cour!$V:$V,$C174)</f>
        <v>68120.67</v>
      </c>
      <c r="L174" s="34">
        <f>-SUMIFS([7]BV_Data_An_Cour!$O:$O,[7]BV_Data_An_Cour!$U:$U,$B174,[7]BV_Data_An_Cour!$V:$V,$C174,[7]BV_Data_An_Cour!$W:$W,$L$2)</f>
        <v>49561.869999999995</v>
      </c>
      <c r="M174" s="164">
        <f>(K174-H174)/H174</f>
        <v>0.11380426279283203</v>
      </c>
      <c r="N174" s="115">
        <f>L174-I174</f>
        <v>6861.8879073185744</v>
      </c>
      <c r="O174" s="172">
        <f>-SUMIFS([7]BV_Data_An_Prec!$O:$O,[7]BV_Data_An_Prec!$U:$U,$B174,[7]BV_Data_An_Prec!$V:$V,$C174,[7]BV_Data_An_Prec!$W:$W,O$2)</f>
        <v>266</v>
      </c>
      <c r="P174" s="173">
        <f>-SUMIFS([7]BV_Data_An_Prec!$O:$O,[7]BV_Data_An_Prec!$X:$X,"Oui",[7]BV_Data_An_Prec!$U:$U,$B174,[7]BV_Data_An_Prec!$V:$V,$C174)</f>
        <v>65342.43</v>
      </c>
      <c r="Q174" s="34">
        <f>-SUMIFS([7]BV_Data_An_Prec!$O:$O,[7]BV_Data_An_Prec!$U:$U,$B174,[7]BV_Data_An_Prec!$V:$V,$C174,[7]BV_Data_An_Prec!$W:$W,$L$2)</f>
        <v>45843.86</v>
      </c>
      <c r="R174" s="164">
        <f>IF(O174=0,0,J174/O174)</f>
        <v>1.4248120300751879</v>
      </c>
      <c r="S174" s="86">
        <f>L174-Q174</f>
        <v>3718.0099999999948</v>
      </c>
      <c r="T174" s="83"/>
      <c r="U174" s="14">
        <f>K174*I175</f>
        <v>47559.422076006165</v>
      </c>
      <c r="V174" s="31">
        <f>U174-L174</f>
        <v>-2002.44792399383</v>
      </c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0" ht="15.75" customHeight="1">
      <c r="A175" t="str">
        <f t="shared" si="62"/>
        <v>Service% profit / ventes</v>
      </c>
      <c r="B175" s="12" t="s">
        <v>84</v>
      </c>
      <c r="C175" s="30" t="s">
        <v>88</v>
      </c>
      <c r="D175" s="14"/>
      <c r="E175" s="14"/>
      <c r="F175" s="165">
        <f>F174/E174</f>
        <v>0.69816433214773377</v>
      </c>
      <c r="G175" s="42"/>
      <c r="H175" s="14"/>
      <c r="I175" s="165">
        <f>I174/H174</f>
        <v>0.69816433214773377</v>
      </c>
      <c r="J175" s="42"/>
      <c r="K175" s="14"/>
      <c r="L175" s="165">
        <f>IF(L174=0,0,L174/K174)</f>
        <v>0.72755993151564713</v>
      </c>
      <c r="M175" s="43"/>
      <c r="N175" s="44"/>
      <c r="O175" s="42"/>
      <c r="P175" s="14"/>
      <c r="Q175" s="165">
        <f>IF(Q174=0,0,Q174/P174)</f>
        <v>0.70159404846131368</v>
      </c>
      <c r="R175" s="43"/>
      <c r="S175" s="45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0" ht="15.75" customHeight="1">
      <c r="A176" t="str">
        <f t="shared" si="62"/>
        <v>Service</v>
      </c>
      <c r="B176" s="12" t="s">
        <v>84</v>
      </c>
      <c r="C176" s="88"/>
      <c r="D176" s="117"/>
      <c r="E176" s="117"/>
      <c r="F176" s="167"/>
      <c r="G176" s="24"/>
      <c r="H176" s="117"/>
      <c r="I176" s="167"/>
      <c r="J176" s="24"/>
      <c r="K176" s="174"/>
      <c r="L176" s="167"/>
      <c r="M176" s="175"/>
      <c r="N176" s="176"/>
      <c r="O176" s="24"/>
      <c r="P176" s="174"/>
      <c r="Q176" s="167"/>
      <c r="R176" s="175"/>
      <c r="S176" s="177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0" ht="15.75" customHeight="1">
      <c r="A177" t="str">
        <f t="shared" si="62"/>
        <v>ServiceM/O Interne</v>
      </c>
      <c r="B177" s="12" t="s">
        <v>84</v>
      </c>
      <c r="C177" s="30" t="s">
        <v>90</v>
      </c>
      <c r="D177" s="14">
        <f>+INDEX('[7]Budget original'!$A$2:$AO$496,MATCH($A177,'[7]Budget original'!$A$2:$A$496,0),MATCH(D$2,'[7]Budget original'!$A$2:$AO$2,0))</f>
        <v>248.43426877888152</v>
      </c>
      <c r="E177" s="83">
        <f>+INDEX('[7]Budget original'!$A$2:$AO$496,MATCH($A177,'[7]Budget original'!$A$2:$A$496,0),MATCH(E$2,'[7]Budget original'!$A$2:$AO$2,0))</f>
        <v>58586.309511497566</v>
      </c>
      <c r="F177" s="83">
        <f>+INDEX('[7]Budget original'!$A$2:$AO$496,MATCH($A177,'[7]Budget original'!$A$2:$A$496,0),MATCH(F$2,'[7]Budget original'!$A$2:$AO$2,0))</f>
        <v>42957.039538587269</v>
      </c>
      <c r="G177" s="42">
        <f>+INDEX('[7]Budget révisé'!$A$2:$AO$496,MATCH($A177,'[7]Budget révisé'!$A$2:$A$496,0),MATCH(G$2,'[7]Budget révisé'!$A$2:$AO$2,0))</f>
        <v>248.43426877888152</v>
      </c>
      <c r="H177" s="83">
        <f>+INDEX('[7]Budget révisé'!$A$2:$AO$496,MATCH($A177,'[7]Budget révisé'!$A$2:$A$496,0),MATCH(H$2,'[7]Budget révisé'!$A$2:$AO$2,0))</f>
        <v>58586.309511497566</v>
      </c>
      <c r="I177" s="83">
        <f>+INDEX('[7]Budget révisé'!$A$2:$AO$496,MATCH($A177,'[7]Budget révisé'!$A$2:$A$496,0),MATCH(I$2,'[7]Budget révisé'!$A$2:$AO$2,0))</f>
        <v>42957.039538587269</v>
      </c>
      <c r="J177" s="61">
        <f>-SUMIFS([7]BV_Data_An_Cour!$O:$O,[7]BV_Data_An_Cour!$U:$U,$B177,[7]BV_Data_An_Cour!$V:$V,$C177,[7]BV_Data_An_Cour!$W:$W,J$2)</f>
        <v>294</v>
      </c>
      <c r="K177" s="173">
        <f>-SUMIFS([7]BV_Data_An_Cour!$O:$O,[7]BV_Data_An_Cour!$X:$X,"Oui",[7]BV_Data_An_Cour!$U:$U,$B177,[7]BV_Data_An_Cour!$V:$V,$C177)</f>
        <v>72393.67</v>
      </c>
      <c r="L177" s="34">
        <f>-SUMIFS([7]BV_Data_An_Cour!$O:$O,[7]BV_Data_An_Cour!$U:$U,$B177,[7]BV_Data_An_Cour!$V:$V,$C177,[7]BV_Data_An_Cour!$W:$W,$L$2)</f>
        <v>55878.96</v>
      </c>
      <c r="M177" s="164">
        <f>(K177-H177)/H177</f>
        <v>0.23567554610676983</v>
      </c>
      <c r="N177" s="60">
        <f t="shared" ref="N177:N178" si="67">L177-I177</f>
        <v>12921.92046141273</v>
      </c>
      <c r="O177" s="61">
        <f>-SUMIFS([7]BV_Data_An_Prec!$O:$O,[7]BV_Data_An_Prec!$U:$U,$B177,[7]BV_Data_An_Prec!$V:$V,$C177,[7]BV_Data_An_Prec!$W:$W,O$2)</f>
        <v>243</v>
      </c>
      <c r="P177" s="173">
        <f>-SUMIFS([7]BV_Data_An_Prec!$O:$O,[7]BV_Data_An_Prec!$X:$X,"Oui",[7]BV_Data_An_Prec!$U:$U,$B177,[7]BV_Data_An_Prec!$V:$V,$C177)</f>
        <v>47564.6</v>
      </c>
      <c r="Q177" s="34">
        <f>-SUMIFS([7]BV_Data_An_Prec!$O:$O,[7]BV_Data_An_Prec!$U:$U,$B177,[7]BV_Data_An_Prec!$V:$V,$C177,[7]BV_Data_An_Prec!$W:$W,$L$2)</f>
        <v>33385.769999999997</v>
      </c>
      <c r="R177" s="164">
        <f>IF(O177=0,0,J177/O177)</f>
        <v>1.2098765432098766</v>
      </c>
      <c r="S177" s="86">
        <f>L177-Q177</f>
        <v>22493.190000000002</v>
      </c>
      <c r="T177" s="83"/>
      <c r="U177" s="14">
        <f>K177*I178</f>
        <v>53080.963290973923</v>
      </c>
      <c r="V177" s="31">
        <f>U177-L177</f>
        <v>-2797.9967090260761</v>
      </c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0" ht="15.75" customHeight="1">
      <c r="A178" t="str">
        <f t="shared" si="62"/>
        <v>Service% profit / ventes</v>
      </c>
      <c r="B178" s="12" t="s">
        <v>84</v>
      </c>
      <c r="C178" s="30" t="s">
        <v>88</v>
      </c>
      <c r="D178" s="14"/>
      <c r="E178" s="150"/>
      <c r="F178" s="165">
        <f>F177/E177</f>
        <v>0.73322658308349231</v>
      </c>
      <c r="G178" s="42"/>
      <c r="H178" s="150"/>
      <c r="I178" s="165">
        <f>I177/H177</f>
        <v>0.73322658308349231</v>
      </c>
      <c r="J178" s="61"/>
      <c r="K178" s="150"/>
      <c r="L178" s="165">
        <f>IF(L177=0,0,L177/K177)</f>
        <v>0.77187632565112396</v>
      </c>
      <c r="M178" s="164"/>
      <c r="N178" s="60">
        <f t="shared" si="67"/>
        <v>3.8649742567631651E-2</v>
      </c>
      <c r="O178" s="61"/>
      <c r="P178" s="150"/>
      <c r="Q178" s="165">
        <f>IF(Q177=0,0,Q177/P177)</f>
        <v>0.70190372672113288</v>
      </c>
      <c r="R178" s="61">
        <f>O178-K178</f>
        <v>0</v>
      </c>
      <c r="S178" s="86"/>
      <c r="T178" s="83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0" ht="15.75" customHeight="1">
      <c r="A179" t="str">
        <f t="shared" si="62"/>
        <v>Service</v>
      </c>
      <c r="B179" s="12" t="s">
        <v>84</v>
      </c>
      <c r="C179" s="30"/>
      <c r="D179" s="14"/>
      <c r="E179" s="178"/>
      <c r="F179" s="179"/>
      <c r="G179" s="42"/>
      <c r="H179" s="178"/>
      <c r="I179" s="167"/>
      <c r="J179" s="61"/>
      <c r="K179" s="180"/>
      <c r="L179" s="165"/>
      <c r="M179" s="164"/>
      <c r="N179" s="60"/>
      <c r="O179" s="61"/>
      <c r="P179" s="180"/>
      <c r="Q179" s="165"/>
      <c r="R179" s="181"/>
      <c r="S179" s="86"/>
      <c r="T179" s="83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1:40" ht="15.75" customHeight="1">
      <c r="A180" t="str">
        <f t="shared" si="62"/>
        <v>ServiceM/O Esthétique</v>
      </c>
      <c r="B180" s="12" t="s">
        <v>84</v>
      </c>
      <c r="C180" s="15" t="s">
        <v>91</v>
      </c>
      <c r="D180" s="111">
        <f>+INDEX('[7]Budget original'!$A$2:$AO$496,MATCH($A180,'[7]Budget original'!$A$2:$A$496,0),MATCH(D$2,'[7]Budget original'!$A$2:$AO$2,0))</f>
        <v>0</v>
      </c>
      <c r="E180" s="83">
        <f>+INDEX('[7]Budget original'!$A$2:$AO$496,MATCH($A180,'[7]Budget original'!$A$2:$A$496,0),MATCH(E$2,'[7]Budget original'!$A$2:$AO$2,0))</f>
        <v>106.76534905417911</v>
      </c>
      <c r="F180" s="83">
        <f>+INDEX('[7]Budget original'!$A$2:$AO$496,MATCH($A180,'[7]Budget original'!$A$2:$A$496,0),MATCH(F$2,'[7]Budget original'!$A$2:$AO$2,0))</f>
        <v>79.006358300092543</v>
      </c>
      <c r="G180" s="113">
        <f>+INDEX('[7]Budget révisé'!$A$2:$AO$496,MATCH($A180,'[7]Budget révisé'!$A$2:$A$496,0),MATCH(G$2,'[7]Budget révisé'!$A$2:$AO$2,0))</f>
        <v>0</v>
      </c>
      <c r="H180" s="83">
        <f>+INDEX('[7]Budget révisé'!$A$2:$AO$496,MATCH($A180,'[7]Budget révisé'!$A$2:$A$496,0),MATCH(H$2,'[7]Budget révisé'!$A$2:$AO$2,0))</f>
        <v>106.76534905417911</v>
      </c>
      <c r="I180" s="83">
        <f>+INDEX('[7]Budget révisé'!$A$2:$AO$496,MATCH($A180,'[7]Budget révisé'!$A$2:$A$496,0),MATCH(I$2,'[7]Budget révisé'!$A$2:$AO$2,0))</f>
        <v>79.006358300092543</v>
      </c>
      <c r="J180" s="172">
        <f>-SUMIFS([7]BV_Data_An_Cour!$O:$O,[7]BV_Data_An_Cour!$U:$U,$B180,[7]BV_Data_An_Cour!$V:$V,$C180,[7]BV_Data_An_Cour!$W:$W,J$2)</f>
        <v>0</v>
      </c>
      <c r="K180" s="173">
        <f>-SUMIFS([7]BV_Data_An_Cour!$O:$O,[7]BV_Data_An_Cour!$X:$X,"Oui",[7]BV_Data_An_Cour!$U:$U,$B180,[7]BV_Data_An_Cour!$V:$V,$C180)</f>
        <v>247.33</v>
      </c>
      <c r="L180" s="114">
        <f>-SUMIFS([7]BV_Data_An_Cour!$O:$O,[7]BV_Data_An_Cour!$U:$U,$B180,[7]BV_Data_An_Cour!$V:$V,$C180,[7]BV_Data_An_Cour!$W:$W,$L$2)</f>
        <v>-2060.16</v>
      </c>
      <c r="M180" s="182">
        <f>IF(H180=0,0,(K180-H180)/H180)</f>
        <v>1.3165755761683504</v>
      </c>
      <c r="N180" s="115">
        <f>L180-I180</f>
        <v>-2139.1663583000923</v>
      </c>
      <c r="O180" s="172">
        <f>-SUMIFS([7]BV_Data_An_Prec!$O:$O,[7]BV_Data_An_Prec!$U:$U,$B180,[7]BV_Data_An_Prec!$V:$V,$C180,[7]BV_Data_An_Prec!$W:$W,O$2)</f>
        <v>0</v>
      </c>
      <c r="P180" s="173">
        <f>-SUMIFS([7]BV_Data_An_Prec!$O:$O,[7]BV_Data_An_Prec!$X:$X,"Oui",[7]BV_Data_An_Prec!$U:$U,$B180,[7]BV_Data_An_Prec!$V:$V,$C180)</f>
        <v>62.5</v>
      </c>
      <c r="Q180" s="114">
        <f>-SUMIFS([7]BV_Data_An_Prec!$O:$O,[7]BV_Data_An_Prec!$U:$U,$B180,[7]BV_Data_An_Prec!$V:$V,$C180,[7]BV_Data_An_Prec!$W:$W,$L$2)</f>
        <v>62.5</v>
      </c>
      <c r="R180" s="164">
        <f>IF(O180=0,0,J180/O180)</f>
        <v>0</v>
      </c>
      <c r="S180" s="116">
        <f>L180-Q180</f>
        <v>-2122.66</v>
      </c>
      <c r="T180" s="83"/>
      <c r="U180" s="14">
        <f>K180*I181</f>
        <v>183.02420000000001</v>
      </c>
      <c r="V180" s="31">
        <f>U180-L180</f>
        <v>2243.1841999999997</v>
      </c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0" ht="15.75" customHeight="1">
      <c r="A181" t="str">
        <f t="shared" si="62"/>
        <v>Service% profit / ventes</v>
      </c>
      <c r="B181" s="12" t="s">
        <v>84</v>
      </c>
      <c r="C181" s="30" t="s">
        <v>88</v>
      </c>
      <c r="D181" s="77"/>
      <c r="E181" s="183"/>
      <c r="F181" s="165">
        <f>IFERROR(F180/E180,0)</f>
        <v>0.74</v>
      </c>
      <c r="G181" s="79"/>
      <c r="H181" s="183"/>
      <c r="I181" s="165">
        <f>IFERROR(I180/H180,0)</f>
        <v>0.74</v>
      </c>
      <c r="J181" s="184"/>
      <c r="K181" s="183">
        <f>IF(J181&lt;=0,0,L181/J181)</f>
        <v>0</v>
      </c>
      <c r="L181" s="165">
        <f>IF(L180=0,0,L180/K180)</f>
        <v>-8.3296001293817969</v>
      </c>
      <c r="M181" s="61">
        <f>J181-G181</f>
        <v>0</v>
      </c>
      <c r="N181" s="185"/>
      <c r="O181" s="184"/>
      <c r="P181" s="183">
        <f>IF(O181&lt;=0,0,Q181/O181)</f>
        <v>0</v>
      </c>
      <c r="Q181" s="165">
        <f>IF(Q180=0,0,Q180/P180)</f>
        <v>1</v>
      </c>
      <c r="R181" s="42"/>
      <c r="S181" s="186"/>
      <c r="T181" s="118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0" ht="15.75" customHeight="1">
      <c r="A182" t="str">
        <f t="shared" si="62"/>
        <v>Service</v>
      </c>
      <c r="B182" s="12" t="s">
        <v>84</v>
      </c>
      <c r="C182" s="88"/>
      <c r="D182" s="187"/>
      <c r="E182" s="188"/>
      <c r="F182" s="167"/>
      <c r="G182" s="189"/>
      <c r="H182" s="188"/>
      <c r="I182" s="167"/>
      <c r="J182" s="190"/>
      <c r="K182" s="26"/>
      <c r="L182" s="167"/>
      <c r="M182" s="168"/>
      <c r="N182" s="191"/>
      <c r="O182" s="190"/>
      <c r="P182" s="26"/>
      <c r="Q182" s="167"/>
      <c r="R182" s="24"/>
      <c r="S182" s="192"/>
      <c r="T182" s="118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0" ht="26.25" customHeight="1" thickBot="1">
      <c r="A183" t="str">
        <f t="shared" si="62"/>
        <v>ServiceAjustement M/O</v>
      </c>
      <c r="B183" s="12" t="s">
        <v>84</v>
      </c>
      <c r="C183" s="30" t="s">
        <v>92</v>
      </c>
      <c r="D183" s="14"/>
      <c r="E183" s="14"/>
      <c r="F183" s="60">
        <f>+INDEX('[7]Budget original'!$A$2:$AO$496,MATCH($A183,'[7]Budget original'!$A$2:$A$496,0),MATCH(F$2,'[7]Budget original'!$A$2:$AO$2,0))</f>
        <v>-3419.54898262199</v>
      </c>
      <c r="G183" s="42"/>
      <c r="H183" s="83"/>
      <c r="I183" s="83">
        <f>+INDEX('[7]Budget révisé'!$A$2:$AO$496,MATCH($A183,'[7]Budget révisé'!$A$2:$A$496,0),MATCH(I$2,'[7]Budget révisé'!$A$2:$AO$2,0))</f>
        <v>-3419.54898262199</v>
      </c>
      <c r="J183" s="61"/>
      <c r="K183" s="83"/>
      <c r="L183" s="83">
        <f>-SUMIFS([7]BV_Data_An_Cour!$O:$O,[7]BV_Data_An_Cour!$U:$U,$B183,[7]BV_Data_An_Cour!$V:$V,$C183,[7]BV_Data_An_Cour!$W:$W,$L$2)</f>
        <v>-2904.6</v>
      </c>
      <c r="M183" s="184"/>
      <c r="N183" s="60">
        <f t="shared" ref="N183:N184" si="68">L183-I183</f>
        <v>514.94898262199013</v>
      </c>
      <c r="O183" s="61"/>
      <c r="P183" s="83"/>
      <c r="Q183" s="34">
        <f>-SUMIFS([7]BV_Data_An_Prec!$O:$O,[7]BV_Data_An_Prec!$U:$U,$B183,[7]BV_Data_An_Prec!$V:$V,$C183,[7]BV_Data_An_Prec!$W:$W,$L$2)</f>
        <v>-3777.2</v>
      </c>
      <c r="R183" s="193"/>
      <c r="S183" s="86">
        <f t="shared" ref="S183:S184" si="69">L183-Q183</f>
        <v>872.59999999999991</v>
      </c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0" ht="15.75" customHeight="1" thickTop="1">
      <c r="A184" t="str">
        <f t="shared" si="62"/>
        <v>ServiceSous-total M/O</v>
      </c>
      <c r="B184" s="12" t="s">
        <v>84</v>
      </c>
      <c r="C184" s="194" t="s">
        <v>93</v>
      </c>
      <c r="D184" s="195"/>
      <c r="E184" s="195">
        <f t="shared" ref="E184:F184" si="70">E171+E174+E177+E180+E183</f>
        <v>193967.57732323089</v>
      </c>
      <c r="F184" s="196">
        <f t="shared" si="70"/>
        <v>137939.58245411675</v>
      </c>
      <c r="G184" s="197"/>
      <c r="H184" s="195">
        <f t="shared" ref="H184:L184" si="71">H171+H174+H177+H180+H183</f>
        <v>193967.57732323089</v>
      </c>
      <c r="I184" s="196">
        <f t="shared" si="71"/>
        <v>137939.58245411675</v>
      </c>
      <c r="J184" s="197">
        <f t="shared" si="71"/>
        <v>965</v>
      </c>
      <c r="K184" s="195">
        <f t="shared" si="71"/>
        <v>210658.41999999995</v>
      </c>
      <c r="L184" s="196">
        <f t="shared" si="71"/>
        <v>154912.99999999997</v>
      </c>
      <c r="M184" s="198">
        <f>(K184-H184)/H184</f>
        <v>8.6049652767251739E-2</v>
      </c>
      <c r="N184" s="196">
        <f t="shared" si="68"/>
        <v>16973.417545883218</v>
      </c>
      <c r="O184" s="197">
        <f t="shared" ref="O184:Q184" si="72">O171+O174+O177+O180+O183</f>
        <v>767</v>
      </c>
      <c r="P184" s="195">
        <f t="shared" si="72"/>
        <v>183918.09</v>
      </c>
      <c r="Q184" s="196">
        <f t="shared" si="72"/>
        <v>127653.42</v>
      </c>
      <c r="R184" s="43">
        <f>IF(O184=0,0,J184/O184)</f>
        <v>1.258148631029987</v>
      </c>
      <c r="S184" s="199">
        <f t="shared" si="69"/>
        <v>27259.579999999973</v>
      </c>
      <c r="T184" s="118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0" ht="15.75" customHeight="1">
      <c r="A185" t="str">
        <f t="shared" si="62"/>
        <v>Service% protit / ventes</v>
      </c>
      <c r="B185" s="12" t="s">
        <v>84</v>
      </c>
      <c r="C185" s="200" t="s">
        <v>94</v>
      </c>
      <c r="D185" s="201"/>
      <c r="E185" s="201"/>
      <c r="F185" s="202">
        <f>F184/E184</f>
        <v>0.71114762764836659</v>
      </c>
      <c r="G185" s="203"/>
      <c r="H185" s="515">
        <f>IF(G184=0,0,H184/G184)</f>
        <v>0</v>
      </c>
      <c r="I185" s="44">
        <f>I184/H184</f>
        <v>0.71114762764836659</v>
      </c>
      <c r="J185" s="203"/>
      <c r="K185" s="515">
        <f>IF(J184=0,0,K184/J184)</f>
        <v>218.2988808290155</v>
      </c>
      <c r="L185" s="44">
        <f>IF(L184=0,0,L184/K184)</f>
        <v>0.73537530567256704</v>
      </c>
      <c r="M185" s="203"/>
      <c r="N185" s="202">
        <f>N184/I184</f>
        <v>0.12304965147715403</v>
      </c>
      <c r="O185" s="203"/>
      <c r="P185" s="515">
        <f>IF(O184=0,0,P184/O184)</f>
        <v>239.78890482398955</v>
      </c>
      <c r="Q185" s="44">
        <f>IF(Q184=0,0,Q184/P184)</f>
        <v>0.69407756463760584</v>
      </c>
      <c r="R185" s="203"/>
      <c r="S185" s="45">
        <f>IF(R184=0,0,S184/R184)</f>
        <v>21666.42265284972</v>
      </c>
      <c r="T185" s="118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0" ht="15.75" customHeight="1">
      <c r="A186" t="str">
        <f t="shared" si="62"/>
        <v>Service</v>
      </c>
      <c r="B186" s="12" t="s">
        <v>84</v>
      </c>
      <c r="C186" s="36"/>
      <c r="D186" s="204"/>
      <c r="E186" s="205"/>
      <c r="F186" s="206"/>
      <c r="G186" s="207"/>
      <c r="H186" s="205"/>
      <c r="I186" s="206"/>
      <c r="J186" s="207"/>
      <c r="K186" s="205"/>
      <c r="L186" s="206"/>
      <c r="M186" s="207"/>
      <c r="N186" s="206"/>
      <c r="O186" s="207"/>
      <c r="P186" s="205"/>
      <c r="Q186" s="206"/>
      <c r="R186" s="207"/>
      <c r="S186" s="208"/>
      <c r="T186" s="118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1:40" ht="19.5" customHeight="1">
      <c r="A187" t="str">
        <f t="shared" si="62"/>
        <v>ServiceSous-traitement</v>
      </c>
      <c r="B187" s="12" t="s">
        <v>84</v>
      </c>
      <c r="C187" s="30" t="s">
        <v>95</v>
      </c>
      <c r="D187" s="83"/>
      <c r="E187" s="83">
        <f>+INDEX('[7]Budget original'!$A$2:$AO$496,MATCH($A187,'[7]Budget original'!$A$2:$A$496,0),MATCH(E$2,'[7]Budget original'!$A$2:$AO$2,0))</f>
        <v>29072.228396112863</v>
      </c>
      <c r="F187" s="83">
        <f>+INDEX('[7]Budget original'!$A$2:$AO$496,MATCH($A187,'[7]Budget original'!$A$2:$A$496,0),MATCH(F$2,'[7]Budget original'!$A$2:$AO$2,0))</f>
        <v>6977.3348150670872</v>
      </c>
      <c r="G187" s="61"/>
      <c r="H187" s="83">
        <f>+INDEX('[7]Budget révisé'!$A$2:$AO$496,MATCH($A187,'[7]Budget révisé'!$A$2:$A$496,0),MATCH(H$2,'[7]Budget révisé'!$A$2:$AO$2,0))</f>
        <v>29072.228396112863</v>
      </c>
      <c r="I187" s="83">
        <f>+INDEX('[7]Budget révisé'!$A$2:$AO$496,MATCH($A187,'[7]Budget révisé'!$A$2:$A$496,0),MATCH(I$2,'[7]Budget révisé'!$A$2:$AO$2,0))</f>
        <v>6977.3348150670872</v>
      </c>
      <c r="J187" s="61"/>
      <c r="K187" s="31">
        <f>-SUMIFS([7]BV_Data_An_Cour!$O:$O,[7]BV_Data_An_Cour!$X:$X,"Oui",[7]BV_Data_An_Cour!$U:$U,$B187,[7]BV_Data_An_Cour!$V:$V,$C187)</f>
        <v>28158.63</v>
      </c>
      <c r="L187" s="34">
        <f>-SUMIFS([7]BV_Data_An_Cour!$O:$O,[7]BV_Data_An_Cour!$U:$U,$B187,[7]BV_Data_An_Cour!$V:$V,$C187,[7]BV_Data_An_Cour!$W:$W,$L$2)</f>
        <v>6551.880000000001</v>
      </c>
      <c r="M187" s="85">
        <f>IF(H187=0,0,(K187-H187)/H187)</f>
        <v>-3.1425124474978874E-2</v>
      </c>
      <c r="N187" s="60">
        <f>L187-I187</f>
        <v>-425.4548150670862</v>
      </c>
      <c r="O187" s="61"/>
      <c r="P187" s="31">
        <f>-SUMIFS([7]BV_Data_An_Prec!$O:$O,[7]BV_Data_An_Prec!$X:$X,"Oui",[7]BV_Data_An_Prec!$U:$U,$B187,[7]BV_Data_An_Prec!$V:$V,$C187)</f>
        <v>33755.64</v>
      </c>
      <c r="Q187" s="34">
        <f>-SUMIFS([7]BV_Data_An_Prec!$O:$O,[7]BV_Data_An_Prec!$U:$U,$B187,[7]BV_Data_An_Prec!$V:$V,$C187,[7]BV_Data_An_Prec!$W:$W,$L$2)</f>
        <v>9992.1899999999951</v>
      </c>
      <c r="R187" s="164">
        <f>IF(O187=0,0,J187/O187)</f>
        <v>0</v>
      </c>
      <c r="S187" s="86">
        <f>L187-Q187</f>
        <v>-3440.309999999994</v>
      </c>
      <c r="T187" s="118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0" ht="21" customHeight="1">
      <c r="A188" t="str">
        <f t="shared" si="62"/>
        <v>Service% profit / ventes</v>
      </c>
      <c r="B188" s="12" t="s">
        <v>84</v>
      </c>
      <c r="C188" s="30" t="s">
        <v>88</v>
      </c>
      <c r="D188" s="14"/>
      <c r="E188" s="150"/>
      <c r="F188" s="165">
        <f>IFERROR(F187/E187,0)</f>
        <v>0.24</v>
      </c>
      <c r="G188" s="42"/>
      <c r="H188" s="150"/>
      <c r="I188" s="165">
        <f>IFERROR(I187/H187,0)</f>
        <v>0.24</v>
      </c>
      <c r="J188" s="184"/>
      <c r="K188" s="183"/>
      <c r="L188" s="165">
        <f>IF(L187=0,0,L187/K187)</f>
        <v>0.23267751307503245</v>
      </c>
      <c r="M188" s="184"/>
      <c r="N188" s="185"/>
      <c r="O188" s="184"/>
      <c r="P188" s="183"/>
      <c r="Q188" s="165">
        <f>IF(Q187=0,0,Q187/P187)</f>
        <v>0.29601542142290876</v>
      </c>
      <c r="R188" s="184"/>
      <c r="S188" s="186"/>
      <c r="T188" s="118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0" ht="15.75" customHeight="1">
      <c r="A189" t="str">
        <f t="shared" si="62"/>
        <v>Service</v>
      </c>
      <c r="B189" s="12" t="s">
        <v>84</v>
      </c>
      <c r="C189" s="30"/>
      <c r="D189" s="14"/>
      <c r="E189" s="150"/>
      <c r="F189" s="165"/>
      <c r="G189" s="42"/>
      <c r="H189" s="150"/>
      <c r="I189" s="165"/>
      <c r="J189" s="184"/>
      <c r="K189" s="183"/>
      <c r="L189" s="165"/>
      <c r="M189" s="184"/>
      <c r="N189" s="185"/>
      <c r="O189" s="184"/>
      <c r="P189" s="183"/>
      <c r="Q189" s="165"/>
      <c r="R189" s="184"/>
      <c r="S189" s="186"/>
      <c r="T189" s="118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1:40" ht="15.75" customHeight="1">
      <c r="A190" t="str">
        <f t="shared" si="62"/>
        <v>ServiceM.O. Recond. MCPA</v>
      </c>
      <c r="B190" s="12" t="s">
        <v>84</v>
      </c>
      <c r="C190" s="30" t="s">
        <v>96</v>
      </c>
      <c r="D190" s="14"/>
      <c r="E190" s="83">
        <f>+INDEX('[7]Budget original'!$A$2:$AO$496,MATCH($A190,'[7]Budget original'!$A$2:$A$496,0),MATCH(E$2,'[7]Budget original'!$A$2:$AO$2,0))</f>
        <v>0</v>
      </c>
      <c r="F190" s="83">
        <f>+INDEX('[7]Budget original'!$A$2:$AO$496,MATCH($A190,'[7]Budget original'!$A$2:$A$496,0),MATCH(F$2,'[7]Budget original'!$A$2:$AO$2,0))</f>
        <v>0</v>
      </c>
      <c r="G190" s="42"/>
      <c r="H190" s="83">
        <f>+INDEX('[7]Budget révisé'!$A$2:$AO$496,MATCH($A190,'[7]Budget révisé'!$A$2:$A$496,0),MATCH(H$2,'[7]Budget révisé'!$A$2:$AO$2,0))</f>
        <v>0</v>
      </c>
      <c r="I190" s="83">
        <f>+INDEX('[7]Budget révisé'!$A$2:$AO$496,MATCH($A190,'[7]Budget révisé'!$A$2:$A$496,0),MATCH(I$2,'[7]Budget révisé'!$A$2:$AO$2,0))</f>
        <v>0</v>
      </c>
      <c r="J190" s="184"/>
      <c r="K190" s="31">
        <f>-SUMIFS([7]BV_Data_An_Cour!$O:$O,[7]BV_Data_An_Cour!$X:$X,"Oui",[7]BV_Data_An_Cour!$U:$U,$B190,[7]BV_Data_An_Cour!$V:$V,$C190)</f>
        <v>0</v>
      </c>
      <c r="L190" s="165"/>
      <c r="M190" s="184"/>
      <c r="N190" s="185"/>
      <c r="O190" s="184"/>
      <c r="P190" s="31">
        <f>-SUMIFS([7]BV_Data_An_Prec!$O:$O,[7]BV_Data_An_Prec!$X:$X,"Oui",[7]BV_Data_An_Prec!$U:$U,$B190,[7]BV_Data_An_Prec!$V:$V,$C190)</f>
        <v>0</v>
      </c>
      <c r="Q190" s="165"/>
      <c r="R190" s="184"/>
      <c r="S190" s="186"/>
      <c r="T190" s="118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0" ht="15.75" customHeight="1">
      <c r="A191" t="str">
        <f t="shared" si="62"/>
        <v>Service% profit / ventes</v>
      </c>
      <c r="B191" s="12" t="s">
        <v>84</v>
      </c>
      <c r="C191" s="30" t="s">
        <v>88</v>
      </c>
      <c r="D191" s="14"/>
      <c r="E191" s="150"/>
      <c r="F191" s="165">
        <f>IF(F190=0,0,F190/E190)</f>
        <v>0</v>
      </c>
      <c r="G191" s="42"/>
      <c r="H191" s="150"/>
      <c r="I191" s="165">
        <f>IF(I190=0,0,I190/H190)</f>
        <v>0</v>
      </c>
      <c r="J191" s="184"/>
      <c r="K191" s="183"/>
      <c r="L191" s="165">
        <f>IF(L190=0,0,L190/K190)</f>
        <v>0</v>
      </c>
      <c r="M191" s="184"/>
      <c r="N191" s="185"/>
      <c r="O191" s="184"/>
      <c r="P191" s="183"/>
      <c r="Q191" s="165">
        <f>IF(Q190=0,0,Q190/P190)</f>
        <v>0</v>
      </c>
      <c r="R191" s="184"/>
      <c r="S191" s="186"/>
      <c r="T191" s="118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0" ht="15.75" customHeight="1" thickBot="1">
      <c r="A192" t="str">
        <f t="shared" si="62"/>
        <v>Service</v>
      </c>
      <c r="B192" s="12" t="s">
        <v>84</v>
      </c>
      <c r="C192" s="209"/>
      <c r="D192" s="210"/>
      <c r="E192" s="211"/>
      <c r="F192" s="212"/>
      <c r="G192" s="213"/>
      <c r="H192" s="211"/>
      <c r="I192" s="212"/>
      <c r="J192" s="213"/>
      <c r="K192" s="211"/>
      <c r="L192" s="212"/>
      <c r="M192" s="213"/>
      <c r="N192" s="212"/>
      <c r="O192" s="213"/>
      <c r="P192" s="211"/>
      <c r="Q192" s="212"/>
      <c r="R192" s="213"/>
      <c r="S192" s="214"/>
      <c r="T192" s="118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0" ht="24.75" customHeight="1" thickTop="1">
      <c r="A193" t="str">
        <f t="shared" si="62"/>
        <v>ServiceTotal Mécanique</v>
      </c>
      <c r="B193" s="12" t="s">
        <v>84</v>
      </c>
      <c r="C193" s="63" t="s">
        <v>97</v>
      </c>
      <c r="D193" s="64"/>
      <c r="E193" s="64">
        <f t="shared" ref="E193:F193" si="73">E184+E187+E190</f>
        <v>223039.80571934374</v>
      </c>
      <c r="F193" s="66">
        <f t="shared" si="73"/>
        <v>144916.91726918385</v>
      </c>
      <c r="G193" s="67"/>
      <c r="H193" s="64">
        <f t="shared" ref="H193:I193" si="74">H184+H187+H190</f>
        <v>223039.80571934374</v>
      </c>
      <c r="I193" s="66">
        <f t="shared" si="74"/>
        <v>144916.91726918385</v>
      </c>
      <c r="J193" s="67"/>
      <c r="K193" s="64">
        <f>K184+K187+K190</f>
        <v>238817.04999999996</v>
      </c>
      <c r="L193" s="66">
        <f t="shared" ref="L193" si="75">L184+L187+L190</f>
        <v>161464.87999999998</v>
      </c>
      <c r="M193" s="215">
        <f>L194-I194</f>
        <v>2.6367147451057282E-2</v>
      </c>
      <c r="N193" s="66">
        <f>L193-I193</f>
        <v>16547.962730816129</v>
      </c>
      <c r="O193" s="67"/>
      <c r="P193" s="64">
        <f>P184+P187+P190</f>
        <v>217673.72999999998</v>
      </c>
      <c r="Q193" s="66">
        <f t="shared" ref="Q193" si="76">Q184+Q187+Q190</f>
        <v>137645.60999999999</v>
      </c>
      <c r="R193" s="215">
        <f>L194-Q194</f>
        <v>4.3754530276270742E-2</v>
      </c>
      <c r="S193" s="69">
        <f>L193-Q193</f>
        <v>23819.26999999999</v>
      </c>
      <c r="T193" s="118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0" ht="24" customHeight="1" thickBot="1">
      <c r="A194" t="str">
        <f t="shared" si="62"/>
        <v>Service</v>
      </c>
      <c r="B194" s="12" t="s">
        <v>84</v>
      </c>
      <c r="C194" s="70"/>
      <c r="D194" s="71"/>
      <c r="E194" s="71"/>
      <c r="F194" s="75">
        <f>F193/E193</f>
        <v>0.64973566849110431</v>
      </c>
      <c r="G194" s="73"/>
      <c r="H194" s="71"/>
      <c r="I194" s="75">
        <f>I193/H193</f>
        <v>0.64973566849110431</v>
      </c>
      <c r="J194" s="73"/>
      <c r="K194" s="71"/>
      <c r="L194" s="75">
        <f>L193/K193</f>
        <v>0.67610281594216159</v>
      </c>
      <c r="M194" s="74"/>
      <c r="N194" s="75">
        <f>N193/I193</f>
        <v>0.11418930958956443</v>
      </c>
      <c r="O194" s="73"/>
      <c r="P194" s="71"/>
      <c r="Q194" s="75">
        <f>Q193/P193</f>
        <v>0.63234828566589085</v>
      </c>
      <c r="R194" s="74"/>
      <c r="S194" s="76">
        <f>L193/S193</f>
        <v>6.7787501464150681</v>
      </c>
      <c r="T194" s="77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0" ht="15.75" customHeight="1" thickTop="1">
      <c r="A195" t="str">
        <f t="shared" si="62"/>
        <v>Service</v>
      </c>
      <c r="B195" s="12" t="s">
        <v>84</v>
      </c>
      <c r="C195" s="54"/>
      <c r="D195" s="77"/>
      <c r="E195" s="77"/>
      <c r="F195" s="44"/>
      <c r="G195" s="79"/>
      <c r="H195" s="77"/>
      <c r="I195" s="44"/>
      <c r="J195" s="79"/>
      <c r="K195" s="77"/>
      <c r="L195" s="44"/>
      <c r="M195" s="43"/>
      <c r="N195" s="44"/>
      <c r="O195" s="79"/>
      <c r="P195" s="77"/>
      <c r="Q195" s="44"/>
      <c r="R195" s="43"/>
      <c r="S195" s="45"/>
      <c r="T195" s="77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0" ht="15.75" customHeight="1">
      <c r="A196" t="str">
        <f t="shared" si="62"/>
        <v>ServiceDEPENSES</v>
      </c>
      <c r="B196" s="12" t="s">
        <v>84</v>
      </c>
      <c r="C196" s="80" t="s">
        <v>31</v>
      </c>
      <c r="D196" s="14"/>
      <c r="E196" s="14"/>
      <c r="F196" s="60"/>
      <c r="G196" s="42"/>
      <c r="H196" s="14"/>
      <c r="I196" s="60"/>
      <c r="J196" s="42"/>
      <c r="K196" s="14"/>
      <c r="L196" s="41"/>
      <c r="M196" s="42"/>
      <c r="N196" s="41"/>
      <c r="O196" s="42"/>
      <c r="P196" s="14"/>
      <c r="Q196" s="41"/>
      <c r="R196" s="42"/>
      <c r="S196" s="62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1:40" ht="15.75" customHeight="1">
      <c r="A197" t="str">
        <f t="shared" si="62"/>
        <v>ServiceSalaires cadres</v>
      </c>
      <c r="B197" s="12" t="s">
        <v>84</v>
      </c>
      <c r="C197" s="108" t="s">
        <v>42</v>
      </c>
      <c r="D197" s="14"/>
      <c r="E197" s="14"/>
      <c r="F197" s="31">
        <f>+INDEX('[7]Budget original'!$A$2:$AO$496,MATCH($A197,'[7]Budget original'!$A$2:$A$496,0),MATCH(F$2,'[7]Budget original'!$A$2:$AO$2,0))</f>
        <v>12520.167657931033</v>
      </c>
      <c r="G197" s="42"/>
      <c r="H197" s="14"/>
      <c r="I197" s="31">
        <f>+INDEX('[7]Budget révisé'!$A$2:$AO$496,MATCH($A197,'[7]Budget révisé'!$A$2:$A$496,0),MATCH(I$2,'[7]Budget révisé'!$A$2:$AO$2,0))</f>
        <v>12520.167657931033</v>
      </c>
      <c r="J197" s="42"/>
      <c r="K197" s="14"/>
      <c r="L197" s="34">
        <f>SUMIFS([7]BV_Data_An_Cour!$O:$O,[7]BV_Data_An_Cour!$U:$U,$B197,[7]BV_Data_An_Cour!$V:$V,$C197,[7]BV_Data_An_Cour!$W:$W,$L$2)</f>
        <v>13358.88</v>
      </c>
      <c r="M197" s="42"/>
      <c r="N197" s="60">
        <f t="shared" ref="N197:N228" si="77">L197-I197</f>
        <v>838.71234206896588</v>
      </c>
      <c r="O197" s="42"/>
      <c r="P197" s="14"/>
      <c r="Q197" s="34">
        <f>SUMIFS([7]BV_Data_An_Prec!$O:$O,[7]BV_Data_An_Prec!$U:$U,$B197,[7]BV_Data_An_Prec!$V:$V,$C197,[7]BV_Data_An_Prec!$W:$W,$L$2)</f>
        <v>8192.2900000000009</v>
      </c>
      <c r="R197" s="42"/>
      <c r="S197" s="35">
        <f>L197-Q197</f>
        <v>5166.5899999999983</v>
      </c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0" ht="15.75" customHeight="1">
      <c r="A198" t="str">
        <f t="shared" si="62"/>
        <v>ServiceSalaires commis</v>
      </c>
      <c r="B198" s="12" t="s">
        <v>84</v>
      </c>
      <c r="C198" s="109" t="s">
        <v>43</v>
      </c>
      <c r="D198" s="82"/>
      <c r="E198" s="14"/>
      <c r="F198" s="23">
        <f>+INDEX('[7]Budget original'!$A$2:$AO$496,MATCH($A198,'[7]Budget original'!$A$2:$A$496,0),MATCH(F$2,'[7]Budget original'!$A$2:$AO$2,0))</f>
        <v>9162.5139436321842</v>
      </c>
      <c r="G198" s="84"/>
      <c r="H198" s="14"/>
      <c r="I198" s="23">
        <f>+INDEX('[7]Budget révisé'!$A$2:$AO$496,MATCH($A198,'[7]Budget révisé'!$A$2:$A$496,0),MATCH(I$2,'[7]Budget révisé'!$A$2:$AO$2,0))</f>
        <v>9162.5139436321842</v>
      </c>
      <c r="J198" s="42"/>
      <c r="K198" s="14"/>
      <c r="L198" s="34">
        <f>SUMIFS([7]BV_Data_An_Cour!$O:$O,[7]BV_Data_An_Cour!$U:$U,$B198,[7]BV_Data_An_Cour!$V:$V,$C198,[7]BV_Data_An_Cour!$W:$W,$L$2)</f>
        <v>9419.27</v>
      </c>
      <c r="M198" s="42"/>
      <c r="N198" s="60">
        <f t="shared" si="77"/>
        <v>256.7560563678162</v>
      </c>
      <c r="O198" s="42"/>
      <c r="P198" s="14"/>
      <c r="Q198" s="34">
        <f>SUMIFS([7]BV_Data_An_Prec!$O:$O,[7]BV_Data_An_Prec!$U:$U,$B198,[7]BV_Data_An_Prec!$V:$V,$C198,[7]BV_Data_An_Prec!$W:$W,$L$2)</f>
        <v>7239.63</v>
      </c>
      <c r="R198" s="42"/>
      <c r="S198" s="86">
        <f t="shared" ref="S198:S228" si="78">L198-Q198</f>
        <v>2179.6400000000003</v>
      </c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0" ht="29.25" customHeight="1">
      <c r="A199" t="str">
        <f t="shared" si="62"/>
        <v>ServiceSalaires autres</v>
      </c>
      <c r="B199" s="12" t="s">
        <v>84</v>
      </c>
      <c r="C199" s="108" t="s">
        <v>44</v>
      </c>
      <c r="D199" s="110"/>
      <c r="E199" s="111"/>
      <c r="F199" s="31">
        <f>+INDEX('[7]Budget original'!$A$2:$AO$496,MATCH($A199,'[7]Budget original'!$A$2:$A$496,0),MATCH(F$2,'[7]Budget original'!$A$2:$AO$2,0))</f>
        <v>12376.948915567818</v>
      </c>
      <c r="G199" s="112"/>
      <c r="H199" s="111"/>
      <c r="I199" s="31">
        <f>+INDEX('[7]Budget révisé'!$A$2:$AO$496,MATCH($A199,'[7]Budget révisé'!$A$2:$A$496,0),MATCH(I$2,'[7]Budget révisé'!$A$2:$AO$2,0))</f>
        <v>12376.948915567818</v>
      </c>
      <c r="J199" s="113"/>
      <c r="K199" s="111"/>
      <c r="L199" s="114">
        <f>SUMIFS([7]BV_Data_An_Cour!$O:$O,[7]BV_Data_An_Cour!$U:$U,$B199,[7]BV_Data_An_Cour!$V:$V,$C199,[7]BV_Data_An_Cour!$W:$W,$L$2)</f>
        <v>12585.47</v>
      </c>
      <c r="M199" s="113"/>
      <c r="N199" s="115">
        <f t="shared" si="77"/>
        <v>208.52108443218094</v>
      </c>
      <c r="O199" s="113"/>
      <c r="P199" s="111"/>
      <c r="Q199" s="114">
        <f>SUMIFS([7]BV_Data_An_Prec!$O:$O,[7]BV_Data_An_Prec!$U:$U,$B199,[7]BV_Data_An_Prec!$V:$V,$C199,[7]BV_Data_An_Prec!$W:$W,$L$2)</f>
        <v>10116.43</v>
      </c>
      <c r="R199" s="113"/>
      <c r="S199" s="116">
        <f t="shared" si="78"/>
        <v>2469.0399999999991</v>
      </c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1:40" ht="21.75" customHeight="1">
      <c r="A200" t="str">
        <f t="shared" si="62"/>
        <v>ServiceSalaires spécialistes</v>
      </c>
      <c r="B200" s="12" t="s">
        <v>84</v>
      </c>
      <c r="C200" s="108" t="s">
        <v>45</v>
      </c>
      <c r="D200" s="82"/>
      <c r="E200" s="14"/>
      <c r="F200" s="31">
        <f>+INDEX('[7]Budget original'!$A$2:$AO$496,MATCH($A200,'[7]Budget original'!$A$2:$A$496,0),MATCH(F$2,'[7]Budget original'!$A$2:$AO$2,0))</f>
        <v>31130.499641379309</v>
      </c>
      <c r="G200" s="84"/>
      <c r="H200" s="14"/>
      <c r="I200" s="31">
        <f>+INDEX('[7]Budget révisé'!$A$2:$AO$496,MATCH($A200,'[7]Budget révisé'!$A$2:$A$496,0),MATCH(I$2,'[7]Budget révisé'!$A$2:$AO$2,0))</f>
        <v>31130.499641379309</v>
      </c>
      <c r="J200" s="42"/>
      <c r="K200" s="14"/>
      <c r="L200" s="34">
        <f>SUMIFS([7]BV_Data_An_Cour!$O:$O,[7]BV_Data_An_Cour!$U:$U,$B200,[7]BV_Data_An_Cour!$V:$V,$C200,[7]BV_Data_An_Cour!$W:$W,$L$2)</f>
        <v>18898.7</v>
      </c>
      <c r="M200" s="42"/>
      <c r="N200" s="60">
        <f t="shared" si="77"/>
        <v>-12231.799641379308</v>
      </c>
      <c r="O200" s="42"/>
      <c r="P200" s="14"/>
      <c r="Q200" s="34">
        <f>SUMIFS([7]BV_Data_An_Prec!$O:$O,[7]BV_Data_An_Prec!$U:$U,$B200,[7]BV_Data_An_Prec!$V:$V,$C200,[7]BV_Data_An_Prec!$W:$W,$L$2)</f>
        <v>16226.52</v>
      </c>
      <c r="R200" s="42"/>
      <c r="S200" s="86">
        <f t="shared" si="78"/>
        <v>2672.1800000000003</v>
      </c>
      <c r="T200" s="14"/>
      <c r="U200" s="14" t="s">
        <v>263</v>
      </c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0" ht="15.75" hidden="1" customHeight="1">
      <c r="A201" t="str">
        <f t="shared" si="62"/>
        <v>Service[...]</v>
      </c>
      <c r="B201" s="12" t="s">
        <v>84</v>
      </c>
      <c r="C201" s="30" t="s">
        <v>21</v>
      </c>
      <c r="D201" s="82"/>
      <c r="E201" s="14"/>
      <c r="F201" s="31">
        <f>+INDEX('[7]Budget original'!$A$2:$AO$496,MATCH($A201,'[7]Budget original'!$A$2:$A$496,0),MATCH(F$2,'[7]Budget original'!$A$2:$AO$2,0))</f>
        <v>0</v>
      </c>
      <c r="G201" s="84"/>
      <c r="H201" s="14"/>
      <c r="I201" s="31">
        <f>+INDEX('[7]Budget révisé'!$A$2:$AO$496,MATCH($A201,'[7]Budget révisé'!$A$2:$A$496,0),MATCH(I$2,'[7]Budget révisé'!$A$2:$AO$2,0))</f>
        <v>0</v>
      </c>
      <c r="J201" s="42"/>
      <c r="K201" s="14"/>
      <c r="L201" s="34">
        <f>SUMIFS([7]BV_Data_An_Cour!$O:$O,[7]BV_Data_An_Cour!$U:$U,$B201,[7]BV_Data_An_Cour!$V:$V,$C201,[7]BV_Data_An_Cour!$W:$W,$L$2)</f>
        <v>0</v>
      </c>
      <c r="M201" s="42"/>
      <c r="N201" s="60">
        <f t="shared" si="77"/>
        <v>0</v>
      </c>
      <c r="O201" s="42"/>
      <c r="P201" s="14"/>
      <c r="Q201" s="34">
        <f>SUMIFS([7]BV_Data_An_Prec!$O:$O,[7]BV_Data_An_Prec!$U:$U,$B201,[7]BV_Data_An_Prec!$V:$V,$C201,[7]BV_Data_An_Prec!$W:$W,$L$2)</f>
        <v>0</v>
      </c>
      <c r="R201" s="42"/>
      <c r="S201" s="86">
        <f t="shared" si="78"/>
        <v>0</v>
      </c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0" ht="15.75" hidden="1" customHeight="1">
      <c r="A202" t="str">
        <f t="shared" si="62"/>
        <v>Service[...]</v>
      </c>
      <c r="B202" s="12" t="s">
        <v>84</v>
      </c>
      <c r="C202" s="30" t="s">
        <v>21</v>
      </c>
      <c r="D202" s="82"/>
      <c r="E202" s="14"/>
      <c r="F202" s="31">
        <f>+INDEX('[7]Budget original'!$A$2:$AO$496,MATCH($A202,'[7]Budget original'!$A$2:$A$496,0),MATCH(F$2,'[7]Budget original'!$A$2:$AO$2,0))</f>
        <v>0</v>
      </c>
      <c r="G202" s="84"/>
      <c r="H202" s="14"/>
      <c r="I202" s="31">
        <f>+INDEX('[7]Budget révisé'!$A$2:$AO$496,MATCH($A202,'[7]Budget révisé'!$A$2:$A$496,0),MATCH(I$2,'[7]Budget révisé'!$A$2:$AO$2,0))</f>
        <v>0</v>
      </c>
      <c r="J202" s="42"/>
      <c r="K202" s="14"/>
      <c r="L202" s="34">
        <f>SUMIFS([7]BV_Data_An_Cour!$O:$O,[7]BV_Data_An_Cour!$U:$U,$B202,[7]BV_Data_An_Cour!$V:$V,$C202,[7]BV_Data_An_Cour!$W:$W,$L$2)</f>
        <v>0</v>
      </c>
      <c r="M202" s="42"/>
      <c r="N202" s="60">
        <f t="shared" si="77"/>
        <v>0</v>
      </c>
      <c r="O202" s="42"/>
      <c r="P202" s="14"/>
      <c r="Q202" s="34">
        <f>SUMIFS([7]BV_Data_An_Prec!$O:$O,[7]BV_Data_An_Prec!$U:$U,$B202,[7]BV_Data_An_Prec!$V:$V,$C202,[7]BV_Data_An_Prec!$W:$W,$L$2)</f>
        <v>0</v>
      </c>
      <c r="R202" s="42"/>
      <c r="S202" s="86">
        <f t="shared" si="78"/>
        <v>0</v>
      </c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0" ht="15.75" hidden="1" customHeight="1">
      <c r="A203" t="str">
        <f t="shared" si="62"/>
        <v>Service[...]</v>
      </c>
      <c r="B203" s="12" t="s">
        <v>84</v>
      </c>
      <c r="C203" s="30" t="s">
        <v>21</v>
      </c>
      <c r="D203" s="82"/>
      <c r="E203" s="14"/>
      <c r="F203" s="31">
        <f>+INDEX('[7]Budget original'!$A$2:$AO$496,MATCH($A203,'[7]Budget original'!$A$2:$A$496,0),MATCH(F$2,'[7]Budget original'!$A$2:$AO$2,0))</f>
        <v>0</v>
      </c>
      <c r="G203" s="84"/>
      <c r="H203" s="14"/>
      <c r="I203" s="31">
        <f>+INDEX('[7]Budget révisé'!$A$2:$AO$496,MATCH($A203,'[7]Budget révisé'!$A$2:$A$496,0),MATCH(I$2,'[7]Budget révisé'!$A$2:$AO$2,0))</f>
        <v>0</v>
      </c>
      <c r="J203" s="42"/>
      <c r="K203" s="14"/>
      <c r="L203" s="34">
        <f>SUMIFS([7]BV_Data_An_Cour!$O:$O,[7]BV_Data_An_Cour!$U:$U,$B203,[7]BV_Data_An_Cour!$V:$V,$C203,[7]BV_Data_An_Cour!$W:$W,$L$2)</f>
        <v>0</v>
      </c>
      <c r="M203" s="42"/>
      <c r="N203" s="60">
        <f t="shared" si="77"/>
        <v>0</v>
      </c>
      <c r="O203" s="42"/>
      <c r="P203" s="14"/>
      <c r="Q203" s="34">
        <f>SUMIFS([7]BV_Data_An_Prec!$O:$O,[7]BV_Data_An_Prec!$U:$U,$B203,[7]BV_Data_An_Prec!$V:$V,$C203,[7]BV_Data_An_Prec!$W:$W,$L$2)</f>
        <v>0</v>
      </c>
      <c r="R203" s="42"/>
      <c r="S203" s="86">
        <f t="shared" si="78"/>
        <v>0</v>
      </c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0" ht="21.75" customHeight="1">
      <c r="A204" t="str">
        <f t="shared" si="62"/>
        <v>ServiceSalaires en absences</v>
      </c>
      <c r="B204" s="12" t="s">
        <v>84</v>
      </c>
      <c r="C204" s="109" t="s">
        <v>46</v>
      </c>
      <c r="D204" s="82"/>
      <c r="E204" s="14"/>
      <c r="F204" s="31">
        <f>+INDEX('[7]Budget original'!$A$2:$AO$496,MATCH($A204,'[7]Budget original'!$A$2:$A$496,0),MATCH(F$2,'[7]Budget original'!$A$2:$AO$2,0))</f>
        <v>16922.636419021241</v>
      </c>
      <c r="G204" s="84"/>
      <c r="H204" s="14"/>
      <c r="I204" s="31">
        <f>+INDEX('[7]Budget révisé'!$A$2:$AO$496,MATCH($A204,'[7]Budget révisé'!$A$2:$A$496,0),MATCH(I$2,'[7]Budget révisé'!$A$2:$AO$2,0))</f>
        <v>16922.636419021241</v>
      </c>
      <c r="J204" s="42"/>
      <c r="K204" s="14"/>
      <c r="L204" s="34">
        <f>SUMIFS([7]BV_Data_An_Cour!$O:$O,[7]BV_Data_An_Cour!$U:$U,$B204,[7]BV_Data_An_Cour!$V:$V,$C204,[7]BV_Data_An_Cour!$W:$W,$L$2)</f>
        <v>18848.63</v>
      </c>
      <c r="M204" s="42"/>
      <c r="N204" s="60">
        <f t="shared" si="77"/>
        <v>1925.9935809787603</v>
      </c>
      <c r="O204" s="42"/>
      <c r="P204" s="14"/>
      <c r="Q204" s="34">
        <f>SUMIFS([7]BV_Data_An_Prec!$O:$O,[7]BV_Data_An_Prec!$U:$U,$B204,[7]BV_Data_An_Prec!$V:$V,$C204,[7]BV_Data_An_Prec!$W:$W,$L$2)</f>
        <v>14044.59</v>
      </c>
      <c r="R204" s="42"/>
      <c r="S204" s="86">
        <f t="shared" si="78"/>
        <v>4804.0400000000009</v>
      </c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0" ht="15.75" customHeight="1">
      <c r="A205" t="str">
        <f t="shared" si="62"/>
        <v>ServiceDéduction à la source</v>
      </c>
      <c r="B205" s="12" t="s">
        <v>84</v>
      </c>
      <c r="C205" s="108" t="s">
        <v>47</v>
      </c>
      <c r="D205" s="110"/>
      <c r="E205" s="111"/>
      <c r="F205" s="56">
        <f>+INDEX('[7]Budget original'!$A$2:$AO$496,MATCH($A205,'[7]Budget original'!$A$2:$A$496,0),MATCH(F$2,'[7]Budget original'!$A$2:$AO$2,0))</f>
        <v>16922.636419021241</v>
      </c>
      <c r="G205" s="112"/>
      <c r="H205" s="111"/>
      <c r="I205" s="56">
        <f>+INDEX('[7]Budget révisé'!$A$2:$AO$496,MATCH($A205,'[7]Budget révisé'!$A$2:$A$496,0),MATCH(I$2,'[7]Budget révisé'!$A$2:$AO$2,0))</f>
        <v>16922.636419021241</v>
      </c>
      <c r="J205" s="113"/>
      <c r="K205" s="111"/>
      <c r="L205" s="114">
        <f>SUMIFS([7]BV_Data_An_Cour!$O:$O,[7]BV_Data_An_Cour!$U:$U,$B205,[7]BV_Data_An_Cour!$V:$V,$C205,[7]BV_Data_An_Cour!$W:$W,$L$2)</f>
        <v>13139.51</v>
      </c>
      <c r="M205" s="113"/>
      <c r="N205" s="115">
        <f t="shared" si="77"/>
        <v>-3783.1264190212405</v>
      </c>
      <c r="O205" s="113"/>
      <c r="P205" s="111"/>
      <c r="Q205" s="114">
        <f>SUMIFS([7]BV_Data_An_Prec!$O:$O,[7]BV_Data_An_Prec!$U:$U,$B205,[7]BV_Data_An_Prec!$V:$V,$C205,[7]BV_Data_An_Prec!$W:$W,$L$2)</f>
        <v>11204.4</v>
      </c>
      <c r="R205" s="113"/>
      <c r="S205" s="116">
        <f t="shared" si="78"/>
        <v>1935.1100000000006</v>
      </c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0" ht="15.75" customHeight="1">
      <c r="A206" t="str">
        <f t="shared" si="62"/>
        <v>ServiceBénéfices marginaux</v>
      </c>
      <c r="B206" s="12" t="s">
        <v>84</v>
      </c>
      <c r="C206" s="108" t="s">
        <v>48</v>
      </c>
      <c r="D206" s="82"/>
      <c r="E206" s="14"/>
      <c r="F206" s="31">
        <f>+INDEX('[7]Budget original'!$A$2:$AO$496,MATCH($A206,'[7]Budget original'!$A$2:$A$496,0),MATCH(F$2,'[7]Budget original'!$A$2:$AO$2,0))</f>
        <v>12127.889433631888</v>
      </c>
      <c r="G206" s="84"/>
      <c r="H206" s="14"/>
      <c r="I206" s="31">
        <f>+INDEX('[7]Budget révisé'!$A$2:$AO$496,MATCH($A206,'[7]Budget révisé'!$A$2:$A$496,0),MATCH(I$2,'[7]Budget révisé'!$A$2:$AO$2,0))</f>
        <v>12127.889433631888</v>
      </c>
      <c r="J206" s="42"/>
      <c r="K206" s="14"/>
      <c r="L206" s="34">
        <f>SUMIFS([7]BV_Data_An_Cour!$O:$O,[7]BV_Data_An_Cour!$U:$U,$B206,[7]BV_Data_An_Cour!$V:$V,$C206,[7]BV_Data_An_Cour!$W:$W,$L$2)</f>
        <v>9416.65</v>
      </c>
      <c r="M206" s="42"/>
      <c r="N206" s="60">
        <f t="shared" si="77"/>
        <v>-2711.2394336318885</v>
      </c>
      <c r="O206" s="42"/>
      <c r="P206" s="14"/>
      <c r="Q206" s="34">
        <f>SUMIFS([7]BV_Data_An_Prec!$O:$O,[7]BV_Data_An_Prec!$U:$U,$B206,[7]BV_Data_An_Prec!$V:$V,$C206,[7]BV_Data_An_Prec!$W:$W,$L$2)</f>
        <v>7966.19</v>
      </c>
      <c r="R206" s="42"/>
      <c r="S206" s="86">
        <f t="shared" si="78"/>
        <v>1450.46</v>
      </c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0" ht="15.75" customHeight="1">
      <c r="A207" t="str">
        <f t="shared" si="62"/>
        <v>ServiceCsst</v>
      </c>
      <c r="B207" s="12" t="s">
        <v>84</v>
      </c>
      <c r="C207" s="108" t="s">
        <v>49</v>
      </c>
      <c r="D207" s="82"/>
      <c r="E207" s="14"/>
      <c r="F207" s="31">
        <f>+INDEX('[7]Budget original'!$A$2:$AO$496,MATCH($A207,'[7]Budget original'!$A$2:$A$496,0),MATCH(F$2,'[7]Budget original'!$A$2:$AO$2,0))</f>
        <v>2820.4394031702068</v>
      </c>
      <c r="G207" s="84"/>
      <c r="H207" s="14"/>
      <c r="I207" s="31">
        <f>+INDEX('[7]Budget révisé'!$A$2:$AO$496,MATCH($A207,'[7]Budget révisé'!$A$2:$A$496,0),MATCH(I$2,'[7]Budget révisé'!$A$2:$AO$2,0))</f>
        <v>2820.4394031702068</v>
      </c>
      <c r="J207" s="42"/>
      <c r="K207" s="14"/>
      <c r="L207" s="34">
        <f>SUMIFS([7]BV_Data_An_Cour!$O:$O,[7]BV_Data_An_Cour!$U:$U,$B207,[7]BV_Data_An_Cour!$V:$V,$C207,[7]BV_Data_An_Cour!$W:$W,$L$2)</f>
        <v>2189.92</v>
      </c>
      <c r="M207" s="42"/>
      <c r="N207" s="60">
        <f t="shared" si="77"/>
        <v>-630.51940317020672</v>
      </c>
      <c r="O207" s="42"/>
      <c r="P207" s="14"/>
      <c r="Q207" s="34">
        <f>SUMIFS([7]BV_Data_An_Prec!$O:$O,[7]BV_Data_An_Prec!$U:$U,$B207,[7]BV_Data_An_Prec!$V:$V,$C207,[7]BV_Data_An_Prec!$W:$W,$L$2)</f>
        <v>3005.8</v>
      </c>
      <c r="R207" s="42"/>
      <c r="S207" s="86">
        <f t="shared" si="78"/>
        <v>-815.88000000000011</v>
      </c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0" ht="15.75" hidden="1" customHeight="1">
      <c r="A208" t="str">
        <f t="shared" si="62"/>
        <v>Service[...]</v>
      </c>
      <c r="B208" s="12" t="s">
        <v>84</v>
      </c>
      <c r="C208" s="30" t="s">
        <v>21</v>
      </c>
      <c r="D208" s="89"/>
      <c r="E208" s="117"/>
      <c r="F208" s="31">
        <f>+INDEX('[7]Budget original'!$A$2:$AO$496,MATCH($A208,'[7]Budget original'!$A$2:$A$496,0),MATCH(F$2,'[7]Budget original'!$A$2:$AO$2,0))</f>
        <v>0</v>
      </c>
      <c r="G208" s="91"/>
      <c r="H208" s="117"/>
      <c r="I208" s="31">
        <f>+INDEX('[7]Budget révisé'!$A$2:$AO$496,MATCH($A208,'[7]Budget révisé'!$A$2:$A$496,0),MATCH(I$2,'[7]Budget révisé'!$A$2:$AO$2,0))</f>
        <v>0</v>
      </c>
      <c r="J208" s="24"/>
      <c r="K208" s="117"/>
      <c r="L208" s="34">
        <f>SUMIFS([7]BV_Data_An_Cour!$O:$O,[7]BV_Data_An_Cour!$U:$U,$B208,[7]BV_Data_An_Cour!$V:$V,$C208,[7]BV_Data_An_Cour!$W:$W,$L$2)</f>
        <v>0</v>
      </c>
      <c r="M208" s="24"/>
      <c r="N208" s="94">
        <f t="shared" si="77"/>
        <v>0</v>
      </c>
      <c r="O208" s="24"/>
      <c r="P208" s="117"/>
      <c r="Q208" s="34">
        <f>SUMIFS([7]BV_Data_An_Prec!$O:$O,[7]BV_Data_An_Prec!$U:$U,$B208,[7]BV_Data_An_Prec!$V:$V,$C208,[7]BV_Data_An_Prec!$W:$W,$L$2)</f>
        <v>0</v>
      </c>
      <c r="R208" s="24"/>
      <c r="S208" s="95">
        <f t="shared" si="78"/>
        <v>0</v>
      </c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0" ht="15.75" customHeight="1">
      <c r="A209" t="str">
        <f t="shared" si="62"/>
        <v>ServiceTOTAL PERSONNEL</v>
      </c>
      <c r="B209" s="12" t="s">
        <v>84</v>
      </c>
      <c r="C209" s="99" t="s">
        <v>50</v>
      </c>
      <c r="D209" s="100" t="s">
        <v>98</v>
      </c>
      <c r="E209" s="101">
        <f>F209/F$193</f>
        <v>0.78654538049294553</v>
      </c>
      <c r="F209" s="102">
        <f>+SUM(F197:F208)</f>
        <v>113983.73183335492</v>
      </c>
      <c r="G209" s="103" t="s">
        <v>98</v>
      </c>
      <c r="H209" s="101">
        <f>I209/I$193</f>
        <v>0.78654538049294553</v>
      </c>
      <c r="I209" s="102">
        <f>+SUM(I197:I208)</f>
        <v>113983.73183335492</v>
      </c>
      <c r="J209" s="103" t="s">
        <v>98</v>
      </c>
      <c r="K209" s="101">
        <f>L209/L$193</f>
        <v>0.6060576764433232</v>
      </c>
      <c r="L209" s="102">
        <f>+SUM(L197:L208)</f>
        <v>97857.03</v>
      </c>
      <c r="M209" s="154"/>
      <c r="N209" s="119">
        <f t="shared" si="77"/>
        <v>-16126.70183335492</v>
      </c>
      <c r="O209" s="103" t="s">
        <v>98</v>
      </c>
      <c r="P209" s="101">
        <f>Q209/Q$193</f>
        <v>0.56664248136936601</v>
      </c>
      <c r="Q209" s="102">
        <f>+SUM(Q197:Q208)</f>
        <v>77995.850000000006</v>
      </c>
      <c r="R209" s="154"/>
      <c r="S209" s="120">
        <f t="shared" si="78"/>
        <v>19861.179999999993</v>
      </c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1:40" ht="15.75" customHeight="1">
      <c r="A210" t="str">
        <f t="shared" si="62"/>
        <v>ServicePublicité 2</v>
      </c>
      <c r="B210" s="12" t="s">
        <v>84</v>
      </c>
      <c r="C210" s="30" t="s">
        <v>51</v>
      </c>
      <c r="D210" s="82"/>
      <c r="E210" s="14"/>
      <c r="F210" s="31">
        <f>+INDEX('[7]Budget original'!$A$2:$AO$496,MATCH($A210,'[7]Budget original'!$A$2:$A$496,0),MATCH(F$2,'[7]Budget original'!$A$2:$AO$2,0))</f>
        <v>7073.1916666666666</v>
      </c>
      <c r="G210" s="84"/>
      <c r="H210" s="14"/>
      <c r="I210" s="31">
        <f>+INDEX('[7]Budget révisé'!$A$2:$AO$496,MATCH($A210,'[7]Budget révisé'!$A$2:$A$496,0),MATCH(I$2,'[7]Budget révisé'!$A$2:$AO$2,0))</f>
        <v>7073.1916666666666</v>
      </c>
      <c r="J210" s="42"/>
      <c r="K210" s="14"/>
      <c r="L210" s="34">
        <f>SUMIFS([7]BV_Data_An_Cour!$O:$O,[7]BV_Data_An_Cour!$U:$U,$B210,[7]BV_Data_An_Cour!$V:$V,$C210,[7]BV_Data_An_Cour!$W:$W,$L$2)</f>
        <v>7629.13</v>
      </c>
      <c r="M210" s="42"/>
      <c r="N210" s="60">
        <f t="shared" si="77"/>
        <v>555.9383333333335</v>
      </c>
      <c r="O210" s="42"/>
      <c r="P210" s="14"/>
      <c r="Q210" s="34">
        <f>SUMIFS([7]BV_Data_An_Prec!$O:$O,[7]BV_Data_An_Prec!$U:$U,$B210,[7]BV_Data_An_Prec!$V:$V,$C210,[7]BV_Data_An_Prec!$W:$W,$L$2)</f>
        <v>11887.56</v>
      </c>
      <c r="R210" s="42"/>
      <c r="S210" s="86">
        <f t="shared" si="78"/>
        <v>-4258.4299999999994</v>
      </c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0" ht="15.75" customHeight="1">
      <c r="A211" t="str">
        <f t="shared" si="62"/>
        <v>ServiceService gratuit 2</v>
      </c>
      <c r="B211" s="12" t="s">
        <v>84</v>
      </c>
      <c r="C211" s="30" t="s">
        <v>52</v>
      </c>
      <c r="D211" s="82"/>
      <c r="E211" s="14"/>
      <c r="F211" s="31">
        <f>+INDEX('[7]Budget original'!$A$2:$AO$496,MATCH($A211,'[7]Budget original'!$A$2:$A$496,0),MATCH(F$2,'[7]Budget original'!$A$2:$AO$2,0))</f>
        <v>1718.1880323523033</v>
      </c>
      <c r="G211" s="84"/>
      <c r="H211" s="14"/>
      <c r="I211" s="31">
        <f>+INDEX('[7]Budget révisé'!$A$2:$AO$496,MATCH($A211,'[7]Budget révisé'!$A$2:$A$496,0),MATCH(I$2,'[7]Budget révisé'!$A$2:$AO$2,0))</f>
        <v>1718.1880323523033</v>
      </c>
      <c r="J211" s="42"/>
      <c r="K211" s="14"/>
      <c r="L211" s="516">
        <f>SUMIFS([7]BV_Data_An_Cour!$O:$O,[7]BV_Data_An_Cour!$U:$U,$B211,[7]BV_Data_An_Cour!$V:$V,$C211,[7]BV_Data_An_Cour!$W:$W,$L$2)</f>
        <v>2707.54</v>
      </c>
      <c r="M211" s="42"/>
      <c r="N211" s="60">
        <f t="shared" si="77"/>
        <v>989.35196764769671</v>
      </c>
      <c r="O211" s="42"/>
      <c r="P211" s="14"/>
      <c r="Q211" s="34">
        <f>SUMIFS([7]BV_Data_An_Prec!$O:$O,[7]BV_Data_An_Prec!$U:$U,$B211,[7]BV_Data_An_Prec!$V:$V,$C211,[7]BV_Data_An_Prec!$W:$W,$L$2)</f>
        <v>5737.27</v>
      </c>
      <c r="R211" s="42"/>
      <c r="S211" s="86">
        <f t="shared" si="78"/>
        <v>-3029.7300000000005</v>
      </c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0" ht="15.75" customHeight="1">
      <c r="A212" t="str">
        <f t="shared" si="62"/>
        <v>ServiceFrais véhicules de cie</v>
      </c>
      <c r="B212" s="12" t="s">
        <v>84</v>
      </c>
      <c r="C212" s="88" t="s">
        <v>53</v>
      </c>
      <c r="D212" s="89"/>
      <c r="E212" s="117"/>
      <c r="F212" s="23">
        <f>+INDEX('[7]Budget original'!$A$2:$AO$496,MATCH($A212,'[7]Budget original'!$A$2:$A$496,0),MATCH(F$2,'[7]Budget original'!$A$2:$AO$2,0))</f>
        <v>16764.080000000002</v>
      </c>
      <c r="G212" s="91"/>
      <c r="H212" s="117"/>
      <c r="I212" s="23">
        <f>+INDEX('[7]Budget révisé'!$A$2:$AO$496,MATCH($A212,'[7]Budget révisé'!$A$2:$A$496,0),MATCH(I$2,'[7]Budget révisé'!$A$2:$AO$2,0))</f>
        <v>16764.080000000002</v>
      </c>
      <c r="J212" s="24"/>
      <c r="K212" s="117"/>
      <c r="L212" s="34">
        <f>SUMIFS([7]BV_Data_An_Cour!$O:$O,[7]BV_Data_An_Cour!$U:$U,$B212,[7]BV_Data_An_Cour!$V:$V,$C212,[7]BV_Data_An_Cour!$W:$W,$L$2)</f>
        <v>13539.68</v>
      </c>
      <c r="M212" s="24"/>
      <c r="N212" s="94">
        <f t="shared" si="77"/>
        <v>-3224.4000000000015</v>
      </c>
      <c r="O212" s="24"/>
      <c r="P212" s="117"/>
      <c r="Q212" s="34">
        <f>SUMIFS([7]BV_Data_An_Prec!$O:$O,[7]BV_Data_An_Prec!$U:$U,$B212,[7]BV_Data_An_Prec!$V:$V,$C212,[7]BV_Data_An_Prec!$W:$W,$L$2)</f>
        <v>9993.77</v>
      </c>
      <c r="R212" s="24"/>
      <c r="S212" s="95">
        <f t="shared" si="78"/>
        <v>3545.91</v>
      </c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0" ht="15.75" customHeight="1">
      <c r="A213" t="str">
        <f t="shared" si="62"/>
        <v>ServiceInformatique</v>
      </c>
      <c r="B213" s="12" t="s">
        <v>84</v>
      </c>
      <c r="C213" s="30" t="s">
        <v>54</v>
      </c>
      <c r="D213" s="82"/>
      <c r="E213" s="14"/>
      <c r="F213" s="31">
        <f>+INDEX('[7]Budget original'!$A$2:$AO$496,MATCH($A213,'[7]Budget original'!$A$2:$A$496,0),MATCH(F$2,'[7]Budget original'!$A$2:$AO$2,0))</f>
        <v>4425.5472</v>
      </c>
      <c r="G213" s="84"/>
      <c r="H213" s="14"/>
      <c r="I213" s="31">
        <f>+INDEX('[7]Budget révisé'!$A$2:$AO$496,MATCH($A213,'[7]Budget révisé'!$A$2:$A$496,0),MATCH(I$2,'[7]Budget révisé'!$A$2:$AO$2,0))</f>
        <v>4425.5472</v>
      </c>
      <c r="J213" s="42"/>
      <c r="K213" s="14"/>
      <c r="L213" s="114">
        <f>SUMIFS([7]BV_Data_An_Cour!$O:$O,[7]BV_Data_An_Cour!$U:$U,$B213,[7]BV_Data_An_Cour!$V:$V,$C213,[7]BV_Data_An_Cour!$W:$W,$L$2)</f>
        <v>3828.39</v>
      </c>
      <c r="M213" s="42"/>
      <c r="N213" s="60">
        <f t="shared" si="77"/>
        <v>-597.1572000000001</v>
      </c>
      <c r="O213" s="42"/>
      <c r="P213" s="14"/>
      <c r="Q213" s="114">
        <f>SUMIFS([7]BV_Data_An_Prec!$O:$O,[7]BV_Data_An_Prec!$U:$U,$B213,[7]BV_Data_An_Prec!$V:$V,$C213,[7]BV_Data_An_Prec!$W:$W,$L$2)</f>
        <v>8816.44</v>
      </c>
      <c r="R213" s="42"/>
      <c r="S213" s="86">
        <f t="shared" si="78"/>
        <v>-4988.0500000000011</v>
      </c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0" ht="15.75" customHeight="1">
      <c r="A214" t="str">
        <f t="shared" si="62"/>
        <v>ServiceFrais de déplacement</v>
      </c>
      <c r="B214" s="12" t="s">
        <v>84</v>
      </c>
      <c r="C214" s="30" t="s">
        <v>55</v>
      </c>
      <c r="D214" s="82"/>
      <c r="E214" s="14"/>
      <c r="F214" s="31">
        <f>+INDEX('[7]Budget original'!$A$2:$AO$496,MATCH($A214,'[7]Budget original'!$A$2:$A$496,0),MATCH(F$2,'[7]Budget original'!$A$2:$AO$2,0))</f>
        <v>1197.3725999999999</v>
      </c>
      <c r="G214" s="84"/>
      <c r="H214" s="14"/>
      <c r="I214" s="31">
        <f>+INDEX('[7]Budget révisé'!$A$2:$AO$496,MATCH($A214,'[7]Budget révisé'!$A$2:$A$496,0),MATCH(I$2,'[7]Budget révisé'!$A$2:$AO$2,0))</f>
        <v>1197.3725999999999</v>
      </c>
      <c r="J214" s="42"/>
      <c r="K214" s="14"/>
      <c r="L214" s="34">
        <f>SUMIFS([7]BV_Data_An_Cour!$O:$O,[7]BV_Data_An_Cour!$U:$U,$B214,[7]BV_Data_An_Cour!$V:$V,$C214,[7]BV_Data_An_Cour!$W:$W,$L$2)</f>
        <v>226.72</v>
      </c>
      <c r="M214" s="42"/>
      <c r="N214" s="60">
        <f t="shared" si="77"/>
        <v>-970.65259999999989</v>
      </c>
      <c r="O214" s="42"/>
      <c r="P214" s="14"/>
      <c r="Q214" s="34">
        <f>SUMIFS([7]BV_Data_An_Prec!$O:$O,[7]BV_Data_An_Prec!$U:$U,$B214,[7]BV_Data_An_Prec!$V:$V,$C214,[7]BV_Data_An_Prec!$W:$W,$L$2)</f>
        <v>1458.48</v>
      </c>
      <c r="R214" s="42"/>
      <c r="S214" s="86">
        <f t="shared" si="78"/>
        <v>-1231.76</v>
      </c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0" ht="15.75" customHeight="1">
      <c r="A215" t="str">
        <f t="shared" si="62"/>
        <v>ServiceServices extérieurs</v>
      </c>
      <c r="B215" s="12" t="s">
        <v>84</v>
      </c>
      <c r="C215" s="88" t="s">
        <v>56</v>
      </c>
      <c r="D215" s="89"/>
      <c r="E215" s="117"/>
      <c r="F215" s="23">
        <f>+INDEX('[7]Budget original'!$A$2:$AO$496,MATCH($A215,'[7]Budget original'!$A$2:$A$496,0),MATCH(F$2,'[7]Budget original'!$A$2:$AO$2,0))</f>
        <v>3513.5209999999993</v>
      </c>
      <c r="G215" s="91"/>
      <c r="H215" s="117"/>
      <c r="I215" s="23">
        <f>+INDEX('[7]Budget révisé'!$A$2:$AO$496,MATCH($A215,'[7]Budget révisé'!$A$2:$A$496,0),MATCH(I$2,'[7]Budget révisé'!$A$2:$AO$2,0))</f>
        <v>3513.5209999999993</v>
      </c>
      <c r="J215" s="24"/>
      <c r="K215" s="117"/>
      <c r="L215" s="34">
        <f>SUMIFS([7]BV_Data_An_Cour!$O:$O,[7]BV_Data_An_Cour!$U:$U,$B215,[7]BV_Data_An_Cour!$V:$V,$C215,[7]BV_Data_An_Cour!$W:$W,$L$2)</f>
        <v>1988.13</v>
      </c>
      <c r="M215" s="24"/>
      <c r="N215" s="94">
        <f t="shared" si="77"/>
        <v>-1525.3909999999992</v>
      </c>
      <c r="O215" s="24"/>
      <c r="P215" s="117"/>
      <c r="Q215" s="34">
        <f>SUMIFS([7]BV_Data_An_Prec!$O:$O,[7]BV_Data_An_Prec!$U:$U,$B215,[7]BV_Data_An_Prec!$V:$V,$C215,[7]BV_Data_An_Prec!$W:$W,$L$2)</f>
        <v>10659.23</v>
      </c>
      <c r="R215" s="24"/>
      <c r="S215" s="95">
        <f t="shared" si="78"/>
        <v>-8671.0999999999985</v>
      </c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0" ht="15.75" customHeight="1">
      <c r="A216" t="str">
        <f t="shared" si="62"/>
        <v>ServiceFournitures d'atelier</v>
      </c>
      <c r="B216" s="12" t="s">
        <v>84</v>
      </c>
      <c r="C216" s="30" t="s">
        <v>99</v>
      </c>
      <c r="D216" s="82"/>
      <c r="E216" s="14"/>
      <c r="F216" s="31"/>
      <c r="G216" s="84"/>
      <c r="H216" s="14"/>
      <c r="I216" s="31"/>
      <c r="J216" s="42"/>
      <c r="K216" s="14"/>
      <c r="L216" s="114">
        <f>SUMIFS([7]BV_Data_An_Cour!$O:$O,[7]BV_Data_An_Cour!$U:$U,$B216,[7]BV_Data_An_Cour!$V:$V,$C216,[7]BV_Data_An_Cour!$W:$W,$L$2)</f>
        <v>0</v>
      </c>
      <c r="M216" s="42"/>
      <c r="N216" s="60">
        <f t="shared" si="77"/>
        <v>0</v>
      </c>
      <c r="O216" s="42"/>
      <c r="P216" s="14"/>
      <c r="Q216" s="114">
        <f>SUMIFS([7]BV_Data_An_Prec!$O:$O,[7]BV_Data_An_Prec!$U:$U,$B216,[7]BV_Data_An_Prec!$V:$V,$C216,[7]BV_Data_An_Prec!$W:$W,$L$2)</f>
        <v>0</v>
      </c>
      <c r="R216" s="42"/>
      <c r="S216" s="86">
        <f t="shared" si="78"/>
        <v>0</v>
      </c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1:40" ht="15.75" customHeight="1">
      <c r="A217" t="str">
        <f t="shared" si="62"/>
        <v>ServiceFournitures autres</v>
      </c>
      <c r="B217" s="12" t="s">
        <v>84</v>
      </c>
      <c r="C217" s="30" t="s">
        <v>57</v>
      </c>
      <c r="D217" s="82"/>
      <c r="E217" s="14"/>
      <c r="F217" s="31">
        <f>+INDEX('[7]Budget original'!$A$2:$AO$496,MATCH($A217,'[7]Budget original'!$A$2:$A$496,0),MATCH(F$2,'[7]Budget original'!$A$2:$AO$2,0))</f>
        <v>546</v>
      </c>
      <c r="G217" s="84"/>
      <c r="H217" s="14"/>
      <c r="I217" s="31">
        <f>+INDEX('[7]Budget révisé'!$A$2:$AO$496,MATCH($A217,'[7]Budget révisé'!$A$2:$A$496,0),MATCH(I$2,'[7]Budget révisé'!$A$2:$AO$2,0))</f>
        <v>546</v>
      </c>
      <c r="J217" s="42"/>
      <c r="K217" s="14"/>
      <c r="L217" s="34">
        <f>SUMIFS([7]BV_Data_An_Cour!$O:$O,[7]BV_Data_An_Cour!$U:$U,$B217,[7]BV_Data_An_Cour!$V:$V,$C217,[7]BV_Data_An_Cour!$W:$W,$L$2)</f>
        <v>567.39</v>
      </c>
      <c r="M217" s="42"/>
      <c r="N217" s="60">
        <f t="shared" si="77"/>
        <v>21.389999999999986</v>
      </c>
      <c r="O217" s="42"/>
      <c r="P217" s="14"/>
      <c r="Q217" s="34">
        <f>SUMIFS([7]BV_Data_An_Prec!$O:$O,[7]BV_Data_An_Prec!$U:$U,$B217,[7]BV_Data_An_Prec!$V:$V,$C217,[7]BV_Data_An_Prec!$W:$W,$L$2)</f>
        <v>493.82</v>
      </c>
      <c r="R217" s="42"/>
      <c r="S217" s="86">
        <f t="shared" si="78"/>
        <v>73.569999999999993</v>
      </c>
      <c r="T217" s="14"/>
      <c r="U217" s="14" t="s">
        <v>257</v>
      </c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1:40" ht="15.75" customHeight="1">
      <c r="A218" t="str">
        <f t="shared" si="62"/>
        <v>ServiceUniformes</v>
      </c>
      <c r="B218" s="12" t="s">
        <v>84</v>
      </c>
      <c r="C218" s="30" t="s">
        <v>58</v>
      </c>
      <c r="D218" s="82"/>
      <c r="E218" s="14"/>
      <c r="F218" s="31">
        <f>+INDEX('[7]Budget original'!$A$2:$AO$496,MATCH($A218,'[7]Budget original'!$A$2:$A$496,0),MATCH(F$2,'[7]Budget original'!$A$2:$AO$2,0))</f>
        <v>1300</v>
      </c>
      <c r="G218" s="84"/>
      <c r="H218" s="14"/>
      <c r="I218" s="31">
        <f>+INDEX('[7]Budget révisé'!$A$2:$AO$496,MATCH($A218,'[7]Budget révisé'!$A$2:$A$496,0),MATCH(I$2,'[7]Budget révisé'!$A$2:$AO$2,0))</f>
        <v>1300</v>
      </c>
      <c r="J218" s="42"/>
      <c r="K218" s="14"/>
      <c r="L218" s="34">
        <f>SUMIFS([7]BV_Data_An_Cour!$O:$O,[7]BV_Data_An_Cour!$U:$U,$B218,[7]BV_Data_An_Cour!$V:$V,$C218,[7]BV_Data_An_Cour!$W:$W,$L$2)</f>
        <v>652.11</v>
      </c>
      <c r="M218" s="42"/>
      <c r="N218" s="60">
        <f t="shared" si="77"/>
        <v>-647.89</v>
      </c>
      <c r="O218" s="42"/>
      <c r="P218" s="14"/>
      <c r="Q218" s="34">
        <f>SUMIFS([7]BV_Data_An_Prec!$O:$O,[7]BV_Data_An_Prec!$U:$U,$B218,[7]BV_Data_An_Prec!$V:$V,$C218,[7]BV_Data_An_Prec!$W:$W,$L$2)</f>
        <v>1300</v>
      </c>
      <c r="R218" s="42"/>
      <c r="S218" s="86">
        <f t="shared" si="78"/>
        <v>-647.89</v>
      </c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1:40" ht="15.75" customHeight="1">
      <c r="A219" t="str">
        <f t="shared" si="62"/>
        <v>ServicePapeterie</v>
      </c>
      <c r="B219" s="12" t="s">
        <v>84</v>
      </c>
      <c r="C219" s="30" t="s">
        <v>59</v>
      </c>
      <c r="D219" s="82"/>
      <c r="E219" s="14"/>
      <c r="F219" s="31">
        <f>+INDEX('[7]Budget original'!$A$2:$AO$496,MATCH($A219,'[7]Budget original'!$A$2:$A$496,0),MATCH(F$2,'[7]Budget original'!$A$2:$AO$2,0))</f>
        <v>523.19999999999993</v>
      </c>
      <c r="G219" s="84"/>
      <c r="H219" s="14"/>
      <c r="I219" s="31">
        <f>+INDEX('[7]Budget révisé'!$A$2:$AO$496,MATCH($A219,'[7]Budget révisé'!$A$2:$A$496,0),MATCH(I$2,'[7]Budget révisé'!$A$2:$AO$2,0))</f>
        <v>523.19999999999993</v>
      </c>
      <c r="J219" s="42"/>
      <c r="K219" s="14"/>
      <c r="L219" s="33">
        <f>SUMIFS([7]BV_Data_An_Cour!$O:$O,[7]BV_Data_An_Cour!$U:$U,$B219,[7]BV_Data_An_Cour!$V:$V,$C219,[7]BV_Data_An_Cour!$W:$W,$L$2)</f>
        <v>742.42</v>
      </c>
      <c r="M219" s="42"/>
      <c r="N219" s="60">
        <f t="shared" si="77"/>
        <v>219.22000000000003</v>
      </c>
      <c r="O219" s="42"/>
      <c r="P219" s="14"/>
      <c r="Q219" s="33">
        <f>SUMIFS([7]BV_Data_An_Prec!$O:$O,[7]BV_Data_An_Prec!$U:$U,$B219,[7]BV_Data_An_Prec!$V:$V,$C219,[7]BV_Data_An_Prec!$W:$W,$L$2)</f>
        <v>444</v>
      </c>
      <c r="R219" s="42"/>
      <c r="S219" s="86">
        <f t="shared" si="78"/>
        <v>298.41999999999996</v>
      </c>
      <c r="T219" s="14"/>
      <c r="U219" s="14" t="s">
        <v>258</v>
      </c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1:40" ht="15.75" customHeight="1">
      <c r="A220" t="str">
        <f t="shared" si="62"/>
        <v>ServiceTéléphone</v>
      </c>
      <c r="B220" s="12" t="s">
        <v>84</v>
      </c>
      <c r="C220" s="30" t="s">
        <v>60</v>
      </c>
      <c r="D220" s="82"/>
      <c r="E220" s="14"/>
      <c r="F220" s="31">
        <f>+INDEX('[7]Budget original'!$A$2:$AO$496,MATCH($A220,'[7]Budget original'!$A$2:$A$496,0),MATCH(F$2,'[7]Budget original'!$A$2:$AO$2,0))</f>
        <v>461.18399999999997</v>
      </c>
      <c r="G220" s="84"/>
      <c r="H220" s="14"/>
      <c r="I220" s="31">
        <f>+INDEX('[7]Budget révisé'!$A$2:$AO$496,MATCH($A220,'[7]Budget révisé'!$A$2:$A$496,0),MATCH(I$2,'[7]Budget révisé'!$A$2:$AO$2,0))</f>
        <v>461.18399999999997</v>
      </c>
      <c r="J220" s="42"/>
      <c r="K220" s="14"/>
      <c r="L220" s="34">
        <f>SUMIFS([7]BV_Data_An_Cour!$O:$O,[7]BV_Data_An_Cour!$U:$U,$B220,[7]BV_Data_An_Cour!$V:$V,$C220,[7]BV_Data_An_Cour!$W:$W,$L$2)</f>
        <v>451.1</v>
      </c>
      <c r="M220" s="42"/>
      <c r="N220" s="60">
        <f t="shared" si="77"/>
        <v>-10.083999999999946</v>
      </c>
      <c r="O220" s="42"/>
      <c r="P220" s="14"/>
      <c r="Q220" s="34">
        <f>SUMIFS([7]BV_Data_An_Prec!$O:$O,[7]BV_Data_An_Prec!$U:$U,$B220,[7]BV_Data_An_Prec!$V:$V,$C220,[7]BV_Data_An_Prec!$W:$W,$L$2)</f>
        <v>350.21</v>
      </c>
      <c r="R220" s="42"/>
      <c r="S220" s="86">
        <f t="shared" si="78"/>
        <v>100.89000000000004</v>
      </c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1:40" ht="15.75" customHeight="1">
      <c r="A221" t="str">
        <f t="shared" si="62"/>
        <v>ServiceFrais postaux</v>
      </c>
      <c r="B221" s="12" t="s">
        <v>84</v>
      </c>
      <c r="C221" s="30" t="s">
        <v>61</v>
      </c>
      <c r="D221" s="82"/>
      <c r="E221" s="14"/>
      <c r="F221" s="31">
        <f>+INDEX('[7]Budget original'!$A$2:$AO$496,MATCH($A221,'[7]Budget original'!$A$2:$A$496,0),MATCH(F$2,'[7]Budget original'!$A$2:$AO$2,0))</f>
        <v>207.6</v>
      </c>
      <c r="G221" s="84"/>
      <c r="H221" s="14"/>
      <c r="I221" s="31">
        <f>+INDEX('[7]Budget révisé'!$A$2:$AO$496,MATCH($A221,'[7]Budget révisé'!$A$2:$A$496,0),MATCH(I$2,'[7]Budget révisé'!$A$2:$AO$2,0))</f>
        <v>207.6</v>
      </c>
      <c r="J221" s="42"/>
      <c r="K221" s="14"/>
      <c r="L221" s="34">
        <f>SUMIFS([7]BV_Data_An_Cour!$O:$O,[7]BV_Data_An_Cour!$U:$U,$B221,[7]BV_Data_An_Cour!$V:$V,$C221,[7]BV_Data_An_Cour!$W:$W,$L$2)</f>
        <v>181.31</v>
      </c>
      <c r="M221" s="42"/>
      <c r="N221" s="60">
        <f t="shared" si="77"/>
        <v>-26.289999999999992</v>
      </c>
      <c r="O221" s="42"/>
      <c r="P221" s="14"/>
      <c r="Q221" s="34">
        <f>SUMIFS([7]BV_Data_An_Prec!$O:$O,[7]BV_Data_An_Prec!$U:$U,$B221,[7]BV_Data_An_Prec!$V:$V,$C221,[7]BV_Data_An_Prec!$W:$W,$L$2)</f>
        <v>272.72000000000003</v>
      </c>
      <c r="R221" s="42"/>
      <c r="S221" s="86">
        <f t="shared" si="78"/>
        <v>-91.410000000000025</v>
      </c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1:40" ht="15.75" customHeight="1">
      <c r="A222" t="str">
        <f t="shared" si="62"/>
        <v>ServiceDivers</v>
      </c>
      <c r="B222" s="12" t="s">
        <v>84</v>
      </c>
      <c r="C222" s="30" t="s">
        <v>62</v>
      </c>
      <c r="D222" s="82"/>
      <c r="E222" s="14"/>
      <c r="F222" s="31">
        <f>+INDEX('[7]Budget original'!$A$2:$AO$496,MATCH($A222,'[7]Budget original'!$A$2:$A$496,0),MATCH(F$2,'[7]Budget original'!$A$2:$AO$2,0))</f>
        <v>961.83999999999992</v>
      </c>
      <c r="G222" s="84"/>
      <c r="H222" s="14"/>
      <c r="I222" s="31">
        <f>+INDEX('[7]Budget révisé'!$A$2:$AO$496,MATCH($A222,'[7]Budget révisé'!$A$2:$A$496,0),MATCH(I$2,'[7]Budget révisé'!$A$2:$AO$2,0))</f>
        <v>961.83999999999992</v>
      </c>
      <c r="J222" s="42"/>
      <c r="K222" s="14"/>
      <c r="L222" s="34">
        <f>SUMIFS([7]BV_Data_An_Cour!$O:$O,[7]BV_Data_An_Cour!$U:$U,$B222,[7]BV_Data_An_Cour!$V:$V,$C222,[7]BV_Data_An_Cour!$W:$W,$L$2)</f>
        <v>756.97</v>
      </c>
      <c r="M222" s="42"/>
      <c r="N222" s="60">
        <f t="shared" si="77"/>
        <v>-204.86999999999989</v>
      </c>
      <c r="O222" s="42"/>
      <c r="P222" s="14"/>
      <c r="Q222" s="34">
        <f>SUMIFS([7]BV_Data_An_Prec!$O:$O,[7]BV_Data_An_Prec!$U:$U,$B222,[7]BV_Data_An_Prec!$V:$V,$C222,[7]BV_Data_An_Prec!$W:$W,$L$2)</f>
        <v>1224</v>
      </c>
      <c r="R222" s="42"/>
      <c r="S222" s="86">
        <f t="shared" si="78"/>
        <v>-467.03</v>
      </c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1:40" ht="15.75" customHeight="1">
      <c r="A223" t="str">
        <f t="shared" si="62"/>
        <v>ServiceFormation</v>
      </c>
      <c r="B223" s="12" t="s">
        <v>84</v>
      </c>
      <c r="C223" s="30" t="s">
        <v>63</v>
      </c>
      <c r="D223" s="82"/>
      <c r="E223" s="14"/>
      <c r="F223" s="31">
        <f>+INDEX('[7]Budget original'!$A$2:$AO$496,MATCH($A223,'[7]Budget original'!$A$2:$A$496,0),MATCH(F$2,'[7]Budget original'!$A$2:$AO$2,0))</f>
        <v>1391.26</v>
      </c>
      <c r="G223" s="84"/>
      <c r="H223" s="14"/>
      <c r="I223" s="31">
        <f>+INDEX('[7]Budget révisé'!$A$2:$AO$496,MATCH($A223,'[7]Budget révisé'!$A$2:$A$496,0),MATCH(I$2,'[7]Budget révisé'!$A$2:$AO$2,0))</f>
        <v>1391.26</v>
      </c>
      <c r="J223" s="42"/>
      <c r="K223" s="14"/>
      <c r="L223" s="34">
        <f>SUMIFS([7]BV_Data_An_Cour!$O:$O,[7]BV_Data_An_Cour!$U:$U,$B223,[7]BV_Data_An_Cour!$V:$V,$C223,[7]BV_Data_An_Cour!$W:$W,$L$2)</f>
        <v>2999.53</v>
      </c>
      <c r="M223" s="42"/>
      <c r="N223" s="60">
        <f t="shared" si="77"/>
        <v>1608.2700000000002</v>
      </c>
      <c r="O223" s="42"/>
      <c r="P223" s="14"/>
      <c r="Q223" s="34">
        <f>SUMIFS([7]BV_Data_An_Prec!$O:$O,[7]BV_Data_An_Prec!$U:$U,$B223,[7]BV_Data_An_Prec!$V:$V,$C223,[7]BV_Data_An_Prec!$W:$W,$L$2)</f>
        <v>2786.67</v>
      </c>
      <c r="R223" s="42"/>
      <c r="S223" s="86">
        <f t="shared" si="78"/>
        <v>212.86000000000013</v>
      </c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1:40" ht="15.75" customHeight="1">
      <c r="A224" t="str">
        <f t="shared" si="62"/>
        <v>ServiceFrais bancaires</v>
      </c>
      <c r="B224" s="12" t="s">
        <v>84</v>
      </c>
      <c r="C224" s="30" t="s">
        <v>64</v>
      </c>
      <c r="D224" s="82"/>
      <c r="E224" s="14"/>
      <c r="F224" s="31">
        <f>+INDEX('[7]Budget original'!$A$2:$AO$496,MATCH($A224,'[7]Budget original'!$A$2:$A$496,0),MATCH(F$2,'[7]Budget original'!$A$2:$AO$2,0))</f>
        <v>1431.9690143215671</v>
      </c>
      <c r="G224" s="84"/>
      <c r="H224" s="14"/>
      <c r="I224" s="31">
        <f>+INDEX('[7]Budget révisé'!$A$2:$AO$496,MATCH($A224,'[7]Budget révisé'!$A$2:$A$496,0),MATCH(I$2,'[7]Budget révisé'!$A$2:$AO$2,0))</f>
        <v>1431.9690143215671</v>
      </c>
      <c r="J224" s="42"/>
      <c r="K224" s="14"/>
      <c r="L224" s="34">
        <f>AF447*W5</f>
        <v>1457.6422500000001</v>
      </c>
      <c r="M224" s="42"/>
      <c r="N224" s="60">
        <f t="shared" si="77"/>
        <v>25.673235678433002</v>
      </c>
      <c r="O224" s="42"/>
      <c r="P224" s="14"/>
      <c r="Q224" s="34">
        <f>AL447*W5</f>
        <v>1123.9695000000002</v>
      </c>
      <c r="R224" s="42"/>
      <c r="S224" s="86">
        <f t="shared" si="78"/>
        <v>333.67274999999995</v>
      </c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1:40" ht="15.75" hidden="1" customHeight="1">
      <c r="A225" t="str">
        <f t="shared" si="62"/>
        <v>Service[...]</v>
      </c>
      <c r="B225" s="12" t="s">
        <v>84</v>
      </c>
      <c r="C225" s="30" t="s">
        <v>21</v>
      </c>
      <c r="D225" s="82"/>
      <c r="E225" s="14"/>
      <c r="F225" s="31">
        <f>+INDEX('[7]Budget original'!$A$2:$AO$496,MATCH($A225,'[7]Budget original'!$A$2:$A$496,0),MATCH(F$2,'[7]Budget original'!$A$2:$AO$2,0))</f>
        <v>0</v>
      </c>
      <c r="G225" s="84"/>
      <c r="H225" s="14"/>
      <c r="I225" s="31">
        <f>+INDEX('[7]Budget révisé'!$A$2:$AO$496,MATCH($A225,'[7]Budget révisé'!$A$2:$A$496,0),MATCH(I$2,'[7]Budget révisé'!$A$2:$AO$2,0))</f>
        <v>0</v>
      </c>
      <c r="J225" s="42"/>
      <c r="K225" s="14"/>
      <c r="L225" s="34">
        <f>SUMIFS([7]BV_Data_An_Cour!$O:$O,[7]BV_Data_An_Cour!$U:$U,$B225,[7]BV_Data_An_Cour!$V:$V,$C225,[7]BV_Data_An_Cour!$W:$W,$L$2)</f>
        <v>0</v>
      </c>
      <c r="M225" s="42"/>
      <c r="N225" s="60">
        <f t="shared" si="77"/>
        <v>0</v>
      </c>
      <c r="O225" s="42"/>
      <c r="P225" s="14"/>
      <c r="Q225" s="34">
        <f>SUMIFS([7]BV_Data_An_Prec!$O:$O,[7]BV_Data_An_Prec!$U:$U,$B225,[7]BV_Data_An_Prec!$V:$V,$C225,[7]BV_Data_An_Prec!$W:$W,$L$2)</f>
        <v>0</v>
      </c>
      <c r="R225" s="42"/>
      <c r="S225" s="86">
        <f t="shared" si="78"/>
        <v>0</v>
      </c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1:40" ht="15.75" hidden="1" customHeight="1">
      <c r="A226" t="str">
        <f t="shared" si="62"/>
        <v>Service[...]</v>
      </c>
      <c r="B226" s="12" t="s">
        <v>84</v>
      </c>
      <c r="C226" s="30" t="s">
        <v>21</v>
      </c>
      <c r="D226" s="82"/>
      <c r="E226" s="14"/>
      <c r="F226" s="31">
        <f>+INDEX('[7]Budget original'!$A$2:$AO$496,MATCH($A226,'[7]Budget original'!$A$2:$A$496,0),MATCH(F$2,'[7]Budget original'!$A$2:$AO$2,0))</f>
        <v>0</v>
      </c>
      <c r="G226" s="84"/>
      <c r="H226" s="14"/>
      <c r="I226" s="31">
        <f>+INDEX('[7]Budget révisé'!$A$2:$AO$496,MATCH($A226,'[7]Budget révisé'!$A$2:$A$496,0),MATCH(I$2,'[7]Budget révisé'!$A$2:$AO$2,0))</f>
        <v>0</v>
      </c>
      <c r="J226" s="42"/>
      <c r="K226" s="14"/>
      <c r="L226" s="34">
        <f>SUMIFS([7]BV_Data_An_Cour!$O:$O,[7]BV_Data_An_Cour!$U:$U,$B226,[7]BV_Data_An_Cour!$V:$V,$C226,[7]BV_Data_An_Cour!$W:$W,$L$2)</f>
        <v>0</v>
      </c>
      <c r="M226" s="42"/>
      <c r="N226" s="60">
        <f t="shared" si="77"/>
        <v>0</v>
      </c>
      <c r="O226" s="42"/>
      <c r="P226" s="14"/>
      <c r="Q226" s="34">
        <f>SUMIFS([7]BV_Data_An_Prec!$O:$O,[7]BV_Data_An_Prec!$U:$U,$B226,[7]BV_Data_An_Prec!$V:$V,$C226,[7]BV_Data_An_Prec!$W:$W,$L$2)</f>
        <v>0</v>
      </c>
      <c r="R226" s="42"/>
      <c r="S226" s="86">
        <f t="shared" si="78"/>
        <v>0</v>
      </c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1:40" ht="15.75" hidden="1" customHeight="1">
      <c r="A227" t="str">
        <f t="shared" si="62"/>
        <v>Service[...]</v>
      </c>
      <c r="B227" s="12" t="s">
        <v>84</v>
      </c>
      <c r="C227" s="30" t="s">
        <v>21</v>
      </c>
      <c r="D227" s="82"/>
      <c r="E227" s="14"/>
      <c r="F227" s="31">
        <f>+INDEX('[7]Budget original'!$A$2:$AO$496,MATCH($A227,'[7]Budget original'!$A$2:$A$496,0),MATCH(F$2,'[7]Budget original'!$A$2:$AO$2,0))</f>
        <v>0</v>
      </c>
      <c r="G227" s="84"/>
      <c r="H227" s="14"/>
      <c r="I227" s="31">
        <f>+INDEX('[7]Budget révisé'!$A$2:$AO$496,MATCH($A227,'[7]Budget révisé'!$A$2:$A$496,0),MATCH(I$2,'[7]Budget révisé'!$A$2:$AO$2,0))</f>
        <v>0</v>
      </c>
      <c r="J227" s="42"/>
      <c r="K227" s="14"/>
      <c r="L227" s="34">
        <f>SUMIFS([7]BV_Data_An_Cour!$O:$O,[7]BV_Data_An_Cour!$U:$U,$B227,[7]BV_Data_An_Cour!$V:$V,$C227,[7]BV_Data_An_Cour!$W:$W,$L$2)</f>
        <v>0</v>
      </c>
      <c r="M227" s="42"/>
      <c r="N227" s="60">
        <f t="shared" si="77"/>
        <v>0</v>
      </c>
      <c r="O227" s="42"/>
      <c r="P227" s="14"/>
      <c r="Q227" s="34">
        <f>SUMIFS([7]BV_Data_An_Prec!$O:$O,[7]BV_Data_An_Prec!$U:$U,$B227,[7]BV_Data_An_Prec!$V:$V,$C227,[7]BV_Data_An_Prec!$W:$W,$L$2)</f>
        <v>0</v>
      </c>
      <c r="R227" s="42"/>
      <c r="S227" s="86">
        <f t="shared" si="78"/>
        <v>0</v>
      </c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1:40" ht="15.75" customHeight="1">
      <c r="B228" s="12"/>
      <c r="C228" s="99" t="s">
        <v>65</v>
      </c>
      <c r="D228" s="100" t="s">
        <v>98</v>
      </c>
      <c r="E228" s="101">
        <f>F228/F$193</f>
        <v>0.28647416944583715</v>
      </c>
      <c r="F228" s="102">
        <f>+SUM(F210:F227)</f>
        <v>41514.953513340537</v>
      </c>
      <c r="G228" s="103" t="s">
        <v>98</v>
      </c>
      <c r="H228" s="101">
        <f>I228/I$193</f>
        <v>0.28647416944583715</v>
      </c>
      <c r="I228" s="102">
        <f>+SUM(I210:I227)</f>
        <v>41514.953513340537</v>
      </c>
      <c r="J228" s="103" t="s">
        <v>98</v>
      </c>
      <c r="K228" s="101">
        <f>L228/L$193</f>
        <v>0.23366110481734481</v>
      </c>
      <c r="L228" s="102">
        <f>+SUM(L210:L227)</f>
        <v>37728.062249999995</v>
      </c>
      <c r="M228" s="106"/>
      <c r="N228" s="102">
        <f t="shared" si="77"/>
        <v>-3786.8912633405416</v>
      </c>
      <c r="O228" s="103" t="s">
        <v>98</v>
      </c>
      <c r="P228" s="101">
        <f>Q228/Q$193</f>
        <v>0.41082414106777543</v>
      </c>
      <c r="Q228" s="102">
        <f>+SUM(Q210:Q227)</f>
        <v>56548.139499999997</v>
      </c>
      <c r="R228" s="106"/>
      <c r="S228" s="107">
        <f t="shared" si="78"/>
        <v>-18820.077250000002</v>
      </c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1:40" ht="15.75" customHeight="1">
      <c r="B229" s="12"/>
      <c r="C229" s="88"/>
      <c r="D229" s="89"/>
      <c r="E229" s="117"/>
      <c r="F229" s="60"/>
      <c r="G229" s="91"/>
      <c r="H229" s="117"/>
      <c r="I229" s="60"/>
      <c r="J229" s="24"/>
      <c r="K229" s="117"/>
      <c r="L229" s="94"/>
      <c r="M229" s="24"/>
      <c r="N229" s="94"/>
      <c r="O229" s="24"/>
      <c r="P229" s="117"/>
      <c r="Q229" s="94"/>
      <c r="R229" s="24"/>
      <c r="S229" s="95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1:40" ht="15.75" customHeight="1">
      <c r="B230" s="12"/>
      <c r="C230" s="99" t="s">
        <v>66</v>
      </c>
      <c r="D230" s="100" t="s">
        <v>40</v>
      </c>
      <c r="E230" s="101">
        <f>F230/F$193</f>
        <v>1.0730195499387827</v>
      </c>
      <c r="F230" s="102">
        <f>F209+F228</f>
        <v>155498.68534669545</v>
      </c>
      <c r="G230" s="103" t="s">
        <v>40</v>
      </c>
      <c r="H230" s="101">
        <f>I230/I$193</f>
        <v>1.0730195499387827</v>
      </c>
      <c r="I230" s="102">
        <f>I209+I228</f>
        <v>155498.68534669545</v>
      </c>
      <c r="J230" s="103" t="s">
        <v>40</v>
      </c>
      <c r="K230" s="101">
        <f>L230/L$193</f>
        <v>0.83971878126066801</v>
      </c>
      <c r="L230" s="102">
        <f>L209+L228</f>
        <v>135585.09224999999</v>
      </c>
      <c r="M230" s="106"/>
      <c r="N230" s="119">
        <f t="shared" ref="N230:N231" si="79">L230-I230</f>
        <v>-19913.593096695462</v>
      </c>
      <c r="O230" s="103" t="s">
        <v>40</v>
      </c>
      <c r="P230" s="101">
        <f>Q230/Q$193</f>
        <v>0.97746662243714133</v>
      </c>
      <c r="Q230" s="102">
        <f>Q209+Q228</f>
        <v>134543.9895</v>
      </c>
      <c r="R230" s="106"/>
      <c r="S230" s="120">
        <f>L230-Q230</f>
        <v>1041.1027499999909</v>
      </c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1:40" ht="15.75" customHeight="1">
      <c r="B231" s="12"/>
      <c r="C231" s="30"/>
      <c r="D231" s="82"/>
      <c r="E231" s="14"/>
      <c r="F231" s="60"/>
      <c r="G231" s="84"/>
      <c r="H231" s="14"/>
      <c r="I231" s="60"/>
      <c r="J231" s="42"/>
      <c r="K231" s="14"/>
      <c r="L231" s="60"/>
      <c r="M231" s="42"/>
      <c r="N231" s="60">
        <f t="shared" si="79"/>
        <v>0</v>
      </c>
      <c r="O231" s="42"/>
      <c r="P231" s="14"/>
      <c r="Q231" s="60"/>
      <c r="R231" s="42"/>
      <c r="S231" s="86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1:40" ht="15.75" customHeight="1" thickBot="1">
      <c r="B232" s="12"/>
      <c r="C232" s="130" t="s">
        <v>73</v>
      </c>
      <c r="D232" s="159"/>
      <c r="E232" s="131"/>
      <c r="F232" s="133">
        <f>F193-F230</f>
        <v>-10581.768077511602</v>
      </c>
      <c r="G232" s="160"/>
      <c r="H232" s="131"/>
      <c r="I232" s="133">
        <f>I193-I230</f>
        <v>-10581.768077511602</v>
      </c>
      <c r="J232" s="161"/>
      <c r="K232" s="132"/>
      <c r="L232" s="133">
        <f>L193-L230</f>
        <v>25879.787749999989</v>
      </c>
      <c r="M232" s="161"/>
      <c r="N232" s="133">
        <f>L232-I232</f>
        <v>36461.555827511591</v>
      </c>
      <c r="O232" s="161"/>
      <c r="P232" s="132"/>
      <c r="Q232" s="133">
        <f>Q193-Q230</f>
        <v>3101.62049999999</v>
      </c>
      <c r="R232" s="161"/>
      <c r="S232" s="135">
        <f>L232-Q232</f>
        <v>22778.167249999999</v>
      </c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1:40" ht="15.75" customHeight="1" thickTop="1"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83"/>
      <c r="M233" s="83"/>
      <c r="N233" s="14"/>
      <c r="O233" s="83"/>
      <c r="P233" s="14"/>
      <c r="Q233" s="83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1:40" ht="15.75" customHeight="1"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62"/>
      <c r="M234" s="162"/>
      <c r="N234" s="11"/>
      <c r="O234" s="162"/>
      <c r="P234" s="11"/>
      <c r="Q234" s="162"/>
      <c r="R234" s="11"/>
      <c r="S234" s="11"/>
      <c r="T234" s="11"/>
      <c r="U234" s="11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1:40" ht="33" customHeight="1">
      <c r="B235" s="12"/>
      <c r="C235" s="6" t="str">
        <f>C1</f>
        <v>Volks</v>
      </c>
      <c r="D235" s="2"/>
      <c r="E235" s="2"/>
      <c r="F235" s="2"/>
      <c r="G235" s="2"/>
      <c r="H235" s="1"/>
      <c r="I235" s="1"/>
      <c r="J235" s="1"/>
      <c r="K235" s="3" t="s">
        <v>100</v>
      </c>
      <c r="L235" s="2"/>
      <c r="M235" s="2"/>
      <c r="N235" s="1"/>
      <c r="O235" s="1"/>
      <c r="P235" s="2"/>
      <c r="Q235" s="1"/>
      <c r="R235" s="2"/>
      <c r="S235" s="5" t="str">
        <f>$S$1</f>
        <v>Réalisé, Septembre 2021</v>
      </c>
      <c r="T235" s="2"/>
      <c r="U235" s="6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spans="1:40" ht="24" customHeight="1" thickBot="1"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1:40" ht="15.75" customHeight="1" thickTop="1">
      <c r="B237" s="12"/>
      <c r="C237" s="13"/>
      <c r="D237" s="528" t="s">
        <v>5</v>
      </c>
      <c r="E237" s="529"/>
      <c r="F237" s="530"/>
      <c r="G237" s="526" t="s">
        <v>75</v>
      </c>
      <c r="H237" s="529"/>
      <c r="I237" s="530"/>
      <c r="J237" s="526" t="s">
        <v>7</v>
      </c>
      <c r="K237" s="529"/>
      <c r="L237" s="530"/>
      <c r="M237" s="526" t="s">
        <v>8</v>
      </c>
      <c r="N237" s="530"/>
      <c r="O237" s="528" t="s">
        <v>9</v>
      </c>
      <c r="P237" s="529"/>
      <c r="Q237" s="530"/>
      <c r="R237" s="526" t="s">
        <v>10</v>
      </c>
      <c r="S237" s="527"/>
      <c r="T237" s="156"/>
      <c r="U237" s="14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spans="1:40" ht="15.75" customHeight="1">
      <c r="A238" t="str">
        <f t="shared" ref="A238:A283" si="80">+B238&amp;C238</f>
        <v>Carrosserie</v>
      </c>
      <c r="B238" s="12" t="s">
        <v>100</v>
      </c>
      <c r="C238" s="30"/>
      <c r="D238" s="81" t="s">
        <v>41</v>
      </c>
      <c r="E238" s="81" t="s">
        <v>85</v>
      </c>
      <c r="F238" s="140" t="s">
        <v>13</v>
      </c>
      <c r="G238" s="141" t="s">
        <v>41</v>
      </c>
      <c r="H238" s="81" t="s">
        <v>85</v>
      </c>
      <c r="I238" s="140" t="s">
        <v>13</v>
      </c>
      <c r="J238" s="141" t="s">
        <v>41</v>
      </c>
      <c r="K238" s="81" t="s">
        <v>85</v>
      </c>
      <c r="L238" s="140" t="s">
        <v>13</v>
      </c>
      <c r="M238" s="141" t="s">
        <v>41</v>
      </c>
      <c r="N238" s="140" t="s">
        <v>13</v>
      </c>
      <c r="O238" s="81" t="s">
        <v>41</v>
      </c>
      <c r="P238" s="81" t="s">
        <v>85</v>
      </c>
      <c r="Q238" s="140" t="s">
        <v>13</v>
      </c>
      <c r="R238" s="141" t="s">
        <v>86</v>
      </c>
      <c r="S238" s="142" t="s">
        <v>13</v>
      </c>
      <c r="T238" s="81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1:40" ht="15.75" customHeight="1">
      <c r="A239" t="str">
        <f t="shared" si="80"/>
        <v>Carrosserie</v>
      </c>
      <c r="B239" s="12" t="s">
        <v>100</v>
      </c>
      <c r="C239" s="30"/>
      <c r="D239" s="81"/>
      <c r="E239" s="81"/>
      <c r="F239" s="140"/>
      <c r="G239" s="141"/>
      <c r="H239" s="81"/>
      <c r="I239" s="140"/>
      <c r="J239" s="141"/>
      <c r="K239" s="31"/>
      <c r="L239" s="34"/>
      <c r="M239" s="141"/>
      <c r="N239" s="140"/>
      <c r="O239" s="81"/>
      <c r="P239" s="81"/>
      <c r="Q239" s="140"/>
      <c r="R239" s="141"/>
      <c r="S239" s="142"/>
      <c r="T239" s="81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1:40" ht="15.75" customHeight="1">
      <c r="A240" t="str">
        <f t="shared" si="80"/>
        <v>CarrosserieM/O Sous-traitement</v>
      </c>
      <c r="B240" s="12" t="s">
        <v>100</v>
      </c>
      <c r="C240" s="30" t="s">
        <v>101</v>
      </c>
      <c r="D240" s="81">
        <f>+INDEX('[7]Budget original'!$A$2:$AO$496,MATCH($A240,'[7]Budget original'!$A$2:$A$496,0),MATCH(D$2,'[7]Budget original'!$A$2:$AO$2,0))</f>
        <v>0</v>
      </c>
      <c r="E240" s="83">
        <f>+INDEX('[7]Budget original'!$A$2:$AO$496,MATCH($A240,'[7]Budget original'!$A$2:$A$496,0),MATCH(E$2,'[7]Budget original'!$A$2:$AO$2,0))</f>
        <v>62890.384889646244</v>
      </c>
      <c r="F240" s="83">
        <f>+INDEX('[7]Budget original'!$A$2:$AO$496,MATCH($A240,'[7]Budget original'!$A$2:$A$496,0),MATCH(F$2,'[7]Budget original'!$A$2:$AO$2,0))</f>
        <v>14328.809314046428</v>
      </c>
      <c r="G240" s="163">
        <f>+INDEX('[7]Budget révisé'!$A$2:$AO$496,MATCH($A240,'[7]Budget révisé'!$A$2:$A$496,0),MATCH(G$2,'[7]Budget révisé'!$A$2:$AO$2,0))</f>
        <v>0</v>
      </c>
      <c r="H240" s="83">
        <f>+INDEX('[7]Budget révisé'!$A$2:$AO$496,MATCH($A240,'[7]Budget révisé'!$A$2:$A$496,0),MATCH(H$2,'[7]Budget révisé'!$A$2:$AO$2,0))</f>
        <v>62890.384889646244</v>
      </c>
      <c r="I240" s="83">
        <f>+INDEX('[7]Budget révisé'!$A$2:$AO$496,MATCH($A240,'[7]Budget révisé'!$A$2:$A$496,0),MATCH(I$2,'[7]Budget révisé'!$A$2:$AO$2,0))</f>
        <v>14328.809314046428</v>
      </c>
      <c r="J240" s="61">
        <f>-SUMIFS([7]BV_Data_An_Cour!$O:$O,[7]BV_Data_An_Cour!$U:$U,$B240,[7]BV_Data_An_Cour!$V:$V,$C240,[7]BV_Data_An_Cour!$W:$W,J$2)</f>
        <v>74</v>
      </c>
      <c r="K240" s="31">
        <f>-SUMIFS([7]BV_Data_An_Cour!$O:$O,[7]BV_Data_An_Cour!$X:$X,"Oui",[7]BV_Data_An_Cour!$U:$U,$B240,[7]BV_Data_An_Cour!$V:$V,$C240)</f>
        <v>71217.47</v>
      </c>
      <c r="L240" s="34">
        <f>-SUMIFS([7]BV_Data_An_Cour!$O:$O,[7]BV_Data_An_Cour!$U:$U,$B240,[7]BV_Data_An_Cour!$V:$V,$C240,[7]BV_Data_An_Cour!$W:$W,$L$2)</f>
        <v>15143.37</v>
      </c>
      <c r="M240" s="164">
        <f>IFERROR((K240-H240)/H240,0)</f>
        <v>0.13240633087180645</v>
      </c>
      <c r="N240" s="60">
        <f>L240-I240</f>
        <v>814.56068595357283</v>
      </c>
      <c r="O240" s="61">
        <f>-SUMIFS([7]BV_Data_An_Prec!$O:$O,[7]BV_Data_An_Prec!$U:$U,$B240,[7]BV_Data_An_Prec!$V:$V,$C240,[7]BV_Data_An_Prec!$W:$W,O$2)</f>
        <v>66</v>
      </c>
      <c r="P240" s="31">
        <f>-SUMIFS([7]BV_Data_An_Prec!$O:$O,[7]BV_Data_An_Prec!$X:$X,"Oui",[7]BV_Data_An_Prec!$U:$U,$B240,[7]BV_Data_An_Prec!$V:$V,$C240)</f>
        <v>53857.79</v>
      </c>
      <c r="Q240" s="34">
        <f>-SUMIFS([7]BV_Data_An_Prec!$O:$O,[7]BV_Data_An_Prec!$U:$U,$B240,[7]BV_Data_An_Prec!$V:$V,$C240,[7]BV_Data_An_Prec!$W:$W,$L$2)</f>
        <v>14602.76</v>
      </c>
      <c r="R240" s="164">
        <f>IF(O240=0,0,J240/O240)</f>
        <v>1.1212121212121211</v>
      </c>
      <c r="S240" s="86">
        <f>L240-Q240</f>
        <v>540.61000000000058</v>
      </c>
      <c r="T240" s="81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1:40" ht="15.75" customHeight="1">
      <c r="A241" t="str">
        <f t="shared" si="80"/>
        <v>Carrosserie% profit / ventes</v>
      </c>
      <c r="B241" s="12" t="s">
        <v>100</v>
      </c>
      <c r="C241" s="30" t="s">
        <v>88</v>
      </c>
      <c r="D241" s="81"/>
      <c r="E241" s="150"/>
      <c r="F241" s="165">
        <f>IFERROR(F240/E240,0)</f>
        <v>0.22783783783783784</v>
      </c>
      <c r="G241" s="42"/>
      <c r="H241" s="150"/>
      <c r="I241" s="165">
        <f>IFERROR(I240/H240,0)</f>
        <v>0.22783783783783784</v>
      </c>
      <c r="J241" s="61"/>
      <c r="K241" s="14"/>
      <c r="L241" s="165">
        <f>IFERROR(L240/K240,0)</f>
        <v>0.21263560752719804</v>
      </c>
      <c r="M241" s="164"/>
      <c r="N241" s="60">
        <f>IFERROR(N240/M240,0)</f>
        <v>6151.9768774668073</v>
      </c>
      <c r="O241" s="61"/>
      <c r="P241" s="14"/>
      <c r="Q241" s="165">
        <f>IFERROR(Q240/P240,0)</f>
        <v>0.2711355218994318</v>
      </c>
      <c r="R241" s="61"/>
      <c r="S241" s="86">
        <f>IFERROR(S240/R240,0)</f>
        <v>482.16567567567625</v>
      </c>
      <c r="T241" s="81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1:40" ht="15.75" customHeight="1">
      <c r="A242" t="str">
        <f t="shared" si="80"/>
        <v>Carrosserie</v>
      </c>
      <c r="B242" s="12" t="s">
        <v>100</v>
      </c>
      <c r="C242" s="30"/>
      <c r="D242" s="81"/>
      <c r="E242" s="216"/>
      <c r="F242" s="217"/>
      <c r="G242" s="141"/>
      <c r="H242" s="216"/>
      <c r="I242" s="217"/>
      <c r="J242" s="141"/>
      <c r="K242" s="81"/>
      <c r="L242" s="140"/>
      <c r="M242" s="141"/>
      <c r="N242" s="140"/>
      <c r="O242" s="141"/>
      <c r="P242" s="81"/>
      <c r="Q242" s="140"/>
      <c r="R242" s="218"/>
      <c r="S242" s="142"/>
      <c r="T242" s="81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1:40" ht="15.75" customHeight="1">
      <c r="A243" t="str">
        <f t="shared" si="80"/>
        <v>CarrosserieM/O Carrosserie</v>
      </c>
      <c r="B243" s="12" t="s">
        <v>100</v>
      </c>
      <c r="C243" s="15" t="s">
        <v>102</v>
      </c>
      <c r="D243" s="111">
        <f>+INDEX('[7]Budget original'!$A$2:$AO$496,MATCH($A243,'[7]Budget original'!$A$2:$A$496,0),MATCH(D$2,'[7]Budget original'!$A$2:$AO$2,0))</f>
        <v>0</v>
      </c>
      <c r="E243" s="83">
        <f>+INDEX('[7]Budget original'!$A$2:$AO$496,MATCH($A243,'[7]Budget original'!$A$2:$A$496,0),MATCH(E$2,'[7]Budget original'!$A$2:$AO$2,0))</f>
        <v>0</v>
      </c>
      <c r="F243" s="83">
        <f>+INDEX('[7]Budget original'!$A$2:$AO$496,MATCH($A243,'[7]Budget original'!$A$2:$A$496,0),MATCH(F$2,'[7]Budget original'!$A$2:$AO$2,0))</f>
        <v>0</v>
      </c>
      <c r="G243" s="219">
        <f>+INDEX('[7]Budget révisé'!$A$2:$AO$496,MATCH($A243,'[7]Budget révisé'!$A$2:$A$496,0),MATCH(G$2,'[7]Budget révisé'!$A$2:$AO$2,0))</f>
        <v>0</v>
      </c>
      <c r="H243" s="83">
        <f>+INDEX('[7]Budget révisé'!$A$2:$AO$496,MATCH($A243,'[7]Budget révisé'!$A$2:$A$496,0),MATCH(H$2,'[7]Budget révisé'!$A$2:$AO$2,0))</f>
        <v>0</v>
      </c>
      <c r="I243" s="83">
        <f>+INDEX('[7]Budget révisé'!$A$2:$AO$496,MATCH($A243,'[7]Budget révisé'!$A$2:$A$496,0),MATCH(I$2,'[7]Budget révisé'!$A$2:$AO$2,0))</f>
        <v>0</v>
      </c>
      <c r="J243" s="172">
        <f>SUMIFS([7]BV_Data_An_Cour!$C$1:$C$636,[7]BV_Data_An_Cour!$V$1:$V$636,$C243,[7]BV_Data_An_Cour!$U$1:$U$636,$K$235)</f>
        <v>0</v>
      </c>
      <c r="K243" s="173">
        <f>-SUMIFS([7]BV_Data_An_Cour!$O:$O,[7]BV_Data_An_Cour!$X:$X,"Oui",[7]BV_Data_An_Cour!$U:$U,$B243,[7]BV_Data_An_Cour!$V:$V,$C243)</f>
        <v>0</v>
      </c>
      <c r="L243" s="114">
        <f>-SUMIFS([7]BV_Data_An_Cour!$O:$O,[7]BV_Data_An_Cour!$U:$U,$B243,[7]BV_Data_An_Cour!$V:$V,$C243,[7]BV_Data_An_Cour!$W:$W,$L$2)</f>
        <v>0</v>
      </c>
      <c r="M243" s="182" t="e">
        <f>(K243-H243)/H243</f>
        <v>#DIV/0!</v>
      </c>
      <c r="N243" s="115">
        <f>L243-I243</f>
        <v>0</v>
      </c>
      <c r="O243" s="172">
        <f>SUMIFS([7]BV_Data_An_Prec!$C$1:$C$637,[7]BV_Data_An_Prec!$V$1:$V$637,$C243,[7]BV_Data_An_Prec!$U$1:$U$637,$K$235)</f>
        <v>0</v>
      </c>
      <c r="P243" s="173">
        <f>-SUMIFS([7]BV_Data_An_Prec!$O:$O,[7]BV_Data_An_Prec!$X:$X,"Oui",[7]BV_Data_An_Prec!$U:$U,$B243,[7]BV_Data_An_Prec!$V:$V,$C243)</f>
        <v>0</v>
      </c>
      <c r="Q243" s="114">
        <f>-SUMIFS([7]BV_Data_An_Prec!$O:$O,[7]BV_Data_An_Prec!$U:$U,$B243,[7]BV_Data_An_Prec!$V:$V,$C243,[7]BV_Data_An_Prec!$W:$W,$L$2)</f>
        <v>0</v>
      </c>
      <c r="R243" s="164">
        <f>IF(O243=0,0,J243/O243)</f>
        <v>0</v>
      </c>
      <c r="S243" s="116">
        <f>L243-Q243</f>
        <v>0</v>
      </c>
      <c r="T243" s="155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1:40" ht="15.75" customHeight="1">
      <c r="A244" t="str">
        <f t="shared" si="80"/>
        <v>Carrosserie% profit / ventes</v>
      </c>
      <c r="B244" s="12" t="s">
        <v>100</v>
      </c>
      <c r="C244" s="30" t="s">
        <v>88</v>
      </c>
      <c r="D244" s="14"/>
      <c r="E244" s="150"/>
      <c r="F244" s="165" t="e">
        <f>F243/E243</f>
        <v>#DIV/0!</v>
      </c>
      <c r="G244" s="42"/>
      <c r="H244" s="150"/>
      <c r="I244" s="165" t="e">
        <f>I243/H243</f>
        <v>#DIV/0!</v>
      </c>
      <c r="J244" s="61"/>
      <c r="K244" s="14"/>
      <c r="L244" s="165">
        <f>IFERROR(L243/K243,0)</f>
        <v>0</v>
      </c>
      <c r="M244" s="164"/>
      <c r="N244" s="60" t="e">
        <f>N243/I243</f>
        <v>#DIV/0!</v>
      </c>
      <c r="O244" s="61"/>
      <c r="P244" s="14"/>
      <c r="Q244" s="165">
        <f>IFERROR(Q243/P243,0)</f>
        <v>0</v>
      </c>
      <c r="R244" s="61"/>
      <c r="S244" s="86">
        <f>IF(Q243=0,0,S243/Q243)</f>
        <v>0</v>
      </c>
      <c r="T244" s="155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1:40" ht="15.75" customHeight="1">
      <c r="A245" t="str">
        <f t="shared" si="80"/>
        <v>Carrosserie</v>
      </c>
      <c r="B245" s="12" t="s">
        <v>100</v>
      </c>
      <c r="C245" s="88"/>
      <c r="D245" s="117"/>
      <c r="E245" s="166"/>
      <c r="F245" s="167"/>
      <c r="G245" s="24"/>
      <c r="H245" s="178"/>
      <c r="I245" s="167"/>
      <c r="J245" s="168"/>
      <c r="K245" s="220"/>
      <c r="L245" s="167"/>
      <c r="M245" s="170"/>
      <c r="N245" s="94"/>
      <c r="O245" s="168"/>
      <c r="P245" s="220"/>
      <c r="Q245" s="167"/>
      <c r="R245" s="168"/>
      <c r="S245" s="95"/>
      <c r="T245" s="155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1:40" ht="15.75" customHeight="1">
      <c r="A246" t="str">
        <f t="shared" si="80"/>
        <v>CarrosserieM/O Esthétique Carr.</v>
      </c>
      <c r="B246" s="12" t="s">
        <v>100</v>
      </c>
      <c r="C246" s="15" t="s">
        <v>103</v>
      </c>
      <c r="D246" s="171">
        <v>0</v>
      </c>
      <c r="E246" s="83">
        <v>0</v>
      </c>
      <c r="F246" s="83">
        <v>0</v>
      </c>
      <c r="G246" s="172">
        <v>0</v>
      </c>
      <c r="H246" s="83">
        <v>0</v>
      </c>
      <c r="I246" s="83">
        <v>0</v>
      </c>
      <c r="J246" s="172">
        <f>SUMIFS([7]BV_Data_An_Cour!$C$1:$C$636,[7]BV_Data_An_Cour!$V$1:$V$636,$C246,[7]BV_Data_An_Cour!$U$1:$U$636,$K$235)</f>
        <v>0</v>
      </c>
      <c r="K246" s="31">
        <f>-SUMIFS([7]BV_Data_An_Cour!$O:$O,[7]BV_Data_An_Cour!$X:$X,"Oui",[7]BV_Data_An_Cour!$U:$U,$B246,[7]BV_Data_An_Cour!$V:$V,$C246)</f>
        <v>0</v>
      </c>
      <c r="L246" s="34">
        <f>-SUMIFS([7]BV_Data_An_Cour!$O:$O,[7]BV_Data_An_Cour!$U:$U,$B246,[7]BV_Data_An_Cour!$V:$V,$C246,[7]BV_Data_An_Cour!$W:$W,$L$2)</f>
        <v>0</v>
      </c>
      <c r="M246" s="164" t="e">
        <f>(K246-H246)/H246</f>
        <v>#DIV/0!</v>
      </c>
      <c r="N246" s="115">
        <f>L246-I246</f>
        <v>0</v>
      </c>
      <c r="O246" s="172">
        <f>SUMIFS([7]BV_Data_An_Prec!$C$1:$C$637,[7]BV_Data_An_Prec!$V$1:$V$637,$C246,[7]BV_Data_An_Prec!$U$1:$U$637,$K$235)</f>
        <v>0</v>
      </c>
      <c r="P246" s="31">
        <f>-SUMIFS([7]BV_Data_An_Prec!$O:$O,[7]BV_Data_An_Prec!$X:$X,"Oui",[7]BV_Data_An_Prec!$U:$U,$B246,[7]BV_Data_An_Prec!$V:$V,$C246)</f>
        <v>0</v>
      </c>
      <c r="Q246" s="34">
        <f>-SUMIFS([7]BV_Data_An_Prec!$O:$O,[7]BV_Data_An_Prec!$U:$U,$B246,[7]BV_Data_An_Prec!$V:$V,$C246,[7]BV_Data_An_Prec!$W:$W,$L$2)</f>
        <v>0</v>
      </c>
      <c r="R246" s="164">
        <f>IF(O246=0,0,J246/O246)</f>
        <v>0</v>
      </c>
      <c r="S246" s="86">
        <f>L246-Q246</f>
        <v>0</v>
      </c>
      <c r="T246" s="155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1:40" ht="15.75" customHeight="1">
      <c r="A247" t="str">
        <f t="shared" si="80"/>
        <v>Carrosserie% profit / ventes</v>
      </c>
      <c r="B247" s="12" t="s">
        <v>100</v>
      </c>
      <c r="C247" s="30" t="s">
        <v>88</v>
      </c>
      <c r="D247" s="14"/>
      <c r="E247" s="14"/>
      <c r="F247" s="165" t="e">
        <f>F246/E246</f>
        <v>#DIV/0!</v>
      </c>
      <c r="G247" s="42"/>
      <c r="H247" s="14"/>
      <c r="I247" s="165" t="e">
        <f>I246/H246</f>
        <v>#DIV/0!</v>
      </c>
      <c r="J247" s="42"/>
      <c r="K247" s="14"/>
      <c r="L247" s="165">
        <f>IFERROR(L246/K246,0)</f>
        <v>0</v>
      </c>
      <c r="M247" s="43"/>
      <c r="N247" s="44" t="e">
        <f>N246/I246</f>
        <v>#DIV/0!</v>
      </c>
      <c r="O247" s="42"/>
      <c r="P247" s="14"/>
      <c r="Q247" s="165">
        <f>IFERROR(Q246/P246,0)</f>
        <v>0</v>
      </c>
      <c r="R247" s="43"/>
      <c r="S247" s="45">
        <f>IF(Q246=0,0,S246/Q246)</f>
        <v>0</v>
      </c>
      <c r="T247" s="155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1:40" ht="15.75" customHeight="1" thickBot="1">
      <c r="A248" t="str">
        <f t="shared" si="80"/>
        <v>Carrosserie</v>
      </c>
      <c r="B248" s="12" t="s">
        <v>100</v>
      </c>
      <c r="C248" s="30"/>
      <c r="D248" s="14"/>
      <c r="E248" s="14"/>
      <c r="F248" s="165"/>
      <c r="G248" s="42"/>
      <c r="H248" s="14"/>
      <c r="I248" s="165"/>
      <c r="J248" s="42"/>
      <c r="K248" s="14"/>
      <c r="L248" s="165"/>
      <c r="M248" s="43"/>
      <c r="N248" s="44"/>
      <c r="O248" s="42"/>
      <c r="P248" s="14"/>
      <c r="Q248" s="165"/>
      <c r="R248" s="43"/>
      <c r="S248" s="45"/>
      <c r="T248" s="155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1:40" ht="15.75" customHeight="1" thickTop="1">
      <c r="A249" t="str">
        <f t="shared" si="80"/>
        <v>CarrosserieTotal Mécanique</v>
      </c>
      <c r="B249" s="12" t="s">
        <v>100</v>
      </c>
      <c r="C249" s="63" t="s">
        <v>97</v>
      </c>
      <c r="D249" s="64"/>
      <c r="E249" s="64">
        <f t="shared" ref="E249:F249" si="81">E243+E246+E240</f>
        <v>62890.384889646244</v>
      </c>
      <c r="F249" s="66">
        <f t="shared" si="81"/>
        <v>14328.809314046428</v>
      </c>
      <c r="G249" s="67"/>
      <c r="H249" s="64">
        <f t="shared" ref="H249:I249" si="82">H243+H246+H240</f>
        <v>62890.384889646244</v>
      </c>
      <c r="I249" s="66">
        <f t="shared" si="82"/>
        <v>14328.809314046428</v>
      </c>
      <c r="J249" s="67"/>
      <c r="K249" s="64">
        <f t="shared" ref="K249:L249" si="83">K243+K246+K240</f>
        <v>71217.47</v>
      </c>
      <c r="L249" s="66">
        <f t="shared" si="83"/>
        <v>15143.37</v>
      </c>
      <c r="M249" s="215">
        <f>L250-I250</f>
        <v>-1.5202230310639803E-2</v>
      </c>
      <c r="N249" s="66">
        <f>L249-I249</f>
        <v>814.56068595357283</v>
      </c>
      <c r="O249" s="67"/>
      <c r="P249" s="64">
        <f t="shared" ref="P249:Q249" si="84">P243+P246+P240</f>
        <v>53857.79</v>
      </c>
      <c r="Q249" s="66">
        <f t="shared" si="84"/>
        <v>14602.76</v>
      </c>
      <c r="R249" s="215">
        <f>L250-Q250</f>
        <v>-5.8499914372233758E-2</v>
      </c>
      <c r="S249" s="69">
        <f>L249-Q249</f>
        <v>540.61000000000058</v>
      </c>
      <c r="T249" s="155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1:40" ht="23.25" customHeight="1" thickBot="1">
      <c r="A250" t="str">
        <f t="shared" si="80"/>
        <v>Carrosserie</v>
      </c>
      <c r="B250" s="12" t="s">
        <v>100</v>
      </c>
      <c r="C250" s="70"/>
      <c r="D250" s="71"/>
      <c r="E250" s="71"/>
      <c r="F250" s="75">
        <f>F249/E249</f>
        <v>0.22783783783783784</v>
      </c>
      <c r="G250" s="73"/>
      <c r="H250" s="71"/>
      <c r="I250" s="75">
        <f>I249/H249</f>
        <v>0.22783783783783784</v>
      </c>
      <c r="J250" s="73"/>
      <c r="K250" s="71"/>
      <c r="L250" s="75">
        <f>IF(K249=0,0,L249/K249)</f>
        <v>0.21263560752719804</v>
      </c>
      <c r="M250" s="74"/>
      <c r="N250" s="75">
        <f>N249/I249</f>
        <v>5.6847758114490707E-2</v>
      </c>
      <c r="O250" s="73"/>
      <c r="P250" s="71"/>
      <c r="Q250" s="75">
        <f>IF(P249=0,0,Q249/P249)</f>
        <v>0.2711355218994318</v>
      </c>
      <c r="R250" s="74"/>
      <c r="S250" s="76">
        <f>IF(R249=0,0,S249/R249)</f>
        <v>-9241.2101077637526</v>
      </c>
      <c r="T250" s="155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1:40" ht="15.75" customHeight="1" thickTop="1">
      <c r="A251" t="str">
        <f t="shared" si="80"/>
        <v>Carrosserie</v>
      </c>
      <c r="B251" s="12" t="s">
        <v>100</v>
      </c>
      <c r="C251" s="30"/>
      <c r="D251" s="14"/>
      <c r="E251" s="14"/>
      <c r="F251" s="60"/>
      <c r="G251" s="42"/>
      <c r="H251" s="14"/>
      <c r="I251" s="60"/>
      <c r="J251" s="42"/>
      <c r="K251" s="14"/>
      <c r="L251" s="41"/>
      <c r="M251" s="42"/>
      <c r="N251" s="41"/>
      <c r="O251" s="42"/>
      <c r="P251" s="14"/>
      <c r="Q251" s="41"/>
      <c r="R251" s="42"/>
      <c r="S251" s="62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1:40" ht="15.75" customHeight="1">
      <c r="A252" t="str">
        <f t="shared" si="80"/>
        <v>CarrosserieDEPENSES</v>
      </c>
      <c r="B252" s="12" t="s">
        <v>100</v>
      </c>
      <c r="C252" s="80" t="s">
        <v>31</v>
      </c>
      <c r="D252" s="14"/>
      <c r="E252" s="14"/>
      <c r="F252" s="60"/>
      <c r="G252" s="42"/>
      <c r="H252" s="14"/>
      <c r="I252" s="60"/>
      <c r="J252" s="42"/>
      <c r="K252" s="14"/>
      <c r="L252" s="41"/>
      <c r="M252" s="42"/>
      <c r="N252" s="41"/>
      <c r="O252" s="42"/>
      <c r="P252" s="14"/>
      <c r="Q252" s="41"/>
      <c r="R252" s="42"/>
      <c r="S252" s="62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1:40" ht="15.75" customHeight="1">
      <c r="A253" t="str">
        <f t="shared" si="80"/>
        <v>CarrosserieSalaires cadres</v>
      </c>
      <c r="B253" s="12" t="s">
        <v>100</v>
      </c>
      <c r="C253" s="108" t="s">
        <v>42</v>
      </c>
      <c r="D253" s="14"/>
      <c r="E253" s="14"/>
      <c r="F253" s="31">
        <f>+INDEX('[7]Budget original'!$A$2:$AO$496,MATCH($A253,'[7]Budget original'!$A$2:$A$496,0),MATCH(F$2,'[7]Budget original'!$A$2:$AO$2,0))</f>
        <v>296.76398467432955</v>
      </c>
      <c r="G253" s="42"/>
      <c r="H253" s="14"/>
      <c r="I253" s="31">
        <f>+INDEX('[7]Budget révisé'!$A$2:$AO$496,MATCH($A253,'[7]Budget révisé'!$A$2:$A$496,0),MATCH(I$2,'[7]Budget révisé'!$A$2:$AO$2,0))</f>
        <v>296.76398467432955</v>
      </c>
      <c r="J253" s="42"/>
      <c r="K253" s="14"/>
      <c r="L253" s="34">
        <f>SUMIFS([7]BV_Data_An_Cour!$O:$O,[7]BV_Data_An_Cour!$U:$U,$B253,[7]BV_Data_An_Cour!$V:$V,$C253,[7]BV_Data_An_Cour!$W:$W,$L$2)</f>
        <v>809.12</v>
      </c>
      <c r="M253" s="42"/>
      <c r="N253" s="60">
        <f t="shared" ref="N253:N283" si="85">L253-I253</f>
        <v>512.35601532567046</v>
      </c>
      <c r="O253" s="42"/>
      <c r="P253" s="14"/>
      <c r="Q253" s="34">
        <f>SUMIFS([7]BV_Data_An_Prec!$O:$O,[7]BV_Data_An_Prec!$U:$U,$B253,[7]BV_Data_An_Prec!$V:$V,$C253,[7]BV_Data_An_Prec!$W:$W,$L$2)</f>
        <v>462.39</v>
      </c>
      <c r="R253" s="42"/>
      <c r="S253" s="35">
        <f>L253-Q253</f>
        <v>346.73</v>
      </c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1:40" ht="15.75" customHeight="1">
      <c r="A254" t="str">
        <f t="shared" si="80"/>
        <v>CarrosserieSalaires commis</v>
      </c>
      <c r="B254" s="12" t="s">
        <v>100</v>
      </c>
      <c r="C254" s="109" t="s">
        <v>43</v>
      </c>
      <c r="D254" s="82"/>
      <c r="E254" s="14"/>
      <c r="F254" s="23">
        <f>+INDEX('[7]Budget original'!$A$2:$AO$496,MATCH($A254,'[7]Budget original'!$A$2:$A$496,0),MATCH(F$2,'[7]Budget original'!$A$2:$AO$2,0))</f>
        <v>557.18669667432948</v>
      </c>
      <c r="G254" s="84"/>
      <c r="H254" s="14"/>
      <c r="I254" s="23">
        <f>+INDEX('[7]Budget révisé'!$A$2:$AO$496,MATCH($A254,'[7]Budget révisé'!$A$2:$A$496,0),MATCH(I$2,'[7]Budget révisé'!$A$2:$AO$2,0))</f>
        <v>557.18669667432948</v>
      </c>
      <c r="J254" s="42"/>
      <c r="K254" s="14"/>
      <c r="L254" s="34">
        <f>SUMIFS([7]BV_Data_An_Cour!$O:$O,[7]BV_Data_An_Cour!$U:$U,$B254,[7]BV_Data_An_Cour!$V:$V,$C254,[7]BV_Data_An_Cour!$W:$W,$L$2)</f>
        <v>520.55999999999995</v>
      </c>
      <c r="M254" s="42"/>
      <c r="N254" s="60">
        <f t="shared" si="85"/>
        <v>-36.626696674329537</v>
      </c>
      <c r="O254" s="42"/>
      <c r="P254" s="14"/>
      <c r="Q254" s="34">
        <f>SUMIFS([7]BV_Data_An_Prec!$O:$O,[7]BV_Data_An_Prec!$U:$U,$B254,[7]BV_Data_An_Prec!$V:$V,$C254,[7]BV_Data_An_Prec!$W:$W,$L$2)</f>
        <v>899</v>
      </c>
      <c r="R254" s="42"/>
      <c r="S254" s="86">
        <f>L254-Q254</f>
        <v>-378.44000000000005</v>
      </c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1:40" ht="15.75" customHeight="1">
      <c r="A255" t="str">
        <f t="shared" si="80"/>
        <v>CarrosserieSalaires autres</v>
      </c>
      <c r="B255" s="12" t="s">
        <v>100</v>
      </c>
      <c r="C255" s="108" t="s">
        <v>44</v>
      </c>
      <c r="D255" s="110"/>
      <c r="E255" s="111"/>
      <c r="F255" s="31">
        <f>+INDEX('[7]Budget original'!$A$2:$AO$496,MATCH($A255,'[7]Budget original'!$A$2:$A$496,0),MATCH(F$2,'[7]Budget original'!$A$2:$AO$2,0))</f>
        <v>3454.5361019340994</v>
      </c>
      <c r="G255" s="112"/>
      <c r="H255" s="111"/>
      <c r="I255" s="31">
        <f>+INDEX('[7]Budget révisé'!$A$2:$AO$496,MATCH($A255,'[7]Budget révisé'!$A$2:$A$496,0),MATCH(I$2,'[7]Budget révisé'!$A$2:$AO$2,0))</f>
        <v>3454.5361019340994</v>
      </c>
      <c r="J255" s="113"/>
      <c r="K255" s="111"/>
      <c r="L255" s="114">
        <f>SUMIFS([7]BV_Data_An_Cour!$O:$O,[7]BV_Data_An_Cour!$U:$U,$B255,[7]BV_Data_An_Cour!$V:$V,$C255,[7]BV_Data_An_Cour!$W:$W,$L$2)</f>
        <v>3826.05</v>
      </c>
      <c r="M255" s="113"/>
      <c r="N255" s="115">
        <f t="shared" si="85"/>
        <v>371.51389806590078</v>
      </c>
      <c r="O255" s="113"/>
      <c r="P255" s="111"/>
      <c r="Q255" s="114">
        <f>SUMIFS([7]BV_Data_An_Prec!$O:$O,[7]BV_Data_An_Prec!$U:$U,$B255,[7]BV_Data_An_Prec!$V:$V,$C255,[7]BV_Data_An_Prec!$W:$W,$L$2)</f>
        <v>4844.08</v>
      </c>
      <c r="R255" s="113"/>
      <c r="S255" s="116">
        <f t="shared" ref="S255:S284" si="86">L255-Q255</f>
        <v>-1018.0299999999997</v>
      </c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1:40" ht="15.75" customHeight="1">
      <c r="A256" t="str">
        <f t="shared" si="80"/>
        <v>CarrosserieSalaires spécialistes</v>
      </c>
      <c r="B256" s="12" t="s">
        <v>100</v>
      </c>
      <c r="C256" s="108" t="s">
        <v>45</v>
      </c>
      <c r="D256" s="82"/>
      <c r="E256" s="14"/>
      <c r="F256" s="31">
        <f>+INDEX('[7]Budget original'!$A$2:$AO$496,MATCH($A256,'[7]Budget original'!$A$2:$A$496,0),MATCH(F$2,'[7]Budget original'!$A$2:$AO$2,0))</f>
        <v>3579.3189425287355</v>
      </c>
      <c r="G256" s="84"/>
      <c r="H256" s="14"/>
      <c r="I256" s="31">
        <f>+INDEX('[7]Budget révisé'!$A$2:$AO$496,MATCH($A256,'[7]Budget révisé'!$A$2:$A$496,0),MATCH(I$2,'[7]Budget révisé'!$A$2:$AO$2,0))</f>
        <v>3579.3189425287355</v>
      </c>
      <c r="J256" s="42"/>
      <c r="K256" s="14"/>
      <c r="L256" s="34">
        <f>SUMIFS([7]BV_Data_An_Cour!$O:$O,[7]BV_Data_An_Cour!$U:$U,$B256,[7]BV_Data_An_Cour!$V:$V,$C256,[7]BV_Data_An_Cour!$W:$W,$L$2)</f>
        <v>2538.4899999999998</v>
      </c>
      <c r="M256" s="42"/>
      <c r="N256" s="60">
        <f t="shared" si="85"/>
        <v>-1040.8289425287358</v>
      </c>
      <c r="O256" s="42"/>
      <c r="P256" s="14"/>
      <c r="Q256" s="34">
        <f>SUMIFS([7]BV_Data_An_Prec!$O:$O,[7]BV_Data_An_Prec!$U:$U,$B256,[7]BV_Data_An_Prec!$V:$V,$C256,[7]BV_Data_An_Prec!$W:$W,$L$2)</f>
        <v>3967.92</v>
      </c>
      <c r="R256" s="42"/>
      <c r="S256" s="86">
        <f t="shared" si="86"/>
        <v>-1429.4300000000003</v>
      </c>
      <c r="T256" s="14"/>
      <c r="U256" s="517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1:40" ht="15.75" hidden="1" customHeight="1">
      <c r="A257" t="str">
        <f t="shared" si="80"/>
        <v>Carrosserie[...]</v>
      </c>
      <c r="B257" s="12" t="s">
        <v>100</v>
      </c>
      <c r="C257" s="30" t="s">
        <v>21</v>
      </c>
      <c r="D257" s="82"/>
      <c r="E257" s="14"/>
      <c r="F257" s="31">
        <f>+INDEX('[7]Budget original'!$A$2:$AO$496,MATCH($A257,'[7]Budget original'!$A$2:$A$496,0),MATCH(F$2,'[7]Budget original'!$A$2:$AO$2,0))</f>
        <v>0</v>
      </c>
      <c r="G257" s="84"/>
      <c r="H257" s="14"/>
      <c r="I257" s="31">
        <f>+INDEX('[7]Budget révisé'!$A$2:$AO$496,MATCH($A257,'[7]Budget révisé'!$A$2:$A$496,0),MATCH(I$2,'[7]Budget révisé'!$A$2:$AO$2,0))</f>
        <v>0</v>
      </c>
      <c r="J257" s="42"/>
      <c r="K257" s="14"/>
      <c r="L257" s="34">
        <f>SUMIFS([7]BV_Data_An_Cour!$O:$O,[7]BV_Data_An_Cour!$U:$U,$B257,[7]BV_Data_An_Cour!$V:$V,$C257,[7]BV_Data_An_Cour!$W:$W,$L$2)</f>
        <v>0</v>
      </c>
      <c r="M257" s="42"/>
      <c r="N257" s="60">
        <f t="shared" si="85"/>
        <v>0</v>
      </c>
      <c r="O257" s="42"/>
      <c r="P257" s="14"/>
      <c r="Q257" s="34">
        <f>SUMIFS([7]BV_Data_An_Prec!$O:$O,[7]BV_Data_An_Prec!$U:$U,$B257,[7]BV_Data_An_Prec!$V:$V,$C257,[7]BV_Data_An_Prec!$W:$W,$L$2)</f>
        <v>0</v>
      </c>
      <c r="R257" s="42"/>
      <c r="S257" s="86">
        <f t="shared" si="86"/>
        <v>0</v>
      </c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1:40" ht="15.75" hidden="1" customHeight="1">
      <c r="A258" t="str">
        <f t="shared" si="80"/>
        <v>Carrosserie[...]</v>
      </c>
      <c r="B258" s="12" t="s">
        <v>100</v>
      </c>
      <c r="C258" s="30" t="s">
        <v>21</v>
      </c>
      <c r="D258" s="82"/>
      <c r="E258" s="14"/>
      <c r="F258" s="31">
        <f>+INDEX('[7]Budget original'!$A$2:$AO$496,MATCH($A258,'[7]Budget original'!$A$2:$A$496,0),MATCH(F$2,'[7]Budget original'!$A$2:$AO$2,0))</f>
        <v>0</v>
      </c>
      <c r="G258" s="84"/>
      <c r="H258" s="14"/>
      <c r="I258" s="31">
        <f>+INDEX('[7]Budget révisé'!$A$2:$AO$496,MATCH($A258,'[7]Budget révisé'!$A$2:$A$496,0),MATCH(I$2,'[7]Budget révisé'!$A$2:$AO$2,0))</f>
        <v>0</v>
      </c>
      <c r="J258" s="42"/>
      <c r="K258" s="14"/>
      <c r="L258" s="34">
        <f>SUMIFS([7]BV_Data_An_Cour!$O:$O,[7]BV_Data_An_Cour!$U:$U,$B258,[7]BV_Data_An_Cour!$V:$V,$C258,[7]BV_Data_An_Cour!$W:$W,$L$2)</f>
        <v>0</v>
      </c>
      <c r="M258" s="42"/>
      <c r="N258" s="60">
        <f t="shared" si="85"/>
        <v>0</v>
      </c>
      <c r="O258" s="42"/>
      <c r="P258" s="14"/>
      <c r="Q258" s="34">
        <f>SUMIFS([7]BV_Data_An_Prec!$O:$O,[7]BV_Data_An_Prec!$U:$U,$B258,[7]BV_Data_An_Prec!$V:$V,$C258,[7]BV_Data_An_Prec!$W:$W,$L$2)</f>
        <v>0</v>
      </c>
      <c r="R258" s="42"/>
      <c r="S258" s="86">
        <f t="shared" si="86"/>
        <v>0</v>
      </c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1:40" ht="15.75" hidden="1" customHeight="1">
      <c r="A259" t="str">
        <f t="shared" si="80"/>
        <v>Carrosserie[...]</v>
      </c>
      <c r="B259" s="12" t="s">
        <v>100</v>
      </c>
      <c r="C259" s="30" t="s">
        <v>21</v>
      </c>
      <c r="D259" s="82"/>
      <c r="E259" s="14"/>
      <c r="F259" s="31">
        <f>+INDEX('[7]Budget original'!$A$2:$AO$496,MATCH($A259,'[7]Budget original'!$A$2:$A$496,0),MATCH(F$2,'[7]Budget original'!$A$2:$AO$2,0))</f>
        <v>0</v>
      </c>
      <c r="G259" s="84"/>
      <c r="H259" s="14"/>
      <c r="I259" s="31">
        <f>+INDEX('[7]Budget révisé'!$A$2:$AO$496,MATCH($A259,'[7]Budget révisé'!$A$2:$A$496,0),MATCH(I$2,'[7]Budget révisé'!$A$2:$AO$2,0))</f>
        <v>0</v>
      </c>
      <c r="J259" s="42"/>
      <c r="K259" s="14"/>
      <c r="L259" s="34">
        <f>SUMIFS([7]BV_Data_An_Cour!$O:$O,[7]BV_Data_An_Cour!$U:$U,$B259,[7]BV_Data_An_Cour!$V:$V,$C259,[7]BV_Data_An_Cour!$W:$W,$L$2)</f>
        <v>0</v>
      </c>
      <c r="M259" s="42"/>
      <c r="N259" s="60">
        <f t="shared" si="85"/>
        <v>0</v>
      </c>
      <c r="O259" s="42"/>
      <c r="P259" s="14"/>
      <c r="Q259" s="34">
        <f>SUMIFS([7]BV_Data_An_Prec!$O:$O,[7]BV_Data_An_Prec!$U:$U,$B259,[7]BV_Data_An_Prec!$V:$V,$C259,[7]BV_Data_An_Prec!$W:$W,$L$2)</f>
        <v>0</v>
      </c>
      <c r="R259" s="42"/>
      <c r="S259" s="86">
        <f t="shared" si="86"/>
        <v>0</v>
      </c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1:40" ht="15.75" customHeight="1">
      <c r="A260" t="str">
        <f t="shared" si="80"/>
        <v>CarrosserieSalaires en absences</v>
      </c>
      <c r="B260" s="12" t="s">
        <v>100</v>
      </c>
      <c r="C260" s="109" t="s">
        <v>46</v>
      </c>
      <c r="D260" s="82"/>
      <c r="E260" s="14"/>
      <c r="F260" s="23">
        <f>+INDEX('[7]Budget original'!$A$2:$AO$496,MATCH($A260,'[7]Budget original'!$A$2:$A$496,0),MATCH(F$2,'[7]Budget original'!$A$2:$AO$2,0))</f>
        <v>946.53668709737929</v>
      </c>
      <c r="G260" s="84"/>
      <c r="H260" s="14"/>
      <c r="I260" s="23">
        <f>+INDEX('[7]Budget révisé'!$A$2:$AO$496,MATCH($A260,'[7]Budget révisé'!$A$2:$A$496,0),MATCH(I$2,'[7]Budget révisé'!$A$2:$AO$2,0))</f>
        <v>946.53668709737929</v>
      </c>
      <c r="J260" s="42"/>
      <c r="K260" s="14"/>
      <c r="L260" s="34">
        <f>SUMIFS([7]BV_Data_An_Cour!$O:$O,[7]BV_Data_An_Cour!$U:$U,$B260,[7]BV_Data_An_Cour!$V:$V,$C260,[7]BV_Data_An_Cour!$W:$W,$L$2)</f>
        <v>729.56</v>
      </c>
      <c r="M260" s="42"/>
      <c r="N260" s="60">
        <f t="shared" si="85"/>
        <v>-216.97668709737934</v>
      </c>
      <c r="O260" s="42"/>
      <c r="P260" s="14"/>
      <c r="Q260" s="34">
        <f>SUMIFS([7]BV_Data_An_Prec!$O:$O,[7]BV_Data_An_Prec!$U:$U,$B260,[7]BV_Data_An_Prec!$V:$V,$C260,[7]BV_Data_An_Prec!$W:$W,$L$2)</f>
        <v>1144.72</v>
      </c>
      <c r="R260" s="42"/>
      <c r="S260" s="86">
        <f t="shared" si="86"/>
        <v>-415.16000000000008</v>
      </c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1:40" ht="15.75" customHeight="1">
      <c r="A261" t="str">
        <f t="shared" si="80"/>
        <v>CarrosserieDéduction à la source</v>
      </c>
      <c r="B261" s="12" t="s">
        <v>100</v>
      </c>
      <c r="C261" s="108" t="s">
        <v>47</v>
      </c>
      <c r="D261" s="110"/>
      <c r="E261" s="111"/>
      <c r="F261" s="31">
        <f>+INDEX('[7]Budget original'!$A$2:$AO$496,MATCH($A261,'[7]Budget original'!$A$2:$A$496,0),MATCH(F$2,'[7]Budget original'!$A$2:$AO$2,0))</f>
        <v>946.53668709737929</v>
      </c>
      <c r="G261" s="112"/>
      <c r="H261" s="111"/>
      <c r="I261" s="31">
        <f>+INDEX('[7]Budget révisé'!$A$2:$AO$496,MATCH($A261,'[7]Budget révisé'!$A$2:$A$496,0),MATCH(I$2,'[7]Budget révisé'!$A$2:$AO$2,0))</f>
        <v>946.53668709737929</v>
      </c>
      <c r="J261" s="113"/>
      <c r="K261" s="111"/>
      <c r="L261" s="114">
        <f>SUMIFS([7]BV_Data_An_Cour!$O:$O,[7]BV_Data_An_Cour!$U:$U,$B261,[7]BV_Data_An_Cour!$V:$V,$C261,[7]BV_Data_An_Cour!$W:$W,$L$2)</f>
        <v>744.44</v>
      </c>
      <c r="M261" s="113"/>
      <c r="N261" s="115">
        <f t="shared" si="85"/>
        <v>-202.09668709737923</v>
      </c>
      <c r="O261" s="113"/>
      <c r="P261" s="111"/>
      <c r="Q261" s="114">
        <f>SUMIFS([7]BV_Data_An_Prec!$O:$O,[7]BV_Data_An_Prec!$U:$U,$B261,[7]BV_Data_An_Prec!$V:$V,$C261,[7]BV_Data_An_Prec!$W:$W,$L$2)</f>
        <v>1138.01</v>
      </c>
      <c r="R261" s="113"/>
      <c r="S261" s="116">
        <f t="shared" si="86"/>
        <v>-393.56999999999994</v>
      </c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1:40" ht="15.75" customHeight="1">
      <c r="A262" t="str">
        <f t="shared" si="80"/>
        <v>CarrosserieBénéfices marginaux</v>
      </c>
      <c r="B262" s="12" t="s">
        <v>100</v>
      </c>
      <c r="C262" s="108" t="s">
        <v>48</v>
      </c>
      <c r="D262" s="82"/>
      <c r="E262" s="14"/>
      <c r="F262" s="31">
        <f>+INDEX('[7]Budget original'!$A$2:$AO$496,MATCH($A262,'[7]Budget original'!$A$2:$A$496,0),MATCH(F$2,'[7]Budget original'!$A$2:$AO$2,0))</f>
        <v>678.35129241978848</v>
      </c>
      <c r="G262" s="84"/>
      <c r="H262" s="14"/>
      <c r="I262" s="31">
        <f>+INDEX('[7]Budget révisé'!$A$2:$AO$496,MATCH($A262,'[7]Budget révisé'!$A$2:$A$496,0),MATCH(I$2,'[7]Budget révisé'!$A$2:$AO$2,0))</f>
        <v>678.35129241978848</v>
      </c>
      <c r="J262" s="42"/>
      <c r="K262" s="14"/>
      <c r="L262" s="34">
        <f>SUMIFS([7]BV_Data_An_Cour!$O:$O,[7]BV_Data_An_Cour!$U:$U,$B262,[7]BV_Data_An_Cour!$V:$V,$C262,[7]BV_Data_An_Cour!$W:$W,$L$2)</f>
        <v>533.52</v>
      </c>
      <c r="M262" s="42"/>
      <c r="N262" s="60">
        <f t="shared" si="85"/>
        <v>-144.8312924197885</v>
      </c>
      <c r="O262" s="42"/>
      <c r="P262" s="14"/>
      <c r="Q262" s="34">
        <f>SUMIFS([7]BV_Data_An_Prec!$O:$O,[7]BV_Data_An_Prec!$U:$U,$B262,[7]BV_Data_An_Prec!$V:$V,$C262,[7]BV_Data_An_Prec!$W:$W,$L$2)</f>
        <v>532.33000000000004</v>
      </c>
      <c r="R262" s="42"/>
      <c r="S262" s="86">
        <f t="shared" si="86"/>
        <v>1.1899999999999409</v>
      </c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1:40" ht="15.75" customHeight="1">
      <c r="A263" t="str">
        <f t="shared" si="80"/>
        <v>CarrosserieCsst</v>
      </c>
      <c r="B263" s="12" t="s">
        <v>100</v>
      </c>
      <c r="C263" s="108" t="s">
        <v>49</v>
      </c>
      <c r="D263" s="82"/>
      <c r="E263" s="14"/>
      <c r="F263" s="31">
        <f>+INDEX('[7]Budget original'!$A$2:$AO$496,MATCH($A263,'[7]Budget original'!$A$2:$A$496,0),MATCH(F$2,'[7]Budget original'!$A$2:$AO$2,0))</f>
        <v>157.75611451622987</v>
      </c>
      <c r="G263" s="84"/>
      <c r="H263" s="14"/>
      <c r="I263" s="31">
        <f>+INDEX('[7]Budget révisé'!$A$2:$AO$496,MATCH($A263,'[7]Budget révisé'!$A$2:$A$496,0),MATCH(I$2,'[7]Budget révisé'!$A$2:$AO$2,0))</f>
        <v>157.75611451622987</v>
      </c>
      <c r="J263" s="42"/>
      <c r="K263" s="14"/>
      <c r="L263" s="34">
        <f>SUMIFS([7]BV_Data_An_Cour!$O:$O,[7]BV_Data_An_Cour!$U:$U,$B263,[7]BV_Data_An_Cour!$V:$V,$C263,[7]BV_Data_An_Cour!$W:$W,$L$2)</f>
        <v>124.08</v>
      </c>
      <c r="M263" s="42"/>
      <c r="N263" s="60">
        <f t="shared" si="85"/>
        <v>-33.676114516229873</v>
      </c>
      <c r="O263" s="42"/>
      <c r="P263" s="14"/>
      <c r="Q263" s="34">
        <f>SUMIFS([7]BV_Data_An_Prec!$O:$O,[7]BV_Data_An_Prec!$U:$U,$B263,[7]BV_Data_An_Prec!$V:$V,$C263,[7]BV_Data_An_Prec!$W:$W,$L$2)</f>
        <v>273.16000000000003</v>
      </c>
      <c r="R263" s="42"/>
      <c r="S263" s="86">
        <f t="shared" si="86"/>
        <v>-149.08000000000004</v>
      </c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1:40" ht="15.75" hidden="1" customHeight="1">
      <c r="A264" t="str">
        <f t="shared" si="80"/>
        <v>Carrosserie[...]</v>
      </c>
      <c r="B264" s="12" t="s">
        <v>100</v>
      </c>
      <c r="C264" s="30" t="s">
        <v>21</v>
      </c>
      <c r="D264" s="89"/>
      <c r="E264" s="117"/>
      <c r="F264" s="31">
        <f>+INDEX('[7]Budget original'!$A$2:$AO$496,MATCH($A264,'[7]Budget original'!$A$2:$A$496,0),MATCH(F$2,'[7]Budget original'!$A$2:$AO$2,0))</f>
        <v>0</v>
      </c>
      <c r="G264" s="91"/>
      <c r="H264" s="117"/>
      <c r="I264" s="31">
        <f>+INDEX('[7]Budget révisé'!$A$2:$AO$496,MATCH($A264,'[7]Budget révisé'!$A$2:$A$496,0),MATCH(I$2,'[7]Budget révisé'!$A$2:$AO$2,0))</f>
        <v>0</v>
      </c>
      <c r="J264" s="24"/>
      <c r="K264" s="117"/>
      <c r="L264" s="34">
        <f>SUMIFS([7]BV_Data_An_Cour!$O:$O,[7]BV_Data_An_Cour!$U:$U,$B264,[7]BV_Data_An_Cour!$V:$V,$C264,[7]BV_Data_An_Cour!$W:$W,$L$2)</f>
        <v>0</v>
      </c>
      <c r="M264" s="24"/>
      <c r="N264" s="94">
        <f t="shared" si="85"/>
        <v>0</v>
      </c>
      <c r="O264" s="24"/>
      <c r="P264" s="117"/>
      <c r="Q264" s="34">
        <f>SUMIFS([7]BV_Data_An_Prec!$O:$O,[7]BV_Data_An_Prec!$U:$U,$B264,[7]BV_Data_An_Prec!$V:$V,$C264,[7]BV_Data_An_Prec!$W:$W,$L$2)</f>
        <v>0</v>
      </c>
      <c r="R264" s="24"/>
      <c r="S264" s="95">
        <f t="shared" si="86"/>
        <v>0</v>
      </c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1:40" ht="15.75" customHeight="1">
      <c r="A265" t="str">
        <f t="shared" si="80"/>
        <v>CarrosserieTOTAL PERSONNEL</v>
      </c>
      <c r="B265" s="12" t="s">
        <v>100</v>
      </c>
      <c r="C265" s="99" t="s">
        <v>50</v>
      </c>
      <c r="D265" s="100" t="s">
        <v>40</v>
      </c>
      <c r="E265" s="101" t="e">
        <f>F265/F$243</f>
        <v>#DIV/0!</v>
      </c>
      <c r="F265" s="102">
        <f>+SUM(F253:F264)</f>
        <v>10616.98650694227</v>
      </c>
      <c r="G265" s="103" t="s">
        <v>40</v>
      </c>
      <c r="H265" s="101" t="e">
        <f>I265/I$243</f>
        <v>#DIV/0!</v>
      </c>
      <c r="I265" s="102">
        <f>+SUM(I253:I264)</f>
        <v>10616.98650694227</v>
      </c>
      <c r="J265" s="103" t="s">
        <v>40</v>
      </c>
      <c r="K265" s="101">
        <f>IF(L243=0,0,L265/L$243)</f>
        <v>0</v>
      </c>
      <c r="L265" s="102">
        <f>+SUM(L253:L264)</f>
        <v>9825.82</v>
      </c>
      <c r="M265" s="154"/>
      <c r="N265" s="119">
        <f t="shared" si="85"/>
        <v>-791.16650694227064</v>
      </c>
      <c r="O265" s="103" t="s">
        <v>40</v>
      </c>
      <c r="P265" s="101">
        <f>IF(Q243=0,0,Q265/Q$243)</f>
        <v>0</v>
      </c>
      <c r="Q265" s="102">
        <f>+SUM(Q253:Q264)</f>
        <v>13261.609999999999</v>
      </c>
      <c r="R265" s="154"/>
      <c r="S265" s="120">
        <f t="shared" si="86"/>
        <v>-3435.7899999999991</v>
      </c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1:40" ht="15.75" customHeight="1">
      <c r="A266" t="str">
        <f t="shared" si="80"/>
        <v>CarrosseriePublicité 2</v>
      </c>
      <c r="B266" s="12" t="s">
        <v>100</v>
      </c>
      <c r="C266" s="221" t="s">
        <v>51</v>
      </c>
      <c r="D266" s="82"/>
      <c r="E266" s="14"/>
      <c r="F266" s="31">
        <f>+INDEX('[7]Budget original'!$A$2:$AO$496,MATCH($A266,'[7]Budget original'!$A$2:$A$496,0),MATCH(F$2,'[7]Budget original'!$A$2:$AO$2,0))</f>
        <v>0</v>
      </c>
      <c r="G266" s="84"/>
      <c r="H266" s="14"/>
      <c r="I266" s="31">
        <f>+INDEX('[7]Budget révisé'!$A$2:$AO$496,MATCH($A266,'[7]Budget révisé'!$A$2:$A$496,0),MATCH(I$2,'[7]Budget révisé'!$A$2:$AO$2,0))</f>
        <v>0</v>
      </c>
      <c r="J266" s="42"/>
      <c r="K266" s="14"/>
      <c r="L266" s="34">
        <f>SUMIFS([7]BV_Data_An_Cour!$O:$O,[7]BV_Data_An_Cour!$U:$U,$B266,[7]BV_Data_An_Cour!$V:$V,$C266,[7]BV_Data_An_Cour!$W:$W,$L$2)</f>
        <v>0.09</v>
      </c>
      <c r="M266" s="42"/>
      <c r="N266" s="60">
        <f t="shared" si="85"/>
        <v>0.09</v>
      </c>
      <c r="O266" s="42"/>
      <c r="P266" s="14"/>
      <c r="Q266" s="34">
        <f>SUMIFS([7]BV_Data_An_Prec!$O:$O,[7]BV_Data_An_Prec!$U:$U,$B266,[7]BV_Data_An_Prec!$V:$V,$C266,[7]BV_Data_An_Prec!$W:$W,$L$2)</f>
        <v>0</v>
      </c>
      <c r="R266" s="42"/>
      <c r="S266" s="86">
        <f t="shared" si="86"/>
        <v>0.09</v>
      </c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1:40" ht="15.75" customHeight="1">
      <c r="A267" t="str">
        <f t="shared" si="80"/>
        <v>CarrosserieService gratuit 2</v>
      </c>
      <c r="B267" s="12" t="s">
        <v>100</v>
      </c>
      <c r="C267" s="108" t="s">
        <v>52</v>
      </c>
      <c r="D267" s="82"/>
      <c r="E267" s="14"/>
      <c r="F267" s="31">
        <f>+INDEX('[7]Budget original'!$A$2:$AO$496,MATCH($A267,'[7]Budget original'!$A$2:$A$496,0),MATCH(F$2,'[7]Budget original'!$A$2:$AO$2,0))</f>
        <v>799.95299894230106</v>
      </c>
      <c r="G267" s="84"/>
      <c r="H267" s="14"/>
      <c r="I267" s="31">
        <f>+INDEX('[7]Budget révisé'!$A$2:$AO$496,MATCH($A267,'[7]Budget révisé'!$A$2:$A$496,0),MATCH(I$2,'[7]Budget révisé'!$A$2:$AO$2,0))</f>
        <v>799.95299894230106</v>
      </c>
      <c r="J267" s="42"/>
      <c r="K267" s="14"/>
      <c r="L267" s="34">
        <f>SUMIFS([7]BV_Data_An_Cour!$O:$O,[7]BV_Data_An_Cour!$U:$U,$B267,[7]BV_Data_An_Cour!$V:$V,$C267,[7]BV_Data_An_Cour!$W:$W,$L$2)</f>
        <v>1317.02</v>
      </c>
      <c r="M267" s="42"/>
      <c r="N267" s="60">
        <f t="shared" si="85"/>
        <v>517.06700105769892</v>
      </c>
      <c r="O267" s="42"/>
      <c r="P267" s="14"/>
      <c r="Q267" s="34">
        <f>SUMIFS([7]BV_Data_An_Prec!$O:$O,[7]BV_Data_An_Prec!$U:$U,$B267,[7]BV_Data_An_Prec!$V:$V,$C267,[7]BV_Data_An_Prec!$W:$W,$L$2)</f>
        <v>364.23</v>
      </c>
      <c r="R267" s="42"/>
      <c r="S267" s="86">
        <f t="shared" si="86"/>
        <v>952.79</v>
      </c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1:40" ht="15.75" customHeight="1">
      <c r="A268" t="str">
        <f t="shared" si="80"/>
        <v>CarrosserieFrais véhicules de cie</v>
      </c>
      <c r="B268" s="12" t="s">
        <v>100</v>
      </c>
      <c r="C268" s="109" t="s">
        <v>53</v>
      </c>
      <c r="D268" s="89"/>
      <c r="E268" s="117"/>
      <c r="F268" s="23">
        <f>+INDEX('[7]Budget original'!$A$2:$AO$496,MATCH($A268,'[7]Budget original'!$A$2:$A$496,0),MATCH(F$2,'[7]Budget original'!$A$2:$AO$2,0))</f>
        <v>298.94</v>
      </c>
      <c r="G268" s="91"/>
      <c r="H268" s="117"/>
      <c r="I268" s="23">
        <f>+INDEX('[7]Budget révisé'!$A$2:$AO$496,MATCH($A268,'[7]Budget révisé'!$A$2:$A$496,0),MATCH(I$2,'[7]Budget révisé'!$A$2:$AO$2,0))</f>
        <v>298.94</v>
      </c>
      <c r="J268" s="24"/>
      <c r="K268" s="117"/>
      <c r="L268" s="34">
        <f>SUMIFS([7]BV_Data_An_Cour!$O:$O,[7]BV_Data_An_Cour!$U:$U,$B268,[7]BV_Data_An_Cour!$V:$V,$C268,[7]BV_Data_An_Cour!$W:$W,$L$2)</f>
        <v>363.13</v>
      </c>
      <c r="M268" s="24"/>
      <c r="N268" s="94">
        <f t="shared" si="85"/>
        <v>64.19</v>
      </c>
      <c r="O268" s="24"/>
      <c r="P268" s="117"/>
      <c r="Q268" s="34">
        <f>SUMIFS([7]BV_Data_An_Prec!$O:$O,[7]BV_Data_An_Prec!$U:$U,$B268,[7]BV_Data_An_Prec!$V:$V,$C268,[7]BV_Data_An_Prec!$W:$W,$L$2)</f>
        <v>1876.35</v>
      </c>
      <c r="R268" s="24"/>
      <c r="S268" s="95">
        <f t="shared" si="86"/>
        <v>-1513.2199999999998</v>
      </c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1:40" ht="15.75" customHeight="1">
      <c r="A269" t="str">
        <f t="shared" si="80"/>
        <v>CarrosserieInformatique</v>
      </c>
      <c r="B269" s="12" t="s">
        <v>100</v>
      </c>
      <c r="C269" s="108" t="s">
        <v>54</v>
      </c>
      <c r="D269" s="82"/>
      <c r="E269" s="14"/>
      <c r="F269" s="31">
        <f>+INDEX('[7]Budget original'!$A$2:$AO$496,MATCH($A269,'[7]Budget original'!$A$2:$A$496,0),MATCH(F$2,'[7]Budget original'!$A$2:$AO$2,0))</f>
        <v>1436.6179333333334</v>
      </c>
      <c r="G269" s="84"/>
      <c r="H269" s="14"/>
      <c r="I269" s="31">
        <f>+INDEX('[7]Budget révisé'!$A$2:$AO$496,MATCH($A269,'[7]Budget révisé'!$A$2:$A$496,0),MATCH(I$2,'[7]Budget révisé'!$A$2:$AO$2,0))</f>
        <v>1436.6179333333334</v>
      </c>
      <c r="J269" s="42"/>
      <c r="K269" s="14"/>
      <c r="L269" s="114">
        <f>SUMIFS([7]BV_Data_An_Cour!$O:$O,[7]BV_Data_An_Cour!$U:$U,$B269,[7]BV_Data_An_Cour!$V:$V,$C269,[7]BV_Data_An_Cour!$W:$W,$L$2)</f>
        <v>1382.86</v>
      </c>
      <c r="M269" s="42"/>
      <c r="N269" s="60">
        <f t="shared" si="85"/>
        <v>-53.75793333333354</v>
      </c>
      <c r="O269" s="42"/>
      <c r="P269" s="14"/>
      <c r="Q269" s="114">
        <f>SUMIFS([7]BV_Data_An_Prec!$O:$O,[7]BV_Data_An_Prec!$U:$U,$B269,[7]BV_Data_An_Prec!$V:$V,$C269,[7]BV_Data_An_Prec!$W:$W,$L$2)</f>
        <v>3420.8</v>
      </c>
      <c r="R269" s="42"/>
      <c r="S269" s="86">
        <f t="shared" si="86"/>
        <v>-2037.9400000000003</v>
      </c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1:40" ht="15.75" customHeight="1">
      <c r="A270" t="str">
        <f t="shared" si="80"/>
        <v>CarrosserieFrais de déplacement</v>
      </c>
      <c r="B270" s="12" t="s">
        <v>100</v>
      </c>
      <c r="C270" s="108" t="s">
        <v>55</v>
      </c>
      <c r="D270" s="82"/>
      <c r="E270" s="14"/>
      <c r="F270" s="31">
        <f>+INDEX('[7]Budget original'!$A$2:$AO$496,MATCH($A270,'[7]Budget original'!$A$2:$A$496,0),MATCH(F$2,'[7]Budget original'!$A$2:$AO$2,0))</f>
        <v>349.23367500000001</v>
      </c>
      <c r="G270" s="84"/>
      <c r="H270" s="14"/>
      <c r="I270" s="31">
        <f>+INDEX('[7]Budget révisé'!$A$2:$AO$496,MATCH($A270,'[7]Budget révisé'!$A$2:$A$496,0),MATCH(I$2,'[7]Budget révisé'!$A$2:$AO$2,0))</f>
        <v>349.23367500000001</v>
      </c>
      <c r="J270" s="42"/>
      <c r="K270" s="14"/>
      <c r="L270" s="34">
        <f>SUMIFS([7]BV_Data_An_Cour!$O:$O,[7]BV_Data_An_Cour!$U:$U,$B270,[7]BV_Data_An_Cour!$V:$V,$C270,[7]BV_Data_An_Cour!$W:$W,$L$2)</f>
        <v>66.14</v>
      </c>
      <c r="M270" s="42"/>
      <c r="N270" s="60">
        <f t="shared" si="85"/>
        <v>-283.09367500000002</v>
      </c>
      <c r="O270" s="42"/>
      <c r="P270" s="14"/>
      <c r="Q270" s="34">
        <f>SUMIFS([7]BV_Data_An_Prec!$O:$O,[7]BV_Data_An_Prec!$U:$U,$B270,[7]BV_Data_An_Prec!$V:$V,$C270,[7]BV_Data_An_Prec!$W:$W,$L$2)</f>
        <v>425.39</v>
      </c>
      <c r="R270" s="42"/>
      <c r="S270" s="86">
        <f t="shared" si="86"/>
        <v>-359.25</v>
      </c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1:40" ht="15.75" customHeight="1">
      <c r="A271" t="str">
        <f t="shared" si="80"/>
        <v>CarrosserieServices extérieurs</v>
      </c>
      <c r="B271" s="12" t="s">
        <v>100</v>
      </c>
      <c r="C271" s="108" t="s">
        <v>56</v>
      </c>
      <c r="D271" s="89"/>
      <c r="E271" s="117"/>
      <c r="F271" s="23">
        <f>+INDEX('[7]Budget original'!$A$2:$AO$496,MATCH($A271,'[7]Budget original'!$A$2:$A$496,0),MATCH(F$2,'[7]Budget original'!$A$2:$AO$2,0))</f>
        <v>1024.7769583333334</v>
      </c>
      <c r="G271" s="91"/>
      <c r="H271" s="117"/>
      <c r="I271" s="23">
        <f>+INDEX('[7]Budget révisé'!$A$2:$AO$496,MATCH($A271,'[7]Budget révisé'!$A$2:$A$496,0),MATCH(I$2,'[7]Budget révisé'!$A$2:$AO$2,0))</f>
        <v>1024.7769583333334</v>
      </c>
      <c r="J271" s="24"/>
      <c r="K271" s="117"/>
      <c r="L271" s="34">
        <f>SUMIFS([7]BV_Data_An_Cour!$O:$O,[7]BV_Data_An_Cour!$U:$U,$B271,[7]BV_Data_An_Cour!$V:$V,$C271,[7]BV_Data_An_Cour!$W:$W,$L$2)</f>
        <v>478.1</v>
      </c>
      <c r="M271" s="24"/>
      <c r="N271" s="94">
        <f t="shared" si="85"/>
        <v>-546.67695833333335</v>
      </c>
      <c r="O271" s="24"/>
      <c r="P271" s="117"/>
      <c r="Q271" s="34">
        <f>SUMIFS([7]BV_Data_An_Prec!$O:$O,[7]BV_Data_An_Prec!$U:$U,$B271,[7]BV_Data_An_Prec!$V:$V,$C271,[7]BV_Data_An_Prec!$W:$W,$L$2)</f>
        <v>975.27</v>
      </c>
      <c r="R271" s="24"/>
      <c r="S271" s="95">
        <f t="shared" si="86"/>
        <v>-497.16999999999996</v>
      </c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1:40" ht="15.75" customHeight="1">
      <c r="A272" t="str">
        <f t="shared" si="80"/>
        <v>CarrosserieFournitures d'atelier</v>
      </c>
      <c r="B272" s="12" t="s">
        <v>100</v>
      </c>
      <c r="C272" s="222" t="s">
        <v>99</v>
      </c>
      <c r="D272" s="82"/>
      <c r="E272" s="14"/>
      <c r="F272" s="31"/>
      <c r="G272" s="84"/>
      <c r="H272" s="14"/>
      <c r="I272" s="31"/>
      <c r="J272" s="42"/>
      <c r="K272" s="14"/>
      <c r="L272" s="56">
        <f>SUMIFS([7]BV_Data_An_Cour!$O:$O,[7]BV_Data_An_Cour!$U:$U,$B272,[7]BV_Data_An_Cour!$V:$V,$C272,[7]BV_Data_An_Cour!$W:$W,$L$2)</f>
        <v>0</v>
      </c>
      <c r="M272" s="42"/>
      <c r="N272" s="60">
        <f t="shared" si="85"/>
        <v>0</v>
      </c>
      <c r="O272" s="42"/>
      <c r="P272" s="14"/>
      <c r="Q272" s="34">
        <f>SUMIFS([7]BV_Data_An_Prec!$O:$O,[7]BV_Data_An_Prec!$U:$U,$B272,[7]BV_Data_An_Prec!$V:$V,$C272,[7]BV_Data_An_Prec!$W:$W,$L$2)</f>
        <v>0</v>
      </c>
      <c r="R272" s="42"/>
      <c r="S272" s="86">
        <f t="shared" si="86"/>
        <v>0</v>
      </c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1:40" ht="15.75" customHeight="1">
      <c r="A273" t="str">
        <f t="shared" si="80"/>
        <v>CarrosserieFournitures autres</v>
      </c>
      <c r="B273" s="12" t="s">
        <v>100</v>
      </c>
      <c r="C273" s="108" t="s">
        <v>57</v>
      </c>
      <c r="D273" s="82"/>
      <c r="E273" s="14"/>
      <c r="F273" s="31">
        <f>+INDEX('[7]Budget original'!$A$2:$AO$496,MATCH($A273,'[7]Budget original'!$A$2:$A$496,0),MATCH(F$2,'[7]Budget original'!$A$2:$AO$2,0))</f>
        <v>0</v>
      </c>
      <c r="G273" s="84"/>
      <c r="H273" s="14"/>
      <c r="I273" s="31">
        <f>+INDEX('[7]Budget révisé'!$A$2:$AO$496,MATCH($A273,'[7]Budget révisé'!$A$2:$A$496,0),MATCH(I$2,'[7]Budget révisé'!$A$2:$AO$2,0))</f>
        <v>0</v>
      </c>
      <c r="J273" s="42"/>
      <c r="K273" s="14"/>
      <c r="L273" s="34">
        <f>SUMIFS([7]BV_Data_An_Cour!$O:$O,[7]BV_Data_An_Cour!$U:$U,$B273,[7]BV_Data_An_Cour!$V:$V,$C273,[7]BV_Data_An_Cour!$W:$W,$L$2)</f>
        <v>71.849999999999994</v>
      </c>
      <c r="M273" s="42"/>
      <c r="N273" s="60">
        <f t="shared" si="85"/>
        <v>71.849999999999994</v>
      </c>
      <c r="O273" s="42"/>
      <c r="P273" s="14"/>
      <c r="Q273" s="34">
        <f>SUMIFS([7]BV_Data_An_Prec!$O:$O,[7]BV_Data_An_Prec!$U:$U,$B273,[7]BV_Data_An_Prec!$V:$V,$C273,[7]BV_Data_An_Prec!$W:$W,$L$2)</f>
        <v>0</v>
      </c>
      <c r="R273" s="42"/>
      <c r="S273" s="86">
        <f t="shared" si="86"/>
        <v>71.849999999999994</v>
      </c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1:40" ht="15.75" customHeight="1">
      <c r="A274" t="str">
        <f t="shared" si="80"/>
        <v>CarrosserieUniformes</v>
      </c>
      <c r="B274" s="12" t="s">
        <v>100</v>
      </c>
      <c r="C274" s="108" t="s">
        <v>58</v>
      </c>
      <c r="D274" s="82"/>
      <c r="E274" s="14"/>
      <c r="F274" s="31">
        <f>+INDEX('[7]Budget original'!$A$2:$AO$496,MATCH($A274,'[7]Budget original'!$A$2:$A$496,0),MATCH(F$2,'[7]Budget original'!$A$2:$AO$2,0))</f>
        <v>0</v>
      </c>
      <c r="G274" s="84"/>
      <c r="H274" s="14"/>
      <c r="I274" s="31">
        <f>+INDEX('[7]Budget révisé'!$A$2:$AO$496,MATCH($A274,'[7]Budget révisé'!$A$2:$A$496,0),MATCH(I$2,'[7]Budget révisé'!$A$2:$AO$2,0))</f>
        <v>0</v>
      </c>
      <c r="J274" s="42"/>
      <c r="K274" s="14"/>
      <c r="L274" s="34">
        <f>SUMIFS([7]BV_Data_An_Cour!$O:$O,[7]BV_Data_An_Cour!$U:$U,$B274,[7]BV_Data_An_Cour!$V:$V,$C274,[7]BV_Data_An_Cour!$W:$W,$L$2)</f>
        <v>0</v>
      </c>
      <c r="M274" s="42"/>
      <c r="N274" s="60">
        <f t="shared" si="85"/>
        <v>0</v>
      </c>
      <c r="O274" s="42"/>
      <c r="P274" s="14"/>
      <c r="Q274" s="34">
        <f>SUMIFS([7]BV_Data_An_Prec!$O:$O,[7]BV_Data_An_Prec!$U:$U,$B274,[7]BV_Data_An_Prec!$V:$V,$C274,[7]BV_Data_An_Prec!$W:$W,$L$2)</f>
        <v>0</v>
      </c>
      <c r="R274" s="42"/>
      <c r="S274" s="86">
        <f t="shared" si="86"/>
        <v>0</v>
      </c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1:40" ht="15.75" customHeight="1">
      <c r="A275" t="str">
        <f t="shared" si="80"/>
        <v>CarrosseriePapeterie</v>
      </c>
      <c r="B275" s="12" t="s">
        <v>100</v>
      </c>
      <c r="C275" s="108" t="s">
        <v>59</v>
      </c>
      <c r="D275" s="82"/>
      <c r="E275" s="14"/>
      <c r="F275" s="31">
        <f>+INDEX('[7]Budget original'!$A$2:$AO$496,MATCH($A275,'[7]Budget original'!$A$2:$A$496,0),MATCH(F$2,'[7]Budget original'!$A$2:$AO$2,0))</f>
        <v>152.60000000000002</v>
      </c>
      <c r="G275" s="84"/>
      <c r="H275" s="14"/>
      <c r="I275" s="31">
        <f>+INDEX('[7]Budget révisé'!$A$2:$AO$496,MATCH($A275,'[7]Budget révisé'!$A$2:$A$496,0),MATCH(I$2,'[7]Budget révisé'!$A$2:$AO$2,0))</f>
        <v>152.60000000000002</v>
      </c>
      <c r="J275" s="42"/>
      <c r="K275" s="14"/>
      <c r="L275" s="33">
        <f>SUMIFS([7]BV_Data_An_Cour!$O:$O,[7]BV_Data_An_Cour!$U:$U,$B275,[7]BV_Data_An_Cour!$V:$V,$C275,[7]BV_Data_An_Cour!$W:$W,$L$2)</f>
        <v>54.25</v>
      </c>
      <c r="M275" s="42"/>
      <c r="N275" s="60">
        <f t="shared" si="85"/>
        <v>-98.350000000000023</v>
      </c>
      <c r="O275" s="42"/>
      <c r="P275" s="14"/>
      <c r="Q275" s="33">
        <f>SUMIFS([7]BV_Data_An_Prec!$O:$O,[7]BV_Data_An_Prec!$U:$U,$B275,[7]BV_Data_An_Prec!$V:$V,$C275,[7]BV_Data_An_Prec!$W:$W,$L$2)</f>
        <v>129.5</v>
      </c>
      <c r="R275" s="42"/>
      <c r="S275" s="86">
        <f t="shared" si="86"/>
        <v>-75.25</v>
      </c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1:40" ht="15.75" customHeight="1">
      <c r="A276" t="str">
        <f t="shared" si="80"/>
        <v>CarrosserieTéléphone</v>
      </c>
      <c r="B276" s="12" t="s">
        <v>100</v>
      </c>
      <c r="C276" s="108" t="s">
        <v>60</v>
      </c>
      <c r="D276" s="82"/>
      <c r="E276" s="14"/>
      <c r="F276" s="31">
        <f>+INDEX('[7]Budget original'!$A$2:$AO$496,MATCH($A276,'[7]Budget original'!$A$2:$A$496,0),MATCH(F$2,'[7]Budget original'!$A$2:$AO$2,0))</f>
        <v>177.637</v>
      </c>
      <c r="G276" s="84"/>
      <c r="H276" s="14"/>
      <c r="I276" s="31">
        <f>+INDEX('[7]Budget révisé'!$A$2:$AO$496,MATCH($A276,'[7]Budget révisé'!$A$2:$A$496,0),MATCH(I$2,'[7]Budget révisé'!$A$2:$AO$2,0))</f>
        <v>177.637</v>
      </c>
      <c r="J276" s="42"/>
      <c r="K276" s="14"/>
      <c r="L276" s="34">
        <f>SUMIFS([7]BV_Data_An_Cour!$O:$O,[7]BV_Data_An_Cour!$U:$U,$B276,[7]BV_Data_An_Cour!$V:$V,$C276,[7]BV_Data_An_Cour!$W:$W,$L$2)</f>
        <v>89.85</v>
      </c>
      <c r="M276" s="42"/>
      <c r="N276" s="60">
        <f t="shared" si="85"/>
        <v>-87.787000000000006</v>
      </c>
      <c r="O276" s="42"/>
      <c r="P276" s="14"/>
      <c r="Q276" s="34">
        <f>SUMIFS([7]BV_Data_An_Prec!$O:$O,[7]BV_Data_An_Prec!$U:$U,$B276,[7]BV_Data_An_Prec!$V:$V,$C276,[7]BV_Data_An_Prec!$W:$W,$L$2)</f>
        <v>110.97</v>
      </c>
      <c r="R276" s="42"/>
      <c r="S276" s="86">
        <f t="shared" si="86"/>
        <v>-21.120000000000005</v>
      </c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1:40" ht="15.75" customHeight="1">
      <c r="A277" t="str">
        <f t="shared" si="80"/>
        <v>CarrosserieFrais postaux</v>
      </c>
      <c r="B277" s="12" t="s">
        <v>100</v>
      </c>
      <c r="C277" s="108" t="s">
        <v>61</v>
      </c>
      <c r="D277" s="82"/>
      <c r="E277" s="14"/>
      <c r="F277" s="31">
        <f>+INDEX('[7]Budget original'!$A$2:$AO$496,MATCH($A277,'[7]Budget original'!$A$2:$A$496,0),MATCH(F$2,'[7]Budget original'!$A$2:$AO$2,0))</f>
        <v>60.550000000000004</v>
      </c>
      <c r="G277" s="84"/>
      <c r="H277" s="14"/>
      <c r="I277" s="31">
        <f>+INDEX('[7]Budget révisé'!$A$2:$AO$496,MATCH($A277,'[7]Budget révisé'!$A$2:$A$496,0),MATCH(I$2,'[7]Budget révisé'!$A$2:$AO$2,0))</f>
        <v>60.550000000000004</v>
      </c>
      <c r="J277" s="42"/>
      <c r="K277" s="14"/>
      <c r="L277" s="34">
        <f>SUMIFS([7]BV_Data_An_Cour!$O:$O,[7]BV_Data_An_Cour!$U:$U,$B277,[7]BV_Data_An_Cour!$V:$V,$C277,[7]BV_Data_An_Cour!$W:$W,$L$2)</f>
        <v>34.590000000000003</v>
      </c>
      <c r="M277" s="42"/>
      <c r="N277" s="60">
        <f t="shared" si="85"/>
        <v>-25.96</v>
      </c>
      <c r="O277" s="42"/>
      <c r="P277" s="14"/>
      <c r="Q277" s="34">
        <f>SUMIFS([7]BV_Data_An_Prec!$O:$O,[7]BV_Data_An_Prec!$U:$U,$B277,[7]BV_Data_An_Prec!$V:$V,$C277,[7]BV_Data_An_Prec!$W:$W,$L$2)</f>
        <v>79.55</v>
      </c>
      <c r="R277" s="42"/>
      <c r="S277" s="86">
        <f t="shared" si="86"/>
        <v>-44.959999999999994</v>
      </c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1:40" ht="15.75" customHeight="1">
      <c r="A278" t="str">
        <f t="shared" si="80"/>
        <v>CarrosserieDivers</v>
      </c>
      <c r="B278" s="12" t="s">
        <v>100</v>
      </c>
      <c r="C278" s="108" t="s">
        <v>62</v>
      </c>
      <c r="D278" s="82"/>
      <c r="E278" s="14"/>
      <c r="F278" s="31">
        <f>+INDEX('[7]Budget original'!$A$2:$AO$496,MATCH($A278,'[7]Budget original'!$A$2:$A$496,0),MATCH(F$2,'[7]Budget original'!$A$2:$AO$2,0))</f>
        <v>251.37000000000003</v>
      </c>
      <c r="G278" s="84"/>
      <c r="H278" s="14"/>
      <c r="I278" s="31">
        <f>+INDEX('[7]Budget révisé'!$A$2:$AO$496,MATCH($A278,'[7]Budget révisé'!$A$2:$A$496,0),MATCH(I$2,'[7]Budget révisé'!$A$2:$AO$2,0))</f>
        <v>251.37000000000003</v>
      </c>
      <c r="J278" s="42"/>
      <c r="K278" s="14"/>
      <c r="L278" s="34">
        <f>SUMIFS([7]BV_Data_An_Cour!$O:$O,[7]BV_Data_An_Cour!$U:$U,$B278,[7]BV_Data_An_Cour!$V:$V,$C278,[7]BV_Data_An_Cour!$W:$W,$L$2)</f>
        <v>220.76</v>
      </c>
      <c r="M278" s="42"/>
      <c r="N278" s="60">
        <f t="shared" si="85"/>
        <v>-30.610000000000042</v>
      </c>
      <c r="O278" s="42"/>
      <c r="P278" s="14"/>
      <c r="Q278" s="34">
        <f>SUMIFS([7]BV_Data_An_Prec!$O:$O,[7]BV_Data_An_Prec!$U:$U,$B278,[7]BV_Data_An_Prec!$V:$V,$C278,[7]BV_Data_An_Prec!$W:$W,$L$2)</f>
        <v>357</v>
      </c>
      <c r="R278" s="42"/>
      <c r="S278" s="86">
        <f t="shared" si="86"/>
        <v>-136.24</v>
      </c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1:40" ht="15.75" customHeight="1">
      <c r="A279" t="str">
        <f t="shared" si="80"/>
        <v>CarrosserieFormation</v>
      </c>
      <c r="B279" s="12" t="s">
        <v>100</v>
      </c>
      <c r="C279" s="108" t="s">
        <v>63</v>
      </c>
      <c r="D279" s="82"/>
      <c r="E279" s="14"/>
      <c r="F279" s="31">
        <f>+INDEX('[7]Budget original'!$A$2:$AO$496,MATCH($A279,'[7]Budget original'!$A$2:$A$496,0),MATCH(F$2,'[7]Budget original'!$A$2:$AO$2,0))</f>
        <v>41.200833333333343</v>
      </c>
      <c r="G279" s="84"/>
      <c r="H279" s="14"/>
      <c r="I279" s="31">
        <f>+INDEX('[7]Budget révisé'!$A$2:$AO$496,MATCH($A279,'[7]Budget révisé'!$A$2:$A$496,0),MATCH(I$2,'[7]Budget révisé'!$A$2:$AO$2,0))</f>
        <v>41.200833333333343</v>
      </c>
      <c r="J279" s="42"/>
      <c r="K279" s="14"/>
      <c r="L279" s="34">
        <f>SUMIFS([7]BV_Data_An_Cour!$O:$O,[7]BV_Data_An_Cour!$U:$U,$B279,[7]BV_Data_An_Cour!$V:$V,$C279,[7]BV_Data_An_Cour!$W:$W,$L$2)</f>
        <v>6.2</v>
      </c>
      <c r="M279" s="42"/>
      <c r="N279" s="60">
        <f t="shared" si="85"/>
        <v>-35.00083333333334</v>
      </c>
      <c r="O279" s="42"/>
      <c r="P279" s="14"/>
      <c r="Q279" s="34">
        <f>SUMIFS([7]BV_Data_An_Prec!$O:$O,[7]BV_Data_An_Prec!$U:$U,$B279,[7]BV_Data_An_Prec!$V:$V,$C279,[7]BV_Data_An_Prec!$W:$W,$L$2)</f>
        <v>35</v>
      </c>
      <c r="R279" s="42"/>
      <c r="S279" s="86">
        <f t="shared" si="86"/>
        <v>-28.8</v>
      </c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1:40" ht="15.75" customHeight="1">
      <c r="A280" t="str">
        <f t="shared" si="80"/>
        <v>CarrosserieFrais bancaires</v>
      </c>
      <c r="B280" s="12" t="s">
        <v>100</v>
      </c>
      <c r="C280" s="108" t="s">
        <v>64</v>
      </c>
      <c r="D280" s="82"/>
      <c r="E280" s="14"/>
      <c r="F280" s="31">
        <f>+INDEX('[7]Budget original'!$A$2:$AO$496,MATCH($A280,'[7]Budget original'!$A$2:$A$496,0),MATCH(F$2,'[7]Budget original'!$A$2:$AO$2,0))</f>
        <v>417.65762917712379</v>
      </c>
      <c r="G280" s="84"/>
      <c r="H280" s="14"/>
      <c r="I280" s="31">
        <f>+INDEX('[7]Budget révisé'!$A$2:$AO$496,MATCH($A280,'[7]Budget révisé'!$A$2:$A$496,0),MATCH(I$2,'[7]Budget révisé'!$A$2:$AO$2,0))</f>
        <v>417.65762917712379</v>
      </c>
      <c r="J280" s="42"/>
      <c r="K280" s="14"/>
      <c r="L280" s="34">
        <f>AF447*W6</f>
        <v>161.96025</v>
      </c>
      <c r="M280" s="42"/>
      <c r="N280" s="60">
        <f t="shared" si="85"/>
        <v>-255.69737917712379</v>
      </c>
      <c r="O280" s="42"/>
      <c r="P280" s="14"/>
      <c r="Q280" s="34">
        <f>AL447*W6</f>
        <v>124.88550000000001</v>
      </c>
      <c r="R280" s="42"/>
      <c r="S280" s="86">
        <f t="shared" si="86"/>
        <v>37.074749999999995</v>
      </c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1:40" ht="15.75" hidden="1" customHeight="1">
      <c r="A281" t="str">
        <f t="shared" si="80"/>
        <v>Carrosserie[...]</v>
      </c>
      <c r="B281" s="12" t="s">
        <v>100</v>
      </c>
      <c r="C281" s="108" t="s">
        <v>21</v>
      </c>
      <c r="D281" s="82"/>
      <c r="E281" s="14"/>
      <c r="F281" s="31">
        <f>+INDEX('[7]Budget original'!$A$2:$AO$496,MATCH($A281,'[7]Budget original'!$A$2:$A$496,0),MATCH(F$2,'[7]Budget original'!$A$2:$AO$2,0))</f>
        <v>0</v>
      </c>
      <c r="G281" s="84"/>
      <c r="H281" s="14"/>
      <c r="I281" s="31">
        <f>+INDEX('[7]Budget révisé'!$A$2:$AO$496,MATCH($A281,'[7]Budget révisé'!$A$2:$A$496,0),MATCH(I$2,'[7]Budget révisé'!$A$2:$AO$2,0))</f>
        <v>0</v>
      </c>
      <c r="J281" s="42"/>
      <c r="K281" s="14"/>
      <c r="L281" s="34">
        <f>SUMIFS([7]BV_Data_An_Cour!$O:$O,[7]BV_Data_An_Cour!$U:$U,$B281,[7]BV_Data_An_Cour!$V:$V,$C281,[7]BV_Data_An_Cour!$W:$W,$L$2)</f>
        <v>0</v>
      </c>
      <c r="M281" s="42"/>
      <c r="N281" s="60">
        <f t="shared" si="85"/>
        <v>0</v>
      </c>
      <c r="O281" s="42"/>
      <c r="P281" s="14"/>
      <c r="Q281" s="34">
        <f>SUMIFS([7]BV_Data_An_Prec!$O:$O,[7]BV_Data_An_Prec!$U:$U,$B281,[7]BV_Data_An_Prec!$V:$V,$C281,[7]BV_Data_An_Prec!$W:$W,$L$2)</f>
        <v>0</v>
      </c>
      <c r="R281" s="42"/>
      <c r="S281" s="86">
        <f t="shared" si="86"/>
        <v>0</v>
      </c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1:40" ht="15.75" hidden="1" customHeight="1">
      <c r="A282" t="str">
        <f t="shared" si="80"/>
        <v>Carrosserie[...]</v>
      </c>
      <c r="B282" s="12" t="s">
        <v>100</v>
      </c>
      <c r="C282" s="108" t="s">
        <v>21</v>
      </c>
      <c r="D282" s="82"/>
      <c r="E282" s="14"/>
      <c r="F282" s="31">
        <f>+INDEX('[7]Budget original'!$A$2:$AO$496,MATCH($A282,'[7]Budget original'!$A$2:$A$496,0),MATCH(F$2,'[7]Budget original'!$A$2:$AO$2,0))</f>
        <v>0</v>
      </c>
      <c r="G282" s="84"/>
      <c r="H282" s="14"/>
      <c r="I282" s="31">
        <f>+INDEX('[7]Budget révisé'!$A$2:$AO$496,MATCH($A282,'[7]Budget révisé'!$A$2:$A$496,0),MATCH(I$2,'[7]Budget révisé'!$A$2:$AO$2,0))</f>
        <v>0</v>
      </c>
      <c r="J282" s="42"/>
      <c r="K282" s="14"/>
      <c r="L282" s="34">
        <f>SUMIFS([7]BV_Data_An_Cour!$O:$O,[7]BV_Data_An_Cour!$U:$U,$B282,[7]BV_Data_An_Cour!$V:$V,$C282,[7]BV_Data_An_Cour!$W:$W,$L$2)</f>
        <v>0</v>
      </c>
      <c r="M282" s="42"/>
      <c r="N282" s="60">
        <f t="shared" si="85"/>
        <v>0</v>
      </c>
      <c r="O282" s="42"/>
      <c r="P282" s="14"/>
      <c r="Q282" s="34">
        <f>SUMIFS([7]BV_Data_An_Prec!$O:$O,[7]BV_Data_An_Prec!$U:$U,$B282,[7]BV_Data_An_Prec!$V:$V,$C282,[7]BV_Data_An_Prec!$W:$W,$L$2)</f>
        <v>0</v>
      </c>
      <c r="R282" s="42"/>
      <c r="S282" s="86">
        <f t="shared" si="86"/>
        <v>0</v>
      </c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1:40" ht="15.75" hidden="1" customHeight="1">
      <c r="A283" t="str">
        <f t="shared" si="80"/>
        <v>Carrosserie[...]</v>
      </c>
      <c r="B283" s="12" t="s">
        <v>100</v>
      </c>
      <c r="C283" s="108" t="s">
        <v>21</v>
      </c>
      <c r="D283" s="82"/>
      <c r="E283" s="14"/>
      <c r="F283" s="31">
        <f>+INDEX('[7]Budget original'!$A$2:$AO$496,MATCH($A283,'[7]Budget original'!$A$2:$A$496,0),MATCH(F$2,'[7]Budget original'!$A$2:$AO$2,0))</f>
        <v>0</v>
      </c>
      <c r="G283" s="84"/>
      <c r="H283" s="14"/>
      <c r="I283" s="31">
        <f>+INDEX('[7]Budget révisé'!$A$2:$AO$496,MATCH($A283,'[7]Budget révisé'!$A$2:$A$496,0),MATCH(I$2,'[7]Budget révisé'!$A$2:$AO$2,0))</f>
        <v>0</v>
      </c>
      <c r="J283" s="42"/>
      <c r="K283" s="14"/>
      <c r="L283" s="34">
        <f>SUMIFS([7]BV_Data_An_Cour!$O:$O,[7]BV_Data_An_Cour!$U:$U,$B283,[7]BV_Data_An_Cour!$V:$V,$C283,[7]BV_Data_An_Cour!$W:$W,$L$2)</f>
        <v>0</v>
      </c>
      <c r="M283" s="42"/>
      <c r="N283" s="60">
        <f t="shared" si="85"/>
        <v>0</v>
      </c>
      <c r="O283" s="42"/>
      <c r="P283" s="14"/>
      <c r="Q283" s="34">
        <f>SUMIFS([7]BV_Data_An_Prec!$O:$O,[7]BV_Data_An_Prec!$U:$U,$B283,[7]BV_Data_An_Prec!$V:$V,$C283,[7]BV_Data_An_Prec!$W:$W,$L$2)</f>
        <v>0</v>
      </c>
      <c r="R283" s="42"/>
      <c r="S283" s="86">
        <f t="shared" si="86"/>
        <v>0</v>
      </c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1:40" ht="15.75" customHeight="1">
      <c r="B284" s="12"/>
      <c r="C284" s="99" t="s">
        <v>65</v>
      </c>
      <c r="D284" s="100" t="s">
        <v>40</v>
      </c>
      <c r="E284" s="101" t="e">
        <f>F284/F$243</f>
        <v>#DIV/0!</v>
      </c>
      <c r="F284" s="102">
        <f>+SUM(F266:F283)</f>
        <v>5010.5370281194246</v>
      </c>
      <c r="G284" s="103" t="s">
        <v>40</v>
      </c>
      <c r="H284" s="101" t="e">
        <f>I284/I$243</f>
        <v>#DIV/0!</v>
      </c>
      <c r="I284" s="102">
        <f>+SUM(I266:I283)</f>
        <v>5010.5370281194246</v>
      </c>
      <c r="J284" s="103" t="s">
        <v>40</v>
      </c>
      <c r="K284" s="101" t="e">
        <f>IF(L261=0,0,L284/L$243)</f>
        <v>#DIV/0!</v>
      </c>
      <c r="L284" s="102">
        <f>+SUM(L266:L283)</f>
        <v>4246.8002499999993</v>
      </c>
      <c r="M284" s="106"/>
      <c r="N284" s="102">
        <f>+SUM(N266:N283)</f>
        <v>-763.73677811942525</v>
      </c>
      <c r="O284" s="103" t="s">
        <v>40</v>
      </c>
      <c r="P284" s="101" t="e">
        <f>IF(Q261=0,0,Q284/Q$243)</f>
        <v>#DIV/0!</v>
      </c>
      <c r="Q284" s="102">
        <f>+SUM(Q266:Q283)</f>
        <v>7898.9455000000016</v>
      </c>
      <c r="R284" s="106"/>
      <c r="S284" s="107">
        <f t="shared" si="86"/>
        <v>-3652.1452500000023</v>
      </c>
      <c r="T284" s="77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1:40" ht="15.75" customHeight="1">
      <c r="B285" s="12"/>
      <c r="C285" s="88"/>
      <c r="D285" s="89"/>
      <c r="E285" s="117"/>
      <c r="F285" s="60"/>
      <c r="G285" s="91"/>
      <c r="H285" s="117"/>
      <c r="I285" s="60"/>
      <c r="J285" s="24"/>
      <c r="K285" s="117"/>
      <c r="L285" s="94"/>
      <c r="M285" s="24"/>
      <c r="N285" s="94"/>
      <c r="O285" s="24"/>
      <c r="P285" s="117"/>
      <c r="Q285" s="94"/>
      <c r="R285" s="24"/>
      <c r="S285" s="95"/>
      <c r="T285" s="77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1:40" ht="15.75" customHeight="1">
      <c r="B286" s="12"/>
      <c r="C286" s="99" t="s">
        <v>66</v>
      </c>
      <c r="D286" s="100" t="s">
        <v>40</v>
      </c>
      <c r="E286" s="101" t="e">
        <f>F286/F$243</f>
        <v>#DIV/0!</v>
      </c>
      <c r="F286" s="102">
        <f>F265+F284</f>
        <v>15627.523535061695</v>
      </c>
      <c r="G286" s="103" t="s">
        <v>40</v>
      </c>
      <c r="H286" s="101" t="e">
        <f>I286/I$243</f>
        <v>#DIV/0!</v>
      </c>
      <c r="I286" s="102">
        <f>I265+I284</f>
        <v>15627.523535061695</v>
      </c>
      <c r="J286" s="103" t="s">
        <v>40</v>
      </c>
      <c r="K286" s="101" t="e">
        <f>IF(L263=0,0,L286/L$243)</f>
        <v>#DIV/0!</v>
      </c>
      <c r="L286" s="102">
        <f>L265+L284</f>
        <v>14072.62025</v>
      </c>
      <c r="M286" s="106"/>
      <c r="N286" s="119">
        <f t="shared" ref="N286:N288" si="87">L286-I286</f>
        <v>-1554.903285061695</v>
      </c>
      <c r="O286" s="103" t="s">
        <v>40</v>
      </c>
      <c r="P286" s="101" t="e">
        <f>IF(Q263=0,0,Q286/Q$243)</f>
        <v>#DIV/0!</v>
      </c>
      <c r="Q286" s="102">
        <f>Q265+Q284</f>
        <v>21160.555500000002</v>
      </c>
      <c r="R286" s="106"/>
      <c r="S286" s="120">
        <f>L286-Q286</f>
        <v>-7087.9352500000023</v>
      </c>
      <c r="T286" s="77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1:40" ht="15.75" customHeight="1">
      <c r="B287" s="12"/>
      <c r="C287" s="30"/>
      <c r="D287" s="82"/>
      <c r="E287" s="14"/>
      <c r="F287" s="60"/>
      <c r="G287" s="84"/>
      <c r="H287" s="14"/>
      <c r="I287" s="60"/>
      <c r="J287" s="42"/>
      <c r="K287" s="14"/>
      <c r="L287" s="60"/>
      <c r="M287" s="42"/>
      <c r="N287" s="60">
        <f t="shared" si="87"/>
        <v>0</v>
      </c>
      <c r="O287" s="42"/>
      <c r="P287" s="14"/>
      <c r="Q287" s="60"/>
      <c r="R287" s="42"/>
      <c r="S287" s="86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1:40" ht="29.25" customHeight="1" thickBot="1">
      <c r="B288" s="12"/>
      <c r="C288" s="130" t="s">
        <v>73</v>
      </c>
      <c r="D288" s="159"/>
      <c r="E288" s="131"/>
      <c r="F288" s="133">
        <f>F249-F286</f>
        <v>-1298.714221015267</v>
      </c>
      <c r="G288" s="160"/>
      <c r="H288" s="131"/>
      <c r="I288" s="133">
        <f>I249-I286</f>
        <v>-1298.714221015267</v>
      </c>
      <c r="J288" s="161"/>
      <c r="K288" s="132"/>
      <c r="L288" s="133">
        <f>L249-L286</f>
        <v>1070.7497500000009</v>
      </c>
      <c r="M288" s="161"/>
      <c r="N288" s="133">
        <f t="shared" si="87"/>
        <v>2369.4639710152678</v>
      </c>
      <c r="O288" s="161"/>
      <c r="P288" s="132"/>
      <c r="Q288" s="133">
        <f>Q249-Q286</f>
        <v>-6557.795500000002</v>
      </c>
      <c r="R288" s="161"/>
      <c r="S288" s="135">
        <f>L288-Q288</f>
        <v>7628.5452500000029</v>
      </c>
      <c r="T288" s="77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1:40" ht="15.75" customHeight="1" thickTop="1"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83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1:40" ht="36" customHeight="1">
      <c r="B290" s="12"/>
      <c r="C290" s="6" t="str">
        <f>C1</f>
        <v>Volks</v>
      </c>
      <c r="D290" s="2"/>
      <c r="E290" s="2"/>
      <c r="F290" s="2"/>
      <c r="G290" s="2"/>
      <c r="H290" s="1"/>
      <c r="I290" s="1"/>
      <c r="J290" s="1"/>
      <c r="K290" s="3" t="s">
        <v>104</v>
      </c>
      <c r="L290" s="2"/>
      <c r="M290" s="2"/>
      <c r="N290" s="1"/>
      <c r="O290" s="1"/>
      <c r="P290" s="2"/>
      <c r="Q290" s="1"/>
      <c r="R290" s="2"/>
      <c r="S290" s="5" t="str">
        <f>$S$1</f>
        <v>Réalisé, Septembre 2021</v>
      </c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1:40" ht="15.75" customHeight="1" thickBot="1"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1:40" ht="15.75" customHeight="1" thickTop="1">
      <c r="B292" s="12"/>
      <c r="C292" s="13"/>
      <c r="D292" s="528" t="s">
        <v>5</v>
      </c>
      <c r="E292" s="529"/>
      <c r="F292" s="530"/>
      <c r="G292" s="526" t="s">
        <v>75</v>
      </c>
      <c r="H292" s="529"/>
      <c r="I292" s="530"/>
      <c r="J292" s="526" t="s">
        <v>7</v>
      </c>
      <c r="K292" s="529"/>
      <c r="L292" s="530"/>
      <c r="M292" s="526" t="s">
        <v>8</v>
      </c>
      <c r="N292" s="530"/>
      <c r="O292" s="528" t="s">
        <v>9</v>
      </c>
      <c r="P292" s="529"/>
      <c r="Q292" s="530"/>
      <c r="R292" s="526" t="s">
        <v>10</v>
      </c>
      <c r="S292" s="527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1:40" ht="15.75" customHeight="1">
      <c r="A293" t="str">
        <f t="shared" ref="A293:A347" si="88">+B293&amp;C293</f>
        <v>Pièces</v>
      </c>
      <c r="B293" s="12" t="s">
        <v>104</v>
      </c>
      <c r="C293" s="30"/>
      <c r="D293" s="81" t="s">
        <v>85</v>
      </c>
      <c r="E293" s="81" t="s">
        <v>105</v>
      </c>
      <c r="F293" s="140" t="s">
        <v>13</v>
      </c>
      <c r="G293" s="141" t="s">
        <v>85</v>
      </c>
      <c r="H293" s="81" t="s">
        <v>105</v>
      </c>
      <c r="I293" s="140" t="s">
        <v>13</v>
      </c>
      <c r="J293" s="141" t="s">
        <v>85</v>
      </c>
      <c r="K293" s="81" t="s">
        <v>105</v>
      </c>
      <c r="L293" s="140" t="s">
        <v>13</v>
      </c>
      <c r="M293" s="141" t="s">
        <v>41</v>
      </c>
      <c r="N293" s="140" t="s">
        <v>13</v>
      </c>
      <c r="O293" s="81" t="s">
        <v>85</v>
      </c>
      <c r="P293" s="81" t="s">
        <v>105</v>
      </c>
      <c r="Q293" s="140" t="s">
        <v>13</v>
      </c>
      <c r="R293" s="141" t="s">
        <v>86</v>
      </c>
      <c r="S293" s="142" t="s">
        <v>13</v>
      </c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1:40" ht="15.75" customHeight="1">
      <c r="A294" t="str">
        <f t="shared" si="88"/>
        <v>PiècesPièces Ro Clients</v>
      </c>
      <c r="B294" s="12" t="s">
        <v>104</v>
      </c>
      <c r="C294" s="30" t="s">
        <v>106</v>
      </c>
      <c r="D294" s="83">
        <f>+INDEX('[7]Budget original'!$A$2:$AO$496,MATCH($A294,'[7]Budget original'!$A$2:$A$496,0),MATCH(D$2,'[7]Budget original'!$A$2:$AO$2,0))</f>
        <v>56840.064933360416</v>
      </c>
      <c r="E294" s="155">
        <f>IF(D294=0,0,F294/D294)</f>
        <v>0.35812717564768926</v>
      </c>
      <c r="F294" s="86">
        <f>+INDEX('[7]Budget original'!$A$2:$AO$496,MATCH($A294,'[7]Budget original'!$A$2:$A$496,0),MATCH(F$2,'[7]Budget original'!$A$2:$AO$2,0))</f>
        <v>20355.97191821563</v>
      </c>
      <c r="G294" s="83">
        <f>+INDEX('[7]Budget révisé'!$A$2:$AO$496,MATCH($A294,'[7]Budget révisé'!$A$2:$A$496,0),MATCH(G$2,'[7]Budget révisé'!$A$2:$AO$2,0))</f>
        <v>56840.064933360416</v>
      </c>
      <c r="H294" s="155">
        <f>IF(G294=0,0,I294/G294)</f>
        <v>0.35812717564768926</v>
      </c>
      <c r="I294" s="86">
        <f>+INDEX('[7]Budget révisé'!$A$2:$AO$496,MATCH($A294,'[7]Budget révisé'!$A$2:$A$496,0),MATCH(I$2,'[7]Budget révisé'!$A$2:$AO$2,0))</f>
        <v>20355.97191821563</v>
      </c>
      <c r="J294" s="31">
        <f>-SUMIFS([7]BV_Data_An_Cour!$O:$O,[7]BV_Data_An_Cour!$X:$X,"Oui",[7]BV_Data_An_Cour!$U:$U,$B294,[7]BV_Data_An_Cour!$V:$V,$C294)</f>
        <v>59363</v>
      </c>
      <c r="K294" s="155">
        <f t="shared" ref="K294:K303" si="89">IF(J294&lt;=0,0,L294/J294)</f>
        <v>0.36407459191752439</v>
      </c>
      <c r="L294" s="34">
        <f>-SUMIFS([7]BV_Data_An_Cour!$O:$O,[7]BV_Data_An_Cour!$U:$U,$B294,[7]BV_Data_An_Cour!$V:$V,$C294,[7]BV_Data_An_Cour!$W:$W,$L$2)</f>
        <v>21612.560000000001</v>
      </c>
      <c r="M294" s="164">
        <f t="shared" ref="M294:M300" si="90">(+J294-G294)/G294</f>
        <v>4.4386562006878176E-2</v>
      </c>
      <c r="N294" s="60">
        <f t="shared" ref="N294:N303" si="91">L294-I294</f>
        <v>1256.5880817843718</v>
      </c>
      <c r="O294" s="31">
        <f>-SUMIFS([7]BV_Data_An_Prec!$O:$O,[7]BV_Data_An_Prec!$X:$X,"Oui",[7]BV_Data_An_Prec!$U:$U,$B294,[7]BV_Data_An_Prec!$V:$V,$C294)</f>
        <v>62152.3</v>
      </c>
      <c r="P294" s="155">
        <f t="shared" ref="P294:P303" si="92">IF(O294&lt;=0,0,Q294/O294)</f>
        <v>0.30977502039345295</v>
      </c>
      <c r="Q294" s="34">
        <f>-SUMIFS([7]BV_Data_An_Prec!$O:$O,[7]BV_Data_An_Prec!$U:$U,$B294,[7]BV_Data_An_Prec!$V:$V,$C294,[7]BV_Data_An_Prec!$W:$W,$L$2)</f>
        <v>19253.230000000007</v>
      </c>
      <c r="R294" s="164">
        <f>IF(O294=0,0,(J294-O294)/O294)</f>
        <v>-4.4878467892580043E-2</v>
      </c>
      <c r="S294" s="86">
        <f t="shared" ref="S294:S303" si="93">L294-Q294</f>
        <v>2359.3299999999945</v>
      </c>
      <c r="T294" s="14"/>
      <c r="U294" s="14">
        <f>G294/H171</f>
        <v>0.76692603143839466</v>
      </c>
      <c r="V294" s="14">
        <f>J294/K171</f>
        <v>0.84929556810581319</v>
      </c>
      <c r="W294" s="14"/>
      <c r="X294" s="14">
        <f>V294-U294</f>
        <v>8.236953666741853E-2</v>
      </c>
      <c r="Y294" s="14">
        <f>X294*K171</f>
        <v>5757.3629120583864</v>
      </c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1:40" ht="15.75" customHeight="1">
      <c r="A295" t="str">
        <f t="shared" si="88"/>
        <v>PiècesPièces Ro Carrosserie</v>
      </c>
      <c r="B295" s="12" t="s">
        <v>104</v>
      </c>
      <c r="C295" s="30" t="s">
        <v>107</v>
      </c>
      <c r="D295" s="83">
        <f>+INDEX('[7]Budget original'!$A$2:$AO$496,MATCH($A295,'[7]Budget original'!$A$2:$A$496,0),MATCH(D$2,'[7]Budget original'!$A$2:$AO$2,0))</f>
        <v>33745.96065581825</v>
      </c>
      <c r="E295" s="155">
        <f t="shared" ref="E295:E302" si="94">IF(D295=0,0,F295/D295)</f>
        <v>0.27367264200070923</v>
      </c>
      <c r="F295" s="86">
        <f>+INDEX('[7]Budget original'!$A$2:$AO$496,MATCH($A295,'[7]Budget original'!$A$2:$A$496,0),MATCH(F$2,'[7]Budget original'!$A$2:$AO$2,0))</f>
        <v>9235.3462095297673</v>
      </c>
      <c r="G295" s="83">
        <f>+INDEX('[7]Budget révisé'!$A$2:$AO$496,MATCH($A295,'[7]Budget révisé'!$A$2:$A$496,0),MATCH(G$2,'[7]Budget révisé'!$A$2:$AO$2,0))</f>
        <v>33745.96065581825</v>
      </c>
      <c r="H295" s="155">
        <f t="shared" ref="H295:H302" si="95">IF(G295=0,0,I295/G295)</f>
        <v>0.27367264200070923</v>
      </c>
      <c r="I295" s="86">
        <f>+INDEX('[7]Budget révisé'!$A$2:$AO$496,MATCH($A295,'[7]Budget révisé'!$A$2:$A$496,0),MATCH(I$2,'[7]Budget révisé'!$A$2:$AO$2,0))</f>
        <v>9235.3462095297673</v>
      </c>
      <c r="J295" s="31">
        <f>-SUMIFS([7]BV_Data_An_Cour!$O:$O,[7]BV_Data_An_Cour!$X:$X,"Oui",[7]BV_Data_An_Cour!$U:$U,$B295,[7]BV_Data_An_Cour!$V:$V,$C295)</f>
        <v>36734.609999999993</v>
      </c>
      <c r="K295" s="155">
        <f t="shared" si="89"/>
        <v>0.24536152690881968</v>
      </c>
      <c r="L295" s="34">
        <f>-SUMIFS([7]BV_Data_An_Cour!$O:$O,[7]BV_Data_An_Cour!$U:$U,$B295,[7]BV_Data_An_Cour!$V:$V,$C295,[7]BV_Data_An_Cour!$W:$W,$L$2)</f>
        <v>9013.2599999999948</v>
      </c>
      <c r="M295" s="164">
        <f t="shared" si="90"/>
        <v>8.8563172779805313E-2</v>
      </c>
      <c r="N295" s="60">
        <f t="shared" si="91"/>
        <v>-222.08620952977253</v>
      </c>
      <c r="O295" s="31">
        <f>-SUMIFS([7]BV_Data_An_Prec!$O:$O,[7]BV_Data_An_Prec!$X:$X,"Oui",[7]BV_Data_An_Prec!$U:$U,$B295,[7]BV_Data_An_Prec!$V:$V,$C295)</f>
        <v>23258.94</v>
      </c>
      <c r="P295" s="155">
        <f t="shared" si="92"/>
        <v>0.27873239279176099</v>
      </c>
      <c r="Q295" s="34">
        <f>-SUMIFS([7]BV_Data_An_Prec!$O:$O,[7]BV_Data_An_Prec!$U:$U,$B295,[7]BV_Data_An_Prec!$V:$V,$C295,[7]BV_Data_An_Prec!$W:$W,$L$2)</f>
        <v>6483.02</v>
      </c>
      <c r="R295" s="164">
        <f t="shared" ref="R295:R302" si="96">IF(O295=0,0,(J295-O295)/O295)</f>
        <v>0.5793759302874506</v>
      </c>
      <c r="S295" s="86">
        <f t="shared" si="93"/>
        <v>2530.2399999999943</v>
      </c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1:40" ht="15.75" customHeight="1">
      <c r="A296" t="str">
        <f t="shared" si="88"/>
        <v>PiècesP/A Garantie</v>
      </c>
      <c r="B296" s="12" t="s">
        <v>104</v>
      </c>
      <c r="C296" s="30" t="s">
        <v>108</v>
      </c>
      <c r="D296" s="83">
        <f>+INDEX('[7]Budget original'!$A$2:$AO$496,MATCH($A296,'[7]Budget original'!$A$2:$A$496,0),MATCH(D$2,'[7]Budget original'!$A$2:$AO$2,0))</f>
        <v>102558.26618351226</v>
      </c>
      <c r="E296" s="155">
        <f t="shared" si="94"/>
        <v>0.23983607715678654</v>
      </c>
      <c r="F296" s="86">
        <f>+INDEX('[7]Budget original'!$A$2:$AO$496,MATCH($A296,'[7]Budget original'!$A$2:$A$496,0),MATCH(F$2,'[7]Budget original'!$A$2:$AO$2,0))</f>
        <v>24597.172241455097</v>
      </c>
      <c r="G296" s="83">
        <f>+INDEX('[7]Budget révisé'!$A$2:$AO$496,MATCH($A296,'[7]Budget révisé'!$A$2:$A$496,0),MATCH(G$2,'[7]Budget révisé'!$A$2:$AO$2,0))</f>
        <v>102558.26618351226</v>
      </c>
      <c r="H296" s="155">
        <f t="shared" si="95"/>
        <v>0.23983607715678654</v>
      </c>
      <c r="I296" s="86">
        <f>+INDEX('[7]Budget révisé'!$A$2:$AO$496,MATCH($A296,'[7]Budget révisé'!$A$2:$A$496,0),MATCH(I$2,'[7]Budget révisé'!$A$2:$AO$2,0))</f>
        <v>24597.172241455097</v>
      </c>
      <c r="J296" s="31">
        <f>-SUMIFS([7]BV_Data_An_Cour!$O:$O,[7]BV_Data_An_Cour!$X:$X,"Oui",[7]BV_Data_An_Cour!$U:$U,$B296,[7]BV_Data_An_Cour!$V:$V,$C296)</f>
        <v>93302.75</v>
      </c>
      <c r="K296" s="155">
        <f t="shared" si="89"/>
        <v>0.23779352698607484</v>
      </c>
      <c r="L296" s="34">
        <f>-SUMIFS([7]BV_Data_An_Cour!$O:$O,[7]BV_Data_An_Cour!$U:$U,$B296,[7]BV_Data_An_Cour!$V:$V,$C296,[7]BV_Data_An_Cour!$W:$W,$L$2)</f>
        <v>22186.789999999994</v>
      </c>
      <c r="M296" s="164">
        <f t="shared" si="90"/>
        <v>-9.0246418235570919E-2</v>
      </c>
      <c r="N296" s="60">
        <f t="shared" si="91"/>
        <v>-2410.3822414551032</v>
      </c>
      <c r="O296" s="31">
        <f>-SUMIFS([7]BV_Data_An_Prec!$O:$O,[7]BV_Data_An_Prec!$X:$X,"Oui",[7]BV_Data_An_Prec!$U:$U,$B296,[7]BV_Data_An_Prec!$V:$V,$C296)</f>
        <v>108137.06</v>
      </c>
      <c r="P296" s="155">
        <f t="shared" si="92"/>
        <v>0.2403598729242315</v>
      </c>
      <c r="Q296" s="34">
        <f>-SUMIFS([7]BV_Data_An_Prec!$O:$O,[7]BV_Data_An_Prec!$U:$U,$B296,[7]BV_Data_An_Prec!$V:$V,$C296,[7]BV_Data_An_Prec!$W:$W,$L$2)</f>
        <v>25991.809999999998</v>
      </c>
      <c r="R296" s="164">
        <f t="shared" si="96"/>
        <v>-0.13718062984142529</v>
      </c>
      <c r="S296" s="86">
        <f t="shared" si="93"/>
        <v>-3805.0200000000041</v>
      </c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1:40" ht="15.75" customHeight="1">
      <c r="A297" t="str">
        <f t="shared" si="88"/>
        <v>PiècesVentes Internes</v>
      </c>
      <c r="B297" s="12" t="s">
        <v>104</v>
      </c>
      <c r="C297" s="30" t="s">
        <v>109</v>
      </c>
      <c r="D297" s="83">
        <f>+INDEX('[7]Budget original'!$A$2:$AO$496,MATCH($A297,'[7]Budget original'!$A$2:$A$496,0),MATCH(D$2,'[7]Budget original'!$A$2:$AO$2,0))</f>
        <v>55883.798129063332</v>
      </c>
      <c r="E297" s="155">
        <f t="shared" si="94"/>
        <v>0.32994466198333777</v>
      </c>
      <c r="F297" s="86">
        <f>+INDEX('[7]Budget original'!$A$2:$AO$496,MATCH($A297,'[7]Budget original'!$A$2:$A$496,0),MATCH(F$2,'[7]Budget original'!$A$2:$AO$2,0))</f>
        <v>18438.560884038885</v>
      </c>
      <c r="G297" s="83">
        <f>+INDEX('[7]Budget révisé'!$A$2:$AO$496,MATCH($A297,'[7]Budget révisé'!$A$2:$A$496,0),MATCH(G$2,'[7]Budget révisé'!$A$2:$AO$2,0))</f>
        <v>55883.798129063332</v>
      </c>
      <c r="H297" s="155">
        <f t="shared" si="95"/>
        <v>0.32994466198333777</v>
      </c>
      <c r="I297" s="86">
        <f>+INDEX('[7]Budget révisé'!$A$2:$AO$496,MATCH($A297,'[7]Budget révisé'!$A$2:$A$496,0),MATCH(I$2,'[7]Budget révisé'!$A$2:$AO$2,0))</f>
        <v>18438.560884038885</v>
      </c>
      <c r="J297" s="31">
        <f>-SUMIFS([7]BV_Data_An_Cour!$O:$O,[7]BV_Data_An_Cour!$X:$X,"Oui",[7]BV_Data_An_Cour!$U:$U,$B297,[7]BV_Data_An_Cour!$V:$V,$C297)</f>
        <v>65044.73</v>
      </c>
      <c r="K297" s="155">
        <f t="shared" si="89"/>
        <v>0.2951808701488961</v>
      </c>
      <c r="L297" s="34">
        <f>-SUMIFS([7]BV_Data_An_Cour!$O:$O,[7]BV_Data_An_Cour!$U:$U,$B297,[7]BV_Data_An_Cour!$V:$V,$C297,[7]BV_Data_An_Cour!$W:$W,$L$2)</f>
        <v>19199.960000000006</v>
      </c>
      <c r="M297" s="164">
        <f t="shared" si="90"/>
        <v>0.16392822566890583</v>
      </c>
      <c r="N297" s="60">
        <f t="shared" si="91"/>
        <v>761.39911596112142</v>
      </c>
      <c r="O297" s="31">
        <f>-SUMIFS([7]BV_Data_An_Prec!$O:$O,[7]BV_Data_An_Prec!$X:$X,"Oui",[7]BV_Data_An_Prec!$U:$U,$B297,[7]BV_Data_An_Prec!$V:$V,$C297)</f>
        <v>54833.14</v>
      </c>
      <c r="P297" s="155">
        <f t="shared" si="92"/>
        <v>0.3072147610003732</v>
      </c>
      <c r="Q297" s="34">
        <f>-SUMIFS([7]BV_Data_An_Prec!$O:$O,[7]BV_Data_An_Prec!$U:$U,$B297,[7]BV_Data_An_Prec!$V:$V,$C297,[7]BV_Data_An_Prec!$W:$W,$L$2)</f>
        <v>16845.550000000003</v>
      </c>
      <c r="R297" s="164">
        <f t="shared" si="96"/>
        <v>0.18623026148055727</v>
      </c>
      <c r="S297" s="86">
        <f t="shared" si="93"/>
        <v>2354.4100000000035</v>
      </c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1:40" ht="15.75" customHeight="1">
      <c r="A298" t="str">
        <f t="shared" si="88"/>
        <v>PiècesVentes Détails</v>
      </c>
      <c r="B298" s="12" t="s">
        <v>104</v>
      </c>
      <c r="C298" s="30" t="s">
        <v>110</v>
      </c>
      <c r="D298" s="83">
        <f>+INDEX('[7]Budget original'!$A$2:$AO$496,MATCH($A298,'[7]Budget original'!$A$2:$A$496,0),MATCH(D$2,'[7]Budget original'!$A$2:$AO$2,0))</f>
        <v>10057.82321221679</v>
      </c>
      <c r="E298" s="155">
        <f t="shared" si="94"/>
        <v>0.29678579936093841</v>
      </c>
      <c r="F298" s="86">
        <f>+INDEX('[7]Budget original'!$A$2:$AO$496,MATCH($A298,'[7]Budget original'!$A$2:$A$496,0),MATCH(F$2,'[7]Budget original'!$A$2:$AO$2,0))</f>
        <v>2985.0191018687615</v>
      </c>
      <c r="G298" s="83">
        <f>+INDEX('[7]Budget révisé'!$A$2:$AO$496,MATCH($A298,'[7]Budget révisé'!$A$2:$A$496,0),MATCH(G$2,'[7]Budget révisé'!$A$2:$AO$2,0))</f>
        <v>10057.82321221679</v>
      </c>
      <c r="H298" s="155">
        <f t="shared" si="95"/>
        <v>0.29678579936093841</v>
      </c>
      <c r="I298" s="86">
        <f>+INDEX('[7]Budget révisé'!$A$2:$AO$496,MATCH($A298,'[7]Budget révisé'!$A$2:$A$496,0),MATCH(I$2,'[7]Budget révisé'!$A$2:$AO$2,0))</f>
        <v>2985.0191018687615</v>
      </c>
      <c r="J298" s="31">
        <f>-SUMIFS([7]BV_Data_An_Cour!$O:$O,[7]BV_Data_An_Cour!$X:$X,"Oui",[7]BV_Data_An_Cour!$U:$U,$B298,[7]BV_Data_An_Cour!$V:$V,$C298)</f>
        <v>23316.37</v>
      </c>
      <c r="K298" s="155">
        <f t="shared" si="89"/>
        <v>0.21967313093762023</v>
      </c>
      <c r="L298" s="34">
        <f>-SUMIFS([7]BV_Data_An_Cour!$O:$O,[7]BV_Data_An_Cour!$U:$U,$B298,[7]BV_Data_An_Cour!$V:$V,$C298,[7]BV_Data_An_Cour!$W:$W,$L$2)</f>
        <v>5121.9799999999996</v>
      </c>
      <c r="M298" s="164">
        <f t="shared" si="90"/>
        <v>1.3182322365418635</v>
      </c>
      <c r="N298" s="60">
        <f t="shared" si="91"/>
        <v>2136.9608981312381</v>
      </c>
      <c r="O298" s="31">
        <f>-SUMIFS([7]BV_Data_An_Prec!$O:$O,[7]BV_Data_An_Prec!$X:$X,"Oui",[7]BV_Data_An_Prec!$U:$U,$B298,[7]BV_Data_An_Prec!$V:$V,$C298)</f>
        <v>11423.25</v>
      </c>
      <c r="P298" s="155">
        <f t="shared" si="92"/>
        <v>0.24749348915588823</v>
      </c>
      <c r="Q298" s="34">
        <f>-SUMIFS([7]BV_Data_An_Prec!$O:$O,[7]BV_Data_An_Prec!$U:$U,$B298,[7]BV_Data_An_Prec!$V:$V,$C298,[7]BV_Data_An_Prec!$W:$W,$L$2)</f>
        <v>2827.1800000000003</v>
      </c>
      <c r="R298" s="164">
        <f t="shared" si="96"/>
        <v>1.0411327774494998</v>
      </c>
      <c r="S298" s="86">
        <f t="shared" si="93"/>
        <v>2294.7999999999993</v>
      </c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1:40" ht="15.75" customHeight="1">
      <c r="A299" t="str">
        <f t="shared" si="88"/>
        <v>PiècesVentes de Gros</v>
      </c>
      <c r="B299" s="12" t="s">
        <v>104</v>
      </c>
      <c r="C299" s="30" t="s">
        <v>111</v>
      </c>
      <c r="D299" s="83">
        <f>+INDEX('[7]Budget original'!$A$2:$AO$496,MATCH($A299,'[7]Budget original'!$A$2:$A$496,0),MATCH(D$2,'[7]Budget original'!$A$2:$AO$2,0))</f>
        <v>50401.259647053143</v>
      </c>
      <c r="E299" s="155">
        <f t="shared" si="94"/>
        <v>0.19081606757663094</v>
      </c>
      <c r="F299" s="86">
        <f>+INDEX('[7]Budget original'!$A$2:$AO$496,MATCH($A299,'[7]Budget original'!$A$2:$A$496,0),MATCH(F$2,'[7]Budget original'!$A$2:$AO$2,0))</f>
        <v>9617.3701667594141</v>
      </c>
      <c r="G299" s="83">
        <f>+INDEX('[7]Budget révisé'!$A$2:$AO$496,MATCH($A299,'[7]Budget révisé'!$A$2:$A$496,0),MATCH(G$2,'[7]Budget révisé'!$A$2:$AO$2,0))</f>
        <v>50401.259647053143</v>
      </c>
      <c r="H299" s="155">
        <f t="shared" si="95"/>
        <v>0.19081606757663094</v>
      </c>
      <c r="I299" s="86">
        <f>+INDEX('[7]Budget révisé'!$A$2:$AO$496,MATCH($A299,'[7]Budget révisé'!$A$2:$A$496,0),MATCH(I$2,'[7]Budget révisé'!$A$2:$AO$2,0))</f>
        <v>9617.3701667594141</v>
      </c>
      <c r="J299" s="31">
        <f>-SUMIFS([7]BV_Data_An_Cour!$O:$O,[7]BV_Data_An_Cour!$X:$X,"Oui",[7]BV_Data_An_Cour!$U:$U,$B299,[7]BV_Data_An_Cour!$V:$V,$C299)</f>
        <v>76523.429999999993</v>
      </c>
      <c r="K299" s="155">
        <f t="shared" si="89"/>
        <v>0.15486002130327917</v>
      </c>
      <c r="L299" s="34">
        <f>-SUMIFS([7]BV_Data_An_Cour!$O:$O,[7]BV_Data_An_Cour!$U:$U,$B299,[7]BV_Data_An_Cour!$V:$V,$C299,[7]BV_Data_An_Cour!$W:$W,$L$2)</f>
        <v>11850.419999999991</v>
      </c>
      <c r="M299" s="164">
        <f t="shared" si="90"/>
        <v>0.5182840773400027</v>
      </c>
      <c r="N299" s="60">
        <f t="shared" si="91"/>
        <v>2233.0498332405768</v>
      </c>
      <c r="O299" s="31">
        <f>-SUMIFS([7]BV_Data_An_Prec!$O:$O,[7]BV_Data_An_Prec!$X:$X,"Oui",[7]BV_Data_An_Prec!$U:$U,$B299,[7]BV_Data_An_Prec!$V:$V,$C299)</f>
        <v>45116.73</v>
      </c>
      <c r="P299" s="155">
        <f t="shared" si="92"/>
        <v>0.21003472547766652</v>
      </c>
      <c r="Q299" s="34">
        <f>-SUMIFS([7]BV_Data_An_Prec!$O:$O,[7]BV_Data_An_Prec!$U:$U,$B299,[7]BV_Data_An_Prec!$V:$V,$C299,[7]BV_Data_An_Prec!$W:$W,$L$2)</f>
        <v>9476.0800000000017</v>
      </c>
      <c r="R299" s="164">
        <f t="shared" si="96"/>
        <v>0.69612092897690037</v>
      </c>
      <c r="S299" s="86">
        <f t="shared" si="93"/>
        <v>2374.3399999999892</v>
      </c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1:40" ht="15.75" hidden="1" customHeight="1">
      <c r="A300" t="str">
        <f t="shared" si="88"/>
        <v>Pièces[...]</v>
      </c>
      <c r="B300" s="12" t="s">
        <v>104</v>
      </c>
      <c r="C300" s="30" t="s">
        <v>21</v>
      </c>
      <c r="D300" s="83">
        <f>+INDEX('[7]Budget original'!$A$2:$AO$496,MATCH($A300,'[7]Budget original'!$A$2:$A$496,0),MATCH(D$2,'[7]Budget original'!$A$2:$AO$2,0))</f>
        <v>0</v>
      </c>
      <c r="E300" s="155">
        <f t="shared" si="94"/>
        <v>0</v>
      </c>
      <c r="F300" s="86">
        <f>+INDEX('[7]Budget original'!$A$2:$AO$496,MATCH($A300,'[7]Budget original'!$A$2:$A$496,0),MATCH(F$2,'[7]Budget original'!$A$2:$AO$2,0))</f>
        <v>0</v>
      </c>
      <c r="G300" s="83">
        <f>+INDEX('[7]Budget révisé'!$A$2:$AO$496,MATCH($A300,'[7]Budget révisé'!$A$2:$A$496,0),MATCH(G$2,'[7]Budget révisé'!$A$2:$AO$2,0))</f>
        <v>0</v>
      </c>
      <c r="H300" s="155">
        <f t="shared" si="95"/>
        <v>0</v>
      </c>
      <c r="I300" s="86">
        <f>+INDEX('[7]Budget révisé'!$A$2:$AO$496,MATCH($A300,'[7]Budget révisé'!$A$2:$A$496,0),MATCH(I$2,'[7]Budget révisé'!$A$2:$AO$2,0))</f>
        <v>0</v>
      </c>
      <c r="J300" s="31">
        <f>-SUMIFS([7]BV_Data_An_Cour!$O:$O,[7]BV_Data_An_Cour!$X:$X,"Oui",[7]BV_Data_An_Cour!$U:$U,$B300,[7]BV_Data_An_Cour!$V:$V,$C300)</f>
        <v>0</v>
      </c>
      <c r="K300" s="155">
        <f t="shared" si="89"/>
        <v>0</v>
      </c>
      <c r="L300" s="34">
        <f>-SUMIFS([7]BV_Data_An_Cour!$O:$O,[7]BV_Data_An_Cour!$U:$U,$B300,[7]BV_Data_An_Cour!$V:$V,$C300,[7]BV_Data_An_Cour!$W:$W,$L$2)</f>
        <v>0</v>
      </c>
      <c r="M300" s="164" t="e">
        <f t="shared" si="90"/>
        <v>#DIV/0!</v>
      </c>
      <c r="N300" s="60">
        <f t="shared" si="91"/>
        <v>0</v>
      </c>
      <c r="O300" s="31">
        <f>-SUMIFS([7]BV_Data_An_Prec!$O:$O,[7]BV_Data_An_Prec!$X:$X,"Oui",[7]BV_Data_An_Prec!$U:$U,$B300,[7]BV_Data_An_Prec!$V:$V,$C300)</f>
        <v>0</v>
      </c>
      <c r="P300" s="155">
        <f t="shared" si="92"/>
        <v>0</v>
      </c>
      <c r="Q300" s="34">
        <f>-SUMIFS([7]BV_Data_An_Prec!$O:$O,[7]BV_Data_An_Prec!$U:$U,$B300,[7]BV_Data_An_Prec!$V:$V,$C300,[7]BV_Data_An_Prec!$W:$W,$L$2)</f>
        <v>0</v>
      </c>
      <c r="R300" s="164">
        <f t="shared" si="96"/>
        <v>0</v>
      </c>
      <c r="S300" s="86">
        <f t="shared" si="93"/>
        <v>0</v>
      </c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1:40" ht="15.75" customHeight="1">
      <c r="A301" t="str">
        <f t="shared" si="88"/>
        <v>PiècesEscomptes</v>
      </c>
      <c r="B301" s="12" t="s">
        <v>104</v>
      </c>
      <c r="C301" s="30" t="s">
        <v>112</v>
      </c>
      <c r="D301" s="83">
        <f>+INDEX('[7]Budget original'!$A$2:$AO$496,MATCH($A301,'[7]Budget original'!$A$2:$A$496,0),MATCH(D$2,'[7]Budget original'!$A$2:$AO$2,0))</f>
        <v>0</v>
      </c>
      <c r="E301" s="155">
        <f t="shared" si="94"/>
        <v>0</v>
      </c>
      <c r="F301" s="86">
        <f>+INDEX('[7]Budget original'!$A$2:$AO$496,MATCH($A301,'[7]Budget original'!$A$2:$A$496,0),MATCH(F$2,'[7]Budget original'!$A$2:$AO$2,0))</f>
        <v>9811.4571788389731</v>
      </c>
      <c r="G301" s="83">
        <f>+INDEX('[7]Budget révisé'!$A$2:$AO$496,MATCH($A301,'[7]Budget révisé'!$A$2:$A$496,0),MATCH(G$2,'[7]Budget révisé'!$A$2:$AO$2,0))</f>
        <v>0</v>
      </c>
      <c r="H301" s="155">
        <f t="shared" si="95"/>
        <v>0</v>
      </c>
      <c r="I301" s="86">
        <f>+INDEX('[7]Budget révisé'!$A$2:$AO$496,MATCH($A301,'[7]Budget révisé'!$A$2:$A$496,0),MATCH(I$2,'[7]Budget révisé'!$A$2:$AO$2,0))</f>
        <v>9811.4571788389731</v>
      </c>
      <c r="J301" s="31">
        <f>-SUMIFS([7]BV_Data_An_Cour!$O:$O,[7]BV_Data_An_Cour!$X:$X,"Oui",[7]BV_Data_An_Cour!$U:$U,$B301,[7]BV_Data_An_Cour!$V:$V,$C301)</f>
        <v>0</v>
      </c>
      <c r="K301" s="155">
        <f t="shared" si="89"/>
        <v>0</v>
      </c>
      <c r="L301" s="34">
        <f>-SUMIFS([7]BV_Data_An_Cour!$O:$O,[7]BV_Data_An_Cour!$U:$U,$B301,[7]BV_Data_An_Cour!$V:$V,$C301,[7]BV_Data_An_Cour!$W:$W,$L$2)</f>
        <v>8047.1399999999994</v>
      </c>
      <c r="M301" s="164"/>
      <c r="N301" s="60">
        <f t="shared" si="91"/>
        <v>-1764.3171788389736</v>
      </c>
      <c r="O301" s="31">
        <f>-SUMIFS([7]BV_Data_An_Prec!$O:$O,[7]BV_Data_An_Prec!$X:$X,"Oui",[7]BV_Data_An_Prec!$U:$U,$B301,[7]BV_Data_An_Prec!$V:$V,$C301)</f>
        <v>0</v>
      </c>
      <c r="P301" s="155">
        <f t="shared" si="92"/>
        <v>0</v>
      </c>
      <c r="Q301" s="34">
        <f>-SUMIFS([7]BV_Data_An_Prec!$O:$O,[7]BV_Data_An_Prec!$U:$U,$B301,[7]BV_Data_An_Prec!$V:$V,$C301,[7]BV_Data_An_Prec!$W:$W,$L$2)</f>
        <v>8616.2099999999991</v>
      </c>
      <c r="R301" s="164">
        <f t="shared" si="96"/>
        <v>0</v>
      </c>
      <c r="S301" s="86">
        <f t="shared" si="93"/>
        <v>-569.06999999999971</v>
      </c>
      <c r="T301" s="14"/>
      <c r="U301" s="14" t="s">
        <v>259</v>
      </c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1:40" ht="15.75" customHeight="1">
      <c r="A302" t="str">
        <f t="shared" si="88"/>
        <v>PiècesRectif. Inventaire</v>
      </c>
      <c r="B302" s="12" t="s">
        <v>104</v>
      </c>
      <c r="C302" s="88" t="s">
        <v>113</v>
      </c>
      <c r="D302" s="83">
        <f>+INDEX('[7]Budget original'!$A$2:$AO$496,MATCH($A302,'[7]Budget original'!$A$2:$A$496,0),MATCH(D$2,'[7]Budget original'!$A$2:$AO$2,0))</f>
        <v>0</v>
      </c>
      <c r="E302" s="155">
        <f t="shared" si="94"/>
        <v>0</v>
      </c>
      <c r="F302" s="86">
        <f>+INDEX('[7]Budget original'!$A$2:$AO$496,MATCH($A302,'[7]Budget original'!$A$2:$A$496,0),MATCH(F$2,'[7]Budget original'!$A$2:$AO$2,0))</f>
        <v>100</v>
      </c>
      <c r="G302" s="83">
        <f>+INDEX('[7]Budget révisé'!$A$2:$AO$496,MATCH($A302,'[7]Budget révisé'!$A$2:$A$496,0),MATCH(G$2,'[7]Budget révisé'!$A$2:$AO$2,0))</f>
        <v>0</v>
      </c>
      <c r="H302" s="155">
        <f t="shared" si="95"/>
        <v>0</v>
      </c>
      <c r="I302" s="86">
        <f>+INDEX('[7]Budget révisé'!$A$2:$AO$496,MATCH($A302,'[7]Budget révisé'!$A$2:$A$496,0),MATCH(I$2,'[7]Budget révisé'!$A$2:$AO$2,0))</f>
        <v>100</v>
      </c>
      <c r="J302" s="31">
        <f>-SUMIFS([7]BV_Data_An_Cour!$O:$O,[7]BV_Data_An_Cour!$X:$X,"Oui",[7]BV_Data_An_Cour!$U:$U,$B302,[7]BV_Data_An_Cour!$V:$V,$C302)</f>
        <v>0</v>
      </c>
      <c r="K302" s="155">
        <f t="shared" si="89"/>
        <v>0</v>
      </c>
      <c r="L302" s="34">
        <f>-SUMIFS([7]BV_Data_An_Cour!$O:$O,[7]BV_Data_An_Cour!$U:$U,$B302,[7]BV_Data_An_Cour!$V:$V,$C302,[7]BV_Data_An_Cour!$W:$W,$L$2)</f>
        <v>0</v>
      </c>
      <c r="M302" s="164"/>
      <c r="N302" s="60">
        <f t="shared" si="91"/>
        <v>-100</v>
      </c>
      <c r="O302" s="31">
        <f>-SUMIFS([7]BV_Data_An_Prec!$O:$O,[7]BV_Data_An_Prec!$X:$X,"Oui",[7]BV_Data_An_Prec!$U:$U,$B302,[7]BV_Data_An_Prec!$V:$V,$C302)</f>
        <v>0</v>
      </c>
      <c r="P302" s="155">
        <f t="shared" si="92"/>
        <v>0</v>
      </c>
      <c r="Q302" s="34">
        <f>-SUMIFS([7]BV_Data_An_Prec!$O:$O,[7]BV_Data_An_Prec!$U:$U,$B302,[7]BV_Data_An_Prec!$V:$V,$C302,[7]BV_Data_An_Prec!$W:$W,$L$2)</f>
        <v>0</v>
      </c>
      <c r="R302" s="164">
        <f t="shared" si="96"/>
        <v>0</v>
      </c>
      <c r="S302" s="86">
        <f t="shared" si="93"/>
        <v>0</v>
      </c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1:40" ht="15.75" customHeight="1">
      <c r="A303" t="str">
        <f t="shared" si="88"/>
        <v>PiècesSous-total Pièces</v>
      </c>
      <c r="B303" s="12" t="s">
        <v>104</v>
      </c>
      <c r="C303" s="54" t="s">
        <v>114</v>
      </c>
      <c r="D303" s="204">
        <f>SUM(D294:D302)</f>
        <v>309487.17276102421</v>
      </c>
      <c r="E303" s="223">
        <f>IF(D303&lt;=0,0,F303/D303)</f>
        <v>0.30741467199408357</v>
      </c>
      <c r="F303" s="208">
        <f>SUM(F294:F302)</f>
        <v>95140.897700706526</v>
      </c>
      <c r="G303" s="204">
        <f>SUM(G294:G302)</f>
        <v>309487.17276102421</v>
      </c>
      <c r="H303" s="223">
        <f>IF(G303&lt;=0,0,I303/G303)</f>
        <v>0.30741467199408357</v>
      </c>
      <c r="I303" s="208">
        <f>SUM(I294:I302)</f>
        <v>95140.897700706526</v>
      </c>
      <c r="J303" s="204">
        <f>SUM(J294:J302)</f>
        <v>354284.89</v>
      </c>
      <c r="K303" s="223">
        <f t="shared" si="89"/>
        <v>0.27388159286160912</v>
      </c>
      <c r="L303" s="206">
        <f>SUM(L294:L302)</f>
        <v>97032.109999999971</v>
      </c>
      <c r="M303" s="224">
        <f>(+J303-G303)/G303</f>
        <v>0.14474821957667086</v>
      </c>
      <c r="N303" s="206">
        <f t="shared" si="91"/>
        <v>1891.2122992934455</v>
      </c>
      <c r="O303" s="204">
        <f>SUM(O294:O302)</f>
        <v>304921.42</v>
      </c>
      <c r="P303" s="223">
        <f t="shared" si="92"/>
        <v>0.29349555042738557</v>
      </c>
      <c r="Q303" s="206">
        <f>SUM(Q294:Q302)</f>
        <v>89493.080000000016</v>
      </c>
      <c r="R303" s="224">
        <f>IF(O303=0,0,(J303-O303)/O303)</f>
        <v>0.16188915163782208</v>
      </c>
      <c r="S303" s="208">
        <f t="shared" si="93"/>
        <v>7539.0299999999552</v>
      </c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1:40" ht="15.75" customHeight="1">
      <c r="A304" t="str">
        <f t="shared" si="88"/>
        <v>Pièces</v>
      </c>
      <c r="B304" s="12" t="s">
        <v>104</v>
      </c>
      <c r="C304" s="30"/>
      <c r="D304" s="14"/>
      <c r="E304" s="14"/>
      <c r="F304" s="41"/>
      <c r="G304" s="42"/>
      <c r="H304" s="14"/>
      <c r="I304" s="41"/>
      <c r="J304" s="42"/>
      <c r="K304" s="14"/>
      <c r="L304" s="41"/>
      <c r="M304" s="42"/>
      <c r="N304" s="44">
        <f>N303/I303</f>
        <v>1.9878016131851164E-2</v>
      </c>
      <c r="O304" s="42"/>
      <c r="P304" s="14"/>
      <c r="Q304" s="41"/>
      <c r="R304" s="42"/>
      <c r="S304" s="45">
        <f>IF(Q303=0,0,S303/Q303)</f>
        <v>8.4241485486922049E-2</v>
      </c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1:40" ht="15.75" customHeight="1">
      <c r="A305" t="str">
        <f t="shared" si="88"/>
        <v>Pièces</v>
      </c>
      <c r="B305" s="12" t="s">
        <v>104</v>
      </c>
      <c r="C305" s="88"/>
      <c r="D305" s="117"/>
      <c r="E305" s="117"/>
      <c r="F305" s="225"/>
      <c r="G305" s="24"/>
      <c r="H305" s="226"/>
      <c r="I305" s="225"/>
      <c r="J305" s="24"/>
      <c r="K305" s="117"/>
      <c r="L305" s="225"/>
      <c r="M305" s="24"/>
      <c r="N305" s="176"/>
      <c r="O305" s="24"/>
      <c r="P305" s="117"/>
      <c r="Q305" s="225"/>
      <c r="R305" s="24"/>
      <c r="S305" s="177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1:40" ht="15.75" customHeight="1">
      <c r="A306" t="str">
        <f t="shared" si="88"/>
        <v>PiècesVentes Pneus</v>
      </c>
      <c r="B306" s="12" t="s">
        <v>104</v>
      </c>
      <c r="C306" s="30" t="s">
        <v>115</v>
      </c>
      <c r="D306" s="83">
        <f>+INDEX('[7]Budget original'!$A$2:$AO$496,MATCH($A306,'[7]Budget original'!$A$2:$A$496,0),MATCH(D$2,'[7]Budget original'!$A$2:$AO$2,0))</f>
        <v>33836.988060425458</v>
      </c>
      <c r="E306" s="155">
        <f t="shared" ref="E306:E307" si="97">IF(D306=0,0,F306/D306)</f>
        <v>0.19500000000000001</v>
      </c>
      <c r="F306" s="116">
        <f>+INDEX('[7]Budget original'!$A$2:$AO$496,MATCH($A306,'[7]Budget original'!$A$2:$A$496,0),MATCH(F$2,'[7]Budget original'!$A$2:$AO$2,0))</f>
        <v>6598.2126717829642</v>
      </c>
      <c r="G306" s="83">
        <f>+INDEX('[7]Budget révisé'!$A$2:$AO$496,MATCH($A306,'[7]Budget révisé'!$A$2:$A$496,0),MATCH(G$2,'[7]Budget révisé'!$A$2:$AO$2,0))</f>
        <v>33836.988060425458</v>
      </c>
      <c r="H306" s="155">
        <f t="shared" ref="H306:H307" si="98">IF(G306=0,0,I306/G306)</f>
        <v>0.19500000000000001</v>
      </c>
      <c r="I306" s="116">
        <f>+INDEX('[7]Budget révisé'!$A$2:$AO$496,MATCH($A306,'[7]Budget révisé'!$A$2:$A$496,0),MATCH(I$2,'[7]Budget révisé'!$A$2:$AO$2,0))</f>
        <v>6598.2126717829642</v>
      </c>
      <c r="J306" s="31">
        <f>-SUMIFS([7]BV_Data_An_Cour!$O:$O,[7]BV_Data_An_Cour!$X:$X,"Oui",[7]BV_Data_An_Cour!$U:$U,$B306,[7]BV_Data_An_Cour!$V:$V,$C306)</f>
        <v>44833.79</v>
      </c>
      <c r="K306" s="155">
        <f t="shared" ref="K306:K308" si="99">IF(J306&lt;=0,0,L306/J306)</f>
        <v>0.17072524986176724</v>
      </c>
      <c r="L306" s="34">
        <f>-SUMIFS([7]BV_Data_An_Cour!$O:$O,[7]BV_Data_An_Cour!$U:$U,$B306,[7]BV_Data_An_Cour!$V:$V,$C306,[7]BV_Data_An_Cour!$W:$W,$L$2)</f>
        <v>7654.260000000002</v>
      </c>
      <c r="M306" s="164">
        <f t="shared" ref="M306:M308" si="100">(+J306-G306)/G306</f>
        <v>0.32499352247122765</v>
      </c>
      <c r="N306" s="60">
        <f t="shared" ref="N306:N308" si="101">L306-I306</f>
        <v>1056.0473282170378</v>
      </c>
      <c r="O306" s="31">
        <f>-SUMIFS([7]BV_Data_An_Prec!$O:$O,[7]BV_Data_An_Prec!$X:$X,"Oui",[7]BV_Data_An_Prec!$U:$U,$B306,[7]BV_Data_An_Prec!$V:$V,$C306)</f>
        <v>37487.870000000003</v>
      </c>
      <c r="P306" s="155">
        <f t="shared" ref="P306:P308" si="102">IF(O306&lt;=0,0,Q306/O306)</f>
        <v>0.19753402900724959</v>
      </c>
      <c r="Q306" s="34">
        <f>-SUMIFS([7]BV_Data_An_Prec!$O:$O,[7]BV_Data_An_Prec!$U:$U,$B306,[7]BV_Data_An_Prec!$V:$V,$C306,[7]BV_Data_An_Prec!$W:$W,$L$2)</f>
        <v>7405.1300000000019</v>
      </c>
      <c r="R306" s="164">
        <f t="shared" ref="R306:R307" si="103">IF(O306=0,0,(J306-O306)/O306)</f>
        <v>0.19595458477635561</v>
      </c>
      <c r="S306" s="86">
        <f t="shared" ref="S306:S308" si="104">L306-Q306</f>
        <v>249.13000000000011</v>
      </c>
      <c r="T306" s="14"/>
      <c r="U306" s="14" t="s">
        <v>260</v>
      </c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1:40" ht="15.75" customHeight="1">
      <c r="A307" t="str">
        <f t="shared" si="88"/>
        <v>PiècesHuiles et Graisse</v>
      </c>
      <c r="B307" s="12" t="s">
        <v>104</v>
      </c>
      <c r="C307" s="88" t="s">
        <v>116</v>
      </c>
      <c r="D307" s="83">
        <f>+INDEX('[7]Budget original'!$A$2:$AO$496,MATCH($A307,'[7]Budget original'!$A$2:$A$496,0),MATCH(D$2,'[7]Budget original'!$A$2:$AO$2,0))</f>
        <v>15947.179207228528</v>
      </c>
      <c r="E307" s="155">
        <f t="shared" si="97"/>
        <v>0.30006987567403659</v>
      </c>
      <c r="F307" s="95">
        <f>+INDEX('[7]Budget original'!$A$2:$AO$496,MATCH($A307,'[7]Budget original'!$A$2:$A$496,0),MATCH(F$2,'[7]Budget original'!$A$2:$AO$2,0))</f>
        <v>4785.2680820646456</v>
      </c>
      <c r="G307" s="83">
        <f>+INDEX('[7]Budget révisé'!$A$2:$AO$496,MATCH($A307,'[7]Budget révisé'!$A$2:$A$496,0),MATCH(G$2,'[7]Budget révisé'!$A$2:$AO$2,0))</f>
        <v>15947.179207228528</v>
      </c>
      <c r="H307" s="155">
        <f t="shared" si="98"/>
        <v>0.30006987567403659</v>
      </c>
      <c r="I307" s="95">
        <f>+INDEX('[7]Budget révisé'!$A$2:$AO$496,MATCH($A307,'[7]Budget révisé'!$A$2:$A$496,0),MATCH(I$2,'[7]Budget révisé'!$A$2:$AO$2,0))</f>
        <v>4785.2680820646456</v>
      </c>
      <c r="J307" s="31">
        <f>-SUMIFS([7]BV_Data_An_Cour!$O:$O,[7]BV_Data_An_Cour!$X:$X,"Oui",[7]BV_Data_An_Cour!$U:$U,$B307,[7]BV_Data_An_Cour!$V:$V,$C307)</f>
        <v>17283.72</v>
      </c>
      <c r="K307" s="155">
        <f t="shared" si="99"/>
        <v>0.27699939596336909</v>
      </c>
      <c r="L307" s="34">
        <f>-SUMIFS([7]BV_Data_An_Cour!$O:$O,[7]BV_Data_An_Cour!$U:$U,$B307,[7]BV_Data_An_Cour!$V:$V,$C307,[7]BV_Data_An_Cour!$W:$W,$L$2)</f>
        <v>4787.5800000000017</v>
      </c>
      <c r="M307" s="164">
        <f t="shared" si="100"/>
        <v>8.3810483058072538E-2</v>
      </c>
      <c r="N307" s="60">
        <f t="shared" si="101"/>
        <v>2.3119179353561776</v>
      </c>
      <c r="O307" s="31">
        <f>-SUMIFS([7]BV_Data_An_Prec!$O:$O,[7]BV_Data_An_Prec!$X:$X,"Oui",[7]BV_Data_An_Prec!$U:$U,$B307,[7]BV_Data_An_Prec!$V:$V,$C307)</f>
        <v>15234.47</v>
      </c>
      <c r="P307" s="155">
        <f t="shared" si="102"/>
        <v>0.29306434683976523</v>
      </c>
      <c r="Q307" s="34">
        <f>-SUMIFS([7]BV_Data_An_Prec!$O:$O,[7]BV_Data_An_Prec!$U:$U,$B307,[7]BV_Data_An_Prec!$V:$V,$C307,[7]BV_Data_An_Prec!$W:$W,$L$2)</f>
        <v>4464.6799999999985</v>
      </c>
      <c r="R307" s="164">
        <f t="shared" si="103"/>
        <v>0.13451403297915857</v>
      </c>
      <c r="S307" s="86">
        <f t="shared" si="104"/>
        <v>322.90000000000327</v>
      </c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1:40" ht="15.75" customHeight="1">
      <c r="A308" t="str">
        <f t="shared" si="88"/>
        <v>PiècesSous-total Pièces et Acc.</v>
      </c>
      <c r="B308" s="12" t="s">
        <v>104</v>
      </c>
      <c r="C308" s="54" t="s">
        <v>117</v>
      </c>
      <c r="D308" s="204">
        <f>D303+D306+D307</f>
        <v>359271.34002867818</v>
      </c>
      <c r="E308" s="223">
        <f>IF(D308&lt;=0,0,F308/D308)</f>
        <v>0.29650118611200943</v>
      </c>
      <c r="F308" s="206">
        <f t="shared" ref="F308" si="105">F303+F306+F307</f>
        <v>106524.37845455414</v>
      </c>
      <c r="G308" s="207">
        <f>G303+G306+G307</f>
        <v>359271.34002867818</v>
      </c>
      <c r="H308" s="223">
        <f>IF(G308&lt;=0,0,I308/G308)</f>
        <v>0.29650118611200943</v>
      </c>
      <c r="I308" s="206">
        <f t="shared" ref="I308:J308" si="106">I303+I306+I307</f>
        <v>106524.37845455414</v>
      </c>
      <c r="J308" s="207">
        <f t="shared" si="106"/>
        <v>416402.4</v>
      </c>
      <c r="K308" s="223">
        <f t="shared" si="99"/>
        <v>0.26290422437526767</v>
      </c>
      <c r="L308" s="206">
        <f>L303+L306+L307</f>
        <v>109473.94999999997</v>
      </c>
      <c r="M308" s="224">
        <f t="shared" si="100"/>
        <v>0.15901925259822133</v>
      </c>
      <c r="N308" s="206">
        <f t="shared" si="101"/>
        <v>2949.5715454458259</v>
      </c>
      <c r="O308" s="207">
        <f t="shared" ref="O308" si="107">O303+O306+O307</f>
        <v>357643.75999999995</v>
      </c>
      <c r="P308" s="223">
        <f t="shared" si="102"/>
        <v>0.2834185894925163</v>
      </c>
      <c r="Q308" s="206">
        <f>Q303+Q306+Q307</f>
        <v>101362.89000000001</v>
      </c>
      <c r="R308" s="224">
        <f>IF(O308=0,0,(J308-O308)/O308)</f>
        <v>0.16429376539380997</v>
      </c>
      <c r="S308" s="208">
        <f t="shared" si="104"/>
        <v>8111.059999999954</v>
      </c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1:40" ht="15.75" customHeight="1">
      <c r="A309" t="str">
        <f t="shared" si="88"/>
        <v>Pièces</v>
      </c>
      <c r="B309" s="12" t="s">
        <v>104</v>
      </c>
      <c r="C309" s="30"/>
      <c r="D309" s="14"/>
      <c r="E309" s="14"/>
      <c r="F309" s="41"/>
      <c r="G309" s="42"/>
      <c r="H309" s="14"/>
      <c r="I309" s="41"/>
      <c r="J309" s="42"/>
      <c r="K309" s="14"/>
      <c r="L309" s="41"/>
      <c r="M309" s="42"/>
      <c r="N309" s="44">
        <f>N308/I308</f>
        <v>2.7689169260951697E-2</v>
      </c>
      <c r="O309" s="42"/>
      <c r="P309" s="14"/>
      <c r="Q309" s="41"/>
      <c r="R309" s="42"/>
      <c r="S309" s="45">
        <f>IF(Q308=0,0,S308/Q308)</f>
        <v>8.0020015214640708E-2</v>
      </c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1:40" ht="15.75" customHeight="1">
      <c r="A310" t="str">
        <f t="shared" si="88"/>
        <v>Pièces</v>
      </c>
      <c r="B310" s="12" t="s">
        <v>104</v>
      </c>
      <c r="C310" s="30"/>
      <c r="D310" s="14"/>
      <c r="E310" s="14"/>
      <c r="F310" s="41"/>
      <c r="G310" s="42"/>
      <c r="H310" s="14"/>
      <c r="I310" s="41"/>
      <c r="J310" s="42"/>
      <c r="K310" s="14"/>
      <c r="L310" s="41"/>
      <c r="M310" s="42"/>
      <c r="N310" s="44"/>
      <c r="O310" s="42"/>
      <c r="P310" s="14"/>
      <c r="Q310" s="41"/>
      <c r="R310" s="42"/>
      <c r="S310" s="45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1:40" ht="15.75" customHeight="1">
      <c r="A311" t="str">
        <f t="shared" si="88"/>
        <v>PiècesAutostock</v>
      </c>
      <c r="B311" s="12" t="s">
        <v>104</v>
      </c>
      <c r="C311" s="88" t="s">
        <v>118</v>
      </c>
      <c r="D311" s="92">
        <f>+INDEX('[7]Budget original'!$A$2:$AO$496,MATCH($A311,'[7]Budget original'!$A$2:$A$496,0),MATCH(D$2,'[7]Budget original'!$A$2:$AO$2,0))</f>
        <v>0</v>
      </c>
      <c r="E311" s="227">
        <f t="shared" ref="E311" si="108">IF(D311=0,0,F311/D311)</f>
        <v>0</v>
      </c>
      <c r="F311" s="153">
        <f>+INDEX('[7]Budget original'!$A$2:$AO$496,MATCH($A311,'[7]Budget original'!$A$2:$A$496,0),MATCH(F$2,'[7]Budget original'!$A$2:$AO$2,0))</f>
        <v>0</v>
      </c>
      <c r="G311" s="181">
        <f>+INDEX('[7]Budget révisé'!$A$2:$AO$496,MATCH($A311,'[7]Budget révisé'!$A$2:$A$496,0),MATCH(G$2,'[7]Budget révisé'!$A$2:$AO$2,0))</f>
        <v>0</v>
      </c>
      <c r="H311" s="227">
        <f t="shared" ref="H311" si="109">IF(G311=0,0,I311/G311)</f>
        <v>0</v>
      </c>
      <c r="I311" s="153">
        <f>+INDEX('[7]Budget révisé'!$A$2:$AO$496,MATCH($A311,'[7]Budget révisé'!$A$2:$A$496,0),MATCH(I$2,'[7]Budget révisé'!$A$2:$AO$2,0))</f>
        <v>0</v>
      </c>
      <c r="J311" s="47">
        <f>-SUMIFS([7]BV_Data_An_Cour!$O:$O,[7]BV_Data_An_Cour!$X:$X,"Oui",[7]BV_Data_An_Cour!$U:$U,$B311,[7]BV_Data_An_Cour!$V:$V,$C311)</f>
        <v>0</v>
      </c>
      <c r="K311" s="228">
        <f>IF(J311&lt;=0,0,L311/J311)</f>
        <v>0</v>
      </c>
      <c r="L311" s="23">
        <f>-SUMIFS([7]BV_Data_An_Cour!$O:$O,[7]BV_Data_An_Cour!$U:$U,$B311,[7]BV_Data_An_Cour!$V:$V,$C311,[7]BV_Data_An_Cour!$W:$W,$L$2)</f>
        <v>0</v>
      </c>
      <c r="M311" s="228">
        <f>IF(F311=0,0,(+L311-F311)/F311)</f>
        <v>0</v>
      </c>
      <c r="N311" s="94">
        <f>L311-I311</f>
        <v>0</v>
      </c>
      <c r="O311" s="47">
        <f>-SUMIFS([7]BV_Data_An_Prec!$O:$O,[7]BV_Data_An_Prec!$X:$X,"Oui",[7]BV_Data_An_Prec!$U:$U,$B311,[7]BV_Data_An_Prec!$V:$V,$C311)</f>
        <v>0</v>
      </c>
      <c r="P311" s="228">
        <f>IF(O311&lt;=0,0,Q311/O311)</f>
        <v>0</v>
      </c>
      <c r="Q311" s="23">
        <f>-SUMIFS([7]BV_Data_An_Prec!$O:$O,[7]BV_Data_An_Prec!$U:$U,$B311,[7]BV_Data_An_Prec!$V:$V,$C311,[7]BV_Data_An_Prec!$W:$W,$L$2)</f>
        <v>0</v>
      </c>
      <c r="R311" s="228">
        <f>IF(S311=0,0,(+O311-K311)/K311)</f>
        <v>0</v>
      </c>
      <c r="S311" s="95">
        <f>L311-Q311</f>
        <v>0</v>
      </c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1:40" ht="15.75" customHeight="1" thickBot="1">
      <c r="A312" t="str">
        <f t="shared" si="88"/>
        <v>Pièces</v>
      </c>
      <c r="B312" s="12" t="s">
        <v>104</v>
      </c>
      <c r="C312" s="30"/>
      <c r="D312" s="83"/>
      <c r="E312" s="155"/>
      <c r="F312" s="60"/>
      <c r="G312" s="61"/>
      <c r="H312" s="155"/>
      <c r="I312" s="60"/>
      <c r="J312" s="61"/>
      <c r="K312" s="155"/>
      <c r="L312" s="60"/>
      <c r="M312" s="164"/>
      <c r="N312" s="60"/>
      <c r="O312" s="61"/>
      <c r="P312" s="155"/>
      <c r="Q312" s="60"/>
      <c r="R312" s="164"/>
      <c r="S312" s="86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1:40" ht="15.75" customHeight="1" thickTop="1">
      <c r="A313" t="str">
        <f t="shared" si="88"/>
        <v>PiècesTotal Dépt. Pièces</v>
      </c>
      <c r="B313" s="12" t="s">
        <v>104</v>
      </c>
      <c r="C313" s="63" t="s">
        <v>119</v>
      </c>
      <c r="D313" s="64">
        <f>D308+D311</f>
        <v>359271.34002867818</v>
      </c>
      <c r="E313" s="229">
        <f>IF(D313&lt;=0,0,F313/D313)</f>
        <v>0.29650118611200943</v>
      </c>
      <c r="F313" s="66">
        <f t="shared" ref="F313" si="110">F308+F311</f>
        <v>106524.37845455414</v>
      </c>
      <c r="G313" s="67">
        <f>G308+G311</f>
        <v>359271.34002867818</v>
      </c>
      <c r="H313" s="229">
        <f>IF(G313&lt;=0,0,I313/G313)</f>
        <v>0.29650118611200943</v>
      </c>
      <c r="I313" s="66">
        <f t="shared" ref="I313:J313" si="111">I308+I311</f>
        <v>106524.37845455414</v>
      </c>
      <c r="J313" s="67">
        <f t="shared" si="111"/>
        <v>416402.4</v>
      </c>
      <c r="K313" s="229">
        <f>IF(J313&lt;=0,0,L313/J313)</f>
        <v>0.26290422437526767</v>
      </c>
      <c r="L313" s="66">
        <f>L308+L311</f>
        <v>109473.94999999997</v>
      </c>
      <c r="M313" s="230">
        <f>(+J313-G313)/G313</f>
        <v>0.15901925259822133</v>
      </c>
      <c r="N313" s="231">
        <f>L313-I313</f>
        <v>2949.5715454458259</v>
      </c>
      <c r="O313" s="67">
        <f t="shared" ref="O313" si="112">O308+O311</f>
        <v>357643.75999999995</v>
      </c>
      <c r="P313" s="229">
        <f>IF(O313&lt;=0,0,Q313/O313)</f>
        <v>0.2834185894925163</v>
      </c>
      <c r="Q313" s="66">
        <f>Q308+Q311</f>
        <v>101362.89000000001</v>
      </c>
      <c r="R313" s="230">
        <f>IF(O313=0,0,(J313-O313)/O313)</f>
        <v>0.16429376539380997</v>
      </c>
      <c r="S313" s="232">
        <f>L313-Q313</f>
        <v>8111.059999999954</v>
      </c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1:40" ht="15.75" customHeight="1" thickBot="1">
      <c r="A314" t="str">
        <f t="shared" si="88"/>
        <v>Pièces</v>
      </c>
      <c r="B314" s="12" t="s">
        <v>104</v>
      </c>
      <c r="C314" s="233"/>
      <c r="D314" s="234"/>
      <c r="E314" s="235"/>
      <c r="F314" s="236"/>
      <c r="G314" s="237"/>
      <c r="H314" s="235"/>
      <c r="I314" s="236"/>
      <c r="J314" s="237"/>
      <c r="K314" s="235"/>
      <c r="L314" s="236"/>
      <c r="M314" s="238"/>
      <c r="N314" s="75">
        <f>N313/I313</f>
        <v>2.7689169260951697E-2</v>
      </c>
      <c r="O314" s="237"/>
      <c r="P314" s="235"/>
      <c r="Q314" s="236"/>
      <c r="R314" s="238"/>
      <c r="S314" s="76">
        <f>IF(Q313=0,0,S313/Q313)</f>
        <v>8.0020015214640708E-2</v>
      </c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1:40" ht="15.75" customHeight="1" thickTop="1">
      <c r="A315" t="str">
        <f t="shared" si="88"/>
        <v>Pièces</v>
      </c>
      <c r="B315" s="12" t="s">
        <v>104</v>
      </c>
      <c r="C315" s="54"/>
      <c r="D315" s="118"/>
      <c r="E315" s="183"/>
      <c r="F315" s="185"/>
      <c r="G315" s="184"/>
      <c r="H315" s="183"/>
      <c r="I315" s="185"/>
      <c r="J315" s="184"/>
      <c r="K315" s="183"/>
      <c r="L315" s="185"/>
      <c r="M315" s="42"/>
      <c r="N315" s="44"/>
      <c r="O315" s="184"/>
      <c r="P315" s="183"/>
      <c r="Q315" s="185"/>
      <c r="R315" s="42"/>
      <c r="S315" s="45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1:40" ht="15.75" customHeight="1">
      <c r="A316" t="str">
        <f t="shared" si="88"/>
        <v>PiècesDEPENSES</v>
      </c>
      <c r="B316" s="12" t="s">
        <v>104</v>
      </c>
      <c r="C316" s="80" t="s">
        <v>31</v>
      </c>
      <c r="D316" s="14"/>
      <c r="E316" s="14"/>
      <c r="F316" s="60"/>
      <c r="G316" s="42"/>
      <c r="H316" s="14"/>
      <c r="I316" s="60"/>
      <c r="J316" s="42"/>
      <c r="K316" s="14"/>
      <c r="L316" s="41"/>
      <c r="M316" s="42"/>
      <c r="N316" s="41"/>
      <c r="O316" s="42"/>
      <c r="P316" s="14"/>
      <c r="Q316" s="41"/>
      <c r="R316" s="42"/>
      <c r="S316" s="62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1:40" ht="15.75" customHeight="1">
      <c r="A317" t="str">
        <f t="shared" si="88"/>
        <v>PiècesSalaires cadres</v>
      </c>
      <c r="B317" s="12" t="s">
        <v>104</v>
      </c>
      <c r="C317" s="108" t="s">
        <v>42</v>
      </c>
      <c r="D317" s="14"/>
      <c r="E317" s="14"/>
      <c r="F317" s="31">
        <f>+INDEX('[7]Budget original'!$A$2:$AO$496,MATCH($A317,'[7]Budget original'!$A$2:$A$496,0),MATCH(F$2,'[7]Budget original'!$A$2:$AO$2,0))</f>
        <v>9312.4792762778889</v>
      </c>
      <c r="G317" s="42"/>
      <c r="H317" s="14"/>
      <c r="I317" s="31">
        <f>+INDEX('[7]Budget révisé'!$A$2:$AO$496,MATCH($A317,'[7]Budget révisé'!$A$2:$A$496,0),MATCH(I$2,'[7]Budget révisé'!$A$2:$AO$2,0))</f>
        <v>9312.4792762778889</v>
      </c>
      <c r="J317" s="42"/>
      <c r="K317" s="14"/>
      <c r="L317" s="34">
        <f>SUMIFS([7]BV_Data_An_Cour!$O:$O,[7]BV_Data_An_Cour!$U:$U,$B317,[7]BV_Data_An_Cour!$V:$V,$C317,[7]BV_Data_An_Cour!$W:$W,$L$2)</f>
        <v>5990.86</v>
      </c>
      <c r="M317" s="42"/>
      <c r="N317" s="60">
        <f t="shared" ref="N317:N347" si="113">L317-I317</f>
        <v>-3321.6192762778892</v>
      </c>
      <c r="O317" s="42"/>
      <c r="P317" s="14"/>
      <c r="Q317" s="34">
        <f>SUMIFS([7]BV_Data_An_Prec!$O:$O,[7]BV_Data_An_Prec!$U:$U,$B317,[7]BV_Data_An_Prec!$V:$V,$C317,[7]BV_Data_An_Prec!$W:$W,$L$2)</f>
        <v>7817.91</v>
      </c>
      <c r="R317" s="42"/>
      <c r="S317" s="35">
        <f>L317-Q317</f>
        <v>-1827.0500000000002</v>
      </c>
      <c r="T317" s="14"/>
      <c r="U317" s="14"/>
      <c r="V317" s="14" t="s">
        <v>245</v>
      </c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1:40" ht="15.75" customHeight="1">
      <c r="A318" t="str">
        <f t="shared" si="88"/>
        <v>PiècesSalaires commis</v>
      </c>
      <c r="B318" s="12" t="s">
        <v>104</v>
      </c>
      <c r="C318" s="109" t="s">
        <v>43</v>
      </c>
      <c r="D318" s="82"/>
      <c r="E318" s="14"/>
      <c r="F318" s="23">
        <f>+INDEX('[7]Budget original'!$A$2:$AO$496,MATCH($A318,'[7]Budget original'!$A$2:$A$496,0),MATCH(F$2,'[7]Budget original'!$A$2:$AO$2,0))</f>
        <v>4457.4935733946359</v>
      </c>
      <c r="G318" s="84"/>
      <c r="H318" s="14"/>
      <c r="I318" s="23">
        <f>+INDEX('[7]Budget révisé'!$A$2:$AO$496,MATCH($A318,'[7]Budget révisé'!$A$2:$A$496,0),MATCH(I$2,'[7]Budget révisé'!$A$2:$AO$2,0))</f>
        <v>4457.4935733946359</v>
      </c>
      <c r="J318" s="42"/>
      <c r="K318" s="14"/>
      <c r="L318" s="34">
        <f>SUMIFS([7]BV_Data_An_Cour!$O:$O,[7]BV_Data_An_Cour!$U:$U,$B318,[7]BV_Data_An_Cour!$V:$V,$C318,[7]BV_Data_An_Cour!$W:$W,$L$2)</f>
        <v>4164.5200000000004</v>
      </c>
      <c r="M318" s="42"/>
      <c r="N318" s="60">
        <f t="shared" si="113"/>
        <v>-292.97357339463542</v>
      </c>
      <c r="O318" s="42"/>
      <c r="P318" s="14"/>
      <c r="Q318" s="34">
        <f>SUMIFS([7]BV_Data_An_Prec!$O:$O,[7]BV_Data_An_Prec!$U:$U,$B318,[7]BV_Data_An_Prec!$V:$V,$C318,[7]BV_Data_An_Prec!$W:$W,$L$2)</f>
        <v>3179.27</v>
      </c>
      <c r="R318" s="42"/>
      <c r="S318" s="86">
        <f t="shared" ref="S318:S347" si="114">L318-Q318</f>
        <v>985.25000000000045</v>
      </c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1:40" ht="15.75" customHeight="1">
      <c r="A319" t="str">
        <f t="shared" si="88"/>
        <v>PiècesSalaires autres</v>
      </c>
      <c r="B319" s="12" t="s">
        <v>104</v>
      </c>
      <c r="C319" s="108" t="s">
        <v>44</v>
      </c>
      <c r="D319" s="110"/>
      <c r="E319" s="111"/>
      <c r="F319" s="31">
        <f>+INDEX('[7]Budget original'!$A$2:$AO$496,MATCH($A319,'[7]Budget original'!$A$2:$A$496,0),MATCH(F$2,'[7]Budget original'!$A$2:$AO$2,0))</f>
        <v>16566.671412622221</v>
      </c>
      <c r="G319" s="112"/>
      <c r="H319" s="111"/>
      <c r="I319" s="31">
        <f>+INDEX('[7]Budget révisé'!$A$2:$AO$496,MATCH($A319,'[7]Budget révisé'!$A$2:$A$496,0),MATCH(I$2,'[7]Budget révisé'!$A$2:$AO$2,0))</f>
        <v>16566.671412622221</v>
      </c>
      <c r="J319" s="113"/>
      <c r="K319" s="111"/>
      <c r="L319" s="114">
        <f>SUMIFS([7]BV_Data_An_Cour!$O:$O,[7]BV_Data_An_Cour!$U:$U,$B319,[7]BV_Data_An_Cour!$V:$V,$C319,[7]BV_Data_An_Cour!$W:$W,$L$2)</f>
        <v>20569.099999999999</v>
      </c>
      <c r="M319" s="113"/>
      <c r="N319" s="115">
        <f t="shared" si="113"/>
        <v>4002.4285873777771</v>
      </c>
      <c r="O319" s="113"/>
      <c r="P319" s="111"/>
      <c r="Q319" s="114">
        <f>SUMIFS([7]BV_Data_An_Prec!$O:$O,[7]BV_Data_An_Prec!$U:$U,$B319,[7]BV_Data_An_Prec!$V:$V,$C319,[7]BV_Data_An_Prec!$W:$W,$L$2)</f>
        <v>14194.2</v>
      </c>
      <c r="R319" s="113"/>
      <c r="S319" s="116">
        <f t="shared" si="114"/>
        <v>6374.8999999999978</v>
      </c>
      <c r="T319" s="14"/>
      <c r="U319" s="518"/>
      <c r="V319" s="518" t="s">
        <v>246</v>
      </c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1:40" ht="15.75" customHeight="1">
      <c r="A320" t="str">
        <f t="shared" si="88"/>
        <v>PiècesSalaires spécialistes</v>
      </c>
      <c r="B320" s="12" t="s">
        <v>104</v>
      </c>
      <c r="C320" s="108" t="s">
        <v>45</v>
      </c>
      <c r="D320" s="82"/>
      <c r="E320" s="14"/>
      <c r="F320" s="31">
        <f>+INDEX('[7]Budget original'!$A$2:$AO$496,MATCH($A320,'[7]Budget original'!$A$2:$A$496,0),MATCH(F$2,'[7]Budget original'!$A$2:$AO$2,0))</f>
        <v>0</v>
      </c>
      <c r="G320" s="84"/>
      <c r="H320" s="14"/>
      <c r="I320" s="31">
        <f>+INDEX('[7]Budget révisé'!$A$2:$AO$496,MATCH($A320,'[7]Budget révisé'!$A$2:$A$496,0),MATCH(I$2,'[7]Budget révisé'!$A$2:$AO$2,0))</f>
        <v>0</v>
      </c>
      <c r="J320" s="42"/>
      <c r="K320" s="14"/>
      <c r="L320" s="34">
        <f>SUMIFS([7]BV_Data_An_Cour!$O:$O,[7]BV_Data_An_Cour!$U:$U,$B320,[7]BV_Data_An_Cour!$V:$V,$C320,[7]BV_Data_An_Cour!$W:$W,$L$2)</f>
        <v>0</v>
      </c>
      <c r="M320" s="42"/>
      <c r="N320" s="60">
        <f t="shared" si="113"/>
        <v>0</v>
      </c>
      <c r="O320" s="42"/>
      <c r="P320" s="14"/>
      <c r="Q320" s="34">
        <f>SUMIFS([7]BV_Data_An_Prec!$O:$O,[7]BV_Data_An_Prec!$U:$U,$B320,[7]BV_Data_An_Prec!$V:$V,$C320,[7]BV_Data_An_Prec!$W:$W,$L$2)</f>
        <v>0</v>
      </c>
      <c r="R320" s="42"/>
      <c r="S320" s="86">
        <f t="shared" si="114"/>
        <v>0</v>
      </c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1:40" ht="15.75" hidden="1" customHeight="1">
      <c r="A321" t="str">
        <f t="shared" si="88"/>
        <v>Pièces[...]</v>
      </c>
      <c r="B321" s="12" t="s">
        <v>104</v>
      </c>
      <c r="C321" s="240" t="s">
        <v>21</v>
      </c>
      <c r="D321" s="82"/>
      <c r="E321" s="14"/>
      <c r="F321" s="31">
        <f>+INDEX('[7]Budget original'!$A$2:$AO$496,MATCH($A321,'[7]Budget original'!$A$2:$A$496,0),MATCH(F$2,'[7]Budget original'!$A$2:$AO$2,0))</f>
        <v>0</v>
      </c>
      <c r="G321" s="84"/>
      <c r="H321" s="14"/>
      <c r="I321" s="31">
        <f>+INDEX('[7]Budget révisé'!$A$2:$AO$496,MATCH($A321,'[7]Budget révisé'!$A$2:$A$496,0),MATCH(I$2,'[7]Budget révisé'!$A$2:$AO$2,0))</f>
        <v>0</v>
      </c>
      <c r="J321" s="42"/>
      <c r="K321" s="14"/>
      <c r="L321" s="34">
        <f>SUMIFS([7]BV_Data_An_Cour!$O:$O,[7]BV_Data_An_Cour!$U:$U,$B321,[7]BV_Data_An_Cour!$V:$V,$C321,[7]BV_Data_An_Cour!$W:$W,$L$2)</f>
        <v>0</v>
      </c>
      <c r="M321" s="42"/>
      <c r="N321" s="60">
        <f t="shared" si="113"/>
        <v>0</v>
      </c>
      <c r="O321" s="42"/>
      <c r="P321" s="14"/>
      <c r="Q321" s="34">
        <f>SUMIFS([7]BV_Data_An_Prec!$O:$O,[7]BV_Data_An_Prec!$U:$U,$B321,[7]BV_Data_An_Prec!$V:$V,$C321,[7]BV_Data_An_Prec!$W:$W,$L$2)</f>
        <v>0</v>
      </c>
      <c r="R321" s="42"/>
      <c r="S321" s="86">
        <f t="shared" si="114"/>
        <v>0</v>
      </c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1:40" ht="15.75" hidden="1" customHeight="1">
      <c r="A322" t="str">
        <f t="shared" si="88"/>
        <v>Pièces[...]</v>
      </c>
      <c r="B322" s="12" t="s">
        <v>104</v>
      </c>
      <c r="C322" s="240" t="s">
        <v>21</v>
      </c>
      <c r="D322" s="82"/>
      <c r="E322" s="14"/>
      <c r="F322" s="31">
        <f>+INDEX('[7]Budget original'!$A$2:$AO$496,MATCH($A322,'[7]Budget original'!$A$2:$A$496,0),MATCH(F$2,'[7]Budget original'!$A$2:$AO$2,0))</f>
        <v>0</v>
      </c>
      <c r="G322" s="84"/>
      <c r="H322" s="14"/>
      <c r="I322" s="31">
        <f>+INDEX('[7]Budget révisé'!$A$2:$AO$496,MATCH($A322,'[7]Budget révisé'!$A$2:$A$496,0),MATCH(I$2,'[7]Budget révisé'!$A$2:$AO$2,0))</f>
        <v>0</v>
      </c>
      <c r="J322" s="42"/>
      <c r="K322" s="14"/>
      <c r="L322" s="34">
        <f>SUMIFS([7]BV_Data_An_Cour!$O:$O,[7]BV_Data_An_Cour!$U:$U,$B322,[7]BV_Data_An_Cour!$V:$V,$C322,[7]BV_Data_An_Cour!$W:$W,$L$2)</f>
        <v>0</v>
      </c>
      <c r="M322" s="42"/>
      <c r="N322" s="60">
        <f t="shared" si="113"/>
        <v>0</v>
      </c>
      <c r="O322" s="42"/>
      <c r="P322" s="14"/>
      <c r="Q322" s="34">
        <f>SUMIFS([7]BV_Data_An_Prec!$O:$O,[7]BV_Data_An_Prec!$U:$U,$B322,[7]BV_Data_An_Prec!$V:$V,$C322,[7]BV_Data_An_Prec!$W:$W,$L$2)</f>
        <v>0</v>
      </c>
      <c r="R322" s="42"/>
      <c r="S322" s="86">
        <f t="shared" si="114"/>
        <v>0</v>
      </c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1:40" ht="15.75" hidden="1" customHeight="1">
      <c r="A323" t="str">
        <f t="shared" si="88"/>
        <v>Pièces[...]</v>
      </c>
      <c r="B323" s="12" t="s">
        <v>104</v>
      </c>
      <c r="C323" s="240" t="s">
        <v>21</v>
      </c>
      <c r="D323" s="82"/>
      <c r="E323" s="14"/>
      <c r="F323" s="31">
        <f>+INDEX('[7]Budget original'!$A$2:$AO$496,MATCH($A323,'[7]Budget original'!$A$2:$A$496,0),MATCH(F$2,'[7]Budget original'!$A$2:$AO$2,0))</f>
        <v>0</v>
      </c>
      <c r="G323" s="84"/>
      <c r="H323" s="14"/>
      <c r="I323" s="31">
        <f>+INDEX('[7]Budget révisé'!$A$2:$AO$496,MATCH($A323,'[7]Budget révisé'!$A$2:$A$496,0),MATCH(I$2,'[7]Budget révisé'!$A$2:$AO$2,0))</f>
        <v>0</v>
      </c>
      <c r="J323" s="42"/>
      <c r="K323" s="14"/>
      <c r="L323" s="34">
        <f>SUMIFS([7]BV_Data_An_Cour!$O:$O,[7]BV_Data_An_Cour!$U:$U,$B323,[7]BV_Data_An_Cour!$V:$V,$C323,[7]BV_Data_An_Cour!$W:$W,$L$2)</f>
        <v>0</v>
      </c>
      <c r="M323" s="42"/>
      <c r="N323" s="60">
        <f t="shared" si="113"/>
        <v>0</v>
      </c>
      <c r="O323" s="42"/>
      <c r="P323" s="14"/>
      <c r="Q323" s="34">
        <f>SUMIFS([7]BV_Data_An_Prec!$O:$O,[7]BV_Data_An_Prec!$U:$U,$B323,[7]BV_Data_An_Prec!$V:$V,$C323,[7]BV_Data_An_Prec!$W:$W,$L$2)</f>
        <v>0</v>
      </c>
      <c r="R323" s="42"/>
      <c r="S323" s="86">
        <f t="shared" si="114"/>
        <v>0</v>
      </c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1:40" ht="15.75" customHeight="1">
      <c r="A324" t="str">
        <f t="shared" si="88"/>
        <v>PiècesSalaires en absences</v>
      </c>
      <c r="B324" s="12" t="s">
        <v>104</v>
      </c>
      <c r="C324" s="109" t="s">
        <v>46</v>
      </c>
      <c r="D324" s="82"/>
      <c r="E324" s="14"/>
      <c r="F324" s="23">
        <f>+INDEX('[7]Budget original'!$A$2:$AO$496,MATCH($A324,'[7]Budget original'!$A$2:$A$496,0),MATCH(F$2,'[7]Budget original'!$A$2:$AO$2,0))</f>
        <v>3640.3973114753694</v>
      </c>
      <c r="G324" s="84"/>
      <c r="H324" s="14"/>
      <c r="I324" s="23">
        <f>+INDEX('[7]Budget révisé'!$A$2:$AO$496,MATCH($A324,'[7]Budget révisé'!$A$2:$A$496,0),MATCH(I$2,'[7]Budget révisé'!$A$2:$AO$2,0))</f>
        <v>3640.3973114753694</v>
      </c>
      <c r="J324" s="42"/>
      <c r="K324" s="14"/>
      <c r="L324" s="34">
        <f>SUMIFS([7]BV_Data_An_Cour!$O:$O,[7]BV_Data_An_Cour!$U:$U,$B324,[7]BV_Data_An_Cour!$V:$V,$C324,[7]BV_Data_An_Cour!$W:$W,$L$2)</f>
        <v>4417.0600000000004</v>
      </c>
      <c r="M324" s="42"/>
      <c r="N324" s="60">
        <f t="shared" si="113"/>
        <v>776.66268852463099</v>
      </c>
      <c r="O324" s="42"/>
      <c r="P324" s="14"/>
      <c r="Q324" s="34">
        <f>SUMIFS([7]BV_Data_An_Prec!$O:$O,[7]BV_Data_An_Prec!$U:$U,$B324,[7]BV_Data_An_Prec!$V:$V,$C324,[7]BV_Data_An_Prec!$W:$W,$L$2)</f>
        <v>3302.85</v>
      </c>
      <c r="R324" s="42"/>
      <c r="S324" s="86">
        <f t="shared" si="114"/>
        <v>1114.2100000000005</v>
      </c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1:40" ht="15.75" customHeight="1">
      <c r="A325" t="str">
        <f t="shared" si="88"/>
        <v>PiècesDéduction à la source</v>
      </c>
      <c r="B325" s="12" t="s">
        <v>104</v>
      </c>
      <c r="C325" s="108" t="s">
        <v>47</v>
      </c>
      <c r="D325" s="110"/>
      <c r="E325" s="111"/>
      <c r="F325" s="31">
        <f>+INDEX('[7]Budget original'!$A$2:$AO$496,MATCH($A325,'[7]Budget original'!$A$2:$A$496,0),MATCH(F$2,'[7]Budget original'!$A$2:$AO$2,0))</f>
        <v>3640.3973114753694</v>
      </c>
      <c r="G325" s="112"/>
      <c r="H325" s="111"/>
      <c r="I325" s="31">
        <f>+INDEX('[7]Budget révisé'!$A$2:$AO$496,MATCH($A325,'[7]Budget révisé'!$A$2:$A$496,0),MATCH(I$2,'[7]Budget révisé'!$A$2:$AO$2,0))</f>
        <v>3640.3973114753694</v>
      </c>
      <c r="J325" s="113"/>
      <c r="K325" s="111"/>
      <c r="L325" s="114">
        <f>SUMIFS([7]BV_Data_An_Cour!$O:$O,[7]BV_Data_An_Cour!$U:$U,$B325,[7]BV_Data_An_Cour!$V:$V,$C325,[7]BV_Data_An_Cour!$W:$W,$L$2)</f>
        <v>38.15</v>
      </c>
      <c r="M325" s="113"/>
      <c r="N325" s="115">
        <f t="shared" si="113"/>
        <v>-3602.2473114753693</v>
      </c>
      <c r="O325" s="113"/>
      <c r="P325" s="111"/>
      <c r="Q325" s="114">
        <f>SUMIFS([7]BV_Data_An_Prec!$O:$O,[7]BV_Data_An_Prec!$U:$U,$B325,[7]BV_Data_An_Prec!$V:$V,$C325,[7]BV_Data_An_Prec!$W:$W,$L$2)</f>
        <v>0</v>
      </c>
      <c r="R325" s="113"/>
      <c r="S325" s="116">
        <f t="shared" si="114"/>
        <v>38.15</v>
      </c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1:40" ht="15.75" customHeight="1">
      <c r="A326" t="str">
        <f t="shared" si="88"/>
        <v>PiècesBénéfices marginaux</v>
      </c>
      <c r="B326" s="12" t="s">
        <v>104</v>
      </c>
      <c r="C326" s="108" t="s">
        <v>48</v>
      </c>
      <c r="D326" s="82"/>
      <c r="E326" s="14"/>
      <c r="F326" s="31">
        <f>+INDEX('[7]Budget original'!$A$2:$AO$496,MATCH($A326,'[7]Budget original'!$A$2:$A$496,0),MATCH(F$2,'[7]Budget original'!$A$2:$AO$2,0))</f>
        <v>2608.951406557348</v>
      </c>
      <c r="G326" s="84"/>
      <c r="H326" s="14"/>
      <c r="I326" s="31">
        <f>+INDEX('[7]Budget révisé'!$A$2:$AO$496,MATCH($A326,'[7]Budget révisé'!$A$2:$A$496,0),MATCH(I$2,'[7]Budget révisé'!$A$2:$AO$2,0))</f>
        <v>2608.951406557348</v>
      </c>
      <c r="J326" s="42"/>
      <c r="K326" s="14"/>
      <c r="L326" s="34">
        <f>SUMIFS([7]BV_Data_An_Cour!$O:$O,[7]BV_Data_An_Cour!$U:$U,$B326,[7]BV_Data_An_Cour!$V:$V,$C326,[7]BV_Data_An_Cour!$W:$W,$L$2)</f>
        <v>2196.31</v>
      </c>
      <c r="M326" s="42"/>
      <c r="N326" s="60">
        <f t="shared" si="113"/>
        <v>-412.64140655734809</v>
      </c>
      <c r="O326" s="42"/>
      <c r="P326" s="14"/>
      <c r="Q326" s="34">
        <f>SUMIFS([7]BV_Data_An_Prec!$O:$O,[7]BV_Data_An_Prec!$U:$U,$B326,[7]BV_Data_An_Prec!$V:$V,$C326,[7]BV_Data_An_Prec!$W:$W,$L$2)</f>
        <v>4708.7299999999996</v>
      </c>
      <c r="R326" s="42"/>
      <c r="S326" s="86">
        <f t="shared" si="114"/>
        <v>-2512.4199999999996</v>
      </c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1:40" ht="15.75" customHeight="1">
      <c r="A327" t="str">
        <f t="shared" si="88"/>
        <v>PiècesCsst</v>
      </c>
      <c r="B327" s="12" t="s">
        <v>104</v>
      </c>
      <c r="C327" s="108" t="s">
        <v>49</v>
      </c>
      <c r="D327" s="82"/>
      <c r="E327" s="14"/>
      <c r="F327" s="31">
        <f>+INDEX('[7]Budget original'!$A$2:$AO$496,MATCH($A327,'[7]Budget original'!$A$2:$A$496,0),MATCH(F$2,'[7]Budget original'!$A$2:$AO$2,0))</f>
        <v>606.73288524589498</v>
      </c>
      <c r="G327" s="84"/>
      <c r="H327" s="14"/>
      <c r="I327" s="31">
        <f>+INDEX('[7]Budget révisé'!$A$2:$AO$496,MATCH($A327,'[7]Budget révisé'!$A$2:$A$496,0),MATCH(I$2,'[7]Budget révisé'!$A$2:$AO$2,0))</f>
        <v>606.73288524589498</v>
      </c>
      <c r="J327" s="42"/>
      <c r="K327" s="14"/>
      <c r="L327" s="34">
        <f>SUMIFS([7]BV_Data_An_Cour!$O:$O,[7]BV_Data_An_Cour!$U:$U,$B327,[7]BV_Data_An_Cour!$V:$V,$C327,[7]BV_Data_An_Cour!$W:$W,$L$2)</f>
        <v>3537.24</v>
      </c>
      <c r="M327" s="42"/>
      <c r="N327" s="60">
        <f t="shared" si="113"/>
        <v>2930.5071147541048</v>
      </c>
      <c r="O327" s="42"/>
      <c r="P327" s="14"/>
      <c r="Q327" s="34">
        <f>SUMIFS([7]BV_Data_An_Prec!$O:$O,[7]BV_Data_An_Prec!$U:$U,$B327,[7]BV_Data_An_Prec!$V:$V,$C327,[7]BV_Data_An_Prec!$W:$W,$L$2)</f>
        <v>5833.75</v>
      </c>
      <c r="R327" s="42"/>
      <c r="S327" s="86">
        <f t="shared" si="114"/>
        <v>-2296.5100000000002</v>
      </c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1:40" ht="15.75" hidden="1" customHeight="1">
      <c r="A328" t="str">
        <f t="shared" si="88"/>
        <v>Pièces[...]</v>
      </c>
      <c r="B328" s="12" t="s">
        <v>104</v>
      </c>
      <c r="C328" s="30" t="s">
        <v>21</v>
      </c>
      <c r="D328" s="89"/>
      <c r="E328" s="117"/>
      <c r="F328" s="31">
        <f>+INDEX('[7]Budget original'!$A$2:$AO$496,MATCH($A328,'[7]Budget original'!$A$2:$A$496,0),MATCH(F$2,'[7]Budget original'!$A$2:$AO$2,0))</f>
        <v>0</v>
      </c>
      <c r="G328" s="91"/>
      <c r="H328" s="117"/>
      <c r="I328" s="31">
        <f>+INDEX('[7]Budget révisé'!$A$2:$AO$496,MATCH($A328,'[7]Budget révisé'!$A$2:$A$496,0),MATCH(I$2,'[7]Budget révisé'!$A$2:$AO$2,0))</f>
        <v>0</v>
      </c>
      <c r="J328" s="24"/>
      <c r="K328" s="117"/>
      <c r="L328" s="34">
        <f>SUMIFS([7]BV_Data_An_Cour!$O:$O,[7]BV_Data_An_Cour!$U:$U,$B328,[7]BV_Data_An_Cour!$V:$V,$C328,[7]BV_Data_An_Cour!$W:$W,$L$2)</f>
        <v>0</v>
      </c>
      <c r="M328" s="24"/>
      <c r="N328" s="94">
        <f t="shared" si="113"/>
        <v>0</v>
      </c>
      <c r="O328" s="24"/>
      <c r="P328" s="117"/>
      <c r="Q328" s="34">
        <f>SUMIFS([7]BV_Data_An_Prec!$O:$O,[7]BV_Data_An_Prec!$U:$U,$B328,[7]BV_Data_An_Prec!$V:$V,$C328,[7]BV_Data_An_Prec!$W:$W,$L$2)</f>
        <v>0</v>
      </c>
      <c r="R328" s="24"/>
      <c r="S328" s="95">
        <f t="shared" si="114"/>
        <v>0</v>
      </c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1:40" ht="15.75" customHeight="1">
      <c r="A329" t="str">
        <f t="shared" si="88"/>
        <v>PiècesTOTAL PERSONNEL</v>
      </c>
      <c r="B329" s="12" t="s">
        <v>104</v>
      </c>
      <c r="C329" s="99" t="s">
        <v>50</v>
      </c>
      <c r="D329" s="100" t="s">
        <v>40</v>
      </c>
      <c r="E329" s="101">
        <f>F329/F$313</f>
        <v>0.3833218627458983</v>
      </c>
      <c r="F329" s="102">
        <f>+SUM(F317:F328)</f>
        <v>40833.123177048728</v>
      </c>
      <c r="G329" s="103" t="s">
        <v>40</v>
      </c>
      <c r="H329" s="101">
        <f>I329/I$313</f>
        <v>0.3833218627458983</v>
      </c>
      <c r="I329" s="102">
        <f>+SUM(I317:I328)</f>
        <v>40833.123177048728</v>
      </c>
      <c r="J329" s="103" t="s">
        <v>40</v>
      </c>
      <c r="K329" s="101">
        <f>L329/L$313</f>
        <v>0.3737258041753313</v>
      </c>
      <c r="L329" s="102">
        <f>+SUM(L317:L328)</f>
        <v>40913.24</v>
      </c>
      <c r="M329" s="154"/>
      <c r="N329" s="119">
        <f t="shared" si="113"/>
        <v>80.116822951269569</v>
      </c>
      <c r="O329" s="103" t="s">
        <v>40</v>
      </c>
      <c r="P329" s="101">
        <f>Q329/Q$313</f>
        <v>0.38511836037824093</v>
      </c>
      <c r="Q329" s="102">
        <f>+SUM(Q317:Q328)</f>
        <v>39036.71</v>
      </c>
      <c r="R329" s="154"/>
      <c r="S329" s="120">
        <f t="shared" si="114"/>
        <v>1876.5299999999988</v>
      </c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1:40" ht="15.75" customHeight="1">
      <c r="A330" t="str">
        <f t="shared" si="88"/>
        <v>PiècesPublicité 2</v>
      </c>
      <c r="B330" s="12" t="s">
        <v>104</v>
      </c>
      <c r="C330" s="221" t="s">
        <v>51</v>
      </c>
      <c r="D330" s="82"/>
      <c r="E330" s="14"/>
      <c r="F330" s="31">
        <f>+INDEX('[7]Budget original'!$A$2:$AO$496,MATCH($A330,'[7]Budget original'!$A$2:$A$496,0),MATCH(F$2,'[7]Budget original'!$A$2:$AO$2,0))</f>
        <v>3808.6416666666664</v>
      </c>
      <c r="G330" s="84"/>
      <c r="H330" s="14"/>
      <c r="I330" s="31">
        <f>+INDEX('[7]Budget révisé'!$A$2:$AO$496,MATCH($A330,'[7]Budget révisé'!$A$2:$A$496,0),MATCH(I$2,'[7]Budget révisé'!$A$2:$AO$2,0))</f>
        <v>3808.6416666666664</v>
      </c>
      <c r="J330" s="42"/>
      <c r="K330" s="14"/>
      <c r="L330" s="34">
        <f>SUMIFS([7]BV_Data_An_Cour!$O:$O,[7]BV_Data_An_Cour!$U:$U,$B330,[7]BV_Data_An_Cour!$V:$V,$C330,[7]BV_Data_An_Cour!$W:$W,$L$2)</f>
        <v>1375.97</v>
      </c>
      <c r="M330" s="42"/>
      <c r="N330" s="60">
        <f t="shared" si="113"/>
        <v>-2432.6716666666662</v>
      </c>
      <c r="O330" s="42"/>
      <c r="P330" s="14"/>
      <c r="Q330" s="34">
        <f>SUMIFS([7]BV_Data_An_Prec!$O:$O,[7]BV_Data_An_Prec!$U:$U,$B330,[7]BV_Data_An_Prec!$V:$V,$C330,[7]BV_Data_An_Prec!$W:$W,$L$2)</f>
        <v>6351.23</v>
      </c>
      <c r="R330" s="42"/>
      <c r="S330" s="86">
        <f t="shared" si="114"/>
        <v>-4975.2599999999993</v>
      </c>
      <c r="T330" s="14"/>
      <c r="U330" s="14"/>
      <c r="V330" s="14">
        <v>308</v>
      </c>
      <c r="W330" s="83">
        <f>V330+N330</f>
        <v>-2124.6716666666662</v>
      </c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1:40" ht="15.75" customHeight="1">
      <c r="A331" t="str">
        <f t="shared" si="88"/>
        <v>PiècesService gratuit 2</v>
      </c>
      <c r="B331" s="12" t="s">
        <v>104</v>
      </c>
      <c r="C331" s="108" t="s">
        <v>52</v>
      </c>
      <c r="D331" s="82"/>
      <c r="E331" s="14"/>
      <c r="F331" s="31">
        <f>+INDEX('[7]Budget original'!$A$2:$AO$496,MATCH($A331,'[7]Budget original'!$A$2:$A$496,0),MATCH(F$2,'[7]Budget original'!$A$2:$AO$2,0))</f>
        <v>1660.9170138477077</v>
      </c>
      <c r="G331" s="84"/>
      <c r="H331" s="14"/>
      <c r="I331" s="31">
        <f>+INDEX('[7]Budget révisé'!$A$2:$AO$496,MATCH($A331,'[7]Budget révisé'!$A$2:$A$496,0),MATCH(I$2,'[7]Budget révisé'!$A$2:$AO$2,0))</f>
        <v>1660.9170138477077</v>
      </c>
      <c r="J331" s="42"/>
      <c r="K331" s="14"/>
      <c r="L331" s="34">
        <f>SUMIFS([7]BV_Data_An_Cour!$O:$O,[7]BV_Data_An_Cour!$U:$U,$B331,[7]BV_Data_An_Cour!$V:$V,$C331,[7]BV_Data_An_Cour!$W:$W,$L$2)</f>
        <v>2726.33</v>
      </c>
      <c r="M331" s="42"/>
      <c r="N331" s="60">
        <f t="shared" si="113"/>
        <v>1065.4129861522922</v>
      </c>
      <c r="O331" s="42"/>
      <c r="P331" s="14"/>
      <c r="Q331" s="34">
        <f>SUMIFS([7]BV_Data_An_Prec!$O:$O,[7]BV_Data_An_Prec!$U:$U,$B331,[7]BV_Data_An_Prec!$V:$V,$C331,[7]BV_Data_An_Prec!$W:$W,$L$2)</f>
        <v>7850.49</v>
      </c>
      <c r="R331" s="42"/>
      <c r="S331" s="86">
        <f t="shared" si="114"/>
        <v>-5124.16</v>
      </c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1:40" ht="15.75" customHeight="1">
      <c r="A332" t="str">
        <f t="shared" si="88"/>
        <v>PiècesFrais véhicules de cie</v>
      </c>
      <c r="B332" s="12" t="s">
        <v>104</v>
      </c>
      <c r="C332" s="109" t="s">
        <v>53</v>
      </c>
      <c r="D332" s="89"/>
      <c r="E332" s="117"/>
      <c r="F332" s="23">
        <f>+INDEX('[7]Budget original'!$A$2:$AO$496,MATCH($A332,'[7]Budget original'!$A$2:$A$496,0),MATCH(F$2,'[7]Budget original'!$A$2:$AO$2,0))</f>
        <v>285.5</v>
      </c>
      <c r="G332" s="91"/>
      <c r="H332" s="117"/>
      <c r="I332" s="23">
        <f>+INDEX('[7]Budget révisé'!$A$2:$AO$496,MATCH($A332,'[7]Budget révisé'!$A$2:$A$496,0),MATCH(I$2,'[7]Budget révisé'!$A$2:$AO$2,0))</f>
        <v>285.5</v>
      </c>
      <c r="J332" s="24"/>
      <c r="K332" s="117"/>
      <c r="L332" s="34">
        <f>SUMIFS([7]BV_Data_An_Cour!$O:$O,[7]BV_Data_An_Cour!$U:$U,$B332,[7]BV_Data_An_Cour!$V:$V,$C332,[7]BV_Data_An_Cour!$W:$W,$L$2)</f>
        <v>290.89</v>
      </c>
      <c r="M332" s="24"/>
      <c r="N332" s="94">
        <f t="shared" si="113"/>
        <v>5.3899999999999864</v>
      </c>
      <c r="O332" s="24"/>
      <c r="P332" s="117"/>
      <c r="Q332" s="34">
        <f>SUMIFS([7]BV_Data_An_Prec!$O:$O,[7]BV_Data_An_Prec!$U:$U,$B332,[7]BV_Data_An_Prec!$V:$V,$C332,[7]BV_Data_An_Prec!$W:$W,$L$2)</f>
        <v>1235.67</v>
      </c>
      <c r="R332" s="24"/>
      <c r="S332" s="95">
        <f t="shared" si="114"/>
        <v>-944.78000000000009</v>
      </c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1:40" ht="15.75" customHeight="1">
      <c r="A333" t="str">
        <f t="shared" si="88"/>
        <v>PiècesInformatique</v>
      </c>
      <c r="B333" s="12" t="s">
        <v>104</v>
      </c>
      <c r="C333" s="108" t="s">
        <v>54</v>
      </c>
      <c r="D333" s="82"/>
      <c r="E333" s="14"/>
      <c r="F333" s="31">
        <f>+INDEX('[7]Budget original'!$A$2:$AO$496,MATCH($A333,'[7]Budget original'!$A$2:$A$496,0),MATCH(F$2,'[7]Budget original'!$A$2:$AO$2,0))</f>
        <v>4280.7783333333336</v>
      </c>
      <c r="G333" s="84"/>
      <c r="H333" s="14"/>
      <c r="I333" s="31">
        <f>+INDEX('[7]Budget révisé'!$A$2:$AO$496,MATCH($A333,'[7]Budget révisé'!$A$2:$A$496,0),MATCH(I$2,'[7]Budget révisé'!$A$2:$AO$2,0))</f>
        <v>4280.7783333333336</v>
      </c>
      <c r="J333" s="42"/>
      <c r="K333" s="14"/>
      <c r="L333" s="114">
        <f>SUMIFS([7]BV_Data_An_Cour!$O:$O,[7]BV_Data_An_Cour!$U:$U,$B333,[7]BV_Data_An_Cour!$V:$V,$C333,[7]BV_Data_An_Cour!$W:$W,$L$2)</f>
        <v>3699.66</v>
      </c>
      <c r="M333" s="42"/>
      <c r="N333" s="60">
        <f t="shared" si="113"/>
        <v>-581.11833333333379</v>
      </c>
      <c r="O333" s="42"/>
      <c r="P333" s="14"/>
      <c r="Q333" s="114">
        <f>SUMIFS([7]BV_Data_An_Prec!$O:$O,[7]BV_Data_An_Prec!$U:$U,$B333,[7]BV_Data_An_Prec!$V:$V,$C333,[7]BV_Data_An_Prec!$W:$W,$L$2)</f>
        <v>8735</v>
      </c>
      <c r="R333" s="42"/>
      <c r="S333" s="86">
        <f t="shared" si="114"/>
        <v>-5035.34</v>
      </c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1:40" ht="15.75" customHeight="1">
      <c r="A334" t="str">
        <f t="shared" si="88"/>
        <v>PiècesFrais de déplacement</v>
      </c>
      <c r="B334" s="12" t="s">
        <v>104</v>
      </c>
      <c r="C334" s="108" t="s">
        <v>55</v>
      </c>
      <c r="D334" s="82"/>
      <c r="E334" s="14"/>
      <c r="F334" s="31">
        <f>+INDEX('[7]Budget original'!$A$2:$AO$496,MATCH($A334,'[7]Budget original'!$A$2:$A$496,0),MATCH(F$2,'[7]Budget original'!$A$2:$AO$2,0))</f>
        <v>1247.2631249999999</v>
      </c>
      <c r="G334" s="84"/>
      <c r="H334" s="14"/>
      <c r="I334" s="31">
        <f>+INDEX('[7]Budget révisé'!$A$2:$AO$496,MATCH($A334,'[7]Budget révisé'!$A$2:$A$496,0),MATCH(I$2,'[7]Budget révisé'!$A$2:$AO$2,0))</f>
        <v>1247.2631249999999</v>
      </c>
      <c r="J334" s="42"/>
      <c r="K334" s="14"/>
      <c r="L334" s="34">
        <f>SUMIFS([7]BV_Data_An_Cour!$O:$O,[7]BV_Data_An_Cour!$U:$U,$B334,[7]BV_Data_An_Cour!$V:$V,$C334,[7]BV_Data_An_Cour!$W:$W,$L$2)</f>
        <v>236.14</v>
      </c>
      <c r="M334" s="42"/>
      <c r="N334" s="60">
        <f t="shared" si="113"/>
        <v>-1011.123125</v>
      </c>
      <c r="O334" s="42"/>
      <c r="P334" s="14"/>
      <c r="Q334" s="34">
        <f>SUMIFS([7]BV_Data_An_Prec!$O:$O,[7]BV_Data_An_Prec!$U:$U,$B334,[7]BV_Data_An_Prec!$V:$V,$C334,[7]BV_Data_An_Prec!$W:$W,$L$2)</f>
        <v>1519.25</v>
      </c>
      <c r="R334" s="42"/>
      <c r="S334" s="86">
        <f t="shared" si="114"/>
        <v>-1283.1100000000001</v>
      </c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1:40" ht="15.75" customHeight="1">
      <c r="A335" t="str">
        <f t="shared" si="88"/>
        <v>PiècesServices extérieurs</v>
      </c>
      <c r="B335" s="12" t="s">
        <v>104</v>
      </c>
      <c r="C335" s="241" t="s">
        <v>56</v>
      </c>
      <c r="D335" s="89"/>
      <c r="E335" s="117"/>
      <c r="F335" s="23">
        <f>+INDEX('[7]Budget original'!$A$2:$AO$496,MATCH($A335,'[7]Budget original'!$A$2:$A$496,0),MATCH(F$2,'[7]Budget original'!$A$2:$AO$2,0))</f>
        <v>7332.7328083333323</v>
      </c>
      <c r="G335" s="91"/>
      <c r="H335" s="117"/>
      <c r="I335" s="23">
        <f>+INDEX('[7]Budget révisé'!$A$2:$AO$496,MATCH($A335,'[7]Budget révisé'!$A$2:$A$496,0),MATCH(I$2,'[7]Budget révisé'!$A$2:$AO$2,0))</f>
        <v>7332.7328083333323</v>
      </c>
      <c r="J335" s="24"/>
      <c r="K335" s="117"/>
      <c r="L335" s="49">
        <f>SUMIFS([7]BV_Data_An_Cour!$O:$O,[7]BV_Data_An_Cour!$U:$U,$B335,[7]BV_Data_An_Cour!$V:$V,$C335,[7]BV_Data_An_Cour!$W:$W,$L$2)</f>
        <v>5491.49</v>
      </c>
      <c r="M335" s="24"/>
      <c r="N335" s="94">
        <f t="shared" si="113"/>
        <v>-1841.2428083333325</v>
      </c>
      <c r="O335" s="24"/>
      <c r="P335" s="117"/>
      <c r="Q335" s="49">
        <f>SUMIFS([7]BV_Data_An_Prec!$O:$O,[7]BV_Data_An_Prec!$U:$U,$B335,[7]BV_Data_An_Prec!$V:$V,$C335,[7]BV_Data_An_Prec!$W:$W,$L$2)</f>
        <v>10016.870000000001</v>
      </c>
      <c r="R335" s="24"/>
      <c r="S335" s="95">
        <f t="shared" si="114"/>
        <v>-4525.380000000001</v>
      </c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1:40" ht="15.75" customHeight="1">
      <c r="A336" t="str">
        <f t="shared" si="88"/>
        <v>PiècesFournitures d'atelier</v>
      </c>
      <c r="B336" s="12" t="s">
        <v>104</v>
      </c>
      <c r="C336" s="108" t="s">
        <v>99</v>
      </c>
      <c r="D336" s="82"/>
      <c r="E336" s="14"/>
      <c r="F336" s="31"/>
      <c r="G336" s="84"/>
      <c r="H336" s="14"/>
      <c r="I336" s="31"/>
      <c r="J336" s="42"/>
      <c r="K336" s="14"/>
      <c r="L336" s="34">
        <f>SUMIFS([7]BV_Data_An_Cour!$O:$O,[7]BV_Data_An_Cour!$U:$U,$B336,[7]BV_Data_An_Cour!$V:$V,$C336,[7]BV_Data_An_Cour!$W:$W,$L$2)</f>
        <v>0</v>
      </c>
      <c r="M336" s="42"/>
      <c r="N336" s="60">
        <f t="shared" si="113"/>
        <v>0</v>
      </c>
      <c r="O336" s="42"/>
      <c r="P336" s="14"/>
      <c r="Q336" s="34">
        <f>SUMIFS([7]BV_Data_An_Prec!$O:$O,[7]BV_Data_An_Prec!$U:$U,$B336,[7]BV_Data_An_Prec!$V:$V,$C336,[7]BV_Data_An_Prec!$W:$W,$L$2)</f>
        <v>0</v>
      </c>
      <c r="R336" s="42"/>
      <c r="S336" s="86">
        <f t="shared" si="114"/>
        <v>0</v>
      </c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1:40" ht="15.75" customHeight="1">
      <c r="A337" t="str">
        <f t="shared" si="88"/>
        <v>PiècesFournitures autres</v>
      </c>
      <c r="B337" s="12" t="s">
        <v>104</v>
      </c>
      <c r="C337" s="108" t="s">
        <v>57</v>
      </c>
      <c r="D337" s="82"/>
      <c r="E337" s="14"/>
      <c r="F337" s="31">
        <f>+INDEX('[7]Budget original'!$A$2:$AO$496,MATCH($A337,'[7]Budget original'!$A$2:$A$496,0),MATCH(F$2,'[7]Budget original'!$A$2:$AO$2,0))</f>
        <v>126</v>
      </c>
      <c r="G337" s="84"/>
      <c r="H337" s="14"/>
      <c r="I337" s="31">
        <f>+INDEX('[7]Budget révisé'!$A$2:$AO$496,MATCH($A337,'[7]Budget révisé'!$A$2:$A$496,0),MATCH(I$2,'[7]Budget révisé'!$A$2:$AO$2,0))</f>
        <v>126</v>
      </c>
      <c r="J337" s="42"/>
      <c r="K337" s="14"/>
      <c r="L337" s="34">
        <f>SUMIFS([7]BV_Data_An_Cour!$O:$O,[7]BV_Data_An_Cour!$U:$U,$B337,[7]BV_Data_An_Cour!$V:$V,$C337,[7]BV_Data_An_Cour!$W:$W,$L$2)</f>
        <v>256.62</v>
      </c>
      <c r="M337" s="42"/>
      <c r="N337" s="60">
        <f t="shared" si="113"/>
        <v>130.62</v>
      </c>
      <c r="O337" s="42"/>
      <c r="P337" s="14"/>
      <c r="Q337" s="34">
        <f>SUMIFS([7]BV_Data_An_Prec!$O:$O,[7]BV_Data_An_Prec!$U:$U,$B337,[7]BV_Data_An_Prec!$V:$V,$C337,[7]BV_Data_An_Prec!$W:$W,$L$2)</f>
        <v>100</v>
      </c>
      <c r="R337" s="42"/>
      <c r="S337" s="86">
        <f t="shared" si="114"/>
        <v>156.62</v>
      </c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1:40" ht="15.75" customHeight="1">
      <c r="A338" t="str">
        <f t="shared" si="88"/>
        <v>PiècesUniformes</v>
      </c>
      <c r="B338" s="12" t="s">
        <v>104</v>
      </c>
      <c r="C338" s="108" t="s">
        <v>58</v>
      </c>
      <c r="D338" s="82"/>
      <c r="E338" s="14"/>
      <c r="F338" s="31">
        <f>+INDEX('[7]Budget original'!$A$2:$AO$496,MATCH($A338,'[7]Budget original'!$A$2:$A$496,0),MATCH(F$2,'[7]Budget original'!$A$2:$AO$2,0))</f>
        <v>170</v>
      </c>
      <c r="G338" s="84"/>
      <c r="H338" s="14"/>
      <c r="I338" s="31">
        <f>+INDEX('[7]Budget révisé'!$A$2:$AO$496,MATCH($A338,'[7]Budget révisé'!$A$2:$A$496,0),MATCH(I$2,'[7]Budget révisé'!$A$2:$AO$2,0))</f>
        <v>170</v>
      </c>
      <c r="J338" s="42"/>
      <c r="K338" s="14"/>
      <c r="L338" s="34">
        <f>SUMIFS([7]BV_Data_An_Cour!$O:$O,[7]BV_Data_An_Cour!$U:$U,$B338,[7]BV_Data_An_Cour!$V:$V,$C338,[7]BV_Data_An_Cour!$W:$W,$L$2)</f>
        <v>0</v>
      </c>
      <c r="M338" s="42"/>
      <c r="N338" s="60">
        <f t="shared" si="113"/>
        <v>-170</v>
      </c>
      <c r="O338" s="42"/>
      <c r="P338" s="14"/>
      <c r="Q338" s="34">
        <f>SUMIFS([7]BV_Data_An_Prec!$O:$O,[7]BV_Data_An_Prec!$U:$U,$B338,[7]BV_Data_An_Prec!$V:$V,$C338,[7]BV_Data_An_Prec!$W:$W,$L$2)</f>
        <v>170</v>
      </c>
      <c r="R338" s="42"/>
      <c r="S338" s="86">
        <f t="shared" si="114"/>
        <v>-170</v>
      </c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1:40" ht="15.75" customHeight="1">
      <c r="A339" t="str">
        <f t="shared" si="88"/>
        <v>PiècesPapeterie</v>
      </c>
      <c r="B339" s="12" t="s">
        <v>104</v>
      </c>
      <c r="C339" s="108" t="s">
        <v>59</v>
      </c>
      <c r="D339" s="82"/>
      <c r="E339" s="14"/>
      <c r="F339" s="31">
        <f>+INDEX('[7]Budget original'!$A$2:$AO$496,MATCH($A339,'[7]Budget original'!$A$2:$A$496,0),MATCH(F$2,'[7]Budget original'!$A$2:$AO$2,0))</f>
        <v>545</v>
      </c>
      <c r="G339" s="84"/>
      <c r="H339" s="14"/>
      <c r="I339" s="31">
        <f>+INDEX('[7]Budget révisé'!$A$2:$AO$496,MATCH($A339,'[7]Budget révisé'!$A$2:$A$496,0),MATCH(I$2,'[7]Budget révisé'!$A$2:$AO$2,0))</f>
        <v>545</v>
      </c>
      <c r="J339" s="42"/>
      <c r="K339" s="14"/>
      <c r="L339" s="33">
        <f>SUMIFS([7]BV_Data_An_Cour!$O:$O,[7]BV_Data_An_Cour!$U:$U,$B339,[7]BV_Data_An_Cour!$V:$V,$C339,[7]BV_Data_An_Cour!$W:$W,$L$2)</f>
        <v>193.77</v>
      </c>
      <c r="M339" s="42"/>
      <c r="N339" s="60">
        <f t="shared" si="113"/>
        <v>-351.23</v>
      </c>
      <c r="O339" s="42"/>
      <c r="P339" s="14"/>
      <c r="Q339" s="33">
        <f>SUMIFS([7]BV_Data_An_Prec!$O:$O,[7]BV_Data_An_Prec!$U:$U,$B339,[7]BV_Data_An_Prec!$V:$V,$C339,[7]BV_Data_An_Prec!$W:$W,$L$2)</f>
        <v>462.5</v>
      </c>
      <c r="R339" s="42"/>
      <c r="S339" s="86">
        <f t="shared" si="114"/>
        <v>-268.73</v>
      </c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1:40" ht="15.75" customHeight="1">
      <c r="A340" t="str">
        <f t="shared" si="88"/>
        <v>PiècesTéléphone</v>
      </c>
      <c r="B340" s="12" t="s">
        <v>104</v>
      </c>
      <c r="C340" s="108" t="s">
        <v>60</v>
      </c>
      <c r="D340" s="82"/>
      <c r="E340" s="14"/>
      <c r="F340" s="31">
        <f>+INDEX('[7]Budget original'!$A$2:$AO$496,MATCH($A340,'[7]Budget original'!$A$2:$A$496,0),MATCH(F$2,'[7]Budget original'!$A$2:$AO$2,0))</f>
        <v>452.27499999999998</v>
      </c>
      <c r="G340" s="84"/>
      <c r="H340" s="14"/>
      <c r="I340" s="31">
        <f>+INDEX('[7]Budget révisé'!$A$2:$AO$496,MATCH($A340,'[7]Budget révisé'!$A$2:$A$496,0),MATCH(I$2,'[7]Budget révisé'!$A$2:$AO$2,0))</f>
        <v>452.27499999999998</v>
      </c>
      <c r="J340" s="42"/>
      <c r="K340" s="14"/>
      <c r="L340" s="34">
        <f>SUMIFS([7]BV_Data_An_Cour!$O:$O,[7]BV_Data_An_Cour!$U:$U,$B340,[7]BV_Data_An_Cour!$V:$V,$C340,[7]BV_Data_An_Cour!$W:$W,$L$2)</f>
        <v>320.91000000000003</v>
      </c>
      <c r="M340" s="42"/>
      <c r="N340" s="60">
        <f t="shared" si="113"/>
        <v>-131.36499999999995</v>
      </c>
      <c r="O340" s="42"/>
      <c r="P340" s="14"/>
      <c r="Q340" s="34">
        <f>SUMIFS([7]BV_Data_An_Prec!$O:$O,[7]BV_Data_An_Prec!$U:$U,$B340,[7]BV_Data_An_Prec!$V:$V,$C340,[7]BV_Data_An_Prec!$W:$W,$L$2)</f>
        <v>286.16000000000003</v>
      </c>
      <c r="R340" s="42"/>
      <c r="S340" s="86">
        <f t="shared" si="114"/>
        <v>34.75</v>
      </c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1:40" ht="15.75" customHeight="1">
      <c r="A341" t="str">
        <f t="shared" si="88"/>
        <v>PiècesFrais postaux</v>
      </c>
      <c r="B341" s="12" t="s">
        <v>104</v>
      </c>
      <c r="C341" s="108" t="s">
        <v>61</v>
      </c>
      <c r="D341" s="82"/>
      <c r="E341" s="14"/>
      <c r="F341" s="31">
        <f>+INDEX('[7]Budget original'!$A$2:$AO$496,MATCH($A341,'[7]Budget original'!$A$2:$A$496,0),MATCH(F$2,'[7]Budget original'!$A$2:$AO$2,0))</f>
        <v>216.25</v>
      </c>
      <c r="G341" s="84"/>
      <c r="H341" s="14"/>
      <c r="I341" s="31">
        <f>+INDEX('[7]Budget révisé'!$A$2:$AO$496,MATCH($A341,'[7]Budget révisé'!$A$2:$A$496,0),MATCH(I$2,'[7]Budget révisé'!$A$2:$AO$2,0))</f>
        <v>216.25</v>
      </c>
      <c r="J341" s="42"/>
      <c r="K341" s="14"/>
      <c r="L341" s="34">
        <f>SUMIFS([7]BV_Data_An_Cour!$O:$O,[7]BV_Data_An_Cour!$U:$U,$B341,[7]BV_Data_An_Cour!$V:$V,$C341,[7]BV_Data_An_Cour!$W:$W,$L$2)</f>
        <v>-85.32</v>
      </c>
      <c r="M341" s="42"/>
      <c r="N341" s="60">
        <f t="shared" si="113"/>
        <v>-301.57</v>
      </c>
      <c r="O341" s="42"/>
      <c r="P341" s="14"/>
      <c r="Q341" s="34">
        <f>SUMIFS([7]BV_Data_An_Prec!$O:$O,[7]BV_Data_An_Prec!$U:$U,$B341,[7]BV_Data_An_Prec!$V:$V,$C341,[7]BV_Data_An_Prec!$W:$W,$L$2)</f>
        <v>284.05</v>
      </c>
      <c r="R341" s="42"/>
      <c r="S341" s="86">
        <f t="shared" si="114"/>
        <v>-369.37</v>
      </c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1:40" ht="15.75" customHeight="1">
      <c r="A342" t="str">
        <f t="shared" si="88"/>
        <v>PiècesDivers</v>
      </c>
      <c r="B342" s="12" t="s">
        <v>104</v>
      </c>
      <c r="C342" s="108" t="s">
        <v>62</v>
      </c>
      <c r="D342" s="82"/>
      <c r="E342" s="14"/>
      <c r="F342" s="31">
        <f>+INDEX('[7]Budget original'!$A$2:$AO$496,MATCH($A342,'[7]Budget original'!$A$2:$A$496,0),MATCH(F$2,'[7]Budget original'!$A$2:$AO$2,0))</f>
        <v>897.75</v>
      </c>
      <c r="G342" s="84"/>
      <c r="H342" s="14"/>
      <c r="I342" s="31">
        <f>+INDEX('[7]Budget révisé'!$A$2:$AO$496,MATCH($A342,'[7]Budget révisé'!$A$2:$A$496,0),MATCH(I$2,'[7]Budget révisé'!$A$2:$AO$2,0))</f>
        <v>897.75</v>
      </c>
      <c r="J342" s="42"/>
      <c r="K342" s="14"/>
      <c r="L342" s="34">
        <f>SUMIFS([7]BV_Data_An_Cour!$O:$O,[7]BV_Data_An_Cour!$U:$U,$B342,[7]BV_Data_An_Cour!$V:$V,$C342,[7]BV_Data_An_Cour!$W:$W,$L$2)</f>
        <v>788.49</v>
      </c>
      <c r="M342" s="42"/>
      <c r="N342" s="60">
        <f t="shared" si="113"/>
        <v>-109.25999999999999</v>
      </c>
      <c r="O342" s="42"/>
      <c r="P342" s="14"/>
      <c r="Q342" s="34">
        <f>SUMIFS([7]BV_Data_An_Prec!$O:$O,[7]BV_Data_An_Prec!$U:$U,$B342,[7]BV_Data_An_Prec!$V:$V,$C342,[7]BV_Data_An_Prec!$W:$W,$L$2)</f>
        <v>1275</v>
      </c>
      <c r="R342" s="42"/>
      <c r="S342" s="86">
        <f t="shared" si="114"/>
        <v>-486.51</v>
      </c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1:40" ht="15.75" customHeight="1">
      <c r="A343" t="str">
        <f t="shared" si="88"/>
        <v>PiècesFormation</v>
      </c>
      <c r="B343" s="12" t="s">
        <v>104</v>
      </c>
      <c r="C343" s="108" t="s">
        <v>63</v>
      </c>
      <c r="D343" s="82"/>
      <c r="E343" s="14"/>
      <c r="F343" s="31">
        <f>+INDEX('[7]Budget original'!$A$2:$AO$496,MATCH($A343,'[7]Budget original'!$A$2:$A$496,0),MATCH(F$2,'[7]Budget original'!$A$2:$AO$2,0))</f>
        <v>247.14583333333334</v>
      </c>
      <c r="G343" s="84"/>
      <c r="H343" s="14"/>
      <c r="I343" s="31">
        <f>+INDEX('[7]Budget révisé'!$A$2:$AO$496,MATCH($A343,'[7]Budget révisé'!$A$2:$A$496,0),MATCH(I$2,'[7]Budget révisé'!$A$2:$AO$2,0))</f>
        <v>247.14583333333334</v>
      </c>
      <c r="J343" s="42"/>
      <c r="K343" s="14"/>
      <c r="L343" s="34">
        <f>SUMIFS([7]BV_Data_An_Cour!$O:$O,[7]BV_Data_An_Cour!$U:$U,$B343,[7]BV_Data_An_Cour!$V:$V,$C343,[7]BV_Data_An_Cour!$W:$W,$L$2)</f>
        <v>22.14</v>
      </c>
      <c r="M343" s="42"/>
      <c r="N343" s="60">
        <f t="shared" si="113"/>
        <v>-225.00583333333333</v>
      </c>
      <c r="O343" s="42"/>
      <c r="P343" s="14"/>
      <c r="Q343" s="34">
        <f>SUMIFS([7]BV_Data_An_Prec!$O:$O,[7]BV_Data_An_Prec!$U:$U,$B343,[7]BV_Data_An_Prec!$V:$V,$C343,[7]BV_Data_An_Prec!$W:$W,$L$2)</f>
        <v>325</v>
      </c>
      <c r="R343" s="42"/>
      <c r="S343" s="86">
        <f t="shared" si="114"/>
        <v>-302.86</v>
      </c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1:40" ht="15.75" customHeight="1">
      <c r="A344" t="str">
        <f t="shared" si="88"/>
        <v>PiècesFrais bancaires</v>
      </c>
      <c r="B344" s="12" t="s">
        <v>104</v>
      </c>
      <c r="C344" s="108" t="s">
        <v>64</v>
      </c>
      <c r="D344" s="82"/>
      <c r="E344" s="14"/>
      <c r="F344" s="31">
        <f>+INDEX('[7]Budget original'!$A$2:$AO$496,MATCH($A344,'[7]Budget original'!$A$2:$A$496,0),MATCH(F$2,'[7]Budget original'!$A$2:$AO$2,0))</f>
        <v>1491.6343899182989</v>
      </c>
      <c r="G344" s="84"/>
      <c r="H344" s="14"/>
      <c r="I344" s="31">
        <f>+INDEX('[7]Budget révisé'!$A$2:$AO$496,MATCH($A344,'[7]Budget révisé'!$A$2:$A$496,0),MATCH(I$2,'[7]Budget révisé'!$A$2:$AO$2,0))</f>
        <v>1491.6343899182989</v>
      </c>
      <c r="J344" s="42"/>
      <c r="K344" s="14"/>
      <c r="L344" s="33">
        <f>AF447*W7</f>
        <v>1295.682</v>
      </c>
      <c r="M344" s="42"/>
      <c r="N344" s="60">
        <f t="shared" si="113"/>
        <v>-195.95238991829888</v>
      </c>
      <c r="O344" s="42"/>
      <c r="P344" s="14"/>
      <c r="Q344" s="34">
        <f>AL447*W7</f>
        <v>999.08400000000006</v>
      </c>
      <c r="R344" s="42"/>
      <c r="S344" s="86">
        <f t="shared" si="114"/>
        <v>296.59799999999996</v>
      </c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1:40" ht="15.75" hidden="1" customHeight="1">
      <c r="A345" t="str">
        <f t="shared" si="88"/>
        <v>Pièces[...]</v>
      </c>
      <c r="B345" s="12" t="s">
        <v>104</v>
      </c>
      <c r="C345" s="108" t="s">
        <v>21</v>
      </c>
      <c r="D345" s="82"/>
      <c r="E345" s="14"/>
      <c r="F345" s="31">
        <f>+INDEX('[7]Budget original'!$A$2:$AO$496,MATCH($A345,'[7]Budget original'!$A$2:$A$496,0),MATCH(F$2,'[7]Budget original'!$A$2:$AO$2,0))</f>
        <v>0</v>
      </c>
      <c r="G345" s="84"/>
      <c r="H345" s="14"/>
      <c r="I345" s="31">
        <f>+INDEX('[7]Budget révisé'!$A$2:$AO$496,MATCH($A345,'[7]Budget révisé'!$A$2:$A$496,0),MATCH(I$2,'[7]Budget révisé'!$A$2:$AO$2,0))</f>
        <v>0</v>
      </c>
      <c r="J345" s="42"/>
      <c r="K345" s="14"/>
      <c r="L345" s="34">
        <f>SUMIFS([7]BV_Data_An_Cour!$O:$O,[7]BV_Data_An_Cour!$U:$U,$B345,[7]BV_Data_An_Cour!$V:$V,$C345,[7]BV_Data_An_Cour!$W:$W,$L$2)</f>
        <v>0</v>
      </c>
      <c r="M345" s="42"/>
      <c r="N345" s="60">
        <f t="shared" si="113"/>
        <v>0</v>
      </c>
      <c r="O345" s="42"/>
      <c r="P345" s="14"/>
      <c r="Q345" s="34">
        <f>SUMIFS([7]BV_Data_An_Prec!$O:$O,[7]BV_Data_An_Prec!$U:$U,$B345,[7]BV_Data_An_Prec!$V:$V,$C345,[7]BV_Data_An_Prec!$W:$W,$L$2)</f>
        <v>0</v>
      </c>
      <c r="R345" s="42"/>
      <c r="S345" s="86">
        <f t="shared" si="114"/>
        <v>0</v>
      </c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1:40" ht="15.75" hidden="1" customHeight="1">
      <c r="A346" t="str">
        <f t="shared" si="88"/>
        <v>Pièces[...]</v>
      </c>
      <c r="B346" s="12" t="s">
        <v>104</v>
      </c>
      <c r="C346" s="108" t="s">
        <v>21</v>
      </c>
      <c r="D346" s="82"/>
      <c r="E346" s="14"/>
      <c r="F346" s="31">
        <f>+INDEX('[7]Budget original'!$A$2:$AO$496,MATCH($A346,'[7]Budget original'!$A$2:$A$496,0),MATCH(F$2,'[7]Budget original'!$A$2:$AO$2,0))</f>
        <v>0</v>
      </c>
      <c r="G346" s="84"/>
      <c r="H346" s="14"/>
      <c r="I346" s="31">
        <f>+INDEX('[7]Budget révisé'!$A$2:$AO$496,MATCH($A346,'[7]Budget révisé'!$A$2:$A$496,0),MATCH(I$2,'[7]Budget révisé'!$A$2:$AO$2,0))</f>
        <v>0</v>
      </c>
      <c r="J346" s="42"/>
      <c r="K346" s="14"/>
      <c r="L346" s="34">
        <f>SUMIFS([7]BV_Data_An_Cour!$O:$O,[7]BV_Data_An_Cour!$U:$U,$B346,[7]BV_Data_An_Cour!$V:$V,$C346,[7]BV_Data_An_Cour!$W:$W,$L$2)</f>
        <v>0</v>
      </c>
      <c r="M346" s="42"/>
      <c r="N346" s="60">
        <f t="shared" si="113"/>
        <v>0</v>
      </c>
      <c r="O346" s="42"/>
      <c r="P346" s="14"/>
      <c r="Q346" s="34">
        <f>SUMIFS([7]BV_Data_An_Prec!$O:$O,[7]BV_Data_An_Prec!$U:$U,$B346,[7]BV_Data_An_Prec!$V:$V,$C346,[7]BV_Data_An_Prec!$W:$W,$L$2)</f>
        <v>0</v>
      </c>
      <c r="R346" s="42"/>
      <c r="S346" s="86">
        <f t="shared" si="114"/>
        <v>0</v>
      </c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1:40" ht="15.75" hidden="1" customHeight="1">
      <c r="A347" t="str">
        <f t="shared" si="88"/>
        <v>Pièces[...]</v>
      </c>
      <c r="B347" s="12" t="s">
        <v>104</v>
      </c>
      <c r="C347" s="108" t="s">
        <v>21</v>
      </c>
      <c r="D347" s="82"/>
      <c r="E347" s="14"/>
      <c r="F347" s="31">
        <f>+INDEX('[7]Budget original'!$A$2:$AO$496,MATCH($A347,'[7]Budget original'!$A$2:$A$496,0),MATCH(F$2,'[7]Budget original'!$A$2:$AO$2,0))</f>
        <v>0</v>
      </c>
      <c r="G347" s="84"/>
      <c r="H347" s="14"/>
      <c r="I347" s="31">
        <f>+INDEX('[7]Budget révisé'!$A$2:$AO$496,MATCH($A347,'[7]Budget révisé'!$A$2:$A$496,0),MATCH(I$2,'[7]Budget révisé'!$A$2:$AO$2,0))</f>
        <v>0</v>
      </c>
      <c r="J347" s="42"/>
      <c r="K347" s="14"/>
      <c r="L347" s="34">
        <f>SUMIFS([7]BV_Data_An_Cour!$O:$O,[7]BV_Data_An_Cour!$U:$U,$B347,[7]BV_Data_An_Cour!$V:$V,$C347,[7]BV_Data_An_Cour!$W:$W,$L$2)</f>
        <v>0</v>
      </c>
      <c r="M347" s="42"/>
      <c r="N347" s="60">
        <f t="shared" si="113"/>
        <v>0</v>
      </c>
      <c r="O347" s="42"/>
      <c r="P347" s="14"/>
      <c r="Q347" s="34">
        <f>SUMIFS([7]BV_Data_An_Prec!$O:$O,[7]BV_Data_An_Prec!$U:$U,$B347,[7]BV_Data_An_Prec!$V:$V,$C347,[7]BV_Data_An_Prec!$W:$W,$L$2)</f>
        <v>0</v>
      </c>
      <c r="R347" s="42"/>
      <c r="S347" s="86">
        <f t="shared" si="114"/>
        <v>0</v>
      </c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1:40" ht="15.75" customHeight="1">
      <c r="B348" s="7"/>
      <c r="C348" s="99" t="s">
        <v>65</v>
      </c>
      <c r="D348" s="100" t="s">
        <v>40</v>
      </c>
      <c r="E348" s="101">
        <f>F348/F$313</f>
        <v>0.21367773744057506</v>
      </c>
      <c r="F348" s="102">
        <f>+SUM(F330:F347)</f>
        <v>22761.88817043267</v>
      </c>
      <c r="G348" s="103" t="s">
        <v>40</v>
      </c>
      <c r="H348" s="101">
        <f>I348/I$313</f>
        <v>0.21367773744057506</v>
      </c>
      <c r="I348" s="102">
        <f>+SUM(I330:I347)</f>
        <v>22761.88817043267</v>
      </c>
      <c r="J348" s="103" t="s">
        <v>40</v>
      </c>
      <c r="K348" s="101">
        <f>L348/L$313</f>
        <v>0.15175091425859766</v>
      </c>
      <c r="L348" s="102">
        <f>+SUM(L330:L347)</f>
        <v>16612.772000000001</v>
      </c>
      <c r="M348" s="106"/>
      <c r="N348" s="102">
        <f>+SUM(N330:N347)</f>
        <v>-6149.1161704326723</v>
      </c>
      <c r="O348" s="103" t="s">
        <v>40</v>
      </c>
      <c r="P348" s="101">
        <f>Q348/Q$313</f>
        <v>0.39077717693329389</v>
      </c>
      <c r="Q348" s="102">
        <f>+SUM(Q330:Q347)</f>
        <v>39610.304000000011</v>
      </c>
      <c r="R348" s="106"/>
      <c r="S348" s="107">
        <f>+SUM(S330:S347)</f>
        <v>-22997.531999999999</v>
      </c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1:40" ht="15.75" customHeight="1">
      <c r="B349" s="7"/>
      <c r="C349" s="88"/>
      <c r="D349" s="89"/>
      <c r="E349" s="117"/>
      <c r="F349" s="60"/>
      <c r="G349" s="91"/>
      <c r="H349" s="117"/>
      <c r="I349" s="60"/>
      <c r="J349" s="24"/>
      <c r="K349" s="117"/>
      <c r="L349" s="94"/>
      <c r="M349" s="24"/>
      <c r="N349" s="94"/>
      <c r="O349" s="24"/>
      <c r="P349" s="117"/>
      <c r="Q349" s="94"/>
      <c r="R349" s="24"/>
      <c r="S349" s="95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1:40" ht="15.75" customHeight="1">
      <c r="B350" s="7"/>
      <c r="C350" s="99" t="s">
        <v>66</v>
      </c>
      <c r="D350" s="100" t="s">
        <v>40</v>
      </c>
      <c r="E350" s="101">
        <f>F350/F$313</f>
        <v>0.59699960018647336</v>
      </c>
      <c r="F350" s="102">
        <f>F329+F348</f>
        <v>63595.011347481399</v>
      </c>
      <c r="G350" s="103" t="s">
        <v>40</v>
      </c>
      <c r="H350" s="101">
        <f>I350/I$313</f>
        <v>0.59699960018647336</v>
      </c>
      <c r="I350" s="102">
        <f>I329+I348</f>
        <v>63595.011347481399</v>
      </c>
      <c r="J350" s="103" t="s">
        <v>40</v>
      </c>
      <c r="K350" s="101">
        <f>L350/L$313</f>
        <v>0.52547671843392896</v>
      </c>
      <c r="L350" s="102">
        <f>L329+L348</f>
        <v>57526.012000000002</v>
      </c>
      <c r="M350" s="106"/>
      <c r="N350" s="119">
        <f t="shared" ref="N350:N352" si="115">L350-I350</f>
        <v>-6068.9993474813964</v>
      </c>
      <c r="O350" s="103" t="s">
        <v>40</v>
      </c>
      <c r="P350" s="101">
        <f>Q350/Q$313</f>
        <v>0.77589553731153482</v>
      </c>
      <c r="Q350" s="102">
        <f>Q329+Q348</f>
        <v>78647.01400000001</v>
      </c>
      <c r="R350" s="106"/>
      <c r="S350" s="120">
        <f>L350-Q350</f>
        <v>-21121.002000000008</v>
      </c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1:40" ht="15.75" customHeight="1">
      <c r="B351" s="7"/>
      <c r="C351" s="30"/>
      <c r="D351" s="82"/>
      <c r="E351" s="14"/>
      <c r="F351" s="60"/>
      <c r="G351" s="84"/>
      <c r="H351" s="14"/>
      <c r="I351" s="60"/>
      <c r="J351" s="42"/>
      <c r="K351" s="14"/>
      <c r="L351" s="60"/>
      <c r="M351" s="42"/>
      <c r="N351" s="60">
        <f t="shared" si="115"/>
        <v>0</v>
      </c>
      <c r="O351" s="42"/>
      <c r="P351" s="14"/>
      <c r="Q351" s="60"/>
      <c r="R351" s="42"/>
      <c r="S351" s="86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1:40" ht="24" customHeight="1" thickBot="1">
      <c r="B352" s="7"/>
      <c r="C352" s="130" t="s">
        <v>73</v>
      </c>
      <c r="D352" s="159"/>
      <c r="E352" s="131"/>
      <c r="F352" s="133">
        <f>F313-F350</f>
        <v>42929.367107072743</v>
      </c>
      <c r="G352" s="160"/>
      <c r="H352" s="131"/>
      <c r="I352" s="133">
        <f>I313-I350</f>
        <v>42929.367107072743</v>
      </c>
      <c r="J352" s="161"/>
      <c r="K352" s="132"/>
      <c r="L352" s="133">
        <f>L313-L350</f>
        <v>51947.937999999966</v>
      </c>
      <c r="M352" s="161"/>
      <c r="N352" s="133">
        <f t="shared" si="115"/>
        <v>9018.5708929272223</v>
      </c>
      <c r="O352" s="161"/>
      <c r="P352" s="132"/>
      <c r="Q352" s="133">
        <f>Q313-Q350</f>
        <v>22715.876000000004</v>
      </c>
      <c r="R352" s="161"/>
      <c r="S352" s="135">
        <f>L352-Q352</f>
        <v>29232.061999999962</v>
      </c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1:40" ht="15.75" customHeight="1" thickTop="1">
      <c r="B353" s="7"/>
      <c r="C353" s="77"/>
      <c r="D353" s="82"/>
      <c r="E353" s="14"/>
      <c r="F353" s="118"/>
      <c r="G353" s="82"/>
      <c r="H353" s="14"/>
      <c r="I353" s="118"/>
      <c r="J353" s="77"/>
      <c r="K353" s="77"/>
      <c r="L353" s="118"/>
      <c r="M353" s="77"/>
      <c r="N353" s="118"/>
      <c r="O353" s="77"/>
      <c r="P353" s="77"/>
      <c r="Q353" s="118"/>
      <c r="R353" s="77"/>
      <c r="S353" s="118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1:40" ht="15.75" customHeight="1">
      <c r="B354" s="7"/>
      <c r="C354" s="77"/>
      <c r="D354" s="82"/>
      <c r="E354" s="14"/>
      <c r="F354" s="118"/>
      <c r="G354" s="82"/>
      <c r="H354" s="14"/>
      <c r="I354" s="118"/>
      <c r="J354" s="77"/>
      <c r="K354" s="77"/>
      <c r="L354" s="118"/>
      <c r="M354" s="77"/>
      <c r="N354" s="118"/>
      <c r="O354" s="77"/>
      <c r="P354" s="77"/>
      <c r="Q354" s="118"/>
      <c r="R354" s="77"/>
      <c r="S354" s="118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1:40" ht="34.5" customHeight="1">
      <c r="B355" s="7"/>
      <c r="C355" s="6" t="str">
        <f>+C290</f>
        <v>Volks</v>
      </c>
      <c r="D355" s="2"/>
      <c r="E355" s="2"/>
      <c r="F355" s="2"/>
      <c r="G355" s="2"/>
      <c r="H355" s="1"/>
      <c r="I355" s="1"/>
      <c r="J355" s="1"/>
      <c r="K355" s="3" t="s">
        <v>120</v>
      </c>
      <c r="L355" s="2"/>
      <c r="M355" s="2"/>
      <c r="N355" s="1"/>
      <c r="O355" s="1"/>
      <c r="P355" s="2"/>
      <c r="Q355" s="1"/>
      <c r="R355" s="2"/>
      <c r="S355" s="5" t="str">
        <f>$S$1</f>
        <v>Réalisé, Septembre 2021</v>
      </c>
      <c r="T355" s="11"/>
      <c r="U355" s="11"/>
      <c r="V355" s="14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spans="1:40" ht="15.75" customHeight="1" thickBot="1"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4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spans="1:40" ht="15.75" customHeight="1" thickTop="1">
      <c r="B357" s="7"/>
      <c r="C357" s="13"/>
      <c r="D357" s="528" t="s">
        <v>5</v>
      </c>
      <c r="E357" s="529"/>
      <c r="F357" s="530"/>
      <c r="G357" s="526" t="s">
        <v>75</v>
      </c>
      <c r="H357" s="529"/>
      <c r="I357" s="530"/>
      <c r="J357" s="526" t="s">
        <v>7</v>
      </c>
      <c r="K357" s="529"/>
      <c r="L357" s="530"/>
      <c r="M357" s="526" t="s">
        <v>8</v>
      </c>
      <c r="N357" s="530"/>
      <c r="O357" s="528" t="s">
        <v>9</v>
      </c>
      <c r="P357" s="529"/>
      <c r="Q357" s="530"/>
      <c r="R357" s="526" t="s">
        <v>10</v>
      </c>
      <c r="S357" s="527"/>
      <c r="T357" s="11"/>
      <c r="U357" s="11"/>
      <c r="V357" s="14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spans="1:40" ht="15.75" customHeight="1" thickBot="1">
      <c r="A358" t="str">
        <f t="shared" ref="A358:A393" si="116">+B358&amp;C358</f>
        <v>Boutique</v>
      </c>
      <c r="B358" s="12" t="s">
        <v>120</v>
      </c>
      <c r="C358" s="30"/>
      <c r="D358" s="242" t="s">
        <v>85</v>
      </c>
      <c r="E358" s="242" t="s">
        <v>105</v>
      </c>
      <c r="F358" s="243" t="s">
        <v>13</v>
      </c>
      <c r="G358" s="244" t="s">
        <v>85</v>
      </c>
      <c r="H358" s="242" t="s">
        <v>105</v>
      </c>
      <c r="I358" s="243" t="s">
        <v>13</v>
      </c>
      <c r="J358" s="141" t="s">
        <v>85</v>
      </c>
      <c r="K358" s="81" t="s">
        <v>105</v>
      </c>
      <c r="L358" s="140" t="s">
        <v>13</v>
      </c>
      <c r="M358" s="141" t="s">
        <v>41</v>
      </c>
      <c r="N358" s="140" t="s">
        <v>13</v>
      </c>
      <c r="O358" s="141" t="s">
        <v>85</v>
      </c>
      <c r="P358" s="81" t="s">
        <v>105</v>
      </c>
      <c r="Q358" s="140" t="s">
        <v>13</v>
      </c>
      <c r="R358" s="141" t="s">
        <v>86</v>
      </c>
      <c r="S358" s="142" t="s">
        <v>13</v>
      </c>
      <c r="T358" s="11"/>
      <c r="U358" s="11"/>
      <c r="V358" s="14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spans="1:40" ht="15.75" customHeight="1" thickTop="1">
      <c r="A359" t="str">
        <f t="shared" si="116"/>
        <v>BoutiqueBoutique</v>
      </c>
      <c r="B359" s="12" t="s">
        <v>120</v>
      </c>
      <c r="C359" s="63" t="s">
        <v>120</v>
      </c>
      <c r="D359" s="245">
        <f>+INDEX('[7]Budget original'!$A$2:$AO$496,MATCH($A359,'[7]Budget original'!$A$2:$A$496,0),MATCH(D$2,'[7]Budget original'!$A$2:$AO$2,0))</f>
        <v>0</v>
      </c>
      <c r="E359" s="246">
        <f>IFERROR(F359/D359,0)</f>
        <v>0</v>
      </c>
      <c r="F359" s="247">
        <f>+INDEX('[7]Budget original'!$A$2:$AO$496,MATCH($A359,'[7]Budget original'!$A$2:$A$496,0),MATCH(F$2,'[7]Budget original'!$A$2:$AO$2,0))</f>
        <v>0</v>
      </c>
      <c r="G359" s="245">
        <f>+INDEX('[7]Budget révisé'!$A$2:$AO$496,MATCH($A359,'[7]Budget révisé'!$A$2:$A$496,0),MATCH(G$2,'[7]Budget révisé'!$A$2:$AO$2,0))</f>
        <v>0</v>
      </c>
      <c r="H359" s="246">
        <f>IFERROR(I359/G359,0)</f>
        <v>0</v>
      </c>
      <c r="I359" s="245">
        <f>+INDEX('[7]Budget révisé'!$A$2:$AO$496,MATCH($A359,'[7]Budget révisé'!$A$2:$A$496,0),MATCH(I$2,'[7]Budget révisé'!$A$2:$AO$2,0))</f>
        <v>0</v>
      </c>
      <c r="J359" s="248">
        <f>-SUMIFS([7]BV_Data_An_Cour!$O:$O,[7]BV_Data_An_Cour!$X:$X,"Oui",[7]BV_Data_An_Cour!$U:$U,$B359,[7]BV_Data_An_Cour!$V:$V,$C359)</f>
        <v>0</v>
      </c>
      <c r="K359" s="229">
        <f>IF(J359&lt;=0,0,L359/J359)</f>
        <v>0</v>
      </c>
      <c r="L359" s="249">
        <f>-SUMIFS([7]BV_Data_An_Cour!$O:$O,[7]BV_Data_An_Cour!$X:$X,"Oui",[7]BV_Data_An_Cour!$U:$U,$B359,[7]BV_Data_An_Cour!$V:$V,$C359)</f>
        <v>0</v>
      </c>
      <c r="M359" s="230">
        <f>IF(G359=0,0,(+J359-G359)/G359)</f>
        <v>0</v>
      </c>
      <c r="N359" s="231">
        <f>L359-I359</f>
        <v>0</v>
      </c>
      <c r="O359" s="248">
        <f>-SUMIFS([7]BV_Data_An_Prec!$O:$O,[7]BV_Data_An_Prec!$X:$X,"Oui",[7]BV_Data_An_Prec!$U:$U,$B359,[7]BV_Data_An_Prec!$V:$V,$C359)</f>
        <v>0</v>
      </c>
      <c r="P359" s="229">
        <f>IF(O359&lt;=0,0,Q359/O359)</f>
        <v>0</v>
      </c>
      <c r="Q359" s="249">
        <f>-SUMIFS([7]BV_Data_An_Prec!$O:$O,[7]BV_Data_An_Prec!$X:$X,"Oui",[7]BV_Data_An_Prec!$U:$U,$B359,[7]BV_Data_An_Prec!$V:$V,$C359)</f>
        <v>0</v>
      </c>
      <c r="R359" s="230">
        <f>IF(O359=0,0,(J359-O359)/O359)</f>
        <v>0</v>
      </c>
      <c r="S359" s="232">
        <f>L359-Q359</f>
        <v>0</v>
      </c>
      <c r="T359" s="11"/>
      <c r="U359" s="11"/>
      <c r="V359" s="250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1:40" ht="15.75" customHeight="1" thickBot="1">
      <c r="A360" t="str">
        <f t="shared" si="116"/>
        <v>Boutique</v>
      </c>
      <c r="B360" s="12" t="s">
        <v>120</v>
      </c>
      <c r="C360" s="233"/>
      <c r="D360" s="234"/>
      <c r="E360" s="235"/>
      <c r="F360" s="236"/>
      <c r="G360" s="237"/>
      <c r="H360" s="235"/>
      <c r="I360" s="236"/>
      <c r="J360" s="237"/>
      <c r="K360" s="235"/>
      <c r="L360" s="236"/>
      <c r="M360" s="238"/>
      <c r="N360" s="75"/>
      <c r="O360" s="237"/>
      <c r="P360" s="235"/>
      <c r="Q360" s="236"/>
      <c r="R360" s="238"/>
      <c r="S360" s="76"/>
      <c r="T360" s="11"/>
      <c r="U360" s="11"/>
      <c r="V360" s="14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spans="1:40" ht="15.75" customHeight="1" thickTop="1">
      <c r="A361" t="str">
        <f t="shared" si="116"/>
        <v>BoutiqueTotal Dépt. Boutique</v>
      </c>
      <c r="B361" s="12" t="s">
        <v>120</v>
      </c>
      <c r="C361" s="54" t="s">
        <v>121</v>
      </c>
      <c r="D361" s="251">
        <f>+D359</f>
        <v>0</v>
      </c>
      <c r="E361" s="183">
        <f>IF(D361&lt;=0,0,F361/D361)</f>
        <v>0</v>
      </c>
      <c r="F361" s="185">
        <f t="shared" ref="F361" si="117">+F359</f>
        <v>0</v>
      </c>
      <c r="G361" s="184">
        <f>+G359</f>
        <v>0</v>
      </c>
      <c r="H361" s="183">
        <f>IF(G361&lt;=0,0,I361/G361)</f>
        <v>0</v>
      </c>
      <c r="I361" s="185">
        <f t="shared" ref="I361:J361" si="118">+I359</f>
        <v>0</v>
      </c>
      <c r="J361" s="184">
        <f t="shared" si="118"/>
        <v>0</v>
      </c>
      <c r="K361" s="183">
        <f>IF(J361&lt;=0,0,L361/J361)</f>
        <v>0</v>
      </c>
      <c r="L361" s="185">
        <f>+L359</f>
        <v>0</v>
      </c>
      <c r="M361" s="252">
        <f>IF(G361=0,0,(+J361-G361)/G361)</f>
        <v>0</v>
      </c>
      <c r="N361" s="253">
        <f>L361-I361</f>
        <v>0</v>
      </c>
      <c r="O361" s="184">
        <f t="shared" ref="O361" si="119">+O359</f>
        <v>0</v>
      </c>
      <c r="P361" s="183">
        <f>IF(O361&lt;=0,0,Q361/O361)</f>
        <v>0</v>
      </c>
      <c r="Q361" s="185">
        <f>+Q359</f>
        <v>0</v>
      </c>
      <c r="R361" s="42">
        <f>IF(O361=0,0,(J361-O361)/O361)</f>
        <v>0</v>
      </c>
      <c r="S361" s="45">
        <f>L361-Q361</f>
        <v>0</v>
      </c>
      <c r="T361" s="11"/>
      <c r="U361" s="11"/>
      <c r="V361" s="14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spans="1:40" ht="15.75" customHeight="1">
      <c r="A362" t="str">
        <f t="shared" si="116"/>
        <v>Boutique</v>
      </c>
      <c r="B362" s="12" t="s">
        <v>120</v>
      </c>
      <c r="C362" s="80"/>
      <c r="D362" s="14"/>
      <c r="E362" s="14"/>
      <c r="F362" s="60"/>
      <c r="G362" s="42"/>
      <c r="H362" s="254"/>
      <c r="I362" s="60"/>
      <c r="J362" s="42"/>
      <c r="K362" s="14"/>
      <c r="L362" s="41"/>
      <c r="M362" s="42"/>
      <c r="N362" s="255">
        <f>IF(H362=0,0,(+K362-H362)/H362)</f>
        <v>0</v>
      </c>
      <c r="O362" s="42"/>
      <c r="P362" s="14"/>
      <c r="Q362" s="41"/>
      <c r="R362" s="42"/>
      <c r="S362" s="62">
        <f>IF(Q361=0,0,S361/Q361)</f>
        <v>0</v>
      </c>
      <c r="T362" s="11"/>
      <c r="U362" s="11"/>
      <c r="V362" s="14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spans="1:40" ht="15.75" customHeight="1">
      <c r="A363" t="str">
        <f t="shared" si="116"/>
        <v>BoutiqueDEPENSES</v>
      </c>
      <c r="B363" s="12" t="s">
        <v>120</v>
      </c>
      <c r="C363" s="80" t="s">
        <v>31</v>
      </c>
      <c r="D363" s="14"/>
      <c r="E363" s="14"/>
      <c r="F363" s="60"/>
      <c r="G363" s="42"/>
      <c r="H363" s="14"/>
      <c r="I363" s="60"/>
      <c r="J363" s="42"/>
      <c r="K363" s="14"/>
      <c r="L363" s="41"/>
      <c r="M363" s="42"/>
      <c r="N363" s="41"/>
      <c r="O363" s="42"/>
      <c r="P363" s="14"/>
      <c r="Q363" s="41"/>
      <c r="R363" s="42"/>
      <c r="S363" s="62"/>
      <c r="T363" s="11"/>
      <c r="U363" s="11"/>
      <c r="V363" s="14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spans="1:40" ht="15.75" customHeight="1">
      <c r="A364" t="str">
        <f t="shared" si="116"/>
        <v>BoutiqueSalaires cadres</v>
      </c>
      <c r="B364" s="12" t="s">
        <v>120</v>
      </c>
      <c r="C364" s="108" t="s">
        <v>42</v>
      </c>
      <c r="D364" s="14"/>
      <c r="E364" s="14"/>
      <c r="F364" s="31">
        <f>+INDEX('[7]Budget original'!$A$2:$AO$496,MATCH($A364,'[7]Budget original'!$A$2:$A$496,0),MATCH(F$2,'[7]Budget original'!$A$2:$AO$2,0))</f>
        <v>0</v>
      </c>
      <c r="G364" s="42"/>
      <c r="H364" s="14"/>
      <c r="I364" s="31">
        <f>+INDEX('[7]Budget révisé'!$A$2:$AO$496,MATCH($A364,'[7]Budget révisé'!$A$2:$A$496,0),MATCH(I$2,'[7]Budget révisé'!$A$2:$AO$2,0))</f>
        <v>0</v>
      </c>
      <c r="J364" s="42"/>
      <c r="K364" s="14"/>
      <c r="L364" s="34">
        <f>-SUMIFS([7]BV_Data_An_Cour!$O:$O,[7]BV_Data_An_Cour!$U:$U,$B364,[7]BV_Data_An_Cour!$V:$V,$C364,[7]BV_Data_An_Cour!$W:$W,$L$2)</f>
        <v>0</v>
      </c>
      <c r="M364" s="42"/>
      <c r="N364" s="41"/>
      <c r="O364" s="42"/>
      <c r="P364" s="14"/>
      <c r="Q364" s="34">
        <f>-SUMIFS([7]BV_Data_An_Prec!$O:$O,[7]BV_Data_An_Prec!$U:$U,$B364,[7]BV_Data_An_Prec!$V:$V,$C364,[7]BV_Data_An_Prec!$W:$W,$L$2)</f>
        <v>0</v>
      </c>
      <c r="R364" s="42"/>
      <c r="S364" s="35">
        <f>L364-Q364</f>
        <v>0</v>
      </c>
      <c r="T364" s="11"/>
      <c r="U364" s="11"/>
      <c r="V364" s="14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1:40" ht="15.75" customHeight="1">
      <c r="A365" t="str">
        <f t="shared" si="116"/>
        <v>BoutiqueSalaires commis</v>
      </c>
      <c r="B365" s="12" t="s">
        <v>120</v>
      </c>
      <c r="C365" s="109" t="s">
        <v>43</v>
      </c>
      <c r="D365" s="82"/>
      <c r="E365" s="14"/>
      <c r="F365" s="23">
        <f>+INDEX('[7]Budget original'!$A$2:$AO$496,MATCH($A365,'[7]Budget original'!$A$2:$A$496,0),MATCH(F$2,'[7]Budget original'!$A$2:$AO$2,0))</f>
        <v>0</v>
      </c>
      <c r="G365" s="84"/>
      <c r="H365" s="14"/>
      <c r="I365" s="23">
        <f>+INDEX('[7]Budget révisé'!$A$2:$AO$496,MATCH($A365,'[7]Budget révisé'!$A$2:$A$496,0),MATCH(I$2,'[7]Budget révisé'!$A$2:$AO$2,0))</f>
        <v>0</v>
      </c>
      <c r="J365" s="42"/>
      <c r="K365" s="14"/>
      <c r="L365" s="23">
        <f>-SUMIFS([7]BV_Data_An_Cour!$O:$O,[7]BV_Data_An_Cour!$U:$U,$B365,[7]BV_Data_An_Cour!$V:$V,$C365,[7]BV_Data_An_Cour!$W:$W,$L$2)</f>
        <v>0</v>
      </c>
      <c r="M365" s="42"/>
      <c r="N365" s="60">
        <f t="shared" ref="N365:N393" si="120">L365-I365</f>
        <v>0</v>
      </c>
      <c r="O365" s="42"/>
      <c r="P365" s="14"/>
      <c r="Q365" s="23">
        <f>-SUMIFS([7]BV_Data_An_Prec!$O:$O,[7]BV_Data_An_Prec!$U:$U,$B365,[7]BV_Data_An_Prec!$V:$V,$C365,[7]BV_Data_An_Prec!$W:$W,$L$2)</f>
        <v>0</v>
      </c>
      <c r="R365" s="42"/>
      <c r="S365" s="86">
        <f t="shared" ref="S365:S393" si="121">L365-Q365</f>
        <v>0</v>
      </c>
      <c r="T365" s="11"/>
      <c r="U365" s="11"/>
      <c r="V365" s="14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spans="1:40" ht="15.75" customHeight="1">
      <c r="A366" t="str">
        <f t="shared" si="116"/>
        <v>BoutiqueSalaires autres</v>
      </c>
      <c r="B366" s="12" t="s">
        <v>120</v>
      </c>
      <c r="C366" s="108" t="s">
        <v>44</v>
      </c>
      <c r="D366" s="110"/>
      <c r="E366" s="111"/>
      <c r="F366" s="31">
        <f>+INDEX('[7]Budget original'!$A$2:$AO$496,MATCH($A366,'[7]Budget original'!$A$2:$A$496,0),MATCH(F$2,'[7]Budget original'!$A$2:$AO$2,0))</f>
        <v>0</v>
      </c>
      <c r="G366" s="112"/>
      <c r="H366" s="111"/>
      <c r="I366" s="31">
        <f>+INDEX('[7]Budget révisé'!$A$2:$AO$496,MATCH($A366,'[7]Budget révisé'!$A$2:$A$496,0),MATCH(I$2,'[7]Budget révisé'!$A$2:$AO$2,0))</f>
        <v>0</v>
      </c>
      <c r="J366" s="113"/>
      <c r="K366" s="111"/>
      <c r="L366" s="34">
        <f>-SUMIFS([7]BV_Data_An_Cour!$O:$O,[7]BV_Data_An_Cour!$U:$U,$B366,[7]BV_Data_An_Cour!$V:$V,$C366,[7]BV_Data_An_Cour!$W:$W,$L$2)</f>
        <v>0</v>
      </c>
      <c r="M366" s="113"/>
      <c r="N366" s="115">
        <f t="shared" si="120"/>
        <v>0</v>
      </c>
      <c r="O366" s="113"/>
      <c r="P366" s="111"/>
      <c r="Q366" s="34">
        <f>-SUMIFS([7]BV_Data_An_Prec!$O:$O,[7]BV_Data_An_Prec!$U:$U,$B366,[7]BV_Data_An_Prec!$V:$V,$C366,[7]BV_Data_An_Prec!$W:$W,$L$2)</f>
        <v>0</v>
      </c>
      <c r="R366" s="113"/>
      <c r="S366" s="116">
        <f t="shared" si="121"/>
        <v>0</v>
      </c>
      <c r="T366" s="11"/>
      <c r="U366" s="11"/>
      <c r="V366" s="14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spans="1:40" ht="15.75" customHeight="1">
      <c r="A367" t="str">
        <f t="shared" si="116"/>
        <v>BoutiqueSalaires spécialistes</v>
      </c>
      <c r="B367" s="12" t="s">
        <v>120</v>
      </c>
      <c r="C367" s="108" t="s">
        <v>45</v>
      </c>
      <c r="D367" s="82"/>
      <c r="E367" s="14"/>
      <c r="F367" s="31">
        <f>+INDEX('[7]Budget original'!$A$2:$AO$496,MATCH($A367,'[7]Budget original'!$A$2:$A$496,0),MATCH(F$2,'[7]Budget original'!$A$2:$AO$2,0))</f>
        <v>0</v>
      </c>
      <c r="G367" s="84"/>
      <c r="H367" s="14"/>
      <c r="I367" s="31">
        <f>+INDEX('[7]Budget révisé'!$A$2:$AO$496,MATCH($A367,'[7]Budget révisé'!$A$2:$A$496,0),MATCH(I$2,'[7]Budget révisé'!$A$2:$AO$2,0))</f>
        <v>0</v>
      </c>
      <c r="J367" s="42"/>
      <c r="K367" s="14"/>
      <c r="L367" s="34">
        <f>-SUMIFS([7]BV_Data_An_Cour!$O:$O,[7]BV_Data_An_Cour!$U:$U,$B367,[7]BV_Data_An_Cour!$V:$V,$C367,[7]BV_Data_An_Cour!$W:$W,$L$2)</f>
        <v>0</v>
      </c>
      <c r="M367" s="42"/>
      <c r="N367" s="60">
        <f t="shared" si="120"/>
        <v>0</v>
      </c>
      <c r="O367" s="42"/>
      <c r="P367" s="14"/>
      <c r="Q367" s="34">
        <f>-SUMIFS([7]BV_Data_An_Prec!$O:$O,[7]BV_Data_An_Prec!$U:$U,$B367,[7]BV_Data_An_Prec!$V:$V,$C367,[7]BV_Data_An_Prec!$W:$W,$L$2)</f>
        <v>0</v>
      </c>
      <c r="R367" s="42"/>
      <c r="S367" s="86">
        <f t="shared" si="121"/>
        <v>0</v>
      </c>
      <c r="T367" s="11"/>
      <c r="U367" s="11"/>
      <c r="V367" s="14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spans="1:40" ht="15.75" hidden="1" customHeight="1">
      <c r="A368" t="str">
        <f t="shared" si="116"/>
        <v>Boutique[...]</v>
      </c>
      <c r="B368" s="12" t="s">
        <v>120</v>
      </c>
      <c r="C368" s="30" t="s">
        <v>21</v>
      </c>
      <c r="D368" s="82"/>
      <c r="E368" s="14"/>
      <c r="F368" s="31">
        <f>+INDEX('[7]Budget original'!$A$2:$AO$496,MATCH($A368,'[7]Budget original'!$A$2:$A$496,0),MATCH(F$2,'[7]Budget original'!$A$2:$AO$2,0))</f>
        <v>0</v>
      </c>
      <c r="G368" s="84"/>
      <c r="H368" s="14"/>
      <c r="I368" s="31">
        <f>+INDEX('[7]Budget révisé'!$A$2:$AO$496,MATCH($A368,'[7]Budget révisé'!$A$2:$A$496,0),MATCH(I$2,'[7]Budget révisé'!$A$2:$AO$2,0))</f>
        <v>0</v>
      </c>
      <c r="J368" s="42"/>
      <c r="K368" s="14"/>
      <c r="L368" s="34">
        <f>-SUMIFS([7]BV_Data_An_Cour!$O:$O,[7]BV_Data_An_Cour!$U:$U,$B368,[7]BV_Data_An_Cour!$V:$V,$C368,[7]BV_Data_An_Cour!$W:$W,$L$2)</f>
        <v>0</v>
      </c>
      <c r="M368" s="42"/>
      <c r="N368" s="60">
        <f t="shared" si="120"/>
        <v>0</v>
      </c>
      <c r="O368" s="42"/>
      <c r="P368" s="14"/>
      <c r="Q368" s="34">
        <f>-SUMIFS([7]BV_Data_An_Prec!$O:$O,[7]BV_Data_An_Prec!$U:$U,$B368,[7]BV_Data_An_Prec!$V:$V,$C368,[7]BV_Data_An_Prec!$W:$W,$L$2)</f>
        <v>0</v>
      </c>
      <c r="R368" s="42"/>
      <c r="S368" s="86">
        <f t="shared" si="121"/>
        <v>0</v>
      </c>
      <c r="T368" s="11"/>
      <c r="U368" s="11"/>
      <c r="V368" s="14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spans="1:40" ht="15.75" hidden="1" customHeight="1">
      <c r="A369" t="str">
        <f t="shared" si="116"/>
        <v>Boutique[...]</v>
      </c>
      <c r="B369" s="12" t="s">
        <v>120</v>
      </c>
      <c r="C369" s="30" t="s">
        <v>21</v>
      </c>
      <c r="D369" s="82"/>
      <c r="E369" s="14"/>
      <c r="F369" s="31">
        <f>+INDEX('[7]Budget original'!$A$2:$AO$496,MATCH($A369,'[7]Budget original'!$A$2:$A$496,0),MATCH(F$2,'[7]Budget original'!$A$2:$AO$2,0))</f>
        <v>0</v>
      </c>
      <c r="G369" s="84"/>
      <c r="H369" s="14"/>
      <c r="I369" s="31">
        <f>+INDEX('[7]Budget révisé'!$A$2:$AO$496,MATCH($A369,'[7]Budget révisé'!$A$2:$A$496,0),MATCH(I$2,'[7]Budget révisé'!$A$2:$AO$2,0))</f>
        <v>0</v>
      </c>
      <c r="J369" s="42"/>
      <c r="K369" s="14"/>
      <c r="L369" s="34">
        <f>-SUMIFS([7]BV_Data_An_Cour!$O:$O,[7]BV_Data_An_Cour!$U:$U,$B369,[7]BV_Data_An_Cour!$V:$V,$C369,[7]BV_Data_An_Cour!$W:$W,$L$2)</f>
        <v>0</v>
      </c>
      <c r="M369" s="42"/>
      <c r="N369" s="60">
        <f t="shared" si="120"/>
        <v>0</v>
      </c>
      <c r="O369" s="42"/>
      <c r="P369" s="14"/>
      <c r="Q369" s="34">
        <f>-SUMIFS([7]BV_Data_An_Prec!$O:$O,[7]BV_Data_An_Prec!$U:$U,$B369,[7]BV_Data_An_Prec!$V:$V,$C369,[7]BV_Data_An_Prec!$W:$W,$L$2)</f>
        <v>0</v>
      </c>
      <c r="R369" s="42"/>
      <c r="S369" s="86">
        <f t="shared" si="121"/>
        <v>0</v>
      </c>
      <c r="T369" s="11"/>
      <c r="U369" s="11"/>
      <c r="V369" s="14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1:40" ht="15.75" hidden="1" customHeight="1">
      <c r="A370" t="str">
        <f t="shared" si="116"/>
        <v>Boutique[...]</v>
      </c>
      <c r="B370" s="12" t="s">
        <v>120</v>
      </c>
      <c r="C370" s="30" t="s">
        <v>21</v>
      </c>
      <c r="D370" s="82"/>
      <c r="E370" s="14"/>
      <c r="F370" s="31">
        <f>+INDEX('[7]Budget original'!$A$2:$AO$496,MATCH($A370,'[7]Budget original'!$A$2:$A$496,0),MATCH(F$2,'[7]Budget original'!$A$2:$AO$2,0))</f>
        <v>0</v>
      </c>
      <c r="G370" s="84"/>
      <c r="H370" s="14"/>
      <c r="I370" s="31">
        <f>+INDEX('[7]Budget révisé'!$A$2:$AO$496,MATCH($A370,'[7]Budget révisé'!$A$2:$A$496,0),MATCH(I$2,'[7]Budget révisé'!$A$2:$AO$2,0))</f>
        <v>0</v>
      </c>
      <c r="J370" s="42"/>
      <c r="K370" s="14"/>
      <c r="L370" s="34">
        <f>-SUMIFS([7]BV_Data_An_Cour!$O:$O,[7]BV_Data_An_Cour!$U:$U,$B370,[7]BV_Data_An_Cour!$V:$V,$C370,[7]BV_Data_An_Cour!$W:$W,$L$2)</f>
        <v>0</v>
      </c>
      <c r="M370" s="42"/>
      <c r="N370" s="60">
        <f t="shared" si="120"/>
        <v>0</v>
      </c>
      <c r="O370" s="42"/>
      <c r="P370" s="14"/>
      <c r="Q370" s="34">
        <f>-SUMIFS([7]BV_Data_An_Prec!$O:$O,[7]BV_Data_An_Prec!$U:$U,$B370,[7]BV_Data_An_Prec!$V:$V,$C370,[7]BV_Data_An_Prec!$W:$W,$L$2)</f>
        <v>0</v>
      </c>
      <c r="R370" s="42"/>
      <c r="S370" s="86">
        <f t="shared" si="121"/>
        <v>0</v>
      </c>
      <c r="T370" s="11"/>
      <c r="U370" s="11"/>
      <c r="V370" s="14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spans="1:40" ht="15.75" customHeight="1">
      <c r="A371" t="str">
        <f t="shared" si="116"/>
        <v>BoutiqueSalaires en absences</v>
      </c>
      <c r="B371" s="12" t="s">
        <v>120</v>
      </c>
      <c r="C371" s="109" t="s">
        <v>46</v>
      </c>
      <c r="D371" s="82"/>
      <c r="E371" s="14"/>
      <c r="F371" s="23">
        <f>+INDEX('[7]Budget original'!$A$2:$AO$496,MATCH($A371,'[7]Budget original'!$A$2:$A$496,0),MATCH(F$2,'[7]Budget original'!$A$2:$AO$2,0))</f>
        <v>0</v>
      </c>
      <c r="G371" s="84"/>
      <c r="H371" s="14"/>
      <c r="I371" s="23">
        <f>+INDEX('[7]Budget révisé'!$A$2:$AO$496,MATCH($A371,'[7]Budget révisé'!$A$2:$A$496,0),MATCH(I$2,'[7]Budget révisé'!$A$2:$AO$2,0))</f>
        <v>0</v>
      </c>
      <c r="J371" s="42"/>
      <c r="K371" s="14"/>
      <c r="L371" s="23">
        <f>-SUMIFS([7]BV_Data_An_Cour!$O:$O,[7]BV_Data_An_Cour!$U:$U,$B371,[7]BV_Data_An_Cour!$V:$V,$C371,[7]BV_Data_An_Cour!$W:$W,$L$2)</f>
        <v>0</v>
      </c>
      <c r="M371" s="42"/>
      <c r="N371" s="60">
        <f t="shared" si="120"/>
        <v>0</v>
      </c>
      <c r="O371" s="42"/>
      <c r="P371" s="14"/>
      <c r="Q371" s="23">
        <f>-SUMIFS([7]BV_Data_An_Prec!$O:$O,[7]BV_Data_An_Prec!$U:$U,$B371,[7]BV_Data_An_Prec!$V:$V,$C371,[7]BV_Data_An_Prec!$W:$W,$L$2)</f>
        <v>0</v>
      </c>
      <c r="R371" s="42"/>
      <c r="S371" s="86">
        <f t="shared" si="121"/>
        <v>0</v>
      </c>
      <c r="T371" s="11"/>
      <c r="U371" s="11"/>
      <c r="V371" s="14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spans="1:40" ht="15.75" customHeight="1">
      <c r="A372" t="str">
        <f t="shared" si="116"/>
        <v>BoutiqueDéduction à la source</v>
      </c>
      <c r="B372" s="12" t="s">
        <v>120</v>
      </c>
      <c r="C372" s="108" t="s">
        <v>47</v>
      </c>
      <c r="D372" s="110"/>
      <c r="E372" s="111"/>
      <c r="F372" s="31">
        <f>+INDEX('[7]Budget original'!$A$2:$AO$496,MATCH($A372,'[7]Budget original'!$A$2:$A$496,0),MATCH(F$2,'[7]Budget original'!$A$2:$AO$2,0))</f>
        <v>0</v>
      </c>
      <c r="G372" s="112"/>
      <c r="H372" s="111"/>
      <c r="I372" s="31">
        <f>+INDEX('[7]Budget révisé'!$A$2:$AO$496,MATCH($A372,'[7]Budget révisé'!$A$2:$A$496,0),MATCH(I$2,'[7]Budget révisé'!$A$2:$AO$2,0))</f>
        <v>0</v>
      </c>
      <c r="J372" s="113"/>
      <c r="K372" s="111"/>
      <c r="L372" s="34">
        <f>-SUMIFS([7]BV_Data_An_Cour!$O:$O,[7]BV_Data_An_Cour!$U:$U,$B372,[7]BV_Data_An_Cour!$V:$V,$C372,[7]BV_Data_An_Cour!$W:$W,$L$2)</f>
        <v>0</v>
      </c>
      <c r="M372" s="113"/>
      <c r="N372" s="115">
        <f t="shared" si="120"/>
        <v>0</v>
      </c>
      <c r="O372" s="113"/>
      <c r="P372" s="111"/>
      <c r="Q372" s="34">
        <f>-SUMIFS([7]BV_Data_An_Prec!$O:$O,[7]BV_Data_An_Prec!$U:$U,$B372,[7]BV_Data_An_Prec!$V:$V,$C372,[7]BV_Data_An_Prec!$W:$W,$L$2)</f>
        <v>0</v>
      </c>
      <c r="R372" s="113"/>
      <c r="S372" s="116">
        <f t="shared" si="121"/>
        <v>0</v>
      </c>
      <c r="T372" s="11"/>
      <c r="U372" s="11"/>
      <c r="V372" s="14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spans="1:40" ht="15.75" customHeight="1">
      <c r="A373" t="str">
        <f t="shared" si="116"/>
        <v>BoutiqueBénéfices marginaux</v>
      </c>
      <c r="B373" s="12" t="s">
        <v>120</v>
      </c>
      <c r="C373" s="108" t="s">
        <v>48</v>
      </c>
      <c r="D373" s="82"/>
      <c r="E373" s="14"/>
      <c r="F373" s="31">
        <f>+INDEX('[7]Budget original'!$A$2:$AO$496,MATCH($A373,'[7]Budget original'!$A$2:$A$496,0),MATCH(F$2,'[7]Budget original'!$A$2:$AO$2,0))</f>
        <v>0</v>
      </c>
      <c r="G373" s="84"/>
      <c r="H373" s="14"/>
      <c r="I373" s="31">
        <f>+INDEX('[7]Budget révisé'!$A$2:$AO$496,MATCH($A373,'[7]Budget révisé'!$A$2:$A$496,0),MATCH(I$2,'[7]Budget révisé'!$A$2:$AO$2,0))</f>
        <v>0</v>
      </c>
      <c r="J373" s="42"/>
      <c r="K373" s="14"/>
      <c r="L373" s="34">
        <f>-SUMIFS([7]BV_Data_An_Cour!$O:$O,[7]BV_Data_An_Cour!$U:$U,$B373,[7]BV_Data_An_Cour!$V:$V,$C373,[7]BV_Data_An_Cour!$W:$W,$L$2)</f>
        <v>0</v>
      </c>
      <c r="M373" s="42"/>
      <c r="N373" s="60">
        <f t="shared" si="120"/>
        <v>0</v>
      </c>
      <c r="O373" s="42"/>
      <c r="P373" s="14"/>
      <c r="Q373" s="34">
        <f>-SUMIFS([7]BV_Data_An_Prec!$O:$O,[7]BV_Data_An_Prec!$U:$U,$B373,[7]BV_Data_An_Prec!$V:$V,$C373,[7]BV_Data_An_Prec!$W:$W,$L$2)</f>
        <v>0</v>
      </c>
      <c r="R373" s="42"/>
      <c r="S373" s="86">
        <f t="shared" si="121"/>
        <v>0</v>
      </c>
      <c r="T373" s="11"/>
      <c r="U373" s="11"/>
      <c r="V373" s="14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spans="1:40" ht="15.75" customHeight="1">
      <c r="A374" t="str">
        <f t="shared" si="116"/>
        <v>BoutiqueCsst</v>
      </c>
      <c r="B374" s="12" t="s">
        <v>120</v>
      </c>
      <c r="C374" s="108" t="s">
        <v>49</v>
      </c>
      <c r="D374" s="82"/>
      <c r="E374" s="14"/>
      <c r="F374" s="31">
        <f>+INDEX('[7]Budget original'!$A$2:$AO$496,MATCH($A374,'[7]Budget original'!$A$2:$A$496,0),MATCH(F$2,'[7]Budget original'!$A$2:$AO$2,0))</f>
        <v>0</v>
      </c>
      <c r="G374" s="84"/>
      <c r="H374" s="14"/>
      <c r="I374" s="31">
        <f>+INDEX('[7]Budget révisé'!$A$2:$AO$496,MATCH($A374,'[7]Budget révisé'!$A$2:$A$496,0),MATCH(I$2,'[7]Budget révisé'!$A$2:$AO$2,0))</f>
        <v>0</v>
      </c>
      <c r="J374" s="42"/>
      <c r="K374" s="14"/>
      <c r="L374" s="34">
        <f>-SUMIFS([7]BV_Data_An_Cour!$O:$O,[7]BV_Data_An_Cour!$U:$U,$B374,[7]BV_Data_An_Cour!$V:$V,$C374,[7]BV_Data_An_Cour!$W:$W,$L$2)</f>
        <v>0</v>
      </c>
      <c r="M374" s="42"/>
      <c r="N374" s="60">
        <f t="shared" si="120"/>
        <v>0</v>
      </c>
      <c r="O374" s="42"/>
      <c r="P374" s="14"/>
      <c r="Q374" s="34">
        <f>-SUMIFS([7]BV_Data_An_Prec!$O:$O,[7]BV_Data_An_Prec!$U:$U,$B374,[7]BV_Data_An_Prec!$V:$V,$C374,[7]BV_Data_An_Prec!$W:$W,$L$2)</f>
        <v>0</v>
      </c>
      <c r="R374" s="42"/>
      <c r="S374" s="86">
        <f t="shared" si="121"/>
        <v>0</v>
      </c>
      <c r="T374" s="11"/>
      <c r="U374" s="11"/>
      <c r="V374" s="14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1:40" ht="15.75" hidden="1" customHeight="1">
      <c r="A375" t="str">
        <f t="shared" si="116"/>
        <v>Boutique[...]</v>
      </c>
      <c r="B375" s="12" t="s">
        <v>120</v>
      </c>
      <c r="C375" s="30" t="s">
        <v>21</v>
      </c>
      <c r="D375" s="89"/>
      <c r="E375" s="117"/>
      <c r="F375" s="31">
        <f>+INDEX('[7]Budget original'!$A$2:$AO$496,MATCH($A375,'[7]Budget original'!$A$2:$A$496,0),MATCH(F$2,'[7]Budget original'!$A$2:$AO$2,0))</f>
        <v>0</v>
      </c>
      <c r="G375" s="91"/>
      <c r="H375" s="117"/>
      <c r="I375" s="31">
        <f>+INDEX('[7]Budget révisé'!$A$2:$AO$496,MATCH($A375,'[7]Budget révisé'!$A$2:$A$496,0),MATCH(I$2,'[7]Budget révisé'!$A$2:$AO$2,0))</f>
        <v>0</v>
      </c>
      <c r="J375" s="24"/>
      <c r="K375" s="117"/>
      <c r="L375" s="34">
        <f>-SUMIFS([7]BV_Data_An_Cour!$O:$O,[7]BV_Data_An_Cour!$U:$U,$B375,[7]BV_Data_An_Cour!$V:$V,$C375,[7]BV_Data_An_Cour!$W:$W,$L$2)</f>
        <v>0</v>
      </c>
      <c r="M375" s="24"/>
      <c r="N375" s="94">
        <f t="shared" si="120"/>
        <v>0</v>
      </c>
      <c r="O375" s="24"/>
      <c r="P375" s="117"/>
      <c r="Q375" s="34">
        <f>-SUMIFS([7]BV_Data_An_Prec!$O:$O,[7]BV_Data_An_Prec!$U:$U,$B375,[7]BV_Data_An_Prec!$V:$V,$C375,[7]BV_Data_An_Prec!$W:$W,$L$2)</f>
        <v>0</v>
      </c>
      <c r="R375" s="24"/>
      <c r="S375" s="95">
        <f t="shared" si="121"/>
        <v>0</v>
      </c>
      <c r="T375" s="11"/>
      <c r="U375" s="11"/>
      <c r="V375" s="14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spans="1:40" ht="15.75" customHeight="1">
      <c r="A376" t="str">
        <f t="shared" si="116"/>
        <v>BoutiqueTOTAL PERSONNEL</v>
      </c>
      <c r="B376" s="12" t="s">
        <v>120</v>
      </c>
      <c r="C376" s="99" t="s">
        <v>50</v>
      </c>
      <c r="D376" s="100" t="s">
        <v>40</v>
      </c>
      <c r="E376" s="101">
        <f>IFERROR(F376/F$359,0)</f>
        <v>0</v>
      </c>
      <c r="F376" s="102">
        <f>+SUM(F364:F375)</f>
        <v>0</v>
      </c>
      <c r="G376" s="103" t="s">
        <v>40</v>
      </c>
      <c r="H376" s="101">
        <f>IFERROR(I376/I$359,0)</f>
        <v>0</v>
      </c>
      <c r="I376" s="102">
        <f>+SUM(I364:I375)</f>
        <v>0</v>
      </c>
      <c r="J376" s="103" t="s">
        <v>40</v>
      </c>
      <c r="K376" s="101">
        <f>IFERROR(L376/L$359,0)</f>
        <v>0</v>
      </c>
      <c r="L376" s="102">
        <f>+SUM(L364:L375)</f>
        <v>0</v>
      </c>
      <c r="M376" s="154"/>
      <c r="N376" s="119">
        <f t="shared" si="120"/>
        <v>0</v>
      </c>
      <c r="O376" s="103" t="s">
        <v>40</v>
      </c>
      <c r="P376" s="101">
        <f>IFERROR(Q376/Q$359,0)</f>
        <v>0</v>
      </c>
      <c r="Q376" s="102">
        <f>+SUM(Q364:Q375)</f>
        <v>0</v>
      </c>
      <c r="R376" s="154"/>
      <c r="S376" s="120">
        <f t="shared" si="121"/>
        <v>0</v>
      </c>
      <c r="T376" s="11"/>
      <c r="U376" s="11"/>
      <c r="V376" s="14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spans="1:40" ht="15.75" customHeight="1">
      <c r="A377" t="str">
        <f t="shared" si="116"/>
        <v>BoutiquePublicité 2</v>
      </c>
      <c r="B377" s="12" t="s">
        <v>120</v>
      </c>
      <c r="C377" s="221" t="s">
        <v>51</v>
      </c>
      <c r="D377" s="82"/>
      <c r="E377" s="14"/>
      <c r="F377" s="31">
        <f>+INDEX('[7]Budget original'!$A$2:$AO$496,MATCH($A377,'[7]Budget original'!$A$2:$A$496,0),MATCH(F$2,'[7]Budget original'!$A$2:$AO$2,0))</f>
        <v>0</v>
      </c>
      <c r="G377" s="84"/>
      <c r="H377" s="14"/>
      <c r="I377" s="31">
        <f>+INDEX('[7]Budget révisé'!$A$2:$AO$496,MATCH($A377,'[7]Budget révisé'!$A$2:$A$496,0),MATCH(I$2,'[7]Budget révisé'!$A$2:$AO$2,0))</f>
        <v>0</v>
      </c>
      <c r="J377" s="42"/>
      <c r="K377" s="14"/>
      <c r="L377" s="34">
        <f>-SUMIFS([7]BV_Data_An_Cour!$O:$O,[7]BV_Data_An_Cour!$U:$U,$B377,[7]BV_Data_An_Cour!$V:$V,$C377,[7]BV_Data_An_Cour!$W:$W,$L$2)</f>
        <v>0</v>
      </c>
      <c r="M377" s="42"/>
      <c r="N377" s="60">
        <f t="shared" si="120"/>
        <v>0</v>
      </c>
      <c r="O377" s="42"/>
      <c r="P377" s="14"/>
      <c r="Q377" s="34">
        <f>-SUMIFS([7]BV_Data_An_Prec!$O:$O,[7]BV_Data_An_Prec!$U:$U,$B377,[7]BV_Data_An_Prec!$V:$V,$C377,[7]BV_Data_An_Prec!$W:$W,$L$2)</f>
        <v>0</v>
      </c>
      <c r="R377" s="42"/>
      <c r="S377" s="86">
        <f t="shared" si="121"/>
        <v>0</v>
      </c>
      <c r="T377" s="11"/>
      <c r="U377" s="11"/>
      <c r="V377" s="14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spans="1:40" ht="15.75" customHeight="1">
      <c r="A378" t="str">
        <f t="shared" si="116"/>
        <v>BoutiqueService gratuit 2</v>
      </c>
      <c r="B378" s="12" t="s">
        <v>120</v>
      </c>
      <c r="C378" s="108" t="s">
        <v>52</v>
      </c>
      <c r="D378" s="82"/>
      <c r="E378" s="14"/>
      <c r="F378" s="31">
        <f>+INDEX('[7]Budget original'!$A$2:$AO$496,MATCH($A378,'[7]Budget original'!$A$2:$A$496,0),MATCH(F$2,'[7]Budget original'!$A$2:$AO$2,0))</f>
        <v>0</v>
      </c>
      <c r="G378" s="84"/>
      <c r="H378" s="14"/>
      <c r="I378" s="31">
        <f>+INDEX('[7]Budget révisé'!$A$2:$AO$496,MATCH($A378,'[7]Budget révisé'!$A$2:$A$496,0),MATCH(I$2,'[7]Budget révisé'!$A$2:$AO$2,0))</f>
        <v>0</v>
      </c>
      <c r="J378" s="42"/>
      <c r="K378" s="14"/>
      <c r="L378" s="34">
        <f>-SUMIFS([7]BV_Data_An_Cour!$O:$O,[7]BV_Data_An_Cour!$U:$U,$B378,[7]BV_Data_An_Cour!$V:$V,$C378,[7]BV_Data_An_Cour!$W:$W,$L$2)</f>
        <v>0</v>
      </c>
      <c r="M378" s="42"/>
      <c r="N378" s="60">
        <f t="shared" si="120"/>
        <v>0</v>
      </c>
      <c r="O378" s="42"/>
      <c r="P378" s="14"/>
      <c r="Q378" s="34">
        <f>-SUMIFS([7]BV_Data_An_Prec!$O:$O,[7]BV_Data_An_Prec!$U:$U,$B378,[7]BV_Data_An_Prec!$V:$V,$C378,[7]BV_Data_An_Prec!$W:$W,$L$2)</f>
        <v>0</v>
      </c>
      <c r="R378" s="42"/>
      <c r="S378" s="86">
        <f t="shared" si="121"/>
        <v>0</v>
      </c>
      <c r="T378" s="11"/>
      <c r="U378" s="11"/>
      <c r="V378" s="14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spans="1:40" ht="15.75" customHeight="1">
      <c r="A379" t="str">
        <f t="shared" si="116"/>
        <v>BoutiqueFrais véhicules de cie</v>
      </c>
      <c r="B379" s="12" t="s">
        <v>120</v>
      </c>
      <c r="C379" s="109" t="s">
        <v>53</v>
      </c>
      <c r="D379" s="89"/>
      <c r="E379" s="117"/>
      <c r="F379" s="23">
        <f>+INDEX('[7]Budget original'!$A$2:$AO$496,MATCH($A379,'[7]Budget original'!$A$2:$A$496,0),MATCH(F$2,'[7]Budget original'!$A$2:$AO$2,0))</f>
        <v>0</v>
      </c>
      <c r="G379" s="91"/>
      <c r="H379" s="117"/>
      <c r="I379" s="23">
        <f>+INDEX('[7]Budget révisé'!$A$2:$AO$496,MATCH($A379,'[7]Budget révisé'!$A$2:$A$496,0),MATCH(I$2,'[7]Budget révisé'!$A$2:$AO$2,0))</f>
        <v>0</v>
      </c>
      <c r="J379" s="24"/>
      <c r="K379" s="117"/>
      <c r="L379" s="23">
        <f>-SUMIFS([7]BV_Data_An_Cour!$O:$O,[7]BV_Data_An_Cour!$U:$U,$B379,[7]BV_Data_An_Cour!$V:$V,$C379,[7]BV_Data_An_Cour!$W:$W,$L$2)</f>
        <v>0</v>
      </c>
      <c r="M379" s="24"/>
      <c r="N379" s="94">
        <f t="shared" si="120"/>
        <v>0</v>
      </c>
      <c r="O379" s="24"/>
      <c r="P379" s="117"/>
      <c r="Q379" s="23">
        <f>-SUMIFS([7]BV_Data_An_Prec!$O:$O,[7]BV_Data_An_Prec!$U:$U,$B379,[7]BV_Data_An_Prec!$V:$V,$C379,[7]BV_Data_An_Prec!$W:$W,$L$2)</f>
        <v>0</v>
      </c>
      <c r="R379" s="24"/>
      <c r="S379" s="95">
        <f t="shared" si="121"/>
        <v>0</v>
      </c>
      <c r="T379" s="11"/>
      <c r="U379" s="11"/>
      <c r="V379" s="14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1:40" ht="15.75" customHeight="1">
      <c r="A380" t="str">
        <f t="shared" si="116"/>
        <v>BoutiqueInformatique</v>
      </c>
      <c r="B380" s="12" t="s">
        <v>120</v>
      </c>
      <c r="C380" s="108" t="s">
        <v>54</v>
      </c>
      <c r="D380" s="82"/>
      <c r="E380" s="14"/>
      <c r="F380" s="31">
        <f>+INDEX('[7]Budget original'!$A$2:$AO$496,MATCH($A380,'[7]Budget original'!$A$2:$A$496,0),MATCH(F$2,'[7]Budget original'!$A$2:$AO$2,0))</f>
        <v>0</v>
      </c>
      <c r="G380" s="84"/>
      <c r="H380" s="14"/>
      <c r="I380" s="31">
        <f>+INDEX('[7]Budget révisé'!$A$2:$AO$496,MATCH($A380,'[7]Budget révisé'!$A$2:$A$496,0),MATCH(I$2,'[7]Budget révisé'!$A$2:$AO$2,0))</f>
        <v>0</v>
      </c>
      <c r="J380" s="42"/>
      <c r="K380" s="14"/>
      <c r="L380" s="34">
        <f>-SUMIFS([7]BV_Data_An_Cour!$O:$O,[7]BV_Data_An_Cour!$U:$U,$B380,[7]BV_Data_An_Cour!$V:$V,$C380,[7]BV_Data_An_Cour!$W:$W,$L$2)</f>
        <v>0</v>
      </c>
      <c r="M380" s="42"/>
      <c r="N380" s="60">
        <f t="shared" si="120"/>
        <v>0</v>
      </c>
      <c r="O380" s="42"/>
      <c r="P380" s="14"/>
      <c r="Q380" s="34">
        <f>-SUMIFS([7]BV_Data_An_Prec!$O:$O,[7]BV_Data_An_Prec!$U:$U,$B380,[7]BV_Data_An_Prec!$V:$V,$C380,[7]BV_Data_An_Prec!$W:$W,$L$2)</f>
        <v>0</v>
      </c>
      <c r="R380" s="42"/>
      <c r="S380" s="86">
        <f t="shared" si="121"/>
        <v>0</v>
      </c>
      <c r="T380" s="11"/>
      <c r="U380" s="11"/>
      <c r="V380" s="14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spans="1:40" ht="15.75" customHeight="1">
      <c r="A381" t="str">
        <f t="shared" si="116"/>
        <v>BoutiqueFrais de déplacement</v>
      </c>
      <c r="B381" s="12" t="s">
        <v>120</v>
      </c>
      <c r="C381" s="108" t="s">
        <v>55</v>
      </c>
      <c r="D381" s="82"/>
      <c r="E381" s="14"/>
      <c r="F381" s="31">
        <f>+INDEX('[7]Budget original'!$A$2:$AO$496,MATCH($A381,'[7]Budget original'!$A$2:$A$496,0),MATCH(F$2,'[7]Budget original'!$A$2:$AO$2,0))</f>
        <v>0</v>
      </c>
      <c r="G381" s="84"/>
      <c r="H381" s="14"/>
      <c r="I381" s="31">
        <f>+INDEX('[7]Budget révisé'!$A$2:$AO$496,MATCH($A381,'[7]Budget révisé'!$A$2:$A$496,0),MATCH(I$2,'[7]Budget révisé'!$A$2:$AO$2,0))</f>
        <v>0</v>
      </c>
      <c r="J381" s="42"/>
      <c r="K381" s="14"/>
      <c r="L381" s="34">
        <f>-SUMIFS([7]BV_Data_An_Cour!$O:$O,[7]BV_Data_An_Cour!$U:$U,$B381,[7]BV_Data_An_Cour!$V:$V,$C381,[7]BV_Data_An_Cour!$W:$W,$L$2)</f>
        <v>0</v>
      </c>
      <c r="M381" s="42"/>
      <c r="N381" s="60">
        <f t="shared" si="120"/>
        <v>0</v>
      </c>
      <c r="O381" s="42"/>
      <c r="P381" s="14"/>
      <c r="Q381" s="34">
        <f>-SUMIFS([7]BV_Data_An_Prec!$O:$O,[7]BV_Data_An_Prec!$U:$U,$B381,[7]BV_Data_An_Prec!$V:$V,$C381,[7]BV_Data_An_Prec!$W:$W,$L$2)</f>
        <v>0</v>
      </c>
      <c r="R381" s="42"/>
      <c r="S381" s="86">
        <f t="shared" si="121"/>
        <v>0</v>
      </c>
      <c r="T381" s="11"/>
      <c r="U381" s="11"/>
      <c r="V381" s="14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spans="1:40" ht="15.75" customHeight="1">
      <c r="A382" t="str">
        <f t="shared" si="116"/>
        <v>BoutiqueServices extérieurs</v>
      </c>
      <c r="B382" s="12" t="s">
        <v>120</v>
      </c>
      <c r="C382" s="108" t="s">
        <v>56</v>
      </c>
      <c r="D382" s="89"/>
      <c r="E382" s="117"/>
      <c r="F382" s="23">
        <f>+INDEX('[7]Budget original'!$A$2:$AO$496,MATCH($A382,'[7]Budget original'!$A$2:$A$496,0),MATCH(F$2,'[7]Budget original'!$A$2:$AO$2,0))</f>
        <v>0</v>
      </c>
      <c r="G382" s="91"/>
      <c r="H382" s="117"/>
      <c r="I382" s="23">
        <f>+INDEX('[7]Budget révisé'!$A$2:$AO$496,MATCH($A382,'[7]Budget révisé'!$A$2:$A$496,0),MATCH(I$2,'[7]Budget révisé'!$A$2:$AO$2,0))</f>
        <v>0</v>
      </c>
      <c r="J382" s="24"/>
      <c r="K382" s="117"/>
      <c r="L382" s="23">
        <f>-SUMIFS([7]BV_Data_An_Cour!$O:$O,[7]BV_Data_An_Cour!$U:$U,$B382,[7]BV_Data_An_Cour!$V:$V,$C382,[7]BV_Data_An_Cour!$W:$W,$L$2)</f>
        <v>0</v>
      </c>
      <c r="M382" s="24"/>
      <c r="N382" s="94">
        <f t="shared" si="120"/>
        <v>0</v>
      </c>
      <c r="O382" s="24"/>
      <c r="P382" s="117"/>
      <c r="Q382" s="23">
        <f>-SUMIFS([7]BV_Data_An_Prec!$O:$O,[7]BV_Data_An_Prec!$U:$U,$B382,[7]BV_Data_An_Prec!$V:$V,$C382,[7]BV_Data_An_Prec!$W:$W,$L$2)</f>
        <v>0</v>
      </c>
      <c r="R382" s="24"/>
      <c r="S382" s="95">
        <f t="shared" si="121"/>
        <v>0</v>
      </c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spans="1:40" ht="20.25" customHeight="1">
      <c r="A383" t="str">
        <f t="shared" si="116"/>
        <v>BoutiqueFournitures autres</v>
      </c>
      <c r="B383" s="12" t="s">
        <v>120</v>
      </c>
      <c r="C383" s="221" t="s">
        <v>57</v>
      </c>
      <c r="D383" s="82"/>
      <c r="E383" s="14"/>
      <c r="F383" s="31">
        <f>+INDEX('[7]Budget original'!$A$2:$AO$496,MATCH($A383,'[7]Budget original'!$A$2:$A$496,0),MATCH(F$2,'[7]Budget original'!$A$2:$AO$2,0))</f>
        <v>0</v>
      </c>
      <c r="G383" s="84"/>
      <c r="H383" s="14"/>
      <c r="I383" s="31">
        <f>+INDEX('[7]Budget révisé'!$A$2:$AO$496,MATCH($A383,'[7]Budget révisé'!$A$2:$A$496,0),MATCH(I$2,'[7]Budget révisé'!$A$2:$AO$2,0))</f>
        <v>0</v>
      </c>
      <c r="J383" s="42"/>
      <c r="K383" s="14"/>
      <c r="L383" s="34">
        <f>-SUMIFS([7]BV_Data_An_Cour!$O:$O,[7]BV_Data_An_Cour!$U:$U,$B383,[7]BV_Data_An_Cour!$V:$V,$C383,[7]BV_Data_An_Cour!$W:$W,$L$2)</f>
        <v>0</v>
      </c>
      <c r="M383" s="42"/>
      <c r="N383" s="60">
        <f t="shared" si="120"/>
        <v>0</v>
      </c>
      <c r="O383" s="42"/>
      <c r="P383" s="14"/>
      <c r="Q383" s="34">
        <f>-SUMIFS([7]BV_Data_An_Prec!$O:$O,[7]BV_Data_An_Prec!$U:$U,$B383,[7]BV_Data_An_Prec!$V:$V,$C383,[7]BV_Data_An_Prec!$W:$W,$L$2)</f>
        <v>0</v>
      </c>
      <c r="R383" s="42"/>
      <c r="S383" s="86">
        <f t="shared" si="121"/>
        <v>0</v>
      </c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spans="1:40" ht="20.25" customHeight="1">
      <c r="A384" t="str">
        <f t="shared" si="116"/>
        <v>BoutiqueUniformes</v>
      </c>
      <c r="B384" s="12" t="s">
        <v>120</v>
      </c>
      <c r="C384" s="108" t="s">
        <v>58</v>
      </c>
      <c r="D384" s="82"/>
      <c r="E384" s="14"/>
      <c r="F384" s="31">
        <f>+INDEX('[7]Budget original'!$A$2:$AO$496,MATCH($A384,'[7]Budget original'!$A$2:$A$496,0),MATCH(F$2,'[7]Budget original'!$A$2:$AO$2,0))</f>
        <v>0</v>
      </c>
      <c r="G384" s="84"/>
      <c r="H384" s="14"/>
      <c r="I384" s="31">
        <f>+INDEX('[7]Budget révisé'!$A$2:$AO$496,MATCH($A384,'[7]Budget révisé'!$A$2:$A$496,0),MATCH(I$2,'[7]Budget révisé'!$A$2:$AO$2,0))</f>
        <v>0</v>
      </c>
      <c r="J384" s="42"/>
      <c r="K384" s="14"/>
      <c r="L384" s="34">
        <f>-SUMIFS([7]BV_Data_An_Cour!$O:$O,[7]BV_Data_An_Cour!$U:$U,$B384,[7]BV_Data_An_Cour!$V:$V,$C384,[7]BV_Data_An_Cour!$W:$W,$L$2)</f>
        <v>0</v>
      </c>
      <c r="M384" s="42"/>
      <c r="N384" s="60">
        <f t="shared" si="120"/>
        <v>0</v>
      </c>
      <c r="O384" s="42"/>
      <c r="P384" s="14"/>
      <c r="Q384" s="34">
        <f>-SUMIFS([7]BV_Data_An_Prec!$O:$O,[7]BV_Data_An_Prec!$U:$U,$B384,[7]BV_Data_An_Prec!$V:$V,$C384,[7]BV_Data_An_Prec!$W:$W,$L$2)</f>
        <v>0</v>
      </c>
      <c r="R384" s="42"/>
      <c r="S384" s="86">
        <f t="shared" si="121"/>
        <v>0</v>
      </c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1:40" ht="20.25" customHeight="1">
      <c r="A385" t="str">
        <f t="shared" si="116"/>
        <v>BoutiquePapeterie</v>
      </c>
      <c r="B385" s="12" t="s">
        <v>120</v>
      </c>
      <c r="C385" s="108" t="s">
        <v>59</v>
      </c>
      <c r="D385" s="82"/>
      <c r="E385" s="14"/>
      <c r="F385" s="31">
        <f>+INDEX('[7]Budget original'!$A$2:$AO$496,MATCH($A385,'[7]Budget original'!$A$2:$A$496,0),MATCH(F$2,'[7]Budget original'!$A$2:$AO$2,0))</f>
        <v>0</v>
      </c>
      <c r="G385" s="84"/>
      <c r="H385" s="14"/>
      <c r="I385" s="31">
        <f>+INDEX('[7]Budget révisé'!$A$2:$AO$496,MATCH($A385,'[7]Budget révisé'!$A$2:$A$496,0),MATCH(I$2,'[7]Budget révisé'!$A$2:$AO$2,0))</f>
        <v>0</v>
      </c>
      <c r="J385" s="42"/>
      <c r="K385" s="14"/>
      <c r="L385" s="34">
        <f>-SUMIFS([7]BV_Data_An_Cour!$O:$O,[7]BV_Data_An_Cour!$U:$U,$B385,[7]BV_Data_An_Cour!$V:$V,$C385,[7]BV_Data_An_Cour!$W:$W,$L$2)</f>
        <v>0</v>
      </c>
      <c r="M385" s="42"/>
      <c r="N385" s="60">
        <f t="shared" si="120"/>
        <v>0</v>
      </c>
      <c r="O385" s="42"/>
      <c r="P385" s="14"/>
      <c r="Q385" s="34">
        <f>-SUMIFS([7]BV_Data_An_Prec!$O:$O,[7]BV_Data_An_Prec!$U:$U,$B385,[7]BV_Data_An_Prec!$V:$V,$C385,[7]BV_Data_An_Prec!$W:$W,$L$2)</f>
        <v>0</v>
      </c>
      <c r="R385" s="42"/>
      <c r="S385" s="86">
        <f t="shared" si="121"/>
        <v>0</v>
      </c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spans="1:40" ht="20.25" customHeight="1">
      <c r="A386" t="str">
        <f t="shared" si="116"/>
        <v>BoutiqueTéléphone</v>
      </c>
      <c r="B386" s="12" t="s">
        <v>120</v>
      </c>
      <c r="C386" s="108" t="s">
        <v>60</v>
      </c>
      <c r="D386" s="82"/>
      <c r="E386" s="14"/>
      <c r="F386" s="31">
        <f>+INDEX('[7]Budget original'!$A$2:$AO$496,MATCH($A386,'[7]Budget original'!$A$2:$A$496,0),MATCH(F$2,'[7]Budget original'!$A$2:$AO$2,0))</f>
        <v>0</v>
      </c>
      <c r="G386" s="84"/>
      <c r="H386" s="14"/>
      <c r="I386" s="31">
        <f>+INDEX('[7]Budget révisé'!$A$2:$AO$496,MATCH($A386,'[7]Budget révisé'!$A$2:$A$496,0),MATCH(I$2,'[7]Budget révisé'!$A$2:$AO$2,0))</f>
        <v>0</v>
      </c>
      <c r="J386" s="42"/>
      <c r="K386" s="14"/>
      <c r="L386" s="34">
        <f>-SUMIFS([7]BV_Data_An_Cour!$O:$O,[7]BV_Data_An_Cour!$U:$U,$B386,[7]BV_Data_An_Cour!$V:$V,$C386,[7]BV_Data_An_Cour!$W:$W,$L$2)</f>
        <v>0</v>
      </c>
      <c r="M386" s="42"/>
      <c r="N386" s="60">
        <f t="shared" si="120"/>
        <v>0</v>
      </c>
      <c r="O386" s="42"/>
      <c r="P386" s="14"/>
      <c r="Q386" s="34">
        <f>-SUMIFS([7]BV_Data_An_Prec!$O:$O,[7]BV_Data_An_Prec!$U:$U,$B386,[7]BV_Data_An_Prec!$V:$V,$C386,[7]BV_Data_An_Prec!$W:$W,$L$2)</f>
        <v>0</v>
      </c>
      <c r="R386" s="42"/>
      <c r="S386" s="86">
        <f t="shared" si="121"/>
        <v>0</v>
      </c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spans="1:40" ht="20.25" customHeight="1">
      <c r="A387" t="str">
        <f t="shared" si="116"/>
        <v>BoutiqueFrais postaux</v>
      </c>
      <c r="B387" s="12" t="s">
        <v>120</v>
      </c>
      <c r="C387" s="108" t="s">
        <v>61</v>
      </c>
      <c r="D387" s="82"/>
      <c r="E387" s="14"/>
      <c r="F387" s="31">
        <f>+INDEX('[7]Budget original'!$A$2:$AO$496,MATCH($A387,'[7]Budget original'!$A$2:$A$496,0),MATCH(F$2,'[7]Budget original'!$A$2:$AO$2,0))</f>
        <v>0</v>
      </c>
      <c r="G387" s="84"/>
      <c r="H387" s="14"/>
      <c r="I387" s="31">
        <f>+INDEX('[7]Budget révisé'!$A$2:$AO$496,MATCH($A387,'[7]Budget révisé'!$A$2:$A$496,0),MATCH(I$2,'[7]Budget révisé'!$A$2:$AO$2,0))</f>
        <v>0</v>
      </c>
      <c r="J387" s="42"/>
      <c r="K387" s="14"/>
      <c r="L387" s="34">
        <f>-SUMIFS([7]BV_Data_An_Cour!$O:$O,[7]BV_Data_An_Cour!$U:$U,$B387,[7]BV_Data_An_Cour!$V:$V,$C387,[7]BV_Data_An_Cour!$W:$W,$L$2)</f>
        <v>0</v>
      </c>
      <c r="M387" s="42"/>
      <c r="N387" s="60">
        <f t="shared" si="120"/>
        <v>0</v>
      </c>
      <c r="O387" s="42"/>
      <c r="P387" s="14"/>
      <c r="Q387" s="34">
        <f>-SUMIFS([7]BV_Data_An_Prec!$O:$O,[7]BV_Data_An_Prec!$U:$U,$B387,[7]BV_Data_An_Prec!$V:$V,$C387,[7]BV_Data_An_Prec!$W:$W,$L$2)</f>
        <v>0</v>
      </c>
      <c r="R387" s="42"/>
      <c r="S387" s="86">
        <f t="shared" si="121"/>
        <v>0</v>
      </c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spans="1:40" ht="20.25" customHeight="1">
      <c r="A388" t="str">
        <f t="shared" si="116"/>
        <v>BoutiqueDivers</v>
      </c>
      <c r="B388" s="12" t="s">
        <v>120</v>
      </c>
      <c r="C388" s="108" t="s">
        <v>62</v>
      </c>
      <c r="D388" s="82"/>
      <c r="E388" s="14"/>
      <c r="F388" s="31">
        <f>+INDEX('[7]Budget original'!$A$2:$AO$496,MATCH($A388,'[7]Budget original'!$A$2:$A$496,0),MATCH(F$2,'[7]Budget original'!$A$2:$AO$2,0))</f>
        <v>0</v>
      </c>
      <c r="G388" s="84"/>
      <c r="H388" s="14"/>
      <c r="I388" s="31">
        <f>+INDEX('[7]Budget révisé'!$A$2:$AO$496,MATCH($A388,'[7]Budget révisé'!$A$2:$A$496,0),MATCH(I$2,'[7]Budget révisé'!$A$2:$AO$2,0))</f>
        <v>0</v>
      </c>
      <c r="J388" s="42"/>
      <c r="K388" s="14"/>
      <c r="L388" s="34">
        <f>-SUMIFS([7]BV_Data_An_Cour!$O:$O,[7]BV_Data_An_Cour!$U:$U,$B388,[7]BV_Data_An_Cour!$V:$V,$C388,[7]BV_Data_An_Cour!$W:$W,$L$2)</f>
        <v>0</v>
      </c>
      <c r="M388" s="42"/>
      <c r="N388" s="60">
        <f t="shared" si="120"/>
        <v>0</v>
      </c>
      <c r="O388" s="42"/>
      <c r="P388" s="14"/>
      <c r="Q388" s="34">
        <f>-SUMIFS([7]BV_Data_An_Prec!$O:$O,[7]BV_Data_An_Prec!$U:$U,$B388,[7]BV_Data_An_Prec!$V:$V,$C388,[7]BV_Data_An_Prec!$W:$W,$L$2)</f>
        <v>0</v>
      </c>
      <c r="R388" s="42"/>
      <c r="S388" s="86">
        <f t="shared" si="121"/>
        <v>0</v>
      </c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spans="1:40" ht="20.25" customHeight="1">
      <c r="A389" t="str">
        <f t="shared" si="116"/>
        <v>BoutiqueFormation</v>
      </c>
      <c r="B389" s="12" t="s">
        <v>120</v>
      </c>
      <c r="C389" s="108" t="s">
        <v>63</v>
      </c>
      <c r="D389" s="82"/>
      <c r="E389" s="14"/>
      <c r="F389" s="31">
        <f>+INDEX('[7]Budget original'!$A$2:$AO$496,MATCH($A389,'[7]Budget original'!$A$2:$A$496,0),MATCH(F$2,'[7]Budget original'!$A$2:$AO$2,0))</f>
        <v>0</v>
      </c>
      <c r="G389" s="84"/>
      <c r="H389" s="14"/>
      <c r="I389" s="31">
        <f>+INDEX('[7]Budget révisé'!$A$2:$AO$496,MATCH($A389,'[7]Budget révisé'!$A$2:$A$496,0),MATCH(I$2,'[7]Budget révisé'!$A$2:$AO$2,0))</f>
        <v>0</v>
      </c>
      <c r="J389" s="42"/>
      <c r="K389" s="14"/>
      <c r="L389" s="34">
        <f>-SUMIFS([7]BV_Data_An_Cour!$O:$O,[7]BV_Data_An_Cour!$U:$U,$B389,[7]BV_Data_An_Cour!$V:$V,$C389,[7]BV_Data_An_Cour!$W:$W,$L$2)</f>
        <v>0</v>
      </c>
      <c r="M389" s="42"/>
      <c r="N389" s="60">
        <f t="shared" si="120"/>
        <v>0</v>
      </c>
      <c r="O389" s="42"/>
      <c r="P389" s="14"/>
      <c r="Q389" s="34">
        <f>-SUMIFS([7]BV_Data_An_Prec!$O:$O,[7]BV_Data_An_Prec!$U:$U,$B389,[7]BV_Data_An_Prec!$V:$V,$C389,[7]BV_Data_An_Prec!$W:$W,$L$2)</f>
        <v>0</v>
      </c>
      <c r="R389" s="42"/>
      <c r="S389" s="86">
        <f t="shared" si="121"/>
        <v>0</v>
      </c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1:40" ht="20.25" customHeight="1">
      <c r="A390" t="str">
        <f t="shared" si="116"/>
        <v>BoutiqueFrais bancaires</v>
      </c>
      <c r="B390" s="12" t="s">
        <v>120</v>
      </c>
      <c r="C390" s="108" t="s">
        <v>64</v>
      </c>
      <c r="D390" s="82"/>
      <c r="E390" s="14"/>
      <c r="F390" s="31">
        <f>+INDEX('[7]Budget original'!$A$2:$AO$496,MATCH($A390,'[7]Budget original'!$A$2:$A$496,0),MATCH(F$2,'[7]Budget original'!$A$2:$AO$2,0))</f>
        <v>0</v>
      </c>
      <c r="G390" s="84"/>
      <c r="H390" s="14"/>
      <c r="I390" s="31">
        <f>+INDEX('[7]Budget révisé'!$A$2:$AO$496,MATCH($A390,'[7]Budget révisé'!$A$2:$A$496,0),MATCH(I$2,'[7]Budget révisé'!$A$2:$AO$2,0))</f>
        <v>0</v>
      </c>
      <c r="J390" s="42"/>
      <c r="K390" s="14"/>
      <c r="L390" s="34">
        <f>-SUMIFS([7]BV_Data_An_Cour!$O:$O,[7]BV_Data_An_Cour!$U:$U,$B390,[7]BV_Data_An_Cour!$V:$V,$C390,[7]BV_Data_An_Cour!$W:$W,$L$2)</f>
        <v>0</v>
      </c>
      <c r="M390" s="42"/>
      <c r="N390" s="60">
        <f t="shared" si="120"/>
        <v>0</v>
      </c>
      <c r="O390" s="42"/>
      <c r="P390" s="14"/>
      <c r="Q390" s="34">
        <f>-SUMIFS([7]BV_Data_An_Prec!$O:$O,[7]BV_Data_An_Prec!$U:$U,$B390,[7]BV_Data_An_Prec!$V:$V,$C390,[7]BV_Data_An_Prec!$W:$W,$L$2)</f>
        <v>0</v>
      </c>
      <c r="R390" s="42"/>
      <c r="S390" s="86">
        <f t="shared" si="121"/>
        <v>0</v>
      </c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spans="1:40" ht="15.75" hidden="1" customHeight="1">
      <c r="A391" t="str">
        <f t="shared" si="116"/>
        <v>Boutique[...]</v>
      </c>
      <c r="B391" s="12" t="s">
        <v>120</v>
      </c>
      <c r="C391" s="108" t="s">
        <v>21</v>
      </c>
      <c r="D391" s="82"/>
      <c r="E391" s="14"/>
      <c r="F391" s="31">
        <f>+INDEX('[7]Budget original'!$A$2:$AO$496,MATCH($A391,'[7]Budget original'!$A$2:$A$496,0),MATCH(F$2,'[7]Budget original'!$A$2:$AO$2,0))</f>
        <v>0</v>
      </c>
      <c r="G391" s="84"/>
      <c r="H391" s="14"/>
      <c r="I391" s="31">
        <f>+INDEX('[7]Budget révisé'!$A$2:$AO$496,MATCH($A391,'[7]Budget révisé'!$A$2:$A$496,0),MATCH(I$2,'[7]Budget révisé'!$A$2:$AO$2,0))</f>
        <v>0</v>
      </c>
      <c r="J391" s="42"/>
      <c r="K391" s="14"/>
      <c r="L391" s="34">
        <f>-SUMIFS([7]BV_Data_An_Cour!$O:$O,[7]BV_Data_An_Cour!$U:$U,$B391,[7]BV_Data_An_Cour!$V:$V,$C391,[7]BV_Data_An_Cour!$W:$W,$L$2)</f>
        <v>0</v>
      </c>
      <c r="M391" s="42"/>
      <c r="N391" s="60">
        <f t="shared" si="120"/>
        <v>0</v>
      </c>
      <c r="O391" s="42"/>
      <c r="P391" s="14"/>
      <c r="Q391" s="34">
        <f>-SUMIFS([7]BV_Data_An_Prec!$O:$O,[7]BV_Data_An_Prec!$U:$U,$B391,[7]BV_Data_An_Prec!$V:$V,$C391,[7]BV_Data_An_Prec!$W:$W,$L$2)</f>
        <v>0</v>
      </c>
      <c r="R391" s="42"/>
      <c r="S391" s="86">
        <f t="shared" si="121"/>
        <v>0</v>
      </c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spans="1:40" ht="15.75" hidden="1" customHeight="1">
      <c r="A392" t="str">
        <f t="shared" si="116"/>
        <v>Boutique[...]</v>
      </c>
      <c r="B392" s="12" t="s">
        <v>120</v>
      </c>
      <c r="C392" s="108" t="s">
        <v>21</v>
      </c>
      <c r="D392" s="82"/>
      <c r="E392" s="14"/>
      <c r="F392" s="31">
        <f>+INDEX('[7]Budget original'!$A$2:$AO$496,MATCH($A392,'[7]Budget original'!$A$2:$A$496,0),MATCH(F$2,'[7]Budget original'!$A$2:$AO$2,0))</f>
        <v>0</v>
      </c>
      <c r="G392" s="84"/>
      <c r="H392" s="14"/>
      <c r="I392" s="31">
        <f>+INDEX('[7]Budget révisé'!$A$2:$AO$496,MATCH($A392,'[7]Budget révisé'!$A$2:$A$496,0),MATCH(I$2,'[7]Budget révisé'!$A$2:$AO$2,0))</f>
        <v>0</v>
      </c>
      <c r="J392" s="42"/>
      <c r="K392" s="14"/>
      <c r="L392" s="34">
        <f>-SUMIFS([7]BV_Data_An_Cour!$O:$O,[7]BV_Data_An_Cour!$U:$U,$B392,[7]BV_Data_An_Cour!$V:$V,$C392,[7]BV_Data_An_Cour!$W:$W,$L$2)</f>
        <v>0</v>
      </c>
      <c r="M392" s="42"/>
      <c r="N392" s="60">
        <f t="shared" si="120"/>
        <v>0</v>
      </c>
      <c r="O392" s="42"/>
      <c r="P392" s="14"/>
      <c r="Q392" s="34">
        <f>-SUMIFS([7]BV_Data_An_Prec!$O:$O,[7]BV_Data_An_Prec!$U:$U,$B392,[7]BV_Data_An_Prec!$V:$V,$C392,[7]BV_Data_An_Prec!$W:$W,$L$2)</f>
        <v>0</v>
      </c>
      <c r="R392" s="42"/>
      <c r="S392" s="86">
        <f t="shared" si="121"/>
        <v>0</v>
      </c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spans="1:40" ht="15.75" hidden="1" customHeight="1">
      <c r="A393" t="str">
        <f t="shared" si="116"/>
        <v>Boutique[...]</v>
      </c>
      <c r="B393" s="12" t="s">
        <v>120</v>
      </c>
      <c r="C393" s="108" t="s">
        <v>21</v>
      </c>
      <c r="D393" s="89"/>
      <c r="E393" s="117"/>
      <c r="F393" s="31">
        <f>+INDEX('[7]Budget original'!$A$2:$AO$496,MATCH($A393,'[7]Budget original'!$A$2:$A$496,0),MATCH(F$2,'[7]Budget original'!$A$2:$AO$2,0))</f>
        <v>0</v>
      </c>
      <c r="G393" s="91"/>
      <c r="H393" s="117"/>
      <c r="I393" s="31">
        <f>+INDEX('[7]Budget révisé'!$A$2:$AO$496,MATCH($A393,'[7]Budget révisé'!$A$2:$A$496,0),MATCH(I$2,'[7]Budget révisé'!$A$2:$AO$2,0))</f>
        <v>0</v>
      </c>
      <c r="J393" s="24"/>
      <c r="K393" s="117"/>
      <c r="L393" s="34">
        <f>-SUMIFS([7]BV_Data_An_Cour!$O:$O,[7]BV_Data_An_Cour!$U:$U,$B393,[7]BV_Data_An_Cour!$V:$V,$C393,[7]BV_Data_An_Cour!$W:$W,$L$2)</f>
        <v>0</v>
      </c>
      <c r="M393" s="24"/>
      <c r="N393" s="94">
        <f t="shared" si="120"/>
        <v>0</v>
      </c>
      <c r="O393" s="24"/>
      <c r="P393" s="117"/>
      <c r="Q393" s="34">
        <f>-SUMIFS([7]BV_Data_An_Prec!$O:$O,[7]BV_Data_An_Prec!$U:$U,$B393,[7]BV_Data_An_Prec!$V:$V,$C393,[7]BV_Data_An_Prec!$W:$W,$L$2)</f>
        <v>0</v>
      </c>
      <c r="R393" s="24"/>
      <c r="S393" s="95">
        <f t="shared" si="121"/>
        <v>0</v>
      </c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spans="1:40" ht="15.75" customHeight="1">
      <c r="B394" s="7"/>
      <c r="C394" s="99" t="s">
        <v>65</v>
      </c>
      <c r="D394" s="100" t="s">
        <v>40</v>
      </c>
      <c r="E394" s="101">
        <f>IFERROR(F394/F$359,0)</f>
        <v>0</v>
      </c>
      <c r="F394" s="102">
        <f>+SUM(F377:F393)</f>
        <v>0</v>
      </c>
      <c r="G394" s="103" t="s">
        <v>40</v>
      </c>
      <c r="H394" s="101">
        <f>IFERROR(I394/I$359,0)</f>
        <v>0</v>
      </c>
      <c r="I394" s="102">
        <f>+SUM(I377:I393)</f>
        <v>0</v>
      </c>
      <c r="J394" s="103" t="s">
        <v>40</v>
      </c>
      <c r="K394" s="101">
        <f>IFERROR(L394/L$359,0)</f>
        <v>0</v>
      </c>
      <c r="L394" s="102">
        <f>+SUM(L377:L393)</f>
        <v>0</v>
      </c>
      <c r="M394" s="154"/>
      <c r="N394" s="102">
        <f>+SUM(N377:N393)</f>
        <v>0</v>
      </c>
      <c r="O394" s="103" t="s">
        <v>40</v>
      </c>
      <c r="P394" s="101">
        <f>IFERROR(Q394/Q$359,0)</f>
        <v>0</v>
      </c>
      <c r="Q394" s="102">
        <f>+SUM(Q377:Q393)</f>
        <v>0</v>
      </c>
      <c r="R394" s="154"/>
      <c r="S394" s="120">
        <f>+SUM(S377:S393)</f>
        <v>0</v>
      </c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1:40" ht="15.75" customHeight="1">
      <c r="B395" s="7"/>
      <c r="C395" s="30"/>
      <c r="D395" s="14"/>
      <c r="E395" s="14"/>
      <c r="F395" s="41"/>
      <c r="G395" s="42"/>
      <c r="H395" s="14"/>
      <c r="I395" s="41"/>
      <c r="J395" s="42"/>
      <c r="K395" s="14"/>
      <c r="L395" s="41"/>
      <c r="M395" s="79"/>
      <c r="N395" s="78"/>
      <c r="O395" s="42"/>
      <c r="P395" s="14"/>
      <c r="Q395" s="41"/>
      <c r="R395" s="42"/>
      <c r="S395" s="256"/>
      <c r="T395" s="257"/>
      <c r="U395" s="257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spans="1:40" ht="15.75" customHeight="1">
      <c r="B396" s="7"/>
      <c r="C396" s="99" t="s">
        <v>66</v>
      </c>
      <c r="D396" s="100" t="s">
        <v>40</v>
      </c>
      <c r="E396" s="101">
        <f>IFERROR(F396/F$359,0)</f>
        <v>0</v>
      </c>
      <c r="F396" s="102">
        <f>F376+F394</f>
        <v>0</v>
      </c>
      <c r="G396" s="103" t="s">
        <v>40</v>
      </c>
      <c r="H396" s="101">
        <f>IFERROR(I396/I$359,0)</f>
        <v>0</v>
      </c>
      <c r="I396" s="102">
        <f>I376+I394</f>
        <v>0</v>
      </c>
      <c r="J396" s="103" t="s">
        <v>40</v>
      </c>
      <c r="K396" s="101">
        <f>IFERROR(L396/L$359,0)</f>
        <v>0</v>
      </c>
      <c r="L396" s="102">
        <f>L376+L394</f>
        <v>0</v>
      </c>
      <c r="M396" s="258"/>
      <c r="N396" s="102">
        <f>L396-I396</f>
        <v>0</v>
      </c>
      <c r="O396" s="103" t="s">
        <v>40</v>
      </c>
      <c r="P396" s="101">
        <f>IFERROR(Q396/Q$359,0)</f>
        <v>0</v>
      </c>
      <c r="Q396" s="102">
        <f>Q376+Q394</f>
        <v>0</v>
      </c>
      <c r="R396" s="106"/>
      <c r="S396" s="107">
        <f>L396-Q396</f>
        <v>0</v>
      </c>
      <c r="T396" s="257"/>
      <c r="U396" s="257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spans="1:40" ht="15.75" customHeight="1" thickBot="1">
      <c r="B397" s="7"/>
      <c r="C397" s="30"/>
      <c r="D397" s="14"/>
      <c r="E397" s="14"/>
      <c r="F397" s="60"/>
      <c r="G397" s="42"/>
      <c r="H397" s="14"/>
      <c r="I397" s="60"/>
      <c r="J397" s="42"/>
      <c r="K397" s="14"/>
      <c r="L397" s="60"/>
      <c r="M397" s="79"/>
      <c r="N397" s="78"/>
      <c r="O397" s="42"/>
      <c r="P397" s="14"/>
      <c r="Q397" s="60"/>
      <c r="R397" s="42"/>
      <c r="S397" s="256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spans="1:40" ht="15.75" customHeight="1" thickTop="1" thickBot="1">
      <c r="B398" s="7"/>
      <c r="C398" s="259" t="s">
        <v>73</v>
      </c>
      <c r="D398" s="260"/>
      <c r="E398" s="260"/>
      <c r="F398" s="261">
        <f>F361-F396</f>
        <v>0</v>
      </c>
      <c r="G398" s="262"/>
      <c r="H398" s="260"/>
      <c r="I398" s="261">
        <f>I361-I396</f>
        <v>0</v>
      </c>
      <c r="J398" s="263"/>
      <c r="K398" s="264"/>
      <c r="L398" s="261">
        <f>L361-L396</f>
        <v>0</v>
      </c>
      <c r="M398" s="262"/>
      <c r="N398" s="261">
        <f>L398-I398</f>
        <v>0</v>
      </c>
      <c r="O398" s="263"/>
      <c r="P398" s="264"/>
      <c r="Q398" s="261">
        <f>Q361-Q396</f>
        <v>0</v>
      </c>
      <c r="R398" s="263"/>
      <c r="S398" s="265">
        <f>L398-Q398</f>
        <v>0</v>
      </c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spans="1:40" ht="15.75" customHeight="1" thickTop="1">
      <c r="B399" s="7"/>
      <c r="C399" s="77"/>
      <c r="D399" s="82"/>
      <c r="E399" s="14"/>
      <c r="F399" s="118"/>
      <c r="G399" s="82"/>
      <c r="H399" s="14"/>
      <c r="I399" s="118"/>
      <c r="J399" s="77"/>
      <c r="K399" s="77"/>
      <c r="L399" s="118"/>
      <c r="M399" s="77"/>
      <c r="N399" s="118"/>
      <c r="O399" s="77"/>
      <c r="P399" s="77"/>
      <c r="Q399" s="118"/>
      <c r="R399" s="77"/>
      <c r="S399" s="118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1:40" ht="15.75" customHeight="1">
      <c r="B400" s="7"/>
      <c r="C400" s="14"/>
      <c r="D400" s="14"/>
      <c r="E400" s="14"/>
      <c r="F400" s="14"/>
      <c r="G400" s="14"/>
      <c r="H400" s="14"/>
      <c r="I400" s="14"/>
      <c r="J400" s="83"/>
      <c r="K400" s="14"/>
      <c r="L400" s="11" t="s">
        <v>219</v>
      </c>
      <c r="M400" s="14"/>
      <c r="N400" s="14"/>
      <c r="O400" s="14"/>
      <c r="P400" s="14"/>
      <c r="Q400" s="14"/>
      <c r="R400" s="11" t="s">
        <v>220</v>
      </c>
      <c r="S400" s="496"/>
      <c r="T400" s="11"/>
      <c r="U400" s="11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spans="1:61" ht="44.25" customHeight="1"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 t="s">
        <v>221</v>
      </c>
      <c r="M401" s="495">
        <f>L50</f>
        <v>11643.89</v>
      </c>
      <c r="N401" s="497">
        <f>I50/($I$50+$I$51+$I$52)</f>
        <v>0.53097345132743357</v>
      </c>
      <c r="O401" s="495">
        <f>($M$439*$O$405)*N401</f>
        <v>11583.554185859921</v>
      </c>
      <c r="P401" s="11"/>
      <c r="Q401" s="495">
        <f>O401-M401</f>
        <v>-60.335814140078583</v>
      </c>
      <c r="R401" s="11">
        <v>6132</v>
      </c>
      <c r="S401" s="498">
        <f>Q401</f>
        <v>-60.335814140078583</v>
      </c>
      <c r="T401" s="11"/>
      <c r="U401" s="11"/>
      <c r="V401" s="6" t="str">
        <f>C1</f>
        <v>Volks</v>
      </c>
      <c r="W401" s="6"/>
      <c r="X401" s="6"/>
      <c r="Y401" s="6"/>
      <c r="Z401" s="1"/>
      <c r="AA401" s="1"/>
      <c r="AB401" s="6"/>
      <c r="AC401" s="6"/>
      <c r="AD401" s="1"/>
      <c r="AE401" s="3" t="s">
        <v>122</v>
      </c>
      <c r="AF401" s="6"/>
      <c r="AG401" s="6"/>
      <c r="AH401" s="1"/>
      <c r="AI401" s="1"/>
      <c r="AJ401" s="266"/>
      <c r="AK401" s="2"/>
      <c r="AL401" s="1"/>
      <c r="AM401" s="6"/>
      <c r="AN401" s="6"/>
      <c r="AO401" s="5" t="str">
        <f>$S$1</f>
        <v>Réalisé, Septembre 2021</v>
      </c>
      <c r="AP401" s="257"/>
      <c r="AQ401" s="257"/>
      <c r="AR401" s="257"/>
      <c r="AS401" s="257"/>
      <c r="AT401" s="257"/>
      <c r="AU401" s="257"/>
      <c r="AV401" s="257"/>
      <c r="AW401" s="257"/>
      <c r="AX401" s="257"/>
      <c r="AY401" s="257"/>
      <c r="AZ401" s="257"/>
      <c r="BA401" s="257"/>
      <c r="BB401" s="257"/>
      <c r="BC401" s="257"/>
      <c r="BD401" s="257"/>
      <c r="BE401" s="257"/>
      <c r="BF401" s="257"/>
      <c r="BG401" s="257"/>
      <c r="BH401" s="257"/>
      <c r="BI401" s="257"/>
    </row>
    <row r="402" spans="1:61" ht="15.75" customHeight="1" thickBot="1"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 t="s">
        <v>222</v>
      </c>
      <c r="M402" s="495">
        <f>L51</f>
        <v>8344.7900000000009</v>
      </c>
      <c r="N402" s="497">
        <f t="shared" ref="N402:N403" si="122">I51/($I$50+$I$51+$I$52)</f>
        <v>0.38053097345132741</v>
      </c>
      <c r="O402" s="495">
        <f t="shared" ref="O402:O404" si="123">($M$439*$O$405)*N402</f>
        <v>8301.5471665329424</v>
      </c>
      <c r="P402" s="499"/>
      <c r="Q402" s="495">
        <f t="shared" ref="Q402:Q403" si="124">O402-M402</f>
        <v>-43.242833467058517</v>
      </c>
      <c r="R402" s="11">
        <v>6139</v>
      </c>
      <c r="S402" s="498">
        <f>Q402</f>
        <v>-43.242833467058517</v>
      </c>
      <c r="T402" s="11"/>
      <c r="U402" s="11"/>
      <c r="V402" s="267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57"/>
      <c r="AQ402" s="257"/>
      <c r="AR402" s="257"/>
      <c r="AS402" s="257"/>
      <c r="AT402" s="257"/>
      <c r="AU402" s="257"/>
      <c r="AV402" s="257"/>
      <c r="AW402" s="257"/>
      <c r="AX402" s="257"/>
      <c r="AY402" s="257"/>
      <c r="AZ402" s="257"/>
      <c r="BA402" s="257"/>
      <c r="BB402" s="257"/>
      <c r="BC402" s="257"/>
      <c r="BD402" s="257"/>
      <c r="BE402" s="257"/>
      <c r="BF402" s="257"/>
      <c r="BG402" s="257"/>
      <c r="BH402" s="257"/>
      <c r="BI402" s="257"/>
    </row>
    <row r="403" spans="1:61" ht="15.75" customHeight="1" thickTop="1" thickBot="1">
      <c r="A403" t="str">
        <f>+U403&amp;V403</f>
        <v/>
      </c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 t="s">
        <v>223</v>
      </c>
      <c r="M403" s="495">
        <f>L52</f>
        <v>1940.65</v>
      </c>
      <c r="N403" s="497">
        <f t="shared" si="122"/>
        <v>8.8495575221238937E-2</v>
      </c>
      <c r="O403" s="495">
        <f t="shared" si="123"/>
        <v>1930.5923643099868</v>
      </c>
      <c r="P403" s="499"/>
      <c r="Q403" s="495">
        <f t="shared" si="124"/>
        <v>-10.057635690013285</v>
      </c>
      <c r="R403" s="11">
        <v>6131</v>
      </c>
      <c r="S403" s="498">
        <f>Q403</f>
        <v>-10.057635690013285</v>
      </c>
      <c r="T403" s="11"/>
      <c r="U403" s="11"/>
      <c r="V403" s="268"/>
      <c r="W403" s="511"/>
      <c r="X403" s="535" t="s">
        <v>123</v>
      </c>
      <c r="Y403" s="533"/>
      <c r="Z403" s="536"/>
      <c r="AA403" s="532" t="s">
        <v>75</v>
      </c>
      <c r="AB403" s="533"/>
      <c r="AC403" s="536"/>
      <c r="AD403" s="532" t="s">
        <v>7</v>
      </c>
      <c r="AE403" s="533"/>
      <c r="AF403" s="536"/>
      <c r="AG403" s="532" t="s">
        <v>124</v>
      </c>
      <c r="AH403" s="533"/>
      <c r="AI403" s="536"/>
      <c r="AJ403" s="532" t="s">
        <v>125</v>
      </c>
      <c r="AK403" s="533"/>
      <c r="AL403" s="533"/>
      <c r="AM403" s="532" t="s">
        <v>126</v>
      </c>
      <c r="AN403" s="533"/>
      <c r="AO403" s="534"/>
      <c r="AP403" s="257"/>
      <c r="AQ403" s="257"/>
      <c r="AR403" s="257"/>
      <c r="AS403" s="257"/>
      <c r="AT403" s="257"/>
      <c r="AU403" s="257"/>
      <c r="AV403" s="257"/>
      <c r="AW403" s="257"/>
      <c r="AX403" s="257"/>
      <c r="AY403" s="257"/>
      <c r="AZ403" s="257"/>
      <c r="BA403" s="257"/>
      <c r="BB403" s="257"/>
      <c r="BC403" s="257"/>
      <c r="BD403" s="257"/>
      <c r="BE403" s="257"/>
      <c r="BF403" s="257"/>
      <c r="BG403" s="257"/>
      <c r="BH403" s="257"/>
      <c r="BI403" s="257"/>
    </row>
    <row r="404" spans="1:61" ht="15.75" customHeight="1">
      <c r="A404" t="str">
        <f t="shared" ref="A404:A483" si="125">+U404&amp;V404</f>
        <v/>
      </c>
      <c r="B404" s="7"/>
      <c r="C404" s="11"/>
      <c r="D404" s="11"/>
      <c r="E404" s="11"/>
      <c r="F404" s="11" t="s">
        <v>224</v>
      </c>
      <c r="G404" s="11"/>
      <c r="H404" s="11"/>
      <c r="I404" s="11"/>
      <c r="J404" s="11"/>
      <c r="M404" s="500"/>
      <c r="N404" s="501">
        <f>SUM(N401:N403)</f>
        <v>0.99999999999999989</v>
      </c>
      <c r="O404" s="495">
        <f t="shared" si="123"/>
        <v>21815.693716702848</v>
      </c>
      <c r="P404" s="499"/>
      <c r="Q404" s="502">
        <f>SUM(Q401:Q403)</f>
        <v>-113.63628329715038</v>
      </c>
      <c r="R404" s="11"/>
      <c r="S404" s="498"/>
      <c r="T404" s="11"/>
      <c r="U404" s="11"/>
      <c r="V404" s="88"/>
      <c r="W404" s="270" t="s">
        <v>127</v>
      </c>
      <c r="X404" s="270" t="s">
        <v>128</v>
      </c>
      <c r="Y404" s="270" t="s">
        <v>129</v>
      </c>
      <c r="Z404" s="271" t="s">
        <v>130</v>
      </c>
      <c r="AA404" s="270" t="s">
        <v>128</v>
      </c>
      <c r="AB404" s="270" t="s">
        <v>129</v>
      </c>
      <c r="AC404" s="271" t="s">
        <v>130</v>
      </c>
      <c r="AD404" s="272" t="s">
        <v>128</v>
      </c>
      <c r="AE404" s="270" t="s">
        <v>129</v>
      </c>
      <c r="AF404" s="270" t="s">
        <v>130</v>
      </c>
      <c r="AG404" s="272" t="s">
        <v>131</v>
      </c>
      <c r="AH404" s="270" t="s">
        <v>132</v>
      </c>
      <c r="AI404" s="270" t="s">
        <v>133</v>
      </c>
      <c r="AJ404" s="272" t="s">
        <v>128</v>
      </c>
      <c r="AK404" s="270" t="s">
        <v>129</v>
      </c>
      <c r="AL404" s="270" t="s">
        <v>130</v>
      </c>
      <c r="AM404" s="273" t="s">
        <v>131</v>
      </c>
      <c r="AN404" s="270" t="s">
        <v>132</v>
      </c>
      <c r="AO404" s="145" t="s">
        <v>133</v>
      </c>
      <c r="AP404" s="257"/>
      <c r="AQ404" s="257"/>
      <c r="AR404" s="257"/>
      <c r="AS404" s="257"/>
      <c r="AT404" s="257"/>
      <c r="AU404" s="257"/>
      <c r="AV404" s="257"/>
      <c r="AW404" s="257"/>
      <c r="AX404" s="257"/>
      <c r="AY404" s="257"/>
      <c r="AZ404" s="257"/>
      <c r="BA404" s="257"/>
      <c r="BB404" s="257"/>
      <c r="BC404" s="257"/>
      <c r="BD404" s="257"/>
      <c r="BE404" s="257"/>
      <c r="BF404" s="257"/>
      <c r="BG404" s="257"/>
      <c r="BH404" s="257"/>
      <c r="BI404" s="257"/>
    </row>
    <row r="405" spans="1:61" ht="15.75" customHeight="1">
      <c r="A405" t="str">
        <f t="shared" si="125"/>
        <v>Ventes nettes</v>
      </c>
      <c r="B405" s="7"/>
      <c r="C405" s="11"/>
      <c r="D405" s="11"/>
      <c r="E405" s="11"/>
      <c r="F405" s="11" t="s">
        <v>219</v>
      </c>
      <c r="G405" s="11"/>
      <c r="H405" s="11"/>
      <c r="I405" s="495">
        <f>L31+L32+L42+L43+L44+L45+K405</f>
        <v>119088.28</v>
      </c>
      <c r="J405" s="503">
        <f t="shared" ref="J405:J410" si="126">I405/$I$410</f>
        <v>0.33089913754641354</v>
      </c>
      <c r="K405">
        <v>5000</v>
      </c>
      <c r="L405" s="11" t="s">
        <v>225</v>
      </c>
      <c r="M405" s="495">
        <f>SUM(M401:M403)</f>
        <v>21929.33</v>
      </c>
      <c r="N405" s="497">
        <f>M405/$M$439</f>
        <v>0.33262276589512918</v>
      </c>
      <c r="O405" s="497">
        <f>J405</f>
        <v>0.33089913754641354</v>
      </c>
      <c r="P405" s="499">
        <f>O405*$M$439</f>
        <v>21815.693716702852</v>
      </c>
      <c r="Q405" s="315">
        <f>P405-M405</f>
        <v>-113.63628329714993</v>
      </c>
      <c r="R405" s="257"/>
      <c r="S405" s="498"/>
      <c r="T405" s="257"/>
      <c r="U405" s="257"/>
      <c r="V405" s="109" t="s">
        <v>16</v>
      </c>
      <c r="W405" s="274"/>
      <c r="X405" s="274"/>
      <c r="Y405" s="274"/>
      <c r="Z405" s="275">
        <f>F5+F93+E193+E249+D313+D361</f>
        <v>2396490.2737884186</v>
      </c>
      <c r="AA405" s="274"/>
      <c r="AB405" s="274"/>
      <c r="AC405" s="275">
        <f>I5+I93+H193+H249+G313+G361</f>
        <v>2396490.2737884186</v>
      </c>
      <c r="AD405" s="276"/>
      <c r="AE405" s="277"/>
      <c r="AF405" s="277">
        <f>L5+L93+K193+K249+J313+J361</f>
        <v>5830545.3699999992</v>
      </c>
      <c r="AG405" s="276"/>
      <c r="AH405" s="277"/>
      <c r="AI405" s="278"/>
      <c r="AJ405" s="276"/>
      <c r="AK405" s="277"/>
      <c r="AL405" s="277">
        <f>Q5+Q93+P193+P249+O313+O361</f>
        <v>4468961.540000001</v>
      </c>
      <c r="AM405" s="279"/>
      <c r="AN405" s="277"/>
      <c r="AO405" s="280"/>
      <c r="AP405" s="257"/>
      <c r="AQ405" s="257"/>
      <c r="AR405" s="257"/>
      <c r="AS405" s="257"/>
      <c r="AT405" s="257"/>
      <c r="AU405" s="257"/>
      <c r="AV405" s="257"/>
      <c r="AW405" s="257"/>
      <c r="AX405" s="257"/>
      <c r="AY405" s="257"/>
      <c r="AZ405" s="257"/>
      <c r="BA405" s="257"/>
      <c r="BB405" s="257"/>
      <c r="BC405" s="257"/>
      <c r="BD405" s="257"/>
      <c r="BE405" s="257"/>
      <c r="BF405" s="257"/>
      <c r="BG405" s="257"/>
      <c r="BH405" s="257"/>
      <c r="BI405" s="257"/>
    </row>
    <row r="406" spans="1:61" ht="15.75" customHeight="1">
      <c r="A406" t="str">
        <f t="shared" si="125"/>
        <v>Profit brut</v>
      </c>
      <c r="B406" s="7"/>
      <c r="C406" s="11"/>
      <c r="D406" s="11"/>
      <c r="E406" s="11"/>
      <c r="F406" s="11" t="s">
        <v>225</v>
      </c>
      <c r="G406" s="11"/>
      <c r="H406" s="11"/>
      <c r="I406" s="495">
        <f>L111+L112+L122+L123+L124+L125+K406</f>
        <v>67093.51999999999</v>
      </c>
      <c r="J406" s="503">
        <f t="shared" si="126"/>
        <v>0.18642630410778493</v>
      </c>
      <c r="K406">
        <v>1875</v>
      </c>
      <c r="L406" s="11" t="s">
        <v>221</v>
      </c>
      <c r="M406" s="495">
        <f>L130</f>
        <v>6413.83</v>
      </c>
      <c r="N406" s="497">
        <f>I130/(I$130+I$131+I$132)</f>
        <v>0.53097345132743357</v>
      </c>
      <c r="O406" s="495">
        <f>($J$406*$M$439)*N406</f>
        <v>6526.0949645093206</v>
      </c>
      <c r="P406" s="499"/>
      <c r="Q406" s="495">
        <f>O406-M406</f>
        <v>112.26496450932063</v>
      </c>
      <c r="R406" s="257">
        <v>6232</v>
      </c>
      <c r="S406" s="498">
        <f>Q406</f>
        <v>112.26496450932063</v>
      </c>
      <c r="T406" s="257"/>
      <c r="U406" s="257"/>
      <c r="V406" s="281" t="s">
        <v>134</v>
      </c>
      <c r="W406" s="282"/>
      <c r="X406" s="282"/>
      <c r="Y406" s="282"/>
      <c r="Z406" s="283">
        <f>F27+F107+F193+F249+F313+F361</f>
        <v>514390.26114581869</v>
      </c>
      <c r="AA406" s="282"/>
      <c r="AB406" s="282"/>
      <c r="AC406" s="283">
        <f>I27+I107+I193+I249+I313+I361</f>
        <v>514390.26114581869</v>
      </c>
      <c r="AD406" s="284"/>
      <c r="AE406" s="285"/>
      <c r="AF406" s="285">
        <f>L27+L107+L193+L249+L313+L361</f>
        <v>700290.23999999976</v>
      </c>
      <c r="AG406" s="284"/>
      <c r="AH406" s="285">
        <f>AF406-AC406</f>
        <v>185899.97885418107</v>
      </c>
      <c r="AI406" s="286">
        <f>AH406/AC406</f>
        <v>0.36139871396492551</v>
      </c>
      <c r="AJ406" s="284"/>
      <c r="AK406" s="285"/>
      <c r="AL406" s="285">
        <f>Q27+Q107+Q193+Q249+Q313+Q361</f>
        <v>424130.63000000024</v>
      </c>
      <c r="AM406" s="287"/>
      <c r="AN406" s="285">
        <f>AF406-AL406</f>
        <v>276159.60999999952</v>
      </c>
      <c r="AO406" s="288">
        <f>IF(AL406=0,0,AN406/AL406)</f>
        <v>0.65111923182723064</v>
      </c>
      <c r="AP406" s="257"/>
      <c r="AQ406" s="257"/>
      <c r="AR406" s="257"/>
      <c r="AS406" s="257"/>
      <c r="AT406" s="257"/>
      <c r="AU406" s="257"/>
      <c r="AV406" s="257"/>
      <c r="AW406" s="257"/>
      <c r="AX406" s="257"/>
      <c r="AY406" s="257"/>
      <c r="AZ406" s="257"/>
      <c r="BA406" s="257"/>
      <c r="BB406" s="257"/>
      <c r="BC406" s="257"/>
      <c r="BD406" s="257"/>
      <c r="BE406" s="257"/>
      <c r="BF406" s="257"/>
      <c r="BG406" s="257"/>
      <c r="BH406" s="257"/>
      <c r="BI406" s="257"/>
    </row>
    <row r="407" spans="1:61" ht="15.75" customHeight="1">
      <c r="A407" t="str">
        <f t="shared" si="125"/>
        <v>DÉPENSES</v>
      </c>
      <c r="B407" s="7"/>
      <c r="C407" s="11"/>
      <c r="D407" s="11"/>
      <c r="E407" s="11"/>
      <c r="F407" s="11" t="s">
        <v>84</v>
      </c>
      <c r="G407" s="11"/>
      <c r="H407" s="11"/>
      <c r="I407" s="162">
        <f>(K193-L193)+L197+L198+L199+L200+K407</f>
        <v>134614.49</v>
      </c>
      <c r="J407" s="503">
        <f t="shared" si="126"/>
        <v>0.3740403223747148</v>
      </c>
      <c r="K407">
        <v>3000</v>
      </c>
      <c r="L407" s="11" t="s">
        <v>222</v>
      </c>
      <c r="M407" s="495">
        <f>L131</f>
        <v>4596.58</v>
      </c>
      <c r="N407" s="497">
        <f>I131/(I$130+I$131+I$132)</f>
        <v>0.38053097345132736</v>
      </c>
      <c r="O407" s="495">
        <f>($J$406*$M$439)*N407</f>
        <v>4677.0347245650128</v>
      </c>
      <c r="P407" s="499"/>
      <c r="Q407" s="495">
        <f t="shared" ref="Q407:Q408" si="127">O407-M407</f>
        <v>80.454724565012839</v>
      </c>
      <c r="R407" s="257">
        <v>6239</v>
      </c>
      <c r="S407" s="498">
        <f>Q407</f>
        <v>80.454724565012839</v>
      </c>
      <c r="T407" s="257"/>
      <c r="U407" s="257"/>
      <c r="V407" s="289" t="s">
        <v>135</v>
      </c>
      <c r="W407" s="290"/>
      <c r="X407" s="290"/>
      <c r="Y407" s="290"/>
      <c r="Z407" s="291"/>
      <c r="AA407" s="290"/>
      <c r="AB407" s="290"/>
      <c r="AC407" s="291"/>
      <c r="AD407" s="292"/>
      <c r="AE407" s="290"/>
      <c r="AF407" s="293"/>
      <c r="AG407" s="292"/>
      <c r="AH407" s="293"/>
      <c r="AI407" s="294"/>
      <c r="AJ407" s="292"/>
      <c r="AK407" s="290"/>
      <c r="AL407" s="293"/>
      <c r="AM407" s="295"/>
      <c r="AN407" s="293"/>
      <c r="AO407" s="296"/>
      <c r="AP407" s="257"/>
      <c r="AQ407" s="257"/>
      <c r="AR407" s="257"/>
      <c r="AS407" s="257"/>
      <c r="AT407" s="257"/>
      <c r="AU407" s="257"/>
      <c r="AV407" s="257"/>
      <c r="AW407" s="257"/>
      <c r="AX407" s="257"/>
      <c r="AY407" s="257"/>
      <c r="AZ407" s="257"/>
      <c r="BA407" s="257"/>
      <c r="BB407" s="257"/>
      <c r="BC407" s="257"/>
      <c r="BD407" s="257"/>
      <c r="BE407" s="257"/>
      <c r="BF407" s="257"/>
      <c r="BG407" s="257"/>
      <c r="BH407" s="257"/>
      <c r="BI407" s="257"/>
    </row>
    <row r="408" spans="1:61" ht="15.75" customHeight="1">
      <c r="A408" t="str">
        <f t="shared" si="125"/>
        <v>Comm. vendeurs</v>
      </c>
      <c r="B408" s="7"/>
      <c r="C408" s="11"/>
      <c r="D408" s="11"/>
      <c r="E408" s="11"/>
      <c r="F408" s="11" t="s">
        <v>226</v>
      </c>
      <c r="G408" s="11"/>
      <c r="H408" s="11"/>
      <c r="I408" s="495">
        <f>L253+L254+L255+L256+K408</f>
        <v>7694.2199999999993</v>
      </c>
      <c r="J408" s="503">
        <f t="shared" si="126"/>
        <v>2.1379188297054635E-2</v>
      </c>
      <c r="K408">
        <v>0</v>
      </c>
      <c r="L408" s="11" t="s">
        <v>223</v>
      </c>
      <c r="M408" s="495">
        <f>L132</f>
        <v>1068.97</v>
      </c>
      <c r="N408" s="497">
        <f>I132/(I$130+I$131+I$132)</f>
        <v>8.8495575221238923E-2</v>
      </c>
      <c r="O408" s="495">
        <f>($J$406*$M$439)*N408</f>
        <v>1087.6824940848867</v>
      </c>
      <c r="P408" s="499"/>
      <c r="Q408" s="495">
        <f t="shared" si="127"/>
        <v>18.712494084886657</v>
      </c>
      <c r="R408" s="257">
        <v>6231</v>
      </c>
      <c r="S408" s="498">
        <f>Q408</f>
        <v>18.712494084886657</v>
      </c>
      <c r="T408" s="257"/>
      <c r="U408" s="257"/>
      <c r="V408" s="108" t="s">
        <v>32</v>
      </c>
      <c r="W408" s="297" t="s">
        <v>136</v>
      </c>
      <c r="X408" s="290"/>
      <c r="Y408" s="298">
        <f t="shared" ref="Y408:Y417" si="128">Z408/(D$13+D$96)</f>
        <v>423.55003033919439</v>
      </c>
      <c r="Z408" s="291">
        <f t="shared" ref="Z408:Z414" si="129">+SUMIF($C:$C,$V408,F:F)</f>
        <v>41680.703972187861</v>
      </c>
      <c r="AA408" s="290"/>
      <c r="AB408" s="298">
        <f t="shared" ref="AB408:AB417" si="130">IF(AC408=0,0,AC408/(G$13+G$96))</f>
        <v>423.55003033919439</v>
      </c>
      <c r="AC408" s="291">
        <f t="shared" ref="AC408:AC414" si="131">+SUMIF($C:$C,$V408,I:I)</f>
        <v>41680.703972187861</v>
      </c>
      <c r="AD408" s="299"/>
      <c r="AE408" s="298">
        <f t="shared" ref="AE408:AE413" si="132">IF(AF408=0,0,AF408/(J$13+J$96))</f>
        <v>633.27508196721305</v>
      </c>
      <c r="AF408" s="291">
        <f t="shared" ref="AF408:AF414" si="133">+SUMIF($C:$C,$V408,L:L)</f>
        <v>77259.56</v>
      </c>
      <c r="AG408" s="292">
        <f t="shared" ref="AG408:AH417" si="134">AE408-AB408</f>
        <v>209.72505162801866</v>
      </c>
      <c r="AH408" s="293">
        <f t="shared" si="134"/>
        <v>35578.856027812137</v>
      </c>
      <c r="AI408" s="294">
        <f>IF(AC408=0,0,AH408/AC408)</f>
        <v>0.85360496913758266</v>
      </c>
      <c r="AJ408" s="299"/>
      <c r="AK408" s="293">
        <f t="shared" ref="AK408:AK417" si="135">AL408/(O$13+O$96)</f>
        <v>412.73176470588237</v>
      </c>
      <c r="AL408" s="291">
        <f t="shared" ref="AL408:AL414" si="136">+SUMIF($C:$C,$V408,Q:Q)</f>
        <v>42098.64</v>
      </c>
      <c r="AM408" s="295">
        <f t="shared" ref="AM408:AM417" si="137">AE408-Y408</f>
        <v>209.72505162801866</v>
      </c>
      <c r="AN408" s="293">
        <f t="shared" ref="AN408:AN430" si="138">AF408-AL408</f>
        <v>35160.92</v>
      </c>
      <c r="AO408" s="300">
        <f>IF(AL408=0,0,AN408/AL408)</f>
        <v>0.83520322746768061</v>
      </c>
      <c r="AP408" s="257"/>
      <c r="AQ408" s="257"/>
      <c r="AR408" s="7"/>
      <c r="AS408" s="257"/>
      <c r="AT408" s="257"/>
      <c r="AU408" s="257"/>
      <c r="AV408" s="257"/>
      <c r="AW408" s="257"/>
      <c r="AX408" s="257"/>
      <c r="AY408" s="257"/>
      <c r="AZ408" s="257"/>
      <c r="BA408" s="257"/>
      <c r="BB408" s="257"/>
      <c r="BC408" s="257"/>
      <c r="BD408" s="257"/>
      <c r="BE408" s="257"/>
      <c r="BF408" s="257"/>
      <c r="BG408" s="257"/>
      <c r="BH408" s="257"/>
      <c r="BI408" s="257"/>
    </row>
    <row r="409" spans="1:61" ht="15.75" customHeight="1">
      <c r="A409" t="str">
        <f t="shared" si="125"/>
        <v>Comm. F&amp;I</v>
      </c>
      <c r="B409" s="7"/>
      <c r="C409" s="11"/>
      <c r="D409" s="11"/>
      <c r="E409" s="11"/>
      <c r="F409" s="11" t="s">
        <v>227</v>
      </c>
      <c r="G409" s="11"/>
      <c r="H409" s="11"/>
      <c r="I409" s="495">
        <f>L317+L318+L319+L320+K409</f>
        <v>31402.48</v>
      </c>
      <c r="J409" s="503">
        <f t="shared" si="126"/>
        <v>8.7255047674032235E-2</v>
      </c>
      <c r="K409">
        <v>678</v>
      </c>
      <c r="M409" s="500">
        <f>SUM(M406:M408)</f>
        <v>12079.38</v>
      </c>
      <c r="N409" s="497">
        <f>SUM(N406:N408)</f>
        <v>0.99999999999999989</v>
      </c>
      <c r="O409" s="500">
        <f t="shared" ref="O409" si="139">SUM(O406:O408)</f>
        <v>12290.81218315922</v>
      </c>
      <c r="Q409" s="502">
        <f>SUM(Q406:Q408)</f>
        <v>211.43218315922013</v>
      </c>
      <c r="R409" s="257"/>
      <c r="S409" s="498"/>
      <c r="T409" s="257"/>
      <c r="U409" s="257"/>
      <c r="V409" s="109" t="s">
        <v>33</v>
      </c>
      <c r="W409" s="301" t="s">
        <v>137</v>
      </c>
      <c r="X409" s="274"/>
      <c r="Y409" s="302">
        <f t="shared" si="128"/>
        <v>353.11418581275245</v>
      </c>
      <c r="Z409" s="275">
        <f t="shared" si="129"/>
        <v>34749.254616874234</v>
      </c>
      <c r="AA409" s="274"/>
      <c r="AB409" s="302">
        <f t="shared" si="130"/>
        <v>353.11418581275245</v>
      </c>
      <c r="AC409" s="275">
        <f t="shared" si="131"/>
        <v>34749.254616874234</v>
      </c>
      <c r="AD409" s="303"/>
      <c r="AE409" s="302">
        <f t="shared" si="132"/>
        <v>399.50844262295084</v>
      </c>
      <c r="AF409" s="275">
        <f t="shared" si="133"/>
        <v>48740.03</v>
      </c>
      <c r="AG409" s="276">
        <f t="shared" si="134"/>
        <v>46.394256810198385</v>
      </c>
      <c r="AH409" s="277">
        <f t="shared" si="134"/>
        <v>13990.775383125765</v>
      </c>
      <c r="AI409" s="304">
        <f t="shared" ref="AI409:AI417" si="140">IF(AC409=0,0,AH409/AC409)</f>
        <v>0.40262087740816882</v>
      </c>
      <c r="AJ409" s="303"/>
      <c r="AK409" s="277">
        <f t="shared" si="135"/>
        <v>375.81411764705882</v>
      </c>
      <c r="AL409" s="275">
        <f t="shared" si="136"/>
        <v>38333.040000000001</v>
      </c>
      <c r="AM409" s="279">
        <f t="shared" si="137"/>
        <v>46.394256810198385</v>
      </c>
      <c r="AN409" s="277">
        <f t="shared" si="138"/>
        <v>10406.989999999998</v>
      </c>
      <c r="AO409" s="305">
        <f t="shared" ref="AO409:AO417" si="141">IF(AL409=0,0,AN409/AL409)</f>
        <v>0.27148877313148129</v>
      </c>
      <c r="AP409" s="257"/>
      <c r="AQ409" s="257"/>
      <c r="AR409" s="14"/>
      <c r="AS409" s="257"/>
      <c r="AT409" s="257"/>
      <c r="AU409" s="257"/>
      <c r="AV409" s="257"/>
      <c r="AW409" s="257"/>
      <c r="AX409" s="257"/>
      <c r="AY409" s="257"/>
      <c r="AZ409" s="257"/>
      <c r="BA409" s="257"/>
      <c r="BB409" s="257"/>
      <c r="BC409" s="257"/>
      <c r="BD409" s="257"/>
      <c r="BE409" s="257"/>
      <c r="BF409" s="257"/>
      <c r="BG409" s="257"/>
      <c r="BH409" s="257"/>
      <c r="BI409" s="257"/>
    </row>
    <row r="410" spans="1:61" ht="15.75" customHeight="1">
      <c r="A410" t="str">
        <f t="shared" si="125"/>
        <v>Frais de livraison</v>
      </c>
      <c r="B410" s="7"/>
      <c r="C410" s="11"/>
      <c r="D410" s="11"/>
      <c r="E410" s="11"/>
      <c r="F410" s="11"/>
      <c r="G410" s="11"/>
      <c r="H410" s="11"/>
      <c r="I410" s="495">
        <f>SUM(I405:I409)</f>
        <v>359892.98999999993</v>
      </c>
      <c r="J410" s="11">
        <f t="shared" si="126"/>
        <v>1</v>
      </c>
      <c r="L410" s="11" t="s">
        <v>84</v>
      </c>
      <c r="M410" s="500">
        <f>SUM(M406:M408)</f>
        <v>12079.38</v>
      </c>
      <c r="N410" s="497">
        <f>M409/$M$439</f>
        <v>0.18321931339891848</v>
      </c>
      <c r="O410" s="497">
        <f>J406</f>
        <v>0.18642630410778493</v>
      </c>
      <c r="P410" s="499">
        <f>O410*$M$439</f>
        <v>12290.812183159222</v>
      </c>
      <c r="Q410" s="315">
        <f>P410-M409</f>
        <v>211.4321831592224</v>
      </c>
      <c r="R410" s="257"/>
      <c r="S410" s="498"/>
      <c r="T410" s="257"/>
      <c r="U410" s="257"/>
      <c r="V410" s="108" t="s">
        <v>34</v>
      </c>
      <c r="W410" s="297" t="s">
        <v>138</v>
      </c>
      <c r="X410" s="290"/>
      <c r="Y410" s="298">
        <f t="shared" si="128"/>
        <v>167.33307287827708</v>
      </c>
      <c r="Z410" s="291">
        <f t="shared" si="129"/>
        <v>16466.910106960731</v>
      </c>
      <c r="AA410" s="290"/>
      <c r="AB410" s="298">
        <f t="shared" si="130"/>
        <v>167.33307287827708</v>
      </c>
      <c r="AC410" s="291">
        <f t="shared" si="131"/>
        <v>16466.910106960731</v>
      </c>
      <c r="AD410" s="299"/>
      <c r="AE410" s="298">
        <f t="shared" si="132"/>
        <v>114.66237704918034</v>
      </c>
      <c r="AF410" s="291">
        <f t="shared" si="133"/>
        <v>13988.810000000001</v>
      </c>
      <c r="AG410" s="292">
        <f t="shared" si="134"/>
        <v>-52.670695829096744</v>
      </c>
      <c r="AH410" s="293">
        <f t="shared" si="134"/>
        <v>-2478.10010696073</v>
      </c>
      <c r="AI410" s="294">
        <f t="shared" si="140"/>
        <v>-0.15048968451666059</v>
      </c>
      <c r="AJ410" s="299"/>
      <c r="AK410" s="293">
        <f t="shared" si="135"/>
        <v>114.4606862745098</v>
      </c>
      <c r="AL410" s="291">
        <f t="shared" si="136"/>
        <v>11674.99</v>
      </c>
      <c r="AM410" s="295">
        <f t="shared" si="137"/>
        <v>-52.670695829096744</v>
      </c>
      <c r="AN410" s="293">
        <f t="shared" si="138"/>
        <v>2313.8200000000015</v>
      </c>
      <c r="AO410" s="300">
        <f t="shared" si="141"/>
        <v>0.19818603699018172</v>
      </c>
      <c r="AP410" s="257"/>
      <c r="AQ410" s="257"/>
      <c r="AR410" s="14"/>
      <c r="AS410" s="257"/>
      <c r="AT410" s="257"/>
      <c r="AU410" s="257"/>
      <c r="AV410" s="257"/>
      <c r="AW410" s="257"/>
      <c r="AX410" s="257"/>
      <c r="AY410" s="257"/>
      <c r="AZ410" s="257"/>
      <c r="BA410" s="257"/>
      <c r="BB410" s="257"/>
      <c r="BC410" s="257"/>
      <c r="BD410" s="257"/>
      <c r="BE410" s="257"/>
      <c r="BF410" s="257"/>
      <c r="BG410" s="257"/>
      <c r="BH410" s="257"/>
      <c r="BI410" s="257"/>
    </row>
    <row r="411" spans="1:61" ht="15.75" customHeight="1">
      <c r="A411" t="str">
        <f t="shared" si="125"/>
        <v>Service gratuit 1</v>
      </c>
      <c r="B411" s="7"/>
      <c r="C411" s="11"/>
      <c r="D411" s="11"/>
      <c r="E411" s="11"/>
      <c r="F411" s="11"/>
      <c r="G411" s="11"/>
      <c r="H411" s="11"/>
      <c r="I411" s="11"/>
      <c r="J411" s="11"/>
      <c r="L411" s="11" t="s">
        <v>221</v>
      </c>
      <c r="M411" s="495">
        <f>L205</f>
        <v>13139.51</v>
      </c>
      <c r="N411" s="497">
        <f>$N$406</f>
        <v>0.53097345132743357</v>
      </c>
      <c r="O411" s="495">
        <f>($J$407*$M$439)*N411</f>
        <v>13093.767406136842</v>
      </c>
      <c r="P411" s="499"/>
      <c r="Q411" s="495">
        <f>O411-M411</f>
        <v>-45.742593863158618</v>
      </c>
      <c r="R411" s="257">
        <v>6432</v>
      </c>
      <c r="S411" s="498">
        <f>Q411</f>
        <v>-45.742593863158618</v>
      </c>
      <c r="T411" s="257"/>
      <c r="U411" s="257"/>
      <c r="V411" s="108" t="s">
        <v>35</v>
      </c>
      <c r="W411" s="297" t="s">
        <v>139</v>
      </c>
      <c r="X411" s="290"/>
      <c r="Y411" s="298">
        <f t="shared" si="128"/>
        <v>36.823286868638313</v>
      </c>
      <c r="Z411" s="291">
        <f t="shared" si="129"/>
        <v>3623.7053696478915</v>
      </c>
      <c r="AA411" s="290"/>
      <c r="AB411" s="298">
        <f t="shared" si="130"/>
        <v>36.823286868638313</v>
      </c>
      <c r="AC411" s="291">
        <f t="shared" si="131"/>
        <v>3623.7053696478915</v>
      </c>
      <c r="AD411" s="299"/>
      <c r="AE411" s="298">
        <f t="shared" si="132"/>
        <v>2.9536885245901634</v>
      </c>
      <c r="AF411" s="291">
        <f t="shared" si="133"/>
        <v>360.34999999999991</v>
      </c>
      <c r="AG411" s="292">
        <f t="shared" si="134"/>
        <v>-33.86959834404815</v>
      </c>
      <c r="AH411" s="293">
        <f t="shared" si="134"/>
        <v>-3263.3553696478916</v>
      </c>
      <c r="AI411" s="294">
        <f t="shared" si="140"/>
        <v>-0.90055758864440616</v>
      </c>
      <c r="AJ411" s="299"/>
      <c r="AK411" s="293">
        <f t="shared" si="135"/>
        <v>80.052352941176466</v>
      </c>
      <c r="AL411" s="291">
        <f t="shared" si="136"/>
        <v>8165.34</v>
      </c>
      <c r="AM411" s="295">
        <f t="shared" si="137"/>
        <v>-33.86959834404815</v>
      </c>
      <c r="AN411" s="293">
        <f t="shared" si="138"/>
        <v>-7804.99</v>
      </c>
      <c r="AO411" s="306">
        <f t="shared" si="141"/>
        <v>-0.95586834106111929</v>
      </c>
      <c r="AP411" s="257"/>
      <c r="AQ411" s="257" t="s">
        <v>247</v>
      </c>
      <c r="AR411" s="14"/>
      <c r="AS411" s="257"/>
      <c r="AT411" s="257"/>
      <c r="AU411" s="257"/>
      <c r="AV411" s="257"/>
      <c r="AW411" s="257"/>
      <c r="AX411" s="257"/>
      <c r="AY411" s="257"/>
      <c r="AZ411" s="257"/>
      <c r="BA411" s="257"/>
      <c r="BB411" s="257"/>
      <c r="BC411" s="257"/>
      <c r="BD411" s="257"/>
      <c r="BE411" s="257"/>
      <c r="BF411" s="257"/>
      <c r="BG411" s="257"/>
      <c r="BH411" s="257"/>
      <c r="BI411" s="257"/>
    </row>
    <row r="412" spans="1:61" ht="15.75" customHeight="1">
      <c r="A412" t="str">
        <f t="shared" si="125"/>
        <v>Entretien stock</v>
      </c>
      <c r="B412" s="7"/>
      <c r="C412" s="11"/>
      <c r="D412" s="11"/>
      <c r="E412" s="11"/>
      <c r="F412" s="11"/>
      <c r="G412" s="11"/>
      <c r="H412" s="11"/>
      <c r="I412" s="11"/>
      <c r="J412" s="11"/>
      <c r="L412" s="11" t="s">
        <v>222</v>
      </c>
      <c r="M412" s="495">
        <f>L206</f>
        <v>9416.65</v>
      </c>
      <c r="N412" s="497">
        <f>$N$407</f>
        <v>0.38053097345132736</v>
      </c>
      <c r="O412" s="495">
        <f>($J$407*$M$439)*N412</f>
        <v>9383.8666410647347</v>
      </c>
      <c r="P412" s="499"/>
      <c r="Q412" s="495">
        <f t="shared" ref="Q412:Q413" si="142">O412-M412</f>
        <v>-32.783358935264914</v>
      </c>
      <c r="R412" s="257">
        <v>6439</v>
      </c>
      <c r="S412" s="498">
        <f>Q412</f>
        <v>-32.783358935264914</v>
      </c>
      <c r="T412" s="257"/>
      <c r="U412" s="257"/>
      <c r="V412" s="109" t="s">
        <v>36</v>
      </c>
      <c r="W412" s="301"/>
      <c r="X412" s="274"/>
      <c r="Y412" s="302">
        <f t="shared" si="128"/>
        <v>44.744022843259486</v>
      </c>
      <c r="Z412" s="275">
        <f t="shared" si="129"/>
        <v>4403.1690168011082</v>
      </c>
      <c r="AA412" s="274"/>
      <c r="AB412" s="302">
        <f t="shared" si="130"/>
        <v>44.744022843259486</v>
      </c>
      <c r="AC412" s="275">
        <f t="shared" si="131"/>
        <v>4403.1690168011082</v>
      </c>
      <c r="AD412" s="303"/>
      <c r="AE412" s="302">
        <f t="shared" si="132"/>
        <v>43.292377049180331</v>
      </c>
      <c r="AF412" s="275">
        <f t="shared" si="133"/>
        <v>5281.67</v>
      </c>
      <c r="AG412" s="276">
        <f t="shared" si="134"/>
        <v>-1.4516457940791554</v>
      </c>
      <c r="AH412" s="277">
        <f t="shared" si="134"/>
        <v>878.50098319889184</v>
      </c>
      <c r="AI412" s="304">
        <f t="shared" si="140"/>
        <v>0.19951561701283971</v>
      </c>
      <c r="AJ412" s="303"/>
      <c r="AK412" s="277">
        <f t="shared" si="135"/>
        <v>51.39558823529412</v>
      </c>
      <c r="AL412" s="275">
        <f t="shared" si="136"/>
        <v>5242.3500000000004</v>
      </c>
      <c r="AM412" s="279">
        <f t="shared" si="137"/>
        <v>-1.4516457940791554</v>
      </c>
      <c r="AN412" s="277">
        <f t="shared" si="138"/>
        <v>39.319999999999709</v>
      </c>
      <c r="AO412" s="305">
        <f t="shared" si="141"/>
        <v>7.5004530410979252E-3</v>
      </c>
      <c r="AP412" s="257"/>
      <c r="AQ412" s="257"/>
      <c r="AR412" s="14"/>
      <c r="AS412" s="257"/>
      <c r="AT412" s="257"/>
      <c r="AU412" s="257"/>
      <c r="AV412" s="257"/>
      <c r="AW412" s="257"/>
      <c r="AX412" s="257"/>
      <c r="AY412" s="257"/>
      <c r="AZ412" s="257"/>
      <c r="BA412" s="257"/>
      <c r="BB412" s="257"/>
      <c r="BC412" s="257"/>
      <c r="BD412" s="257"/>
      <c r="BE412" s="257"/>
      <c r="BF412" s="257"/>
      <c r="BG412" s="257"/>
      <c r="BH412" s="257"/>
      <c r="BI412" s="257"/>
    </row>
    <row r="413" spans="1:61" ht="15.75" customHeight="1">
      <c r="A413" t="str">
        <f t="shared" si="125"/>
        <v>Publicité 1</v>
      </c>
      <c r="B413" s="7"/>
      <c r="C413" s="11"/>
      <c r="D413" s="11"/>
      <c r="E413" s="11"/>
      <c r="F413" s="11"/>
      <c r="G413" s="11"/>
      <c r="H413" s="11"/>
      <c r="I413" s="11"/>
      <c r="J413" s="11"/>
      <c r="L413" s="11" t="s">
        <v>223</v>
      </c>
      <c r="M413" s="495">
        <f>L207</f>
        <v>2189.92</v>
      </c>
      <c r="N413" s="497">
        <f>$N$408</f>
        <v>8.8495575221238923E-2</v>
      </c>
      <c r="O413" s="495">
        <f>($J$407*$M$439)*N413</f>
        <v>2182.2945676894733</v>
      </c>
      <c r="P413" s="499"/>
      <c r="Q413" s="495">
        <f t="shared" si="142"/>
        <v>-7.6254323105267758</v>
      </c>
      <c r="R413" s="257">
        <v>6431</v>
      </c>
      <c r="S413" s="498">
        <f>Q413</f>
        <v>-7.6254323105267758</v>
      </c>
      <c r="T413" s="257"/>
      <c r="U413" s="257"/>
      <c r="V413" s="108" t="s">
        <v>37</v>
      </c>
      <c r="W413" s="297" t="s">
        <v>140</v>
      </c>
      <c r="X413" s="294"/>
      <c r="Y413" s="298">
        <f t="shared" si="128"/>
        <v>146.67392326063609</v>
      </c>
      <c r="Z413" s="291">
        <f t="shared" si="129"/>
        <v>14433.884872986739</v>
      </c>
      <c r="AA413" s="294"/>
      <c r="AB413" s="298">
        <f t="shared" si="130"/>
        <v>146.67392326063609</v>
      </c>
      <c r="AC413" s="291">
        <f t="shared" si="131"/>
        <v>14433.884872986739</v>
      </c>
      <c r="AD413" s="299"/>
      <c r="AE413" s="298">
        <f t="shared" si="132"/>
        <v>73.891721311475422</v>
      </c>
      <c r="AF413" s="291">
        <f t="shared" si="133"/>
        <v>9014.7900000000009</v>
      </c>
      <c r="AG413" s="292">
        <f t="shared" si="134"/>
        <v>-72.782201949160665</v>
      </c>
      <c r="AH413" s="293">
        <f t="shared" si="134"/>
        <v>-5419.0948729867378</v>
      </c>
      <c r="AI413" s="294">
        <f t="shared" si="140"/>
        <v>-0.37544257285359578</v>
      </c>
      <c r="AJ413" s="299"/>
      <c r="AK413" s="293">
        <f t="shared" si="135"/>
        <v>165.78431372549019</v>
      </c>
      <c r="AL413" s="291">
        <f t="shared" si="136"/>
        <v>16910</v>
      </c>
      <c r="AM413" s="295">
        <f t="shared" si="137"/>
        <v>-72.782201949160665</v>
      </c>
      <c r="AN413" s="293">
        <f t="shared" si="138"/>
        <v>-7895.2099999999991</v>
      </c>
      <c r="AO413" s="300">
        <f t="shared" si="141"/>
        <v>-0.46689591957421639</v>
      </c>
      <c r="AP413" s="257"/>
      <c r="AQ413" s="257"/>
      <c r="AR413" s="14"/>
      <c r="AS413" s="257"/>
      <c r="AT413" s="257"/>
      <c r="AU413" s="257"/>
      <c r="AV413" s="257"/>
      <c r="AW413" s="257"/>
      <c r="AX413" s="257"/>
      <c r="AY413" s="257"/>
      <c r="AZ413" s="257"/>
      <c r="BA413" s="257"/>
      <c r="BB413" s="257"/>
      <c r="BC413" s="257"/>
      <c r="BD413" s="257"/>
      <c r="BE413" s="257"/>
      <c r="BF413" s="257"/>
      <c r="BG413" s="257"/>
      <c r="BH413" s="257"/>
      <c r="BI413" s="257"/>
    </row>
    <row r="414" spans="1:61" ht="15.75" customHeight="1">
      <c r="A414" t="str">
        <f t="shared" si="125"/>
        <v>Intérêt de gros</v>
      </c>
      <c r="B414" s="7"/>
      <c r="C414" s="11"/>
      <c r="D414" s="11"/>
      <c r="E414" s="11"/>
      <c r="F414" s="11" t="s">
        <v>221</v>
      </c>
      <c r="G414" s="11"/>
      <c r="H414" s="11"/>
      <c r="I414" s="11"/>
      <c r="J414" s="11"/>
      <c r="L414" s="11"/>
      <c r="M414" s="495">
        <f>SUM(M411:M413)</f>
        <v>24746.080000000002</v>
      </c>
      <c r="N414" s="495"/>
      <c r="O414" s="495">
        <f t="shared" ref="O414" si="143">SUM(O411:O413)</f>
        <v>24659.928614891051</v>
      </c>
      <c r="Q414" s="495">
        <f>O414-M414</f>
        <v>-86.151385108951217</v>
      </c>
      <c r="R414" s="257"/>
      <c r="S414" s="498"/>
      <c r="T414" s="257"/>
      <c r="U414" s="257"/>
      <c r="V414" s="108" t="s">
        <v>38</v>
      </c>
      <c r="W414" s="297" t="s">
        <v>141</v>
      </c>
      <c r="X414" s="290"/>
      <c r="Y414" s="298">
        <f t="shared" si="128"/>
        <v>173.22567218257592</v>
      </c>
      <c r="Z414" s="291">
        <f t="shared" si="129"/>
        <v>17046.788916159512</v>
      </c>
      <c r="AA414" s="290"/>
      <c r="AB414" s="298">
        <f t="shared" si="130"/>
        <v>173.22567218257592</v>
      </c>
      <c r="AC414" s="291">
        <f t="shared" si="131"/>
        <v>17046.788916159512</v>
      </c>
      <c r="AD414" s="299"/>
      <c r="AE414" s="298">
        <f>IF(AF414=0,0,AF414/(J$13+J$13))</f>
        <v>79.555059523809518</v>
      </c>
      <c r="AF414" s="291">
        <f t="shared" si="133"/>
        <v>13365.25</v>
      </c>
      <c r="AG414" s="292">
        <f t="shared" si="134"/>
        <v>-93.670612658766402</v>
      </c>
      <c r="AH414" s="293">
        <f t="shared" si="134"/>
        <v>-3681.5389161595122</v>
      </c>
      <c r="AI414" s="294">
        <f t="shared" si="140"/>
        <v>-0.21596670987517158</v>
      </c>
      <c r="AJ414" s="299"/>
      <c r="AK414" s="293">
        <f t="shared" si="135"/>
        <v>323.86480392156864</v>
      </c>
      <c r="AL414" s="291">
        <f t="shared" si="136"/>
        <v>33034.21</v>
      </c>
      <c r="AM414" s="295">
        <f t="shared" si="137"/>
        <v>-93.670612658766402</v>
      </c>
      <c r="AN414" s="293">
        <f t="shared" si="138"/>
        <v>-19668.96</v>
      </c>
      <c r="AO414" s="300">
        <f t="shared" si="141"/>
        <v>-0.59541184729406271</v>
      </c>
      <c r="AP414" s="257"/>
      <c r="AQ414" s="257"/>
      <c r="AR414" s="14"/>
      <c r="AS414" s="257"/>
      <c r="AT414" s="257"/>
      <c r="AU414" s="257"/>
      <c r="AV414" s="257"/>
      <c r="AW414" s="257"/>
      <c r="AX414" s="257"/>
      <c r="AY414" s="257"/>
      <c r="AZ414" s="257"/>
      <c r="BA414" s="257"/>
      <c r="BB414" s="257"/>
      <c r="BC414" s="257"/>
      <c r="BD414" s="257"/>
      <c r="BE414" s="257"/>
      <c r="BF414" s="257"/>
      <c r="BG414" s="257"/>
      <c r="BH414" s="257"/>
      <c r="BI414" s="257"/>
    </row>
    <row r="415" spans="1:61" ht="15.75" hidden="1" customHeight="1">
      <c r="A415" t="str">
        <f t="shared" si="125"/>
        <v>[...]</v>
      </c>
      <c r="B415" s="7"/>
      <c r="C415" s="11"/>
      <c r="D415" s="11"/>
      <c r="E415" s="11"/>
      <c r="F415" s="11"/>
      <c r="G415" s="11"/>
      <c r="H415" s="11"/>
      <c r="I415" s="11"/>
      <c r="J415" s="11"/>
      <c r="L415" s="11" t="s">
        <v>223</v>
      </c>
      <c r="M415" s="11"/>
      <c r="N415" s="11"/>
      <c r="O415" s="497"/>
      <c r="P415" s="499"/>
      <c r="Q415" s="495">
        <f t="shared" ref="Q415:Q416" si="144">O415-M415</f>
        <v>0</v>
      </c>
      <c r="R415" s="257"/>
      <c r="S415" s="498"/>
      <c r="T415" s="257"/>
      <c r="U415" s="257"/>
      <c r="V415" s="108" t="s">
        <v>21</v>
      </c>
      <c r="W415" s="297"/>
      <c r="X415" s="294"/>
      <c r="Y415" s="298">
        <f t="shared" si="128"/>
        <v>0</v>
      </c>
      <c r="Z415" s="291">
        <f>IFERROR(SUMIF($C:$C,$V415,F:F),0)</f>
        <v>0</v>
      </c>
      <c r="AA415" s="290"/>
      <c r="AB415" s="298">
        <f t="shared" si="130"/>
        <v>0</v>
      </c>
      <c r="AC415" s="291">
        <f>IFERROR(SUMIF($C:$C,$V415,I:I),0)</f>
        <v>0</v>
      </c>
      <c r="AD415" s="299"/>
      <c r="AE415" s="298">
        <f t="shared" ref="AE415:AE417" si="145">IF(AF415=0,0,AF415/(J$13+J$13))</f>
        <v>0</v>
      </c>
      <c r="AF415" s="291">
        <f>IFERROR(SUMIF($C:$C,$V415,L:L),0)</f>
        <v>0</v>
      </c>
      <c r="AG415" s="292">
        <f t="shared" si="134"/>
        <v>0</v>
      </c>
      <c r="AH415" s="293">
        <f t="shared" si="134"/>
        <v>0</v>
      </c>
      <c r="AI415" s="294">
        <f t="shared" si="140"/>
        <v>0</v>
      </c>
      <c r="AJ415" s="299"/>
      <c r="AK415" s="293">
        <f t="shared" si="135"/>
        <v>0</v>
      </c>
      <c r="AL415" s="291">
        <f>IFERROR(SUMIF($C:$C,$V415,Q:Q),0)</f>
        <v>0</v>
      </c>
      <c r="AM415" s="295">
        <f t="shared" si="137"/>
        <v>0</v>
      </c>
      <c r="AN415" s="293">
        <f t="shared" si="138"/>
        <v>0</v>
      </c>
      <c r="AO415" s="300">
        <f t="shared" si="141"/>
        <v>0</v>
      </c>
      <c r="AP415" s="257"/>
      <c r="AQ415" s="257"/>
      <c r="AR415" s="14"/>
      <c r="AS415" s="257"/>
      <c r="AT415" s="257"/>
      <c r="AU415" s="257"/>
      <c r="AV415" s="257"/>
      <c r="AW415" s="257"/>
      <c r="AX415" s="257"/>
      <c r="AY415" s="257"/>
      <c r="AZ415" s="257"/>
      <c r="BA415" s="257"/>
      <c r="BB415" s="257"/>
      <c r="BC415" s="257"/>
      <c r="BD415" s="257"/>
      <c r="BE415" s="257"/>
      <c r="BF415" s="257"/>
      <c r="BG415" s="257"/>
      <c r="BH415" s="257"/>
      <c r="BI415" s="257"/>
    </row>
    <row r="416" spans="1:61" ht="15.75" hidden="1" customHeight="1">
      <c r="A416" t="str">
        <f t="shared" si="125"/>
        <v>[...]</v>
      </c>
      <c r="B416" s="7"/>
      <c r="C416" s="11"/>
      <c r="D416" s="11"/>
      <c r="E416" s="11"/>
      <c r="F416" s="11"/>
      <c r="G416" s="11"/>
      <c r="H416" s="11"/>
      <c r="I416" s="11"/>
      <c r="J416" s="11"/>
      <c r="L416" s="11"/>
      <c r="M416" s="11"/>
      <c r="N416" s="11"/>
      <c r="O416" s="497"/>
      <c r="P416" s="499"/>
      <c r="Q416" s="495">
        <f t="shared" si="144"/>
        <v>0</v>
      </c>
      <c r="R416" s="257"/>
      <c r="S416" s="498"/>
      <c r="T416" s="257"/>
      <c r="U416" s="257"/>
      <c r="V416" s="108" t="s">
        <v>21</v>
      </c>
      <c r="W416" s="297"/>
      <c r="X416" s="294"/>
      <c r="Y416" s="298">
        <f t="shared" si="128"/>
        <v>0</v>
      </c>
      <c r="Z416" s="291">
        <f>IFERROR(SUMIF($C:$C,$V416,F:F),0)</f>
        <v>0</v>
      </c>
      <c r="AA416" s="290"/>
      <c r="AB416" s="298">
        <f t="shared" si="130"/>
        <v>0</v>
      </c>
      <c r="AC416" s="291">
        <f>IFERROR(SUMIF($C:$C,$V416,I:I),0)</f>
        <v>0</v>
      </c>
      <c r="AD416" s="299"/>
      <c r="AE416" s="298">
        <f t="shared" si="145"/>
        <v>0</v>
      </c>
      <c r="AF416" s="291">
        <f>IFERROR(SUMIF($C:$C,$V416,L:L),0)</f>
        <v>0</v>
      </c>
      <c r="AG416" s="292">
        <f t="shared" si="134"/>
        <v>0</v>
      </c>
      <c r="AH416" s="293">
        <f t="shared" si="134"/>
        <v>0</v>
      </c>
      <c r="AI416" s="294">
        <f t="shared" si="140"/>
        <v>0</v>
      </c>
      <c r="AJ416" s="299"/>
      <c r="AK416" s="293">
        <f t="shared" si="135"/>
        <v>0</v>
      </c>
      <c r="AL416" s="291">
        <f t="shared" ref="AL416:AL417" si="146">IFERROR(SUMIF($C:$C,$V416,Q:Q),0)</f>
        <v>0</v>
      </c>
      <c r="AM416" s="295">
        <f t="shared" si="137"/>
        <v>0</v>
      </c>
      <c r="AN416" s="293">
        <f t="shared" si="138"/>
        <v>0</v>
      </c>
      <c r="AO416" s="300">
        <f t="shared" si="141"/>
        <v>0</v>
      </c>
      <c r="AP416" s="257"/>
      <c r="AQ416" s="257"/>
      <c r="AR416" s="14"/>
      <c r="AS416" s="257"/>
      <c r="AT416" s="257"/>
      <c r="AU416" s="257"/>
      <c r="AV416" s="257"/>
      <c r="AW416" s="257"/>
      <c r="AX416" s="257"/>
      <c r="AY416" s="257"/>
      <c r="AZ416" s="257"/>
      <c r="BA416" s="257"/>
      <c r="BB416" s="257"/>
      <c r="BC416" s="257"/>
      <c r="BD416" s="257"/>
      <c r="BE416" s="257"/>
      <c r="BF416" s="257"/>
      <c r="BG416" s="257"/>
      <c r="BH416" s="257"/>
      <c r="BI416" s="257"/>
    </row>
    <row r="417" spans="1:61" ht="15.75" hidden="1" customHeight="1">
      <c r="A417" t="str">
        <f t="shared" si="125"/>
        <v>[...]</v>
      </c>
      <c r="B417" s="7"/>
      <c r="C417" s="11"/>
      <c r="D417" s="11"/>
      <c r="E417" s="11"/>
      <c r="F417" s="11"/>
      <c r="G417" s="11"/>
      <c r="H417" s="11"/>
      <c r="I417" s="11"/>
      <c r="J417" s="11"/>
      <c r="L417" s="11"/>
      <c r="M417" s="11"/>
      <c r="N417" s="11"/>
      <c r="O417" s="497"/>
      <c r="P417" s="499"/>
      <c r="Q417" s="11"/>
      <c r="R417" s="257"/>
      <c r="S417" s="498"/>
      <c r="T417" s="257"/>
      <c r="U417" s="257"/>
      <c r="V417" s="108" t="s">
        <v>21</v>
      </c>
      <c r="W417" s="297" t="s">
        <v>141</v>
      </c>
      <c r="X417" s="290"/>
      <c r="Y417" s="298">
        <f t="shared" si="128"/>
        <v>0</v>
      </c>
      <c r="Z417" s="291">
        <f>IFERROR(SUMIF($C:$C,$V417,F:F),0)</f>
        <v>0</v>
      </c>
      <c r="AA417" s="290"/>
      <c r="AB417" s="298">
        <f t="shared" si="130"/>
        <v>0</v>
      </c>
      <c r="AC417" s="291">
        <f>IFERROR(SUMIF($C:$C,$V417,I:I),0)</f>
        <v>0</v>
      </c>
      <c r="AD417" s="299"/>
      <c r="AE417" s="298">
        <f t="shared" si="145"/>
        <v>0</v>
      </c>
      <c r="AF417" s="291">
        <f>IFERROR(SUMIF($C:$C,$V417,L:L),0)</f>
        <v>0</v>
      </c>
      <c r="AG417" s="292">
        <f t="shared" si="134"/>
        <v>0</v>
      </c>
      <c r="AH417" s="293">
        <f t="shared" si="134"/>
        <v>0</v>
      </c>
      <c r="AI417" s="294">
        <f t="shared" si="140"/>
        <v>0</v>
      </c>
      <c r="AJ417" s="299"/>
      <c r="AK417" s="293">
        <f t="shared" si="135"/>
        <v>0</v>
      </c>
      <c r="AL417" s="291">
        <f t="shared" si="146"/>
        <v>0</v>
      </c>
      <c r="AM417" s="295">
        <f t="shared" si="137"/>
        <v>0</v>
      </c>
      <c r="AN417" s="293">
        <f t="shared" si="138"/>
        <v>0</v>
      </c>
      <c r="AO417" s="300">
        <f t="shared" si="141"/>
        <v>0</v>
      </c>
      <c r="AP417" s="257"/>
      <c r="AQ417" s="257"/>
      <c r="AR417" s="14"/>
      <c r="AS417" s="257"/>
      <c r="AT417" s="257"/>
      <c r="AU417" s="257"/>
      <c r="AV417" s="257"/>
      <c r="AW417" s="257"/>
      <c r="AX417" s="257"/>
      <c r="AY417" s="257"/>
      <c r="AZ417" s="257"/>
      <c r="BA417" s="257"/>
      <c r="BB417" s="257"/>
      <c r="BC417" s="257"/>
      <c r="BD417" s="257"/>
      <c r="BE417" s="257"/>
      <c r="BF417" s="257"/>
      <c r="BG417" s="257"/>
      <c r="BH417" s="257"/>
      <c r="BI417" s="257"/>
    </row>
    <row r="418" spans="1:61" ht="15.75" customHeight="1">
      <c r="A418" t="str">
        <f t="shared" si="125"/>
        <v>TOTAL VARIABLES</v>
      </c>
      <c r="B418" s="7"/>
      <c r="C418" s="11"/>
      <c r="D418" s="11"/>
      <c r="E418" s="11"/>
      <c r="F418" s="11" t="s">
        <v>228</v>
      </c>
      <c r="G418" s="11"/>
      <c r="H418" s="11"/>
      <c r="I418" s="11"/>
      <c r="J418" s="11"/>
      <c r="L418" s="11" t="s">
        <v>226</v>
      </c>
      <c r="M418" s="495">
        <f>SUM(M411:M413)</f>
        <v>24746.080000000002</v>
      </c>
      <c r="N418" s="497">
        <f>M414/$M$439</f>
        <v>0.37534706143152291</v>
      </c>
      <c r="O418" s="497">
        <f>J407</f>
        <v>0.3740403223747148</v>
      </c>
      <c r="P418" s="499">
        <f>O418*$M$439</f>
        <v>24659.928614891054</v>
      </c>
      <c r="Q418" s="315">
        <f>P418-M414</f>
        <v>-86.151385108947579</v>
      </c>
      <c r="R418" s="257"/>
      <c r="S418" s="498"/>
      <c r="T418" s="257"/>
      <c r="U418" s="257"/>
      <c r="V418" s="307" t="s">
        <v>39</v>
      </c>
      <c r="W418" s="308"/>
      <c r="X418" s="309">
        <f>Z418/Z406</f>
        <v>0.2574007069587273</v>
      </c>
      <c r="Y418" s="308"/>
      <c r="Z418" s="310">
        <f>SUM(Z408:Z417)</f>
        <v>132404.41687161807</v>
      </c>
      <c r="AA418" s="309">
        <f>AC418/AC406</f>
        <v>0.2574007069587273</v>
      </c>
      <c r="AB418" s="308"/>
      <c r="AC418" s="310">
        <f>SUM(AC408:AC417)</f>
        <v>132404.41687161807</v>
      </c>
      <c r="AD418" s="311">
        <f>AF418/AF406</f>
        <v>0.23991546704977651</v>
      </c>
      <c r="AE418" s="308"/>
      <c r="AF418" s="310">
        <f>SUM(AF408:AF417)</f>
        <v>168010.46000000002</v>
      </c>
      <c r="AG418" s="312"/>
      <c r="AH418" s="313">
        <f>AF418-AC418</f>
        <v>35606.043128381949</v>
      </c>
      <c r="AI418" s="309">
        <f>AH418/AC418</f>
        <v>0.26891884704198554</v>
      </c>
      <c r="AJ418" s="311">
        <f>IF($AL$406=0,0,AL418/$AL$406)</f>
        <v>0.36653464523418156</v>
      </c>
      <c r="AK418" s="308"/>
      <c r="AL418" s="310">
        <f>SUM(AL408:AL417)</f>
        <v>155458.57</v>
      </c>
      <c r="AM418" s="314"/>
      <c r="AN418" s="313">
        <f t="shared" si="138"/>
        <v>12551.890000000014</v>
      </c>
      <c r="AO418" s="288">
        <f>IF(AL418=0,0,AN418/AL418)</f>
        <v>8.0741061750407281E-2</v>
      </c>
      <c r="AP418" s="257"/>
      <c r="AQ418" s="257"/>
      <c r="AR418" s="14"/>
      <c r="AS418" s="257"/>
      <c r="AT418" s="257"/>
      <c r="AU418" s="257"/>
      <c r="AV418" s="257"/>
      <c r="AW418" s="257"/>
      <c r="AX418" s="257"/>
      <c r="AY418" s="257"/>
      <c r="AZ418" s="257"/>
      <c r="BA418" s="257"/>
      <c r="BB418" s="257"/>
      <c r="BC418" s="257"/>
      <c r="BD418" s="257"/>
      <c r="BE418" s="257"/>
      <c r="BF418" s="257"/>
      <c r="BG418" s="257"/>
      <c r="BH418" s="257"/>
      <c r="BI418" s="257"/>
    </row>
    <row r="419" spans="1:61" ht="15.75" customHeight="1">
      <c r="A419" t="str">
        <f t="shared" si="125"/>
        <v>Salaires propriétaire</v>
      </c>
      <c r="B419" s="7"/>
      <c r="C419" s="11"/>
      <c r="D419" s="11"/>
      <c r="E419" s="11"/>
      <c r="F419" s="11" t="s">
        <v>223</v>
      </c>
      <c r="G419" s="11"/>
      <c r="H419" s="11"/>
      <c r="I419" s="11"/>
      <c r="J419" s="11"/>
      <c r="L419" s="11" t="s">
        <v>221</v>
      </c>
      <c r="M419" s="315">
        <f>L261</f>
        <v>744.44</v>
      </c>
      <c r="N419" s="497">
        <f>$N$406</f>
        <v>0.53097345132743357</v>
      </c>
      <c r="O419" s="315">
        <f>($J$408*$M$439)*N419</f>
        <v>748.40626036354797</v>
      </c>
      <c r="P419" s="499"/>
      <c r="Q419" s="495">
        <f>O419-M419</f>
        <v>3.9662603635479172</v>
      </c>
      <c r="R419" s="257">
        <v>6532</v>
      </c>
      <c r="S419" s="498">
        <f>Q419</f>
        <v>3.9662603635479172</v>
      </c>
      <c r="T419" s="257"/>
      <c r="U419" s="257"/>
      <c r="V419" s="108" t="s">
        <v>142</v>
      </c>
      <c r="W419" s="297" t="s">
        <v>143</v>
      </c>
      <c r="X419" s="290"/>
      <c r="Y419" s="290"/>
      <c r="Z419" s="291">
        <f>+INDEX('[7]Budget original'!$A$2:$AO$496,MATCH($A419,'[7]Budget original'!$A$2:$A$496,0),MATCH(F$2,'[7]Budget original'!$A$2:$AO$2,0))</f>
        <v>0</v>
      </c>
      <c r="AA419" s="290"/>
      <c r="AB419" s="290"/>
      <c r="AC419" s="291">
        <f>+INDEX('[7]Budget révisé'!$A$2:$AO$496,MATCH($A419,'[7]Budget révisé'!$A$2:$A$496,0),MATCH(I$2,'[7]Budget révisé'!$A$2:$AO$2,0))</f>
        <v>0</v>
      </c>
      <c r="AD419" s="299"/>
      <c r="AE419" s="298"/>
      <c r="AF419" s="291">
        <f>SUMIFS([7]BV_Data_An_Cour!$O:$O,[7]BV_Data_An_Cour!$V:$V,$V419)</f>
        <v>11182.41</v>
      </c>
      <c r="AG419" s="292"/>
      <c r="AH419" s="293">
        <f t="shared" ref="AH419:AH450" si="147">AF419-AC419</f>
        <v>11182.41</v>
      </c>
      <c r="AI419" s="294">
        <f>IF(AC419=0,0,AH419/AC419)</f>
        <v>0</v>
      </c>
      <c r="AJ419" s="299"/>
      <c r="AK419" s="290"/>
      <c r="AL419" s="291">
        <f>SUMIFS([7]BV_Data_An_Prec!$O:$O,[7]BV_Data_An_Prec!$V:$V,$V419)</f>
        <v>8674.69</v>
      </c>
      <c r="AM419" s="295"/>
      <c r="AN419" s="293">
        <f t="shared" si="138"/>
        <v>2507.7199999999993</v>
      </c>
      <c r="AO419" s="300">
        <f t="shared" ref="AO419:AO430" si="148">IF(AL419=0,0,AN419/AL419)</f>
        <v>0.28908468198863579</v>
      </c>
      <c r="AP419" s="257"/>
      <c r="AQ419" s="257"/>
      <c r="AR419" s="257"/>
      <c r="AS419" s="257"/>
      <c r="AT419" s="257"/>
      <c r="AU419" s="257"/>
      <c r="AV419" s="257"/>
      <c r="AW419" s="257"/>
      <c r="AX419" s="257"/>
      <c r="AY419" s="257"/>
      <c r="AZ419" s="257"/>
      <c r="BA419" s="257"/>
      <c r="BB419" s="257"/>
      <c r="BC419" s="257"/>
      <c r="BD419" s="257"/>
      <c r="BE419" s="257"/>
      <c r="BF419" s="257"/>
      <c r="BG419" s="257"/>
      <c r="BH419" s="257"/>
      <c r="BI419" s="257"/>
    </row>
    <row r="420" spans="1:61" ht="15.75" customHeight="1">
      <c r="A420" t="str">
        <f t="shared" si="125"/>
        <v>Salaires cadres</v>
      </c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 t="s">
        <v>222</v>
      </c>
      <c r="M420" s="315">
        <f>L262</f>
        <v>533.52</v>
      </c>
      <c r="N420" s="497">
        <f>$N$407</f>
        <v>0.38053097345132736</v>
      </c>
      <c r="O420" s="315">
        <f>($J$408*$M$439)*N420</f>
        <v>536.35781992720933</v>
      </c>
      <c r="P420" s="499"/>
      <c r="Q420" s="495">
        <f t="shared" ref="Q420:Q421" si="149">O420-M420</f>
        <v>2.8378199272093525</v>
      </c>
      <c r="R420" s="257">
        <v>6539</v>
      </c>
      <c r="S420" s="498">
        <f>Q420</f>
        <v>2.8378199272093525</v>
      </c>
      <c r="T420" s="257"/>
      <c r="U420" s="257"/>
      <c r="V420" s="108" t="s">
        <v>42</v>
      </c>
      <c r="W420" s="297" t="s">
        <v>144</v>
      </c>
      <c r="X420" s="290"/>
      <c r="Y420" s="290"/>
      <c r="Z420" s="291">
        <f t="shared" ref="Z420:Z430" si="150">+SUMIF($C:$C,$V420,F:F)</f>
        <v>53818.620880569077</v>
      </c>
      <c r="AA420" s="290"/>
      <c r="AB420" s="290"/>
      <c r="AC420" s="291">
        <f t="shared" ref="AC420:AC430" si="151">+SUMIF($C:$C,$V420,I:I)</f>
        <v>53818.620880569077</v>
      </c>
      <c r="AD420" s="299"/>
      <c r="AE420" s="298"/>
      <c r="AF420" s="291">
        <f t="shared" ref="AF420:AF430" si="152">+SUMIF($C:$C,$V420,L:L)</f>
        <v>43261.47</v>
      </c>
      <c r="AG420" s="292"/>
      <c r="AH420" s="293">
        <f t="shared" si="147"/>
        <v>-10557.150880569076</v>
      </c>
      <c r="AI420" s="294">
        <f t="shared" ref="AI420:AI431" si="153">IF(AC420=0,0,AH420/AC420)</f>
        <v>-0.19616167616031718</v>
      </c>
      <c r="AJ420" s="299"/>
      <c r="AK420" s="290"/>
      <c r="AL420" s="291">
        <f t="shared" ref="AL420:AL430" si="154">+SUMIF($C:$C,$V420,Q:Q)</f>
        <v>54798.259999999995</v>
      </c>
      <c r="AM420" s="295"/>
      <c r="AN420" s="293">
        <f t="shared" si="138"/>
        <v>-11536.789999999994</v>
      </c>
      <c r="AO420" s="300">
        <f t="shared" si="148"/>
        <v>-0.21053204974026538</v>
      </c>
      <c r="AP420" s="257"/>
      <c r="AQ420" s="257" t="s">
        <v>248</v>
      </c>
      <c r="AR420" s="257"/>
      <c r="AS420" s="257"/>
      <c r="AT420" s="257"/>
      <c r="AU420" s="257"/>
      <c r="AV420" s="257"/>
      <c r="AW420" s="257"/>
      <c r="AX420" s="257"/>
      <c r="AY420" s="257"/>
      <c r="AZ420" s="257"/>
      <c r="BA420" s="257"/>
      <c r="BB420" s="257"/>
      <c r="BC420" s="257"/>
      <c r="BD420" s="257"/>
      <c r="BE420" s="257"/>
      <c r="BF420" s="257"/>
      <c r="BG420" s="257"/>
      <c r="BH420" s="257"/>
      <c r="BI420" s="257"/>
    </row>
    <row r="421" spans="1:61" ht="15.75" customHeight="1">
      <c r="A421" t="str">
        <f t="shared" si="125"/>
        <v>Salaires commis</v>
      </c>
      <c r="B421" s="7"/>
      <c r="C421" s="257"/>
      <c r="D421" s="257"/>
      <c r="E421" s="257"/>
      <c r="F421" s="257"/>
      <c r="G421" s="257"/>
      <c r="H421" s="257"/>
      <c r="I421" s="257"/>
      <c r="J421" s="257"/>
      <c r="K421" s="257"/>
      <c r="L421" s="11" t="s">
        <v>223</v>
      </c>
      <c r="M421" s="315">
        <f>L263</f>
        <v>124.08</v>
      </c>
      <c r="N421" s="497">
        <f>$N$408</f>
        <v>8.8495575221238923E-2</v>
      </c>
      <c r="O421" s="315">
        <f>($J$408*$M$439)*N421</f>
        <v>124.73437672725798</v>
      </c>
      <c r="P421" s="504"/>
      <c r="Q421" s="495">
        <f t="shared" si="149"/>
        <v>0.65437672725798279</v>
      </c>
      <c r="R421" s="257">
        <v>6531</v>
      </c>
      <c r="S421" s="498">
        <f>Q421</f>
        <v>0.65437672725798279</v>
      </c>
      <c r="T421" s="257"/>
      <c r="U421" s="257"/>
      <c r="V421" s="109" t="s">
        <v>43</v>
      </c>
      <c r="W421" s="301" t="s">
        <v>145</v>
      </c>
      <c r="X421" s="274"/>
      <c r="Y421" s="274"/>
      <c r="Z421" s="275">
        <f t="shared" si="150"/>
        <v>26435.301540536399</v>
      </c>
      <c r="AA421" s="274"/>
      <c r="AB421" s="274"/>
      <c r="AC421" s="275">
        <f t="shared" si="151"/>
        <v>26435.301540536399</v>
      </c>
      <c r="AD421" s="303"/>
      <c r="AE421" s="302"/>
      <c r="AF421" s="275">
        <f t="shared" si="152"/>
        <v>25556.820000000003</v>
      </c>
      <c r="AG421" s="276"/>
      <c r="AH421" s="277">
        <f t="shared" si="147"/>
        <v>-878.48154053639519</v>
      </c>
      <c r="AI421" s="304">
        <f t="shared" si="153"/>
        <v>-3.3231379607655119E-2</v>
      </c>
      <c r="AJ421" s="303"/>
      <c r="AK421" s="274"/>
      <c r="AL421" s="275">
        <f t="shared" si="154"/>
        <v>24923.37</v>
      </c>
      <c r="AM421" s="279"/>
      <c r="AN421" s="277">
        <f t="shared" si="138"/>
        <v>633.45000000000437</v>
      </c>
      <c r="AO421" s="280">
        <f t="shared" si="148"/>
        <v>2.5415904831489658E-2</v>
      </c>
      <c r="AP421" s="257"/>
      <c r="AQ421" s="257" t="s">
        <v>249</v>
      </c>
      <c r="AR421" s="257"/>
      <c r="AS421" s="257"/>
      <c r="AT421" s="257"/>
      <c r="AU421" s="257"/>
      <c r="AV421" s="257"/>
      <c r="AW421" s="257"/>
      <c r="AX421" s="257"/>
      <c r="AY421" s="257"/>
      <c r="AZ421" s="257"/>
      <c r="BA421" s="257"/>
      <c r="BB421" s="257"/>
      <c r="BC421" s="257"/>
      <c r="BD421" s="257"/>
      <c r="BE421" s="257"/>
      <c r="BF421" s="257"/>
      <c r="BG421" s="257"/>
      <c r="BH421" s="257"/>
      <c r="BI421" s="257"/>
    </row>
    <row r="422" spans="1:61" ht="15.75" customHeight="1">
      <c r="A422" t="str">
        <f t="shared" si="125"/>
        <v>Salaires autres</v>
      </c>
      <c r="B422" s="7"/>
      <c r="C422" s="257"/>
      <c r="D422" s="257"/>
      <c r="E422" s="257"/>
      <c r="F422" s="257"/>
      <c r="G422" s="257"/>
      <c r="H422" s="257"/>
      <c r="I422" s="257"/>
      <c r="J422" s="257"/>
      <c r="K422" s="257"/>
      <c r="L422" s="257"/>
      <c r="M422" s="316">
        <f>SUM(M419:M421)</f>
        <v>1402.04</v>
      </c>
      <c r="N422" s="316"/>
      <c r="O422" s="316">
        <f t="shared" ref="O422" si="155">SUM(O419:O421)</f>
        <v>1409.4984570180152</v>
      </c>
      <c r="Q422" s="502">
        <f>SUM(Q419:Q421)</f>
        <v>7.4584570180152525</v>
      </c>
      <c r="R422" s="257"/>
      <c r="S422" s="498"/>
      <c r="T422" s="257"/>
      <c r="U422" s="257"/>
      <c r="V422" s="108" t="s">
        <v>44</v>
      </c>
      <c r="W422" s="297" t="s">
        <v>146</v>
      </c>
      <c r="X422" s="290"/>
      <c r="Y422" s="290"/>
      <c r="Z422" s="291">
        <f t="shared" si="150"/>
        <v>45745.692907402299</v>
      </c>
      <c r="AA422" s="290"/>
      <c r="AB422" s="290"/>
      <c r="AC422" s="291">
        <f t="shared" si="151"/>
        <v>45745.692907402299</v>
      </c>
      <c r="AD422" s="299"/>
      <c r="AE422" s="298"/>
      <c r="AF422" s="291">
        <f t="shared" si="152"/>
        <v>55732.75</v>
      </c>
      <c r="AG422" s="292"/>
      <c r="AH422" s="293">
        <f t="shared" si="147"/>
        <v>9987.0570925977008</v>
      </c>
      <c r="AI422" s="294">
        <f t="shared" si="153"/>
        <v>0.21831688313943221</v>
      </c>
      <c r="AJ422" s="299"/>
      <c r="AK422" s="290"/>
      <c r="AL422" s="291">
        <f t="shared" si="154"/>
        <v>46608.350000000006</v>
      </c>
      <c r="AM422" s="295"/>
      <c r="AN422" s="293">
        <f t="shared" si="138"/>
        <v>9124.3999999999942</v>
      </c>
      <c r="AO422" s="300">
        <f t="shared" si="148"/>
        <v>0.19576749659663972</v>
      </c>
      <c r="AP422" s="257"/>
      <c r="AQ422" s="257"/>
      <c r="AR422" s="257"/>
      <c r="AS422" s="257"/>
      <c r="AT422" s="257"/>
      <c r="AU422" s="257"/>
      <c r="AV422" s="257"/>
      <c r="AW422" s="257"/>
      <c r="AX422" s="257"/>
      <c r="AY422" s="257"/>
      <c r="AZ422" s="257"/>
      <c r="BA422" s="257"/>
      <c r="BB422" s="257"/>
      <c r="BC422" s="257"/>
      <c r="BD422" s="257"/>
      <c r="BE422" s="257"/>
      <c r="BF422" s="257"/>
      <c r="BG422" s="257"/>
      <c r="BH422" s="257"/>
      <c r="BI422" s="257"/>
    </row>
    <row r="423" spans="1:61" ht="15.75" customHeight="1">
      <c r="A423" t="str">
        <f t="shared" si="125"/>
        <v>Salaires spécialistes</v>
      </c>
      <c r="B423" s="7"/>
      <c r="C423" s="257"/>
      <c r="D423" s="257"/>
      <c r="E423" s="257"/>
      <c r="F423" s="257"/>
      <c r="G423" s="257"/>
      <c r="H423" s="257"/>
      <c r="I423" s="257"/>
      <c r="J423" s="257"/>
      <c r="K423" s="257"/>
      <c r="L423" s="257"/>
      <c r="M423" s="316">
        <f>SUM(M419:M421)</f>
        <v>1402.04</v>
      </c>
      <c r="N423" s="497">
        <f>M422/$M$439</f>
        <v>2.1266058867079246E-2</v>
      </c>
      <c r="O423" s="505">
        <f>J408</f>
        <v>2.1379188297054635E-2</v>
      </c>
      <c r="P423" s="499">
        <f>O423*$M$439</f>
        <v>1409.4984570180154</v>
      </c>
      <c r="Q423" s="315">
        <f>P423-M422</f>
        <v>7.4584570180154515</v>
      </c>
      <c r="R423" s="257"/>
      <c r="S423" s="498"/>
      <c r="T423" s="257"/>
      <c r="U423" s="257"/>
      <c r="V423" s="108" t="s">
        <v>45</v>
      </c>
      <c r="W423" s="297" t="s">
        <v>147</v>
      </c>
      <c r="X423" s="290"/>
      <c r="Y423" s="290"/>
      <c r="Z423" s="291">
        <f t="shared" si="150"/>
        <v>34709.818583908047</v>
      </c>
      <c r="AA423" s="290"/>
      <c r="AB423" s="290"/>
      <c r="AC423" s="291">
        <f t="shared" si="151"/>
        <v>34709.818583908047</v>
      </c>
      <c r="AD423" s="299"/>
      <c r="AE423" s="298"/>
      <c r="AF423" s="291">
        <f t="shared" si="152"/>
        <v>21437.190000000002</v>
      </c>
      <c r="AG423" s="292"/>
      <c r="AH423" s="293">
        <f t="shared" si="147"/>
        <v>-13272.628583908045</v>
      </c>
      <c r="AI423" s="294">
        <f t="shared" si="153"/>
        <v>-0.3823883017948535</v>
      </c>
      <c r="AJ423" s="299"/>
      <c r="AK423" s="290"/>
      <c r="AL423" s="291">
        <f t="shared" si="154"/>
        <v>20194.440000000002</v>
      </c>
      <c r="AM423" s="295"/>
      <c r="AN423" s="293">
        <f t="shared" si="138"/>
        <v>1242.75</v>
      </c>
      <c r="AO423" s="300">
        <f t="shared" si="148"/>
        <v>6.1539215744531653E-2</v>
      </c>
      <c r="AP423" s="257"/>
      <c r="AQ423" s="257" t="s">
        <v>250</v>
      </c>
      <c r="AR423" s="257"/>
      <c r="AS423" s="257"/>
      <c r="AT423" s="257"/>
      <c r="AU423" s="257"/>
      <c r="AV423" s="257"/>
      <c r="AW423" s="257"/>
      <c r="AX423" s="257"/>
      <c r="AY423" s="257"/>
      <c r="AZ423" s="257"/>
      <c r="BA423" s="257"/>
      <c r="BB423" s="257"/>
      <c r="BC423" s="257"/>
      <c r="BD423" s="257"/>
      <c r="BE423" s="257"/>
      <c r="BF423" s="257"/>
      <c r="BG423" s="257"/>
      <c r="BH423" s="257"/>
      <c r="BI423" s="257"/>
    </row>
    <row r="424" spans="1:61" ht="15.75" hidden="1" customHeight="1">
      <c r="A424" t="str">
        <f t="shared" si="125"/>
        <v>[...]</v>
      </c>
      <c r="B424" s="7"/>
      <c r="C424" s="257"/>
      <c r="D424" s="257"/>
      <c r="E424" s="257"/>
      <c r="F424" s="257"/>
      <c r="G424" s="257"/>
      <c r="H424" s="257"/>
      <c r="I424" s="257"/>
      <c r="J424" s="257"/>
      <c r="K424" s="257"/>
      <c r="L424" s="257"/>
      <c r="M424" s="316"/>
      <c r="N424" s="162"/>
      <c r="O424" s="505"/>
      <c r="P424" s="504"/>
      <c r="Q424" s="257"/>
      <c r="R424" s="257"/>
      <c r="S424" s="498"/>
      <c r="T424" s="257"/>
      <c r="U424" s="257"/>
      <c r="V424" s="108" t="s">
        <v>21</v>
      </c>
      <c r="W424" s="297"/>
      <c r="X424" s="290"/>
      <c r="Y424" s="290"/>
      <c r="Z424" s="291">
        <f>IFERROR(SUMIF($C:$C,$V424,F:F),0)</f>
        <v>0</v>
      </c>
      <c r="AA424" s="290"/>
      <c r="AB424" s="290"/>
      <c r="AC424" s="291">
        <f>IFERROR(SUMIF($C:$C,$V424,I:I),0)</f>
        <v>0</v>
      </c>
      <c r="AD424" s="299"/>
      <c r="AE424" s="298"/>
      <c r="AF424" s="291">
        <f>IFERROR(SUMIF($C:$C,$V424,L:L),0)</f>
        <v>0</v>
      </c>
      <c r="AG424" s="292"/>
      <c r="AH424" s="293">
        <f t="shared" si="147"/>
        <v>0</v>
      </c>
      <c r="AI424" s="294">
        <f t="shared" si="153"/>
        <v>0</v>
      </c>
      <c r="AJ424" s="299"/>
      <c r="AK424" s="290"/>
      <c r="AL424" s="291">
        <f>IFERROR(SUMIF($C:$C,$V424,Q:Q),0)</f>
        <v>0</v>
      </c>
      <c r="AM424" s="295"/>
      <c r="AN424" s="293">
        <f t="shared" si="138"/>
        <v>0</v>
      </c>
      <c r="AO424" s="300">
        <f t="shared" si="148"/>
        <v>0</v>
      </c>
      <c r="AP424" s="257"/>
      <c r="AQ424" s="257"/>
      <c r="AR424" s="257"/>
      <c r="AS424" s="257"/>
      <c r="AT424" s="257"/>
      <c r="AU424" s="257"/>
      <c r="AV424" s="257"/>
      <c r="AW424" s="257"/>
      <c r="AX424" s="257"/>
      <c r="AY424" s="257"/>
      <c r="AZ424" s="257"/>
      <c r="BA424" s="257"/>
      <c r="BB424" s="257"/>
      <c r="BC424" s="257"/>
      <c r="BD424" s="257"/>
      <c r="BE424" s="257"/>
      <c r="BF424" s="257"/>
      <c r="BG424" s="257"/>
      <c r="BH424" s="257"/>
      <c r="BI424" s="257"/>
    </row>
    <row r="425" spans="1:61" ht="15.75" hidden="1" customHeight="1">
      <c r="A425" t="str">
        <f t="shared" si="125"/>
        <v>[...]</v>
      </c>
      <c r="B425" s="7"/>
      <c r="C425" s="257"/>
      <c r="D425" s="257"/>
      <c r="E425" s="257"/>
      <c r="F425" s="257"/>
      <c r="G425" s="257"/>
      <c r="H425" s="257"/>
      <c r="I425" s="257"/>
      <c r="J425" s="257"/>
      <c r="K425" s="257"/>
      <c r="L425" s="257"/>
      <c r="M425" s="316"/>
      <c r="N425" s="162"/>
      <c r="O425" s="505"/>
      <c r="P425" s="504"/>
      <c r="Q425" s="257"/>
      <c r="R425" s="257"/>
      <c r="S425" s="498"/>
      <c r="T425" s="257"/>
      <c r="U425" s="257"/>
      <c r="V425" s="108" t="s">
        <v>21</v>
      </c>
      <c r="W425" s="297"/>
      <c r="X425" s="290"/>
      <c r="Y425" s="290"/>
      <c r="Z425" s="291">
        <f>IFERROR(SUMIF($C:$C,$V425,F:F),0)</f>
        <v>0</v>
      </c>
      <c r="AA425" s="290"/>
      <c r="AB425" s="290"/>
      <c r="AC425" s="291">
        <f>IFERROR(SUMIF($C:$C,$V425,I:I),0)</f>
        <v>0</v>
      </c>
      <c r="AD425" s="299"/>
      <c r="AE425" s="298"/>
      <c r="AF425" s="291">
        <f>IFERROR(SUMIF($C:$C,$V425,L:L),0)</f>
        <v>0</v>
      </c>
      <c r="AG425" s="292"/>
      <c r="AH425" s="293">
        <f t="shared" si="147"/>
        <v>0</v>
      </c>
      <c r="AI425" s="294">
        <f t="shared" si="153"/>
        <v>0</v>
      </c>
      <c r="AJ425" s="299"/>
      <c r="AK425" s="290"/>
      <c r="AL425" s="291">
        <f t="shared" ref="AL425:AL426" si="156">IFERROR(SUMIF($C:$C,$V425,Q:Q),0)</f>
        <v>0</v>
      </c>
      <c r="AM425" s="295"/>
      <c r="AN425" s="293">
        <f t="shared" si="138"/>
        <v>0</v>
      </c>
      <c r="AO425" s="300">
        <f t="shared" si="148"/>
        <v>0</v>
      </c>
      <c r="AP425" s="257"/>
      <c r="AQ425" s="257"/>
      <c r="AR425" s="257"/>
      <c r="AS425" s="257"/>
      <c r="AT425" s="257"/>
      <c r="AU425" s="257"/>
      <c r="AV425" s="257"/>
      <c r="AW425" s="257"/>
      <c r="AX425" s="257"/>
      <c r="AY425" s="257"/>
      <c r="AZ425" s="257"/>
      <c r="BA425" s="257"/>
      <c r="BB425" s="257"/>
      <c r="BC425" s="257"/>
      <c r="BD425" s="257"/>
      <c r="BE425" s="257"/>
      <c r="BF425" s="257"/>
      <c r="BG425" s="257"/>
      <c r="BH425" s="257"/>
      <c r="BI425" s="257"/>
    </row>
    <row r="426" spans="1:61" ht="15.75" hidden="1" customHeight="1">
      <c r="A426" t="str">
        <f t="shared" si="125"/>
        <v>[...]</v>
      </c>
      <c r="B426" s="7"/>
      <c r="C426" s="257"/>
      <c r="D426" s="257"/>
      <c r="E426" s="257"/>
      <c r="F426" s="257"/>
      <c r="G426" s="257"/>
      <c r="H426" s="257"/>
      <c r="I426" s="257"/>
      <c r="J426" s="257"/>
      <c r="K426" s="257"/>
      <c r="L426" s="257"/>
      <c r="M426" s="316"/>
      <c r="N426" s="162"/>
      <c r="O426" s="505"/>
      <c r="P426" s="504"/>
      <c r="Q426" s="257"/>
      <c r="R426" s="257"/>
      <c r="S426" s="498"/>
      <c r="T426" s="257"/>
      <c r="U426" s="257"/>
      <c r="V426" s="108" t="s">
        <v>21</v>
      </c>
      <c r="W426" s="297"/>
      <c r="X426" s="290"/>
      <c r="Y426" s="290"/>
      <c r="Z426" s="291">
        <f>IFERROR(SUMIF($C:$C,$V426,F:F),0)</f>
        <v>0</v>
      </c>
      <c r="AA426" s="290"/>
      <c r="AB426" s="290"/>
      <c r="AC426" s="291">
        <f>IFERROR(SUMIF($C:$C,$V426,I:I),0)</f>
        <v>0</v>
      </c>
      <c r="AD426" s="299"/>
      <c r="AE426" s="298"/>
      <c r="AF426" s="291">
        <f>IFERROR(SUMIF($C:$C,$V426,L:L),0)</f>
        <v>0</v>
      </c>
      <c r="AG426" s="292"/>
      <c r="AH426" s="293">
        <f t="shared" si="147"/>
        <v>0</v>
      </c>
      <c r="AI426" s="294">
        <f t="shared" si="153"/>
        <v>0</v>
      </c>
      <c r="AJ426" s="299"/>
      <c r="AK426" s="290"/>
      <c r="AL426" s="291">
        <f t="shared" si="156"/>
        <v>0</v>
      </c>
      <c r="AM426" s="295"/>
      <c r="AN426" s="293">
        <f t="shared" si="138"/>
        <v>0</v>
      </c>
      <c r="AO426" s="300">
        <f t="shared" si="148"/>
        <v>0</v>
      </c>
      <c r="AP426" s="257"/>
      <c r="AQ426" s="257"/>
      <c r="AR426" s="257"/>
      <c r="AS426" s="257"/>
      <c r="AT426" s="257"/>
      <c r="AU426" s="257"/>
      <c r="AV426" s="257"/>
      <c r="AW426" s="257"/>
      <c r="AX426" s="257"/>
      <c r="AY426" s="257"/>
      <c r="AZ426" s="257"/>
      <c r="BA426" s="257"/>
      <c r="BB426" s="257"/>
      <c r="BC426" s="257"/>
      <c r="BD426" s="257"/>
      <c r="BE426" s="257"/>
      <c r="BF426" s="257"/>
      <c r="BG426" s="257"/>
      <c r="BH426" s="257"/>
      <c r="BI426" s="257"/>
    </row>
    <row r="427" spans="1:61" ht="15.75" customHeight="1">
      <c r="A427" t="str">
        <f t="shared" si="125"/>
        <v>Salaires en absences</v>
      </c>
      <c r="B427" s="7"/>
      <c r="C427" s="257"/>
      <c r="D427" s="257"/>
      <c r="E427" s="257"/>
      <c r="F427" s="257"/>
      <c r="G427" s="257"/>
      <c r="H427" s="257"/>
      <c r="I427" s="257"/>
      <c r="J427" s="257"/>
      <c r="K427" s="257"/>
      <c r="L427" s="11" t="s">
        <v>227</v>
      </c>
      <c r="M427" s="316"/>
      <c r="N427" s="162"/>
      <c r="O427" s="505"/>
      <c r="P427" s="504"/>
      <c r="Q427" s="257"/>
      <c r="R427" s="257"/>
      <c r="S427" s="498"/>
      <c r="T427" s="257"/>
      <c r="U427" s="257"/>
      <c r="V427" s="109" t="s">
        <v>46</v>
      </c>
      <c r="W427" s="301" t="s">
        <v>148</v>
      </c>
      <c r="X427" s="274"/>
      <c r="Y427" s="274"/>
      <c r="Z427" s="275">
        <f t="shared" si="150"/>
        <v>37556.547900177349</v>
      </c>
      <c r="AA427" s="274"/>
      <c r="AB427" s="274"/>
      <c r="AC427" s="275">
        <f t="shared" si="151"/>
        <v>37556.547900177349</v>
      </c>
      <c r="AD427" s="303"/>
      <c r="AE427" s="302"/>
      <c r="AF427" s="275">
        <f t="shared" si="152"/>
        <v>49494.959999999992</v>
      </c>
      <c r="AG427" s="276"/>
      <c r="AH427" s="277">
        <f t="shared" si="147"/>
        <v>11938.412099822643</v>
      </c>
      <c r="AI427" s="304">
        <f t="shared" si="153"/>
        <v>0.31787831329849853</v>
      </c>
      <c r="AJ427" s="303"/>
      <c r="AK427" s="274"/>
      <c r="AL427" s="275">
        <f t="shared" si="154"/>
        <v>36416.06</v>
      </c>
      <c r="AM427" s="279"/>
      <c r="AN427" s="277">
        <f t="shared" si="138"/>
        <v>13078.899999999994</v>
      </c>
      <c r="AO427" s="305">
        <f t="shared" si="148"/>
        <v>0.3591519785501231</v>
      </c>
      <c r="AP427" s="257"/>
      <c r="AQ427" s="257"/>
      <c r="AR427" s="257"/>
      <c r="AS427" s="257"/>
      <c r="AT427" s="257"/>
      <c r="AU427" s="257"/>
      <c r="AV427" s="257"/>
      <c r="AW427" s="257"/>
      <c r="AX427" s="257"/>
      <c r="AY427" s="257"/>
      <c r="AZ427" s="257"/>
      <c r="BA427" s="257"/>
      <c r="BB427" s="257"/>
      <c r="BC427" s="257"/>
      <c r="BD427" s="257"/>
      <c r="BE427" s="257"/>
      <c r="BF427" s="257"/>
      <c r="BG427" s="257"/>
      <c r="BH427" s="257"/>
      <c r="BI427" s="257"/>
    </row>
    <row r="428" spans="1:61" ht="15.75" customHeight="1">
      <c r="A428" t="str">
        <f t="shared" si="125"/>
        <v>Déduction à la source</v>
      </c>
      <c r="B428" s="7"/>
      <c r="C428" s="257"/>
      <c r="D428" s="257"/>
      <c r="E428" s="257"/>
      <c r="F428" s="257"/>
      <c r="G428" s="257"/>
      <c r="H428" s="257"/>
      <c r="I428" s="257"/>
      <c r="J428" s="257"/>
      <c r="K428" s="257"/>
      <c r="L428" s="11" t="s">
        <v>221</v>
      </c>
      <c r="M428" s="316">
        <f>L325</f>
        <v>38.15</v>
      </c>
      <c r="N428" s="497">
        <f>$N$406</f>
        <v>0.53097345132743357</v>
      </c>
      <c r="O428" s="316">
        <f>($J$409*$M$439)*N428</f>
        <v>3054.476298174618</v>
      </c>
      <c r="P428" s="504"/>
      <c r="Q428" s="495">
        <f>O428-M428</f>
        <v>3016.3262981746179</v>
      </c>
      <c r="R428" s="257">
        <v>6732</v>
      </c>
      <c r="S428" s="498">
        <f>Q428</f>
        <v>3016.3262981746179</v>
      </c>
      <c r="T428" s="257"/>
      <c r="U428" s="257"/>
      <c r="V428" s="108" t="s">
        <v>47</v>
      </c>
      <c r="W428" s="297" t="s">
        <v>149</v>
      </c>
      <c r="X428" s="290"/>
      <c r="Y428" s="290"/>
      <c r="Z428" s="291">
        <f t="shared" si="150"/>
        <v>37556.547900177349</v>
      </c>
      <c r="AA428" s="290"/>
      <c r="AB428" s="290"/>
      <c r="AC428" s="291">
        <f t="shared" si="151"/>
        <v>37556.547900177349</v>
      </c>
      <c r="AD428" s="299"/>
      <c r="AE428" s="298"/>
      <c r="AF428" s="291">
        <f t="shared" si="152"/>
        <v>31979.820000000003</v>
      </c>
      <c r="AG428" s="292"/>
      <c r="AH428" s="293">
        <f t="shared" si="147"/>
        <v>-5576.7279001773459</v>
      </c>
      <c r="AI428" s="294">
        <f t="shared" si="153"/>
        <v>-0.1484888311620092</v>
      </c>
      <c r="AJ428" s="299"/>
      <c r="AK428" s="290"/>
      <c r="AL428" s="291">
        <f t="shared" si="154"/>
        <v>28901.13</v>
      </c>
      <c r="AM428" s="295"/>
      <c r="AN428" s="293">
        <f t="shared" si="138"/>
        <v>3078.6900000000023</v>
      </c>
      <c r="AO428" s="300">
        <f t="shared" si="148"/>
        <v>0.10652490058347207</v>
      </c>
      <c r="AP428" s="257"/>
      <c r="AQ428" s="257"/>
      <c r="AR428" s="257"/>
      <c r="AS428" s="257"/>
      <c r="AT428" s="257"/>
      <c r="AU428" s="257"/>
      <c r="AV428" s="257"/>
      <c r="AW428" s="257"/>
      <c r="AX428" s="257"/>
      <c r="AY428" s="257"/>
      <c r="AZ428" s="257"/>
      <c r="BA428" s="257"/>
      <c r="BB428" s="257"/>
      <c r="BC428" s="257"/>
      <c r="BD428" s="257"/>
      <c r="BE428" s="257"/>
      <c r="BF428" s="257"/>
      <c r="BG428" s="257"/>
      <c r="BH428" s="257"/>
      <c r="BI428" s="257"/>
    </row>
    <row r="429" spans="1:61" ht="15.75" customHeight="1">
      <c r="A429" t="str">
        <f t="shared" si="125"/>
        <v>Bénéfices marginaux</v>
      </c>
      <c r="B429" s="7"/>
      <c r="C429" s="257"/>
      <c r="D429" s="257"/>
      <c r="E429" s="257"/>
      <c r="F429" s="257"/>
      <c r="G429" s="257"/>
      <c r="H429" s="257"/>
      <c r="I429" s="257"/>
      <c r="J429" s="257"/>
      <c r="K429" s="257"/>
      <c r="L429" s="11" t="s">
        <v>222</v>
      </c>
      <c r="M429" s="316">
        <f>L326</f>
        <v>2196.31</v>
      </c>
      <c r="N429" s="497">
        <f>$N$407</f>
        <v>0.38053097345132736</v>
      </c>
      <c r="O429" s="316">
        <f>($J$409*$M$439)*N429</f>
        <v>2189.0413470251428</v>
      </c>
      <c r="P429" s="504"/>
      <c r="Q429" s="495">
        <f t="shared" ref="Q429:Q430" si="157">O429-M429</f>
        <v>-7.2686529748571047</v>
      </c>
      <c r="R429" s="257">
        <v>6739</v>
      </c>
      <c r="S429" s="498">
        <f>Q429</f>
        <v>-7.2686529748571047</v>
      </c>
      <c r="T429" s="257"/>
      <c r="U429" s="257"/>
      <c r="V429" s="108" t="s">
        <v>48</v>
      </c>
      <c r="W429" s="297" t="s">
        <v>150</v>
      </c>
      <c r="X429" s="290"/>
      <c r="Y429" s="290"/>
      <c r="Z429" s="291">
        <f t="shared" si="150"/>
        <v>26915.5259951271</v>
      </c>
      <c r="AA429" s="290"/>
      <c r="AB429" s="290"/>
      <c r="AC429" s="291">
        <f t="shared" si="151"/>
        <v>26915.5259951271</v>
      </c>
      <c r="AD429" s="299"/>
      <c r="AE429" s="298"/>
      <c r="AF429" s="291">
        <f t="shared" si="152"/>
        <v>25087.850000000002</v>
      </c>
      <c r="AG429" s="292"/>
      <c r="AH429" s="293">
        <f t="shared" si="147"/>
        <v>-1827.6759951270978</v>
      </c>
      <c r="AI429" s="294">
        <f t="shared" si="153"/>
        <v>-6.7904152995486244E-2</v>
      </c>
      <c r="AJ429" s="299"/>
      <c r="AK429" s="290"/>
      <c r="AL429" s="291">
        <f t="shared" si="154"/>
        <v>24428.15</v>
      </c>
      <c r="AM429" s="295"/>
      <c r="AN429" s="293">
        <f t="shared" si="138"/>
        <v>659.70000000000073</v>
      </c>
      <c r="AO429" s="300">
        <f t="shared" si="148"/>
        <v>2.7005729046202871E-2</v>
      </c>
      <c r="AP429" s="257"/>
      <c r="AQ429" s="257"/>
      <c r="AR429" s="257"/>
      <c r="AS429" s="257"/>
      <c r="AT429" s="257"/>
      <c r="AU429" s="257"/>
      <c r="AV429" s="257"/>
      <c r="AW429" s="257"/>
      <c r="AX429" s="257"/>
      <c r="AY429" s="257"/>
      <c r="AZ429" s="257"/>
      <c r="BA429" s="257"/>
      <c r="BB429" s="257"/>
      <c r="BC429" s="257"/>
      <c r="BD429" s="257"/>
      <c r="BE429" s="257"/>
      <c r="BF429" s="257"/>
      <c r="BG429" s="257"/>
      <c r="BH429" s="257"/>
      <c r="BI429" s="257"/>
    </row>
    <row r="430" spans="1:61" ht="15.75" customHeight="1">
      <c r="A430" t="str">
        <f t="shared" si="125"/>
        <v>Csst</v>
      </c>
      <c r="B430" s="7"/>
      <c r="C430" s="257"/>
      <c r="D430" s="257"/>
      <c r="E430" s="257"/>
      <c r="F430" s="257"/>
      <c r="G430" s="257"/>
      <c r="H430" s="257"/>
      <c r="I430" s="257"/>
      <c r="J430" s="257"/>
      <c r="K430" s="257"/>
      <c r="L430" s="11" t="s">
        <v>223</v>
      </c>
      <c r="M430" s="316">
        <f>L327</f>
        <v>3537.24</v>
      </c>
      <c r="N430" s="497">
        <f>$N$408</f>
        <v>8.8495575221238923E-2</v>
      </c>
      <c r="O430" s="316">
        <f>($J$409*$M$439)*N430</f>
        <v>509.07938302910298</v>
      </c>
      <c r="P430" s="504"/>
      <c r="Q430" s="495">
        <f t="shared" si="157"/>
        <v>-3028.1606169708966</v>
      </c>
      <c r="R430" s="257">
        <v>6731</v>
      </c>
      <c r="S430" s="498">
        <f>Q430</f>
        <v>-3028.1606169708966</v>
      </c>
      <c r="T430" s="257"/>
      <c r="U430" s="257"/>
      <c r="V430" s="108" t="s">
        <v>49</v>
      </c>
      <c r="W430" s="297"/>
      <c r="X430" s="290"/>
      <c r="Y430" s="290"/>
      <c r="Z430" s="291">
        <f t="shared" si="150"/>
        <v>6259.4246500295585</v>
      </c>
      <c r="AA430" s="290"/>
      <c r="AB430" s="290"/>
      <c r="AC430" s="291">
        <f t="shared" si="151"/>
        <v>6259.4246500295585</v>
      </c>
      <c r="AD430" s="299"/>
      <c r="AE430" s="298"/>
      <c r="AF430" s="291">
        <f t="shared" si="152"/>
        <v>8860.86</v>
      </c>
      <c r="AG430" s="292"/>
      <c r="AH430" s="293">
        <f t="shared" si="147"/>
        <v>2601.4353499704421</v>
      </c>
      <c r="AI430" s="317">
        <f t="shared" si="153"/>
        <v>0.41560295001844261</v>
      </c>
      <c r="AJ430" s="299"/>
      <c r="AK430" s="290"/>
      <c r="AL430" s="291">
        <f t="shared" si="154"/>
        <v>13423.060000000001</v>
      </c>
      <c r="AM430" s="295"/>
      <c r="AN430" s="293">
        <f t="shared" si="138"/>
        <v>-4562.2000000000007</v>
      </c>
      <c r="AO430" s="300">
        <f t="shared" si="148"/>
        <v>-0.33987779239607069</v>
      </c>
      <c r="AP430" s="257"/>
      <c r="AQ430" s="257"/>
      <c r="AR430" s="257"/>
      <c r="AS430" s="257"/>
      <c r="AT430" s="257"/>
      <c r="AU430" s="257"/>
      <c r="AV430" s="257"/>
      <c r="AW430" s="257"/>
      <c r="AX430" s="257"/>
      <c r="AY430" s="257"/>
      <c r="AZ430" s="257"/>
      <c r="BA430" s="257"/>
      <c r="BB430" s="257"/>
      <c r="BC430" s="257"/>
      <c r="BD430" s="257"/>
      <c r="BE430" s="257"/>
      <c r="BF430" s="257"/>
      <c r="BG430" s="257"/>
      <c r="BH430" s="257"/>
      <c r="BI430" s="257"/>
    </row>
    <row r="431" spans="1:61" ht="15.75" hidden="1" customHeight="1">
      <c r="A431" t="str">
        <f t="shared" si="125"/>
        <v>[...]</v>
      </c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499"/>
      <c r="Q431" s="502">
        <f>SUM(Q428:Q430)</f>
        <v>-19.102971771135799</v>
      </c>
      <c r="R431" s="257"/>
      <c r="T431" s="257"/>
      <c r="U431" s="257"/>
      <c r="V431" s="30" t="s">
        <v>21</v>
      </c>
      <c r="W431" s="297"/>
      <c r="X431" s="290"/>
      <c r="Y431" s="298"/>
      <c r="Z431" s="291">
        <f>IFERROR(SUMIF($C:$C,$V431,F:F),0)</f>
        <v>0</v>
      </c>
      <c r="AA431" s="290"/>
      <c r="AB431" s="290"/>
      <c r="AC431" s="291">
        <f>IFERROR(SUMIF($C:$C,$V431,I:I),0)</f>
        <v>0</v>
      </c>
      <c r="AD431" s="299"/>
      <c r="AE431" s="298"/>
      <c r="AF431" s="291">
        <f>IFERROR(SUMIF($C:$C,$V431,L:L),0)</f>
        <v>0</v>
      </c>
      <c r="AG431" s="292"/>
      <c r="AH431" s="293">
        <f t="shared" si="147"/>
        <v>0</v>
      </c>
      <c r="AI431" s="294">
        <f t="shared" si="153"/>
        <v>0</v>
      </c>
      <c r="AJ431" s="299"/>
      <c r="AK431" s="290"/>
      <c r="AL431" s="291">
        <f>IFERROR(SUMIF($C:$C,$V431,Q:Q),0)</f>
        <v>0</v>
      </c>
      <c r="AM431" s="295"/>
      <c r="AN431" s="293"/>
      <c r="AO431" s="305"/>
      <c r="AP431" s="257"/>
      <c r="AQ431" s="257"/>
      <c r="AR431" s="257"/>
      <c r="AS431" s="257"/>
      <c r="AT431" s="257"/>
      <c r="AU431" s="257"/>
      <c r="AV431" s="257"/>
      <c r="AW431" s="257"/>
      <c r="AX431" s="257"/>
      <c r="AY431" s="257"/>
      <c r="AZ431" s="257"/>
      <c r="BA431" s="257"/>
      <c r="BB431" s="257"/>
      <c r="BC431" s="257"/>
      <c r="BD431" s="257"/>
      <c r="BE431" s="257"/>
      <c r="BF431" s="257"/>
      <c r="BG431" s="257"/>
      <c r="BH431" s="257"/>
      <c r="BI431" s="257"/>
    </row>
    <row r="432" spans="1:61" ht="15.75" customHeight="1">
      <c r="A432" t="str">
        <f t="shared" si="125"/>
        <v>TOTAL PERSONNEL</v>
      </c>
      <c r="B432" s="7"/>
      <c r="C432" s="257"/>
      <c r="D432" s="257"/>
      <c r="E432" s="257"/>
      <c r="F432" s="257"/>
      <c r="G432" s="257"/>
      <c r="H432" s="257"/>
      <c r="I432" s="257"/>
      <c r="J432" s="257"/>
      <c r="K432" s="257"/>
      <c r="O432" s="506">
        <f>SUM(O428:O431)</f>
        <v>5752.5970282288645</v>
      </c>
      <c r="Q432" s="500">
        <f>SUM(Q428:Q430)</f>
        <v>-19.102971771135799</v>
      </c>
      <c r="R432" s="257"/>
      <c r="T432" s="257"/>
      <c r="U432" s="257"/>
      <c r="V432" s="307" t="s">
        <v>50</v>
      </c>
      <c r="W432" s="308"/>
      <c r="X432" s="309">
        <f>Z432/Z406</f>
        <v>0.52294434921595867</v>
      </c>
      <c r="Y432" s="308"/>
      <c r="Z432" s="310">
        <f>SUM(Z419:Z431)</f>
        <v>268997.48035792721</v>
      </c>
      <c r="AA432" s="309">
        <f>AC432/AC406</f>
        <v>0.52294434921595867</v>
      </c>
      <c r="AB432" s="308"/>
      <c r="AC432" s="310">
        <f>SUM(AC419:AC431)</f>
        <v>268997.48035792721</v>
      </c>
      <c r="AD432" s="311">
        <f>AF432/AF406</f>
        <v>0.3892587878991432</v>
      </c>
      <c r="AE432" s="318"/>
      <c r="AF432" s="310">
        <f>SUM(AF419:AF431)</f>
        <v>272594.13</v>
      </c>
      <c r="AG432" s="319"/>
      <c r="AH432" s="313">
        <f t="shared" si="147"/>
        <v>3596.6496420727926</v>
      </c>
      <c r="AI432" s="309">
        <f>AH432/AC432</f>
        <v>1.3370570004176626E-2</v>
      </c>
      <c r="AJ432" s="311">
        <f>IF($AL$406=0,0,AL432/$AL$406)</f>
        <v>0.60916965605620099</v>
      </c>
      <c r="AK432" s="308"/>
      <c r="AL432" s="310">
        <f>SUM(AL419:AL431)</f>
        <v>258367.50999999998</v>
      </c>
      <c r="AM432" s="320"/>
      <c r="AN432" s="313">
        <f t="shared" ref="AN432:AN450" si="158">AF432-AL432</f>
        <v>14226.620000000024</v>
      </c>
      <c r="AO432" s="288">
        <f>IF(AL432=0,0,AN432/AL432)</f>
        <v>5.5063502373034541E-2</v>
      </c>
      <c r="AP432" s="257"/>
      <c r="AQ432" s="257"/>
      <c r="AR432" s="257"/>
      <c r="AS432" s="257"/>
      <c r="AT432" s="257"/>
      <c r="AU432" s="257"/>
      <c r="AV432" s="257"/>
      <c r="AW432" s="257"/>
      <c r="AX432" s="257"/>
      <c r="AY432" s="257"/>
      <c r="AZ432" s="257"/>
      <c r="BA432" s="257"/>
      <c r="BB432" s="257"/>
      <c r="BC432" s="257"/>
      <c r="BD432" s="257"/>
      <c r="BE432" s="257"/>
      <c r="BF432" s="257"/>
      <c r="BG432" s="257"/>
      <c r="BH432" s="257"/>
      <c r="BI432" s="257"/>
    </row>
    <row r="433" spans="1:62" ht="15.75" customHeight="1">
      <c r="A433" t="str">
        <f t="shared" si="125"/>
        <v>Publicité 2</v>
      </c>
      <c r="B433" s="7"/>
      <c r="C433" s="257"/>
      <c r="D433" s="257"/>
      <c r="E433" s="257"/>
      <c r="F433" s="257"/>
      <c r="G433" s="257"/>
      <c r="H433" s="257"/>
      <c r="I433" s="257"/>
      <c r="J433" s="257"/>
      <c r="K433" s="257"/>
      <c r="L433" s="257"/>
      <c r="M433" s="506">
        <f>SUM(M428:M431)</f>
        <v>5771.7</v>
      </c>
      <c r="N433" s="497">
        <f>M433/$M$439</f>
        <v>8.7544800407350201E-2</v>
      </c>
      <c r="O433" s="507">
        <f>J409</f>
        <v>8.7255047674032235E-2</v>
      </c>
      <c r="P433" s="499">
        <f>O433*$M$439</f>
        <v>5752.5970282288645</v>
      </c>
      <c r="Q433" s="315">
        <f>P433-M433</f>
        <v>-19.102971771135344</v>
      </c>
      <c r="R433" s="257"/>
      <c r="T433" s="257"/>
      <c r="U433" s="257"/>
      <c r="V433" s="221" t="s">
        <v>51</v>
      </c>
      <c r="W433" s="322" t="s">
        <v>140</v>
      </c>
      <c r="X433" s="323"/>
      <c r="Y433" s="323"/>
      <c r="Z433" s="324">
        <f t="shared" ref="Z433:Z447" si="159">+SUMIF($C:$C,$V433,F:F)</f>
        <v>10881.833333333332</v>
      </c>
      <c r="AA433" s="323"/>
      <c r="AB433" s="323"/>
      <c r="AC433" s="324">
        <f t="shared" ref="AC433:AC447" si="160">+SUMIF($C:$C,$V433,I:I)</f>
        <v>10881.833333333332</v>
      </c>
      <c r="AD433" s="325"/>
      <c r="AE433" s="326"/>
      <c r="AF433" s="324">
        <f t="shared" ref="AF433:AF446" si="161">+SUMIF($C:$C,$V433,L:L)</f>
        <v>9005.19</v>
      </c>
      <c r="AG433" s="325"/>
      <c r="AH433" s="327">
        <f t="shared" si="147"/>
        <v>-1876.6433333333316</v>
      </c>
      <c r="AI433" s="328">
        <f>IF(AC433=0,0,AH433/AC433)</f>
        <v>-0.1724565407177098</v>
      </c>
      <c r="AJ433" s="325"/>
      <c r="AK433" s="323"/>
      <c r="AL433" s="324">
        <f t="shared" ref="AL433:AL446" si="162">+SUMIF($C:$C,$V433,Q:Q)</f>
        <v>18238.79</v>
      </c>
      <c r="AM433" s="329"/>
      <c r="AN433" s="327">
        <f t="shared" si="158"/>
        <v>-9233.6</v>
      </c>
      <c r="AO433" s="296">
        <f t="shared" ref="AO433:AO450" si="163">IF(AL433=0,0,AN433/AL433)</f>
        <v>-0.50626165441896087</v>
      </c>
      <c r="AP433" s="257"/>
      <c r="AQ433" s="257"/>
      <c r="AR433" s="257"/>
      <c r="AS433" s="257"/>
      <c r="AT433" s="257"/>
      <c r="AU433" s="257"/>
      <c r="AV433" s="257"/>
      <c r="AW433" s="257"/>
      <c r="AX433" s="257"/>
      <c r="AY433" s="257"/>
      <c r="AZ433" s="257"/>
      <c r="BA433" s="257"/>
      <c r="BB433" s="257"/>
      <c r="BC433" s="257"/>
      <c r="BD433" s="257"/>
      <c r="BE433" s="257"/>
      <c r="BF433" s="257"/>
      <c r="BG433" s="257"/>
      <c r="BH433" s="257"/>
      <c r="BI433" s="257"/>
    </row>
    <row r="434" spans="1:62" ht="15.75" customHeight="1">
      <c r="A434" t="str">
        <f t="shared" si="125"/>
        <v>Service gratuit 2</v>
      </c>
      <c r="B434" s="7"/>
      <c r="C434" s="257"/>
      <c r="D434" s="257"/>
      <c r="E434" s="257"/>
      <c r="F434" s="257"/>
      <c r="G434" s="257"/>
      <c r="H434" s="257"/>
      <c r="I434" s="257"/>
      <c r="J434" s="257"/>
      <c r="K434" s="257"/>
      <c r="L434" s="257" t="s">
        <v>206</v>
      </c>
      <c r="M434" s="257"/>
      <c r="O434" s="505"/>
      <c r="P434" s="508"/>
      <c r="Q434" s="257"/>
      <c r="R434" s="257"/>
      <c r="T434" s="257"/>
      <c r="U434" s="257"/>
      <c r="V434" s="108" t="s">
        <v>52</v>
      </c>
      <c r="W434" s="297" t="s">
        <v>151</v>
      </c>
      <c r="X434" s="290"/>
      <c r="Y434" s="290"/>
      <c r="Z434" s="291">
        <f t="shared" si="159"/>
        <v>4179.058045142312</v>
      </c>
      <c r="AA434" s="290"/>
      <c r="AB434" s="290"/>
      <c r="AC434" s="291">
        <f t="shared" si="160"/>
        <v>4179.058045142312</v>
      </c>
      <c r="AD434" s="299"/>
      <c r="AE434" s="298"/>
      <c r="AF434" s="291">
        <f t="shared" si="161"/>
        <v>6750.8899999999994</v>
      </c>
      <c r="AG434" s="292"/>
      <c r="AH434" s="293">
        <f t="shared" si="147"/>
        <v>2571.8319548576874</v>
      </c>
      <c r="AI434" s="294">
        <f t="shared" ref="AI434:AI450" si="164">IF(AC434=0,0,AH434/AC434)</f>
        <v>0.61540948392596617</v>
      </c>
      <c r="AJ434" s="299"/>
      <c r="AK434" s="290"/>
      <c r="AL434" s="291">
        <f t="shared" si="162"/>
        <v>13951.99</v>
      </c>
      <c r="AM434" s="295"/>
      <c r="AN434" s="293">
        <f t="shared" si="158"/>
        <v>-7201.1</v>
      </c>
      <c r="AO434" s="300">
        <f t="shared" si="163"/>
        <v>-0.51613425755035669</v>
      </c>
      <c r="AP434" s="257"/>
      <c r="AQ434" s="257"/>
      <c r="AR434" s="257"/>
      <c r="AS434" s="257"/>
      <c r="AT434" s="257"/>
      <c r="AU434" s="257"/>
      <c r="AV434" s="257"/>
      <c r="AW434" s="257"/>
      <c r="AX434" s="257"/>
      <c r="AY434" s="257"/>
      <c r="AZ434" s="257"/>
      <c r="BA434" s="257"/>
      <c r="BB434" s="257"/>
      <c r="BC434" s="257"/>
      <c r="BD434" s="257"/>
      <c r="BE434" s="257"/>
      <c r="BF434" s="257"/>
      <c r="BG434" s="257"/>
      <c r="BH434" s="257"/>
      <c r="BI434" s="257"/>
    </row>
    <row r="435" spans="1:62" ht="15.75" customHeight="1">
      <c r="A435" t="str">
        <f t="shared" si="125"/>
        <v>Frais véhicules de cie</v>
      </c>
      <c r="B435" s="7"/>
      <c r="C435" s="257"/>
      <c r="D435" s="257"/>
      <c r="E435" s="257"/>
      <c r="F435" s="257"/>
      <c r="G435" s="257"/>
      <c r="H435" s="257"/>
      <c r="I435" s="257"/>
      <c r="J435" s="257"/>
      <c r="K435" s="257"/>
      <c r="L435" s="11" t="s">
        <v>221</v>
      </c>
      <c r="M435" s="316">
        <f>M401+M406+M411+M419+M428</f>
        <v>31979.820000000003</v>
      </c>
      <c r="N435" s="497">
        <f>$N$406</f>
        <v>0.53097345132743357</v>
      </c>
      <c r="O435" s="316">
        <f t="shared" ref="O435:O437" si="165">O401+O406+O411+O419+O428</f>
        <v>35006.299115044247</v>
      </c>
      <c r="P435" s="508"/>
      <c r="Q435" s="316">
        <f>Q401+Q406+Q411+Q419+Q428</f>
        <v>3026.4791150442493</v>
      </c>
      <c r="R435" s="257"/>
      <c r="T435" s="257"/>
      <c r="U435" s="257"/>
      <c r="V435" s="109" t="s">
        <v>53</v>
      </c>
      <c r="W435" s="301" t="s">
        <v>152</v>
      </c>
      <c r="X435" s="274"/>
      <c r="Y435" s="274"/>
      <c r="Z435" s="275">
        <f t="shared" si="159"/>
        <v>26652.437500000004</v>
      </c>
      <c r="AA435" s="274"/>
      <c r="AB435" s="274"/>
      <c r="AC435" s="275">
        <f t="shared" si="160"/>
        <v>26652.437500000004</v>
      </c>
      <c r="AD435" s="303"/>
      <c r="AE435" s="302"/>
      <c r="AF435" s="275">
        <f t="shared" si="161"/>
        <v>24663.93</v>
      </c>
      <c r="AG435" s="276"/>
      <c r="AH435" s="277">
        <f t="shared" si="147"/>
        <v>-1988.5075000000033</v>
      </c>
      <c r="AI435" s="304">
        <f t="shared" si="164"/>
        <v>-7.4608842061819045E-2</v>
      </c>
      <c r="AJ435" s="303"/>
      <c r="AK435" s="274"/>
      <c r="AL435" s="275">
        <f t="shared" si="162"/>
        <v>24952.43</v>
      </c>
      <c r="AM435" s="279"/>
      <c r="AN435" s="277">
        <f t="shared" si="158"/>
        <v>-288.5</v>
      </c>
      <c r="AO435" s="280">
        <f t="shared" si="163"/>
        <v>-1.1562000173930956E-2</v>
      </c>
      <c r="AP435" s="257"/>
      <c r="AQ435" s="257"/>
      <c r="AR435" s="257"/>
      <c r="AS435" s="257"/>
      <c r="AT435" s="257"/>
      <c r="AU435" s="257"/>
      <c r="AV435" s="257"/>
      <c r="AW435" s="257"/>
      <c r="AX435" s="257"/>
      <c r="AY435" s="257"/>
      <c r="AZ435" s="257"/>
      <c r="BA435" s="257"/>
      <c r="BB435" s="257"/>
      <c r="BC435" s="257"/>
      <c r="BD435" s="257"/>
      <c r="BE435" s="257"/>
      <c r="BF435" s="257"/>
      <c r="BG435" s="257"/>
      <c r="BH435" s="257"/>
      <c r="BI435" s="257"/>
      <c r="BJ435" s="257"/>
    </row>
    <row r="436" spans="1:62" ht="15.75" customHeight="1">
      <c r="A436" t="str">
        <f t="shared" si="125"/>
        <v>Informatique</v>
      </c>
      <c r="B436" s="7"/>
      <c r="C436" s="257"/>
      <c r="D436" s="257"/>
      <c r="E436" s="257"/>
      <c r="F436" s="257"/>
      <c r="G436" s="257"/>
      <c r="H436" s="257"/>
      <c r="I436" s="257"/>
      <c r="J436" s="257"/>
      <c r="K436" s="257"/>
      <c r="L436" s="11" t="s">
        <v>222</v>
      </c>
      <c r="M436" s="316">
        <f>M402+M407+M412+M420+M429</f>
        <v>25087.850000000002</v>
      </c>
      <c r="N436" s="497">
        <f>$N$407</f>
        <v>0.38053097345132736</v>
      </c>
      <c r="O436" s="316">
        <f t="shared" si="165"/>
        <v>25087.847699115042</v>
      </c>
      <c r="P436" s="508"/>
      <c r="Q436" s="316">
        <f>Q402+Q407+Q412+Q420+Q429</f>
        <v>-2.3008849583447955E-3</v>
      </c>
      <c r="R436" s="257"/>
      <c r="T436" s="257"/>
      <c r="U436" s="257"/>
      <c r="V436" s="108" t="s">
        <v>54</v>
      </c>
      <c r="W436" s="297" t="s">
        <v>153</v>
      </c>
      <c r="X436" s="290"/>
      <c r="Y436" s="290"/>
      <c r="Z436" s="291">
        <f t="shared" si="159"/>
        <v>19483.113333333335</v>
      </c>
      <c r="AA436" s="290"/>
      <c r="AB436" s="290"/>
      <c r="AC436" s="291">
        <f t="shared" si="160"/>
        <v>19483.113333333335</v>
      </c>
      <c r="AD436" s="299"/>
      <c r="AE436" s="298"/>
      <c r="AF436" s="291">
        <f t="shared" si="161"/>
        <v>15644.72</v>
      </c>
      <c r="AG436" s="292"/>
      <c r="AH436" s="293">
        <f t="shared" si="147"/>
        <v>-3838.3933333333352</v>
      </c>
      <c r="AI436" s="294">
        <f t="shared" si="164"/>
        <v>-0.1970112921719904</v>
      </c>
      <c r="AJ436" s="299"/>
      <c r="AK436" s="290"/>
      <c r="AL436" s="291">
        <f t="shared" si="162"/>
        <v>38441.78</v>
      </c>
      <c r="AM436" s="295"/>
      <c r="AN436" s="293">
        <f t="shared" si="158"/>
        <v>-22797.059999999998</v>
      </c>
      <c r="AO436" s="300">
        <f t="shared" si="163"/>
        <v>-0.5930282104522735</v>
      </c>
      <c r="AP436" s="257"/>
      <c r="AQ436" s="257"/>
      <c r="AR436" s="257"/>
      <c r="AS436" s="257"/>
      <c r="AT436" s="257"/>
      <c r="AU436" s="257"/>
      <c r="AV436" s="257"/>
      <c r="AW436" s="257"/>
      <c r="AX436" s="257"/>
      <c r="AY436" s="257"/>
      <c r="AZ436" s="257"/>
      <c r="BA436" s="257"/>
      <c r="BB436" s="257"/>
      <c r="BC436" s="257"/>
      <c r="BD436" s="257"/>
      <c r="BE436" s="257"/>
      <c r="BF436" s="257"/>
      <c r="BG436" s="257"/>
      <c r="BH436" s="257"/>
      <c r="BI436" s="257"/>
      <c r="BJ436" s="257"/>
    </row>
    <row r="437" spans="1:62" ht="15.75" customHeight="1">
      <c r="A437" t="str">
        <f t="shared" si="125"/>
        <v>Frais de déplacement</v>
      </c>
      <c r="B437" s="7"/>
      <c r="C437" s="257"/>
      <c r="D437" s="257"/>
      <c r="E437" s="257"/>
      <c r="F437" s="257"/>
      <c r="G437" s="257"/>
      <c r="H437" s="257"/>
      <c r="I437" s="257"/>
      <c r="J437" s="257"/>
      <c r="K437" s="257"/>
      <c r="L437" s="11" t="s">
        <v>223</v>
      </c>
      <c r="M437" s="316">
        <f>M403+M408+M413+M421+M430</f>
        <v>8860.86</v>
      </c>
      <c r="N437" s="497">
        <f>$N$408</f>
        <v>8.8495575221238923E-2</v>
      </c>
      <c r="O437" s="316">
        <f t="shared" si="165"/>
        <v>5834.3831858407075</v>
      </c>
      <c r="P437" s="508"/>
      <c r="Q437" s="316">
        <f t="shared" ref="Q437" si="166">Q403+Q408+Q413+Q421+Q430</f>
        <v>-3026.4768141592922</v>
      </c>
      <c r="R437" s="257"/>
      <c r="T437" s="257"/>
      <c r="U437" s="257"/>
      <c r="V437" s="108" t="s">
        <v>55</v>
      </c>
      <c r="W437" s="297" t="s">
        <v>154</v>
      </c>
      <c r="X437" s="290"/>
      <c r="Y437" s="290"/>
      <c r="Z437" s="291">
        <f t="shared" si="159"/>
        <v>4989.0524999999998</v>
      </c>
      <c r="AA437" s="290"/>
      <c r="AB437" s="290"/>
      <c r="AC437" s="291">
        <f t="shared" si="160"/>
        <v>4989.0524999999998</v>
      </c>
      <c r="AD437" s="299"/>
      <c r="AE437" s="298"/>
      <c r="AF437" s="291">
        <f t="shared" si="161"/>
        <v>944.67</v>
      </c>
      <c r="AG437" s="292"/>
      <c r="AH437" s="293">
        <f t="shared" si="147"/>
        <v>-4044.3824999999997</v>
      </c>
      <c r="AI437" s="294">
        <f t="shared" si="164"/>
        <v>-0.8106514212869077</v>
      </c>
      <c r="AJ437" s="299"/>
      <c r="AK437" s="290"/>
      <c r="AL437" s="291">
        <f t="shared" si="162"/>
        <v>6077.0000000000009</v>
      </c>
      <c r="AM437" s="295"/>
      <c r="AN437" s="293">
        <f t="shared" si="158"/>
        <v>-5132.3300000000008</v>
      </c>
      <c r="AO437" s="300">
        <f t="shared" si="163"/>
        <v>-0.8445499424057924</v>
      </c>
      <c r="AP437" s="257"/>
      <c r="AQ437" s="257"/>
      <c r="AR437" s="257"/>
      <c r="AS437" s="257"/>
      <c r="AT437" s="257"/>
      <c r="AU437" s="257"/>
      <c r="AV437" s="257"/>
      <c r="AW437" s="257"/>
      <c r="AX437" s="257"/>
      <c r="AY437" s="257"/>
      <c r="AZ437" s="257"/>
      <c r="BA437" s="257"/>
      <c r="BB437" s="257"/>
      <c r="BC437" s="257"/>
      <c r="BD437" s="257"/>
      <c r="BE437" s="257"/>
      <c r="BF437" s="257"/>
      <c r="BG437" s="257"/>
      <c r="BH437" s="257"/>
      <c r="BI437" s="257"/>
      <c r="BJ437" s="257"/>
    </row>
    <row r="438" spans="1:62" ht="15.75" customHeight="1">
      <c r="A438" t="str">
        <f t="shared" si="125"/>
        <v>Services extérieurs</v>
      </c>
      <c r="B438" s="7"/>
      <c r="C438" s="257"/>
      <c r="D438" s="257"/>
      <c r="E438" s="257"/>
      <c r="F438" s="257"/>
      <c r="G438" s="257"/>
      <c r="H438" s="257"/>
      <c r="I438" s="257"/>
      <c r="J438" s="257"/>
      <c r="K438" s="257"/>
      <c r="L438" s="11"/>
      <c r="M438" s="11"/>
      <c r="N438" s="11"/>
      <c r="O438" s="315">
        <f>SUM(O435:O437)</f>
        <v>65928.53</v>
      </c>
      <c r="P438" s="508"/>
      <c r="Q438" s="315">
        <f>SUM(Q435:Q437)</f>
        <v>0</v>
      </c>
      <c r="R438" s="257"/>
      <c r="T438" s="257"/>
      <c r="U438" s="257"/>
      <c r="V438" s="108" t="s">
        <v>56</v>
      </c>
      <c r="W438" s="297" t="s">
        <v>155</v>
      </c>
      <c r="X438" s="290"/>
      <c r="Y438" s="290"/>
      <c r="Z438" s="291">
        <f t="shared" si="159"/>
        <v>24047.48593333333</v>
      </c>
      <c r="AA438" s="290"/>
      <c r="AB438" s="290"/>
      <c r="AC438" s="291">
        <f t="shared" si="160"/>
        <v>24047.48593333333</v>
      </c>
      <c r="AD438" s="299"/>
      <c r="AE438" s="298"/>
      <c r="AF438" s="291">
        <f t="shared" si="161"/>
        <v>15007.17</v>
      </c>
      <c r="AG438" s="292"/>
      <c r="AH438" s="293">
        <f t="shared" si="147"/>
        <v>-9040.3159333333297</v>
      </c>
      <c r="AI438" s="294">
        <f t="shared" si="164"/>
        <v>-0.37593601087430645</v>
      </c>
      <c r="AJ438" s="299"/>
      <c r="AK438" s="290"/>
      <c r="AL438" s="291">
        <f t="shared" si="162"/>
        <v>28519.71</v>
      </c>
      <c r="AM438" s="295"/>
      <c r="AN438" s="293">
        <f t="shared" si="158"/>
        <v>-13512.539999999999</v>
      </c>
      <c r="AO438" s="300">
        <f t="shared" si="163"/>
        <v>-0.47379654281197109</v>
      </c>
      <c r="AP438" s="257"/>
      <c r="AQ438" s="257"/>
      <c r="AR438" s="257"/>
      <c r="AS438" s="257"/>
      <c r="AT438" s="257"/>
      <c r="AU438" s="257"/>
      <c r="AV438" s="257"/>
      <c r="AW438" s="257"/>
      <c r="AX438" s="257"/>
      <c r="AY438" s="257"/>
      <c r="AZ438" s="257"/>
      <c r="BA438" s="257"/>
      <c r="BB438" s="257"/>
      <c r="BC438" s="257"/>
      <c r="BD438" s="257"/>
      <c r="BE438" s="257"/>
      <c r="BF438" s="257"/>
      <c r="BG438" s="257"/>
      <c r="BH438" s="257"/>
      <c r="BI438" s="257"/>
      <c r="BJ438" s="257"/>
    </row>
    <row r="439" spans="1:62" ht="15.75" customHeight="1">
      <c r="B439" s="7"/>
      <c r="C439" s="257"/>
      <c r="D439" s="257"/>
      <c r="E439" s="257"/>
      <c r="F439" s="257"/>
      <c r="G439" s="257"/>
      <c r="H439" s="257"/>
      <c r="I439" s="257"/>
      <c r="J439" s="257"/>
      <c r="K439" s="257"/>
      <c r="M439" s="506">
        <f>SUM(M435:M438)</f>
        <v>65928.53</v>
      </c>
      <c r="N439" s="497">
        <f>M439/$M$439</f>
        <v>1</v>
      </c>
      <c r="O439" s="505"/>
      <c r="P439" s="508"/>
      <c r="Q439" s="257"/>
      <c r="R439" s="257"/>
      <c r="T439" s="257"/>
      <c r="U439" s="257"/>
      <c r="V439" s="222" t="s">
        <v>99</v>
      </c>
      <c r="W439" s="330"/>
      <c r="X439" s="331"/>
      <c r="Y439" s="331"/>
      <c r="Z439" s="332">
        <f t="shared" si="159"/>
        <v>0</v>
      </c>
      <c r="AA439" s="331"/>
      <c r="AB439" s="331"/>
      <c r="AC439" s="332">
        <f t="shared" si="160"/>
        <v>0</v>
      </c>
      <c r="AD439" s="333"/>
      <c r="AE439" s="334"/>
      <c r="AF439" s="332">
        <f t="shared" si="161"/>
        <v>0</v>
      </c>
      <c r="AG439" s="335"/>
      <c r="AH439" s="336">
        <f t="shared" si="147"/>
        <v>0</v>
      </c>
      <c r="AI439" s="337">
        <f t="shared" si="164"/>
        <v>0</v>
      </c>
      <c r="AJ439" s="333"/>
      <c r="AK439" s="331"/>
      <c r="AL439" s="332">
        <f t="shared" si="162"/>
        <v>0</v>
      </c>
      <c r="AM439" s="338"/>
      <c r="AN439" s="336">
        <f t="shared" si="158"/>
        <v>0</v>
      </c>
      <c r="AO439" s="339">
        <f t="shared" si="163"/>
        <v>0</v>
      </c>
      <c r="AP439" s="257"/>
      <c r="AQ439" s="257"/>
      <c r="AR439" s="257"/>
      <c r="AS439" s="257"/>
      <c r="AT439" s="257"/>
      <c r="AU439" s="257"/>
      <c r="AV439" s="257"/>
      <c r="AW439" s="257"/>
      <c r="AX439" s="257"/>
      <c r="AY439" s="257"/>
      <c r="AZ439" s="257"/>
      <c r="BA439" s="257"/>
      <c r="BB439" s="257"/>
      <c r="BC439" s="257"/>
      <c r="BD439" s="257"/>
      <c r="BE439" s="257"/>
      <c r="BF439" s="257"/>
      <c r="BG439" s="257"/>
      <c r="BH439" s="257"/>
      <c r="BI439" s="257"/>
      <c r="BJ439" s="257"/>
    </row>
    <row r="440" spans="1:62" ht="15.75" customHeight="1">
      <c r="A440" t="str">
        <f t="shared" si="125"/>
        <v>Fournitures autres</v>
      </c>
      <c r="B440" s="7"/>
      <c r="C440" s="257"/>
      <c r="D440" s="257"/>
      <c r="E440" s="257"/>
      <c r="F440" s="257"/>
      <c r="G440" s="257"/>
      <c r="H440" s="257"/>
      <c r="I440" s="257"/>
      <c r="J440" s="257"/>
      <c r="K440" s="257"/>
      <c r="L440" s="257"/>
      <c r="M440" s="257"/>
      <c r="N440" s="257"/>
      <c r="O440" s="257"/>
      <c r="P440" s="340"/>
      <c r="Q440" s="321"/>
      <c r="R440" s="257"/>
      <c r="S440" s="257"/>
      <c r="T440" s="257"/>
      <c r="U440" s="257"/>
      <c r="V440" s="108" t="s">
        <v>57</v>
      </c>
      <c r="W440" s="297" t="s">
        <v>156</v>
      </c>
      <c r="X440" s="290"/>
      <c r="Y440" s="298"/>
      <c r="Z440" s="291">
        <f t="shared" si="159"/>
        <v>1094.0645289423428</v>
      </c>
      <c r="AA440" s="290"/>
      <c r="AB440" s="298"/>
      <c r="AC440" s="291">
        <f t="shared" si="160"/>
        <v>1094.0645289423428</v>
      </c>
      <c r="AD440" s="299"/>
      <c r="AE440" s="298"/>
      <c r="AF440" s="291">
        <f t="shared" si="161"/>
        <v>1347.5099999999998</v>
      </c>
      <c r="AG440" s="292"/>
      <c r="AH440" s="293">
        <f t="shared" si="147"/>
        <v>253.44547105765696</v>
      </c>
      <c r="AI440" s="294">
        <f t="shared" si="164"/>
        <v>0.23165495668036007</v>
      </c>
      <c r="AJ440" s="299"/>
      <c r="AK440" s="290"/>
      <c r="AL440" s="291">
        <f t="shared" si="162"/>
        <v>1040.82</v>
      </c>
      <c r="AM440" s="295"/>
      <c r="AN440" s="293">
        <f t="shared" si="158"/>
        <v>306.68999999999983</v>
      </c>
      <c r="AO440" s="300">
        <f t="shared" si="163"/>
        <v>0.29466190119328978</v>
      </c>
      <c r="AP440" s="257"/>
      <c r="AQ440" s="257"/>
      <c r="AR440" s="257"/>
      <c r="AS440" s="257"/>
      <c r="AT440" s="257"/>
      <c r="AU440" s="257"/>
      <c r="AV440" s="257"/>
      <c r="AW440" s="257"/>
      <c r="AX440" s="257"/>
      <c r="AY440" s="257"/>
      <c r="AZ440" s="257"/>
      <c r="BA440" s="257"/>
      <c r="BB440" s="257"/>
      <c r="BC440" s="257"/>
      <c r="BD440" s="257"/>
      <c r="BE440" s="257"/>
      <c r="BF440" s="257"/>
      <c r="BG440" s="257"/>
      <c r="BH440" s="257"/>
      <c r="BI440" s="257"/>
      <c r="BJ440" s="257"/>
    </row>
    <row r="441" spans="1:62" ht="15.75" customHeight="1">
      <c r="A441" t="str">
        <f t="shared" si="125"/>
        <v>Uniformes</v>
      </c>
      <c r="B441" s="7"/>
      <c r="C441" s="257"/>
      <c r="D441" s="257"/>
      <c r="E441" s="257"/>
      <c r="F441" s="257"/>
      <c r="G441" s="257"/>
      <c r="H441" s="257"/>
      <c r="I441" s="257"/>
      <c r="J441" s="257"/>
      <c r="K441" s="257"/>
      <c r="L441" s="257"/>
      <c r="M441" s="257"/>
      <c r="N441" s="257"/>
      <c r="O441" s="257"/>
      <c r="Q441" s="321"/>
      <c r="S441" s="257"/>
      <c r="T441" s="257"/>
      <c r="U441" s="257"/>
      <c r="V441" s="108" t="s">
        <v>58</v>
      </c>
      <c r="W441" s="297" t="s">
        <v>157</v>
      </c>
      <c r="X441" s="290"/>
      <c r="Y441" s="290"/>
      <c r="Z441" s="291">
        <f t="shared" si="159"/>
        <v>1515</v>
      </c>
      <c r="AA441" s="290"/>
      <c r="AB441" s="290"/>
      <c r="AC441" s="291">
        <f t="shared" si="160"/>
        <v>1515</v>
      </c>
      <c r="AD441" s="299"/>
      <c r="AE441" s="298"/>
      <c r="AF441" s="291">
        <f t="shared" si="161"/>
        <v>652.11</v>
      </c>
      <c r="AG441" s="292"/>
      <c r="AH441" s="293">
        <f t="shared" si="147"/>
        <v>-862.89</v>
      </c>
      <c r="AI441" s="317">
        <f t="shared" si="164"/>
        <v>-0.56956435643564352</v>
      </c>
      <c r="AJ441" s="299"/>
      <c r="AK441" s="290"/>
      <c r="AL441" s="291">
        <f t="shared" si="162"/>
        <v>1515</v>
      </c>
      <c r="AM441" s="295"/>
      <c r="AN441" s="293">
        <f t="shared" si="158"/>
        <v>-862.89</v>
      </c>
      <c r="AO441" s="300">
        <f t="shared" si="163"/>
        <v>-0.56956435643564352</v>
      </c>
      <c r="AP441" s="257"/>
      <c r="AQ441" s="257"/>
      <c r="AR441" s="257"/>
      <c r="AS441" s="257"/>
      <c r="AT441" s="257"/>
      <c r="AU441" s="257"/>
      <c r="AV441" s="257"/>
      <c r="AW441" s="257"/>
      <c r="AX441" s="257"/>
      <c r="AY441" s="257"/>
      <c r="AZ441" s="257"/>
      <c r="BA441" s="257"/>
      <c r="BB441" s="257"/>
      <c r="BC441" s="257"/>
      <c r="BD441" s="257"/>
      <c r="BE441" s="257"/>
      <c r="BF441" s="257"/>
      <c r="BG441" s="257"/>
      <c r="BH441" s="257"/>
      <c r="BI441" s="257"/>
      <c r="BJ441" s="257"/>
    </row>
    <row r="442" spans="1:62" ht="15.75" customHeight="1">
      <c r="A442" t="str">
        <f t="shared" si="125"/>
        <v>Papeterie</v>
      </c>
      <c r="B442" s="7"/>
      <c r="C442" s="257"/>
      <c r="D442" s="257"/>
      <c r="E442" s="257"/>
      <c r="F442" s="257"/>
      <c r="G442" s="257"/>
      <c r="H442" s="257"/>
      <c r="I442" s="257"/>
      <c r="J442" s="257"/>
      <c r="K442" s="257"/>
      <c r="L442" s="257"/>
      <c r="M442" s="257"/>
      <c r="N442" s="257"/>
      <c r="O442" s="257"/>
      <c r="P442" s="340"/>
      <c r="Q442" s="321"/>
      <c r="R442" s="257"/>
      <c r="S442" s="257"/>
      <c r="T442" s="257"/>
      <c r="U442" s="257"/>
      <c r="V442" s="108" t="s">
        <v>59</v>
      </c>
      <c r="W442" s="297" t="s">
        <v>158</v>
      </c>
      <c r="X442" s="290"/>
      <c r="Y442" s="290"/>
      <c r="Z442" s="291">
        <f t="shared" si="159"/>
        <v>2180</v>
      </c>
      <c r="AA442" s="290"/>
      <c r="AB442" s="290"/>
      <c r="AC442" s="291">
        <f t="shared" si="160"/>
        <v>2180</v>
      </c>
      <c r="AD442" s="299"/>
      <c r="AE442" s="298"/>
      <c r="AF442" s="291">
        <f t="shared" si="161"/>
        <v>1331.42</v>
      </c>
      <c r="AG442" s="292"/>
      <c r="AH442" s="293">
        <f t="shared" si="147"/>
        <v>-848.57999999999993</v>
      </c>
      <c r="AI442" s="294">
        <f t="shared" si="164"/>
        <v>-0.38925688073394493</v>
      </c>
      <c r="AJ442" s="299"/>
      <c r="AK442" s="290"/>
      <c r="AL442" s="291">
        <f t="shared" si="162"/>
        <v>1850</v>
      </c>
      <c r="AM442" s="295"/>
      <c r="AN442" s="293">
        <f t="shared" si="158"/>
        <v>-518.57999999999993</v>
      </c>
      <c r="AO442" s="300">
        <f t="shared" si="163"/>
        <v>-0.28031351351351347</v>
      </c>
      <c r="AP442" s="257"/>
      <c r="AQ442" s="257"/>
      <c r="AR442" s="257"/>
      <c r="AS442" s="257"/>
      <c r="AT442" s="257"/>
      <c r="AU442" s="257"/>
      <c r="AV442" s="257"/>
      <c r="AW442" s="257"/>
      <c r="AX442" s="257"/>
      <c r="AY442" s="257"/>
      <c r="AZ442" s="257"/>
      <c r="BA442" s="257"/>
      <c r="BB442" s="257"/>
      <c r="BC442" s="257"/>
      <c r="BD442" s="257"/>
      <c r="BE442" s="257"/>
      <c r="BF442" s="257"/>
      <c r="BG442" s="257"/>
      <c r="BH442" s="257"/>
      <c r="BI442" s="257"/>
      <c r="BJ442" s="257"/>
    </row>
    <row r="443" spans="1:62" ht="15.75" customHeight="1">
      <c r="A443" t="str">
        <f t="shared" si="125"/>
        <v>Téléphone</v>
      </c>
      <c r="B443" s="7"/>
      <c r="C443" s="257"/>
      <c r="D443" s="257"/>
      <c r="E443" s="257"/>
      <c r="F443" s="257"/>
      <c r="G443" s="257"/>
      <c r="H443" s="257"/>
      <c r="I443" s="257"/>
      <c r="J443" s="257"/>
      <c r="K443" s="257"/>
      <c r="L443" s="257"/>
      <c r="M443" s="257"/>
      <c r="N443" s="257"/>
      <c r="O443" s="257"/>
      <c r="P443" s="257"/>
      <c r="Q443" s="321"/>
      <c r="S443" s="257"/>
      <c r="T443" s="257"/>
      <c r="U443" s="257"/>
      <c r="V443" s="108" t="s">
        <v>60</v>
      </c>
      <c r="W443" s="297" t="s">
        <v>159</v>
      </c>
      <c r="X443" s="290"/>
      <c r="Y443" s="290"/>
      <c r="Z443" s="291">
        <f t="shared" si="159"/>
        <v>1949.1</v>
      </c>
      <c r="AA443" s="290"/>
      <c r="AB443" s="290"/>
      <c r="AC443" s="291">
        <f t="shared" si="160"/>
        <v>1949.1</v>
      </c>
      <c r="AD443" s="299"/>
      <c r="AE443" s="298"/>
      <c r="AF443" s="291">
        <f t="shared" si="161"/>
        <v>1554.45</v>
      </c>
      <c r="AG443" s="292"/>
      <c r="AH443" s="293">
        <f t="shared" si="147"/>
        <v>-394.64999999999986</v>
      </c>
      <c r="AI443" s="317">
        <f t="shared" si="164"/>
        <v>-0.2024780668000615</v>
      </c>
      <c r="AJ443" s="299"/>
      <c r="AK443" s="290"/>
      <c r="AL443" s="291">
        <f t="shared" si="162"/>
        <v>1468.88</v>
      </c>
      <c r="AM443" s="295"/>
      <c r="AN443" s="293">
        <f t="shared" si="158"/>
        <v>85.569999999999936</v>
      </c>
      <c r="AO443" s="300">
        <f t="shared" si="163"/>
        <v>5.8255269320843045E-2</v>
      </c>
      <c r="AP443" s="257"/>
      <c r="AQ443" s="257"/>
      <c r="AR443" s="257"/>
      <c r="AS443" s="257"/>
      <c r="AT443" s="257"/>
      <c r="AU443" s="257"/>
      <c r="AV443" s="257"/>
      <c r="AW443" s="257"/>
      <c r="AX443" s="257"/>
      <c r="AY443" s="257"/>
      <c r="AZ443" s="257"/>
      <c r="BA443" s="257"/>
      <c r="BB443" s="257"/>
      <c r="BC443" s="257"/>
      <c r="BD443" s="257"/>
      <c r="BE443" s="257"/>
      <c r="BF443" s="257"/>
      <c r="BG443" s="257"/>
      <c r="BH443" s="257"/>
      <c r="BI443" s="257"/>
      <c r="BJ443" s="257"/>
    </row>
    <row r="444" spans="1:62" ht="15.75" customHeight="1">
      <c r="A444" t="str">
        <f t="shared" si="125"/>
        <v>Frais postaux</v>
      </c>
      <c r="B444" s="7"/>
      <c r="C444" s="257"/>
      <c r="D444" s="257"/>
      <c r="E444" s="257"/>
      <c r="F444" s="257"/>
      <c r="G444" s="257"/>
      <c r="H444" s="257"/>
      <c r="I444" s="257"/>
      <c r="J444" s="257"/>
      <c r="K444" s="257"/>
      <c r="L444" s="257"/>
      <c r="M444" s="257"/>
      <c r="N444" s="257"/>
      <c r="O444" s="257"/>
      <c r="P444" s="257"/>
      <c r="Q444" s="321"/>
      <c r="S444" s="257"/>
      <c r="T444" s="257"/>
      <c r="U444" s="257"/>
      <c r="V444" s="108" t="s">
        <v>61</v>
      </c>
      <c r="W444" s="297" t="s">
        <v>160</v>
      </c>
      <c r="X444" s="290"/>
      <c r="Y444" s="290"/>
      <c r="Z444" s="291">
        <f t="shared" si="159"/>
        <v>865</v>
      </c>
      <c r="AA444" s="290"/>
      <c r="AB444" s="290"/>
      <c r="AC444" s="291">
        <f t="shared" si="160"/>
        <v>865</v>
      </c>
      <c r="AD444" s="299"/>
      <c r="AE444" s="298"/>
      <c r="AF444" s="291">
        <f t="shared" si="161"/>
        <v>347.99000000000007</v>
      </c>
      <c r="AG444" s="292"/>
      <c r="AH444" s="293">
        <f t="shared" si="147"/>
        <v>-517.01</v>
      </c>
      <c r="AI444" s="294">
        <f t="shared" si="164"/>
        <v>-0.59769942196531789</v>
      </c>
      <c r="AJ444" s="299"/>
      <c r="AK444" s="290"/>
      <c r="AL444" s="291">
        <f t="shared" si="162"/>
        <v>1159.06</v>
      </c>
      <c r="AM444" s="295"/>
      <c r="AN444" s="293">
        <f t="shared" si="158"/>
        <v>-811.06999999999994</v>
      </c>
      <c r="AO444" s="300">
        <f t="shared" si="163"/>
        <v>-0.69976532707538863</v>
      </c>
      <c r="AP444" s="257"/>
      <c r="AQ444" s="257"/>
      <c r="AR444" s="257"/>
      <c r="AS444" s="257"/>
      <c r="AT444" s="257"/>
      <c r="AU444" s="257"/>
      <c r="AV444" s="257"/>
      <c r="AW444" s="257"/>
      <c r="AX444" s="257"/>
      <c r="AY444" s="257"/>
      <c r="AZ444" s="257"/>
      <c r="BA444" s="257"/>
      <c r="BB444" s="257"/>
      <c r="BC444" s="257"/>
      <c r="BD444" s="257"/>
      <c r="BE444" s="257"/>
      <c r="BF444" s="257"/>
      <c r="BG444" s="257"/>
      <c r="BH444" s="257"/>
      <c r="BI444" s="257"/>
      <c r="BJ444" s="257"/>
    </row>
    <row r="445" spans="1:62" ht="15.75" customHeight="1">
      <c r="A445" t="str">
        <f t="shared" si="125"/>
        <v>Divers</v>
      </c>
      <c r="B445" s="7"/>
      <c r="C445" s="257"/>
      <c r="D445" s="257"/>
      <c r="E445" s="257"/>
      <c r="F445" s="257"/>
      <c r="G445" s="257"/>
      <c r="H445" s="257"/>
      <c r="I445" s="257"/>
      <c r="J445" s="257"/>
      <c r="K445" s="257"/>
      <c r="L445" s="257"/>
      <c r="M445" s="257"/>
      <c r="N445" s="257"/>
      <c r="O445" s="257"/>
      <c r="P445" s="257"/>
      <c r="Q445" s="321"/>
      <c r="R445" s="257"/>
      <c r="S445" s="257"/>
      <c r="T445" s="257"/>
      <c r="U445" s="257"/>
      <c r="V445" s="108" t="s">
        <v>62</v>
      </c>
      <c r="W445" s="297" t="s">
        <v>161</v>
      </c>
      <c r="X445" s="290"/>
      <c r="Y445" s="298"/>
      <c r="Z445" s="291">
        <f t="shared" si="159"/>
        <v>3891</v>
      </c>
      <c r="AA445" s="290"/>
      <c r="AB445" s="298"/>
      <c r="AC445" s="291">
        <f t="shared" si="160"/>
        <v>3891</v>
      </c>
      <c r="AD445" s="299"/>
      <c r="AE445" s="298"/>
      <c r="AF445" s="291">
        <f t="shared" si="161"/>
        <v>3153.96</v>
      </c>
      <c r="AG445" s="292"/>
      <c r="AH445" s="293">
        <f t="shared" si="147"/>
        <v>-737.04</v>
      </c>
      <c r="AI445" s="317">
        <f t="shared" si="164"/>
        <v>-0.18942174248265226</v>
      </c>
      <c r="AJ445" s="299"/>
      <c r="AK445" s="290"/>
      <c r="AL445" s="291">
        <f t="shared" si="162"/>
        <v>5153.7</v>
      </c>
      <c r="AM445" s="295"/>
      <c r="AN445" s="293">
        <f t="shared" si="158"/>
        <v>-1999.7399999999998</v>
      </c>
      <c r="AO445" s="300">
        <f t="shared" si="163"/>
        <v>-0.38802025729087836</v>
      </c>
      <c r="AP445" s="257"/>
      <c r="AQ445" s="257"/>
      <c r="AR445" s="257"/>
      <c r="AS445" s="257"/>
      <c r="AT445" s="257"/>
      <c r="AU445" s="257"/>
      <c r="AV445" s="257"/>
      <c r="AW445" s="257"/>
      <c r="AX445" s="257"/>
      <c r="AY445" s="257"/>
      <c r="AZ445" s="257"/>
      <c r="BA445" s="257"/>
      <c r="BB445" s="257"/>
      <c r="BC445" s="257"/>
      <c r="BD445" s="257"/>
      <c r="BE445" s="257"/>
      <c r="BF445" s="257"/>
      <c r="BG445" s="257"/>
      <c r="BH445" s="257"/>
      <c r="BI445" s="257"/>
      <c r="BJ445" s="257"/>
    </row>
    <row r="446" spans="1:62" ht="15.75" customHeight="1">
      <c r="A446" t="str">
        <f t="shared" si="125"/>
        <v>Formation</v>
      </c>
      <c r="B446" s="7"/>
      <c r="C446" s="257"/>
      <c r="D446" s="257"/>
      <c r="E446" s="257"/>
      <c r="F446" s="257"/>
      <c r="G446" s="257"/>
      <c r="H446" s="257"/>
      <c r="I446" s="257"/>
      <c r="J446" s="257"/>
      <c r="K446" s="257"/>
      <c r="L446" s="257"/>
      <c r="M446" s="257"/>
      <c r="N446" s="257"/>
      <c r="O446" s="257"/>
      <c r="P446" s="257"/>
      <c r="Q446" s="321"/>
      <c r="R446" s="257"/>
      <c r="S446" s="257"/>
      <c r="T446" s="257"/>
      <c r="U446" s="257"/>
      <c r="V446" s="108" t="s">
        <v>63</v>
      </c>
      <c r="W446" s="297" t="s">
        <v>162</v>
      </c>
      <c r="X446" s="290"/>
      <c r="Y446" s="298"/>
      <c r="Z446" s="291">
        <f t="shared" si="159"/>
        <v>3188.5833333333335</v>
      </c>
      <c r="AA446" s="290"/>
      <c r="AB446" s="298"/>
      <c r="AC446" s="291">
        <f t="shared" si="160"/>
        <v>3188.5833333333335</v>
      </c>
      <c r="AD446" s="299"/>
      <c r="AE446" s="298"/>
      <c r="AF446" s="291">
        <f t="shared" si="161"/>
        <v>3781.8799999999997</v>
      </c>
      <c r="AG446" s="292"/>
      <c r="AH446" s="293">
        <f t="shared" si="147"/>
        <v>593.29666666666617</v>
      </c>
      <c r="AI446" s="294">
        <f t="shared" si="164"/>
        <v>0.18606904842798511</v>
      </c>
      <c r="AJ446" s="299"/>
      <c r="AK446" s="290"/>
      <c r="AL446" s="291">
        <f t="shared" si="162"/>
        <v>7762.5</v>
      </c>
      <c r="AM446" s="295"/>
      <c r="AN446" s="293">
        <f t="shared" si="158"/>
        <v>-3980.6200000000003</v>
      </c>
      <c r="AO446" s="300">
        <f t="shared" si="163"/>
        <v>-0.51280128824476656</v>
      </c>
      <c r="AP446" s="257"/>
      <c r="AQ446" s="257"/>
      <c r="AR446" s="257"/>
      <c r="AS446" s="257"/>
      <c r="AT446" s="257"/>
      <c r="AU446" s="257"/>
      <c r="AV446" s="257"/>
      <c r="AW446" s="257"/>
      <c r="AX446" s="257"/>
      <c r="AY446" s="257"/>
      <c r="AZ446" s="257"/>
      <c r="BA446" s="257"/>
      <c r="BB446" s="257"/>
      <c r="BC446" s="257"/>
      <c r="BD446" s="257"/>
      <c r="BE446" s="257"/>
      <c r="BF446" s="257"/>
      <c r="BG446" s="257"/>
      <c r="BH446" s="257"/>
      <c r="BI446" s="257"/>
      <c r="BJ446" s="257"/>
    </row>
    <row r="447" spans="1:62" ht="15.75" customHeight="1">
      <c r="A447" t="str">
        <f t="shared" si="125"/>
        <v>Frais bancaires</v>
      </c>
      <c r="B447" s="7"/>
      <c r="C447" s="257"/>
      <c r="D447" s="257"/>
      <c r="E447" s="257"/>
      <c r="F447" s="257"/>
      <c r="G447" s="257"/>
      <c r="H447" s="257"/>
      <c r="I447" s="257"/>
      <c r="J447" s="257"/>
      <c r="K447" s="257"/>
      <c r="L447" s="257"/>
      <c r="M447" s="257"/>
      <c r="N447" s="257"/>
      <c r="O447" s="257"/>
      <c r="P447" s="257"/>
      <c r="Q447" s="321"/>
      <c r="R447" s="257"/>
      <c r="S447" s="257"/>
      <c r="T447" s="257"/>
      <c r="U447" s="257"/>
      <c r="V447" s="108" t="s">
        <v>64</v>
      </c>
      <c r="W447" s="297" t="s">
        <v>163</v>
      </c>
      <c r="X447" s="290"/>
      <c r="Y447" s="298"/>
      <c r="Z447" s="291">
        <f t="shared" si="159"/>
        <v>5966.5375596731956</v>
      </c>
      <c r="AA447" s="290"/>
      <c r="AB447" s="298"/>
      <c r="AC447" s="291">
        <f t="shared" si="160"/>
        <v>5966.5375596731956</v>
      </c>
      <c r="AD447" s="299"/>
      <c r="AE447" s="298"/>
      <c r="AF447" s="275">
        <f>SUMIFS([7]BV_Data_An_Cour!$O:$O,[7]BV_Data_An_Cour!$V:$V,$V447)</f>
        <v>6478.41</v>
      </c>
      <c r="AG447" s="292"/>
      <c r="AH447" s="293">
        <f t="shared" si="147"/>
        <v>511.87244032680428</v>
      </c>
      <c r="AI447" s="294">
        <f t="shared" si="164"/>
        <v>8.5790533489047707E-2</v>
      </c>
      <c r="AJ447" s="299"/>
      <c r="AK447" s="290"/>
      <c r="AL447" s="291">
        <f>SUMIFS([7]BV_Data_An_Prec!$O:$O,[7]BV_Data_An_Prec!$V:$V,$V447)</f>
        <v>4995.42</v>
      </c>
      <c r="AM447" s="295"/>
      <c r="AN447" s="293">
        <f t="shared" si="158"/>
        <v>1482.9899999999998</v>
      </c>
      <c r="AO447" s="300">
        <f t="shared" si="163"/>
        <v>0.29686993285849833</v>
      </c>
      <c r="AP447" s="257"/>
      <c r="AQ447" s="257"/>
      <c r="AR447" s="257"/>
      <c r="AS447" s="257"/>
      <c r="AT447" s="257"/>
      <c r="AU447" s="257"/>
      <c r="AV447" s="257"/>
      <c r="AW447" s="257"/>
      <c r="AX447" s="257"/>
      <c r="AY447" s="257"/>
      <c r="AZ447" s="257"/>
      <c r="BA447" s="257"/>
      <c r="BB447" s="257"/>
      <c r="BC447" s="257"/>
      <c r="BD447" s="257"/>
      <c r="BE447" s="257"/>
      <c r="BF447" s="257"/>
      <c r="BG447" s="257"/>
      <c r="BH447" s="257"/>
      <c r="BI447" s="257"/>
      <c r="BJ447" s="257"/>
    </row>
    <row r="448" spans="1:62" ht="15.75" hidden="1" customHeight="1">
      <c r="A448" t="str">
        <f t="shared" si="125"/>
        <v>[...]</v>
      </c>
      <c r="B448" s="7"/>
      <c r="C448" s="257"/>
      <c r="D448" s="257"/>
      <c r="E448" s="257"/>
      <c r="F448" s="257"/>
      <c r="G448" s="257"/>
      <c r="H448" s="257"/>
      <c r="I448" s="257"/>
      <c r="J448" s="257"/>
      <c r="K448" s="257"/>
      <c r="L448" s="257"/>
      <c r="M448" s="257"/>
      <c r="N448" s="257"/>
      <c r="O448" s="257"/>
      <c r="P448" s="257"/>
      <c r="Q448" s="321"/>
      <c r="R448" s="257"/>
      <c r="S448" s="257"/>
      <c r="T448" s="257"/>
      <c r="U448" s="257"/>
      <c r="V448" s="108" t="s">
        <v>21</v>
      </c>
      <c r="W448" s="297"/>
      <c r="X448" s="290"/>
      <c r="Y448" s="298"/>
      <c r="Z448" s="291">
        <f t="shared" ref="Z448:Z450" si="167">IFERROR(SUMIF($C:$C,$V448,F:F),0)</f>
        <v>0</v>
      </c>
      <c r="AA448" s="290"/>
      <c r="AB448" s="290"/>
      <c r="AC448" s="291">
        <f t="shared" ref="AC448:AC450" si="168">IFERROR(SUMIF($C:$C,$V448,I:I),0)</f>
        <v>0</v>
      </c>
      <c r="AD448" s="299"/>
      <c r="AE448" s="298"/>
      <c r="AF448" s="291">
        <f t="shared" ref="AF448:AF450" si="169">IFERROR(SUMIF($C:$C,$V448,L:L),0)</f>
        <v>0</v>
      </c>
      <c r="AG448" s="292"/>
      <c r="AH448" s="293">
        <f t="shared" si="147"/>
        <v>0</v>
      </c>
      <c r="AI448" s="294">
        <f t="shared" si="164"/>
        <v>0</v>
      </c>
      <c r="AJ448" s="299"/>
      <c r="AK448" s="290"/>
      <c r="AL448" s="291">
        <f t="shared" ref="AL448:AL450" si="170">IFERROR(SUMIF($C:$C,$V448,Q:Q),0)</f>
        <v>0</v>
      </c>
      <c r="AM448" s="295"/>
      <c r="AN448" s="293">
        <f t="shared" si="158"/>
        <v>0</v>
      </c>
      <c r="AO448" s="300">
        <f t="shared" si="163"/>
        <v>0</v>
      </c>
      <c r="AP448" s="257"/>
      <c r="AQ448" s="257"/>
      <c r="AR448" s="257"/>
      <c r="AS448" s="257"/>
      <c r="AT448" s="257"/>
      <c r="AU448" s="257"/>
      <c r="AV448" s="257"/>
      <c r="AW448" s="257"/>
      <c r="AX448" s="257"/>
      <c r="AY448" s="257"/>
      <c r="AZ448" s="257"/>
      <c r="BA448" s="257"/>
      <c r="BB448" s="257"/>
      <c r="BC448" s="257"/>
      <c r="BD448" s="257"/>
      <c r="BE448" s="257"/>
      <c r="BF448" s="257"/>
      <c r="BG448" s="257"/>
      <c r="BH448" s="257"/>
      <c r="BI448" s="257"/>
      <c r="BJ448" s="257"/>
    </row>
    <row r="449" spans="1:62" ht="15.75" hidden="1" customHeight="1">
      <c r="A449" t="str">
        <f t="shared" si="125"/>
        <v>[...]</v>
      </c>
      <c r="B449" s="7"/>
      <c r="C449" s="257"/>
      <c r="D449" s="257"/>
      <c r="E449" s="257"/>
      <c r="F449" s="257"/>
      <c r="G449" s="257"/>
      <c r="H449" s="257"/>
      <c r="I449" s="257"/>
      <c r="J449" s="257"/>
      <c r="K449" s="257"/>
      <c r="L449" s="257"/>
      <c r="M449" s="257"/>
      <c r="N449" s="257"/>
      <c r="O449" s="257"/>
      <c r="P449" s="257"/>
      <c r="Q449" s="321"/>
      <c r="R449" s="257"/>
      <c r="S449" s="257"/>
      <c r="T449" s="257"/>
      <c r="U449" s="257"/>
      <c r="V449" s="108" t="s">
        <v>21</v>
      </c>
      <c r="W449" s="297"/>
      <c r="X449" s="290"/>
      <c r="Y449" s="298"/>
      <c r="Z449" s="291">
        <f t="shared" si="167"/>
        <v>0</v>
      </c>
      <c r="AA449" s="290"/>
      <c r="AB449" s="290"/>
      <c r="AC449" s="291">
        <f t="shared" si="168"/>
        <v>0</v>
      </c>
      <c r="AD449" s="299"/>
      <c r="AE449" s="298"/>
      <c r="AF449" s="291">
        <f t="shared" si="169"/>
        <v>0</v>
      </c>
      <c r="AG449" s="292"/>
      <c r="AH449" s="293">
        <f t="shared" si="147"/>
        <v>0</v>
      </c>
      <c r="AI449" s="294">
        <f t="shared" si="164"/>
        <v>0</v>
      </c>
      <c r="AJ449" s="299"/>
      <c r="AK449" s="290"/>
      <c r="AL449" s="291">
        <f t="shared" si="170"/>
        <v>0</v>
      </c>
      <c r="AM449" s="295"/>
      <c r="AN449" s="293">
        <f t="shared" si="158"/>
        <v>0</v>
      </c>
      <c r="AO449" s="300">
        <f t="shared" si="163"/>
        <v>0</v>
      </c>
      <c r="AP449" s="257"/>
      <c r="AQ449" s="257"/>
      <c r="AR449" s="257"/>
      <c r="AS449" s="257"/>
      <c r="AT449" s="257"/>
      <c r="AU449" s="257"/>
      <c r="AV449" s="257"/>
      <c r="AW449" s="257"/>
      <c r="AX449" s="257"/>
      <c r="AY449" s="257"/>
      <c r="AZ449" s="257"/>
      <c r="BA449" s="257"/>
      <c r="BB449" s="257"/>
      <c r="BC449" s="257"/>
      <c r="BD449" s="257"/>
      <c r="BE449" s="257"/>
      <c r="BF449" s="257"/>
      <c r="BG449" s="257"/>
      <c r="BH449" s="257"/>
      <c r="BI449" s="257"/>
      <c r="BJ449" s="257"/>
    </row>
    <row r="450" spans="1:62" ht="15.75" hidden="1" customHeight="1">
      <c r="A450" t="str">
        <f t="shared" si="125"/>
        <v>[...]</v>
      </c>
      <c r="B450" s="7"/>
      <c r="C450" s="257"/>
      <c r="D450" s="257"/>
      <c r="E450" s="257"/>
      <c r="F450" s="257"/>
      <c r="G450" s="257"/>
      <c r="H450" s="257"/>
      <c r="I450" s="257"/>
      <c r="J450" s="257"/>
      <c r="K450" s="257"/>
      <c r="L450" s="257"/>
      <c r="M450" s="257"/>
      <c r="N450" s="257"/>
      <c r="O450" s="257"/>
      <c r="P450" s="340"/>
      <c r="Q450" s="321"/>
      <c r="R450" s="257"/>
      <c r="S450" s="257"/>
      <c r="T450" s="257"/>
      <c r="U450" s="257"/>
      <c r="V450" s="108" t="s">
        <v>21</v>
      </c>
      <c r="W450" s="297"/>
      <c r="X450" s="290"/>
      <c r="Y450" s="298"/>
      <c r="Z450" s="291">
        <f t="shared" si="167"/>
        <v>0</v>
      </c>
      <c r="AA450" s="290"/>
      <c r="AB450" s="290"/>
      <c r="AC450" s="291">
        <f t="shared" si="168"/>
        <v>0</v>
      </c>
      <c r="AD450" s="299"/>
      <c r="AE450" s="298"/>
      <c r="AF450" s="291">
        <f t="shared" si="169"/>
        <v>0</v>
      </c>
      <c r="AG450" s="292"/>
      <c r="AH450" s="293">
        <f t="shared" si="147"/>
        <v>0</v>
      </c>
      <c r="AI450" s="294">
        <f t="shared" si="164"/>
        <v>0</v>
      </c>
      <c r="AJ450" s="299"/>
      <c r="AK450" s="290"/>
      <c r="AL450" s="291">
        <f t="shared" si="170"/>
        <v>0</v>
      </c>
      <c r="AM450" s="295"/>
      <c r="AN450" s="293">
        <f t="shared" si="158"/>
        <v>0</v>
      </c>
      <c r="AO450" s="300">
        <f t="shared" si="163"/>
        <v>0</v>
      </c>
      <c r="AP450" s="257"/>
      <c r="AQ450" s="257"/>
      <c r="AR450" s="257"/>
      <c r="AS450" s="257"/>
      <c r="AT450" s="257"/>
      <c r="AU450" s="257"/>
      <c r="AV450" s="257"/>
      <c r="AW450" s="257"/>
      <c r="AX450" s="257"/>
      <c r="AY450" s="257"/>
      <c r="AZ450" s="257"/>
      <c r="BA450" s="257"/>
      <c r="BB450" s="257"/>
      <c r="BC450" s="257"/>
      <c r="BD450" s="257"/>
      <c r="BE450" s="257"/>
      <c r="BF450" s="257"/>
      <c r="BG450" s="257"/>
      <c r="BH450" s="257"/>
      <c r="BI450" s="257"/>
      <c r="BJ450" s="257"/>
    </row>
    <row r="451" spans="1:62" ht="15.75" customHeight="1">
      <c r="A451" t="str">
        <f t="shared" si="125"/>
        <v>TOTAL SEMI-FIXES</v>
      </c>
      <c r="B451" s="7"/>
      <c r="C451" s="257"/>
      <c r="D451" s="257"/>
      <c r="E451" s="257"/>
      <c r="F451" s="257"/>
      <c r="G451" s="257"/>
      <c r="H451" s="257"/>
      <c r="I451" s="257"/>
      <c r="J451" s="257"/>
      <c r="K451" s="257"/>
      <c r="L451" s="257"/>
      <c r="M451" s="257"/>
      <c r="N451" s="257"/>
      <c r="O451" s="257"/>
      <c r="P451" s="257"/>
      <c r="Q451" s="321"/>
      <c r="R451" s="257"/>
      <c r="S451" s="257"/>
      <c r="T451" s="257"/>
      <c r="U451" s="257"/>
      <c r="V451" s="307" t="s">
        <v>65</v>
      </c>
      <c r="W451" s="341"/>
      <c r="X451" s="309">
        <f>Z451/+Z406</f>
        <v>0.21556058588686697</v>
      </c>
      <c r="Y451" s="308"/>
      <c r="Z451" s="310">
        <f>+SUM(Z433:Z450)</f>
        <v>110882.26606709117</v>
      </c>
      <c r="AA451" s="309">
        <f>AC451/+AC406</f>
        <v>0.21556058588686697</v>
      </c>
      <c r="AB451" s="308"/>
      <c r="AC451" s="310">
        <f>+SUM(AC433:AC450)</f>
        <v>110882.26606709117</v>
      </c>
      <c r="AD451" s="311">
        <f>AF451/AF406</f>
        <v>0.12946674795867502</v>
      </c>
      <c r="AE451" s="308"/>
      <c r="AF451" s="310">
        <f>+SUM(AF433:AF450)</f>
        <v>90664.300000000017</v>
      </c>
      <c r="AG451" s="319"/>
      <c r="AH451" s="342">
        <f>+SUM(AH433:AH450)</f>
        <v>-20217.966067091184</v>
      </c>
      <c r="AI451" s="309">
        <f>AH451/AC451</f>
        <v>-0.18233723736181551</v>
      </c>
      <c r="AJ451" s="311">
        <f>IF($AL$406=0,0,AL451/$AL$406)</f>
        <v>0.36575306999166723</v>
      </c>
      <c r="AK451" s="309"/>
      <c r="AL451" s="310">
        <f>+SUM(AL433:AL450)</f>
        <v>155127.08000000002</v>
      </c>
      <c r="AM451" s="320"/>
      <c r="AN451" s="313">
        <f>+SUM(AN433:AN450)</f>
        <v>-64462.779999999992</v>
      </c>
      <c r="AO451" s="343">
        <f>IF(AL451=0,0,AN451/AL451)</f>
        <v>-0.41554820731493164</v>
      </c>
      <c r="AP451" s="257"/>
      <c r="AQ451" s="257"/>
      <c r="AR451" s="257"/>
      <c r="AS451" s="257"/>
      <c r="AT451" s="257"/>
      <c r="AU451" s="257"/>
      <c r="AV451" s="257"/>
      <c r="AW451" s="257"/>
      <c r="AX451" s="257"/>
      <c r="AY451" s="257"/>
      <c r="AZ451" s="257"/>
      <c r="BA451" s="257"/>
      <c r="BB451" s="257"/>
      <c r="BC451" s="257"/>
      <c r="BD451" s="257"/>
      <c r="BE451" s="257"/>
      <c r="BF451" s="257"/>
      <c r="BG451" s="257"/>
      <c r="BH451" s="257"/>
      <c r="BI451" s="257"/>
      <c r="BJ451" s="257"/>
    </row>
    <row r="452" spans="1:62" ht="15.75" customHeight="1">
      <c r="A452" t="str">
        <f t="shared" si="125"/>
        <v>Loyer</v>
      </c>
      <c r="B452" s="7"/>
      <c r="C452" s="257"/>
      <c r="D452" s="257"/>
      <c r="E452" s="257"/>
      <c r="F452" s="257"/>
      <c r="G452" s="257"/>
      <c r="H452" s="257"/>
      <c r="I452" s="257"/>
      <c r="J452" s="257"/>
      <c r="K452" s="257"/>
      <c r="L452" s="257"/>
      <c r="M452" s="257"/>
      <c r="N452" s="257"/>
      <c r="O452" s="257"/>
      <c r="P452" s="257"/>
      <c r="Q452" s="257"/>
      <c r="R452" s="257"/>
      <c r="S452" s="257"/>
      <c r="T452" s="257"/>
      <c r="U452" s="257"/>
      <c r="V452" s="108" t="s">
        <v>164</v>
      </c>
      <c r="W452" s="297" t="s">
        <v>165</v>
      </c>
      <c r="X452" s="290"/>
      <c r="Y452" s="298"/>
      <c r="Z452" s="291">
        <f>+INDEX('[7]Budget original'!$A$2:$AO$496,MATCH($A452,'[7]Budget original'!$A$2:$A$496,0),MATCH(F$2,'[7]Budget original'!$A$2:$AO$2,0))</f>
        <v>26000</v>
      </c>
      <c r="AA452" s="290"/>
      <c r="AB452" s="298"/>
      <c r="AC452" s="291">
        <f>+INDEX('[7]Budget révisé'!$A$2:$AO$496,MATCH($A452,'[7]Budget révisé'!$A$2:$A$496,0),MATCH(I$2,'[7]Budget révisé'!$A$2:$AO$2,0))</f>
        <v>26000</v>
      </c>
      <c r="AD452" s="299"/>
      <c r="AE452" s="298"/>
      <c r="AF452" s="291">
        <f>SUMIFS([7]BV_Data_An_Cour!$O:$O,[7]BV_Data_An_Cour!$V:$V,$V452)</f>
        <v>26000</v>
      </c>
      <c r="AG452" s="292"/>
      <c r="AH452" s="293">
        <f t="shared" ref="AH452:AH460" si="171">AF452-AC452</f>
        <v>0</v>
      </c>
      <c r="AI452" s="294">
        <f>IF(AC452=0,0,AH452/AC452)</f>
        <v>0</v>
      </c>
      <c r="AJ452" s="299"/>
      <c r="AK452" s="290"/>
      <c r="AL452" s="291">
        <f>SUMIFS([7]BV_Data_An_Prec!$O:$O,[7]BV_Data_An_Prec!$V:$V,$V452)</f>
        <v>33117.919999999998</v>
      </c>
      <c r="AM452" s="295"/>
      <c r="AN452" s="293">
        <f t="shared" ref="AN452:AN460" si="172">AF452-AL452</f>
        <v>-7117.9199999999983</v>
      </c>
      <c r="AO452" s="300">
        <f t="shared" ref="AO452:AO460" si="173">IF(AL452=0,0,AN452/AL452)</f>
        <v>-0.21492654128037023</v>
      </c>
      <c r="AP452" s="257"/>
      <c r="AQ452" s="257"/>
      <c r="AR452" s="257"/>
      <c r="AS452" s="257"/>
      <c r="AT452" s="257"/>
      <c r="AU452" s="257"/>
      <c r="AV452" s="257"/>
      <c r="AW452" s="257"/>
      <c r="AX452" s="257"/>
      <c r="AY452" s="257"/>
      <c r="AZ452" s="257"/>
      <c r="BA452" s="257"/>
      <c r="BB452" s="257"/>
      <c r="BC452" s="257"/>
      <c r="BD452" s="257"/>
      <c r="BE452" s="257"/>
      <c r="BF452" s="257"/>
      <c r="BG452" s="257"/>
      <c r="BH452" s="257"/>
      <c r="BI452" s="257"/>
      <c r="BJ452" s="257"/>
    </row>
    <row r="453" spans="1:62" ht="15.75" customHeight="1">
      <c r="A453" t="str">
        <f t="shared" si="125"/>
        <v>Taxes foncières</v>
      </c>
      <c r="B453" s="7"/>
      <c r="C453" s="257"/>
      <c r="D453" s="257"/>
      <c r="E453" s="257"/>
      <c r="F453" s="257"/>
      <c r="G453" s="257"/>
      <c r="H453" s="257"/>
      <c r="I453" s="257"/>
      <c r="J453" s="257"/>
      <c r="K453" s="257"/>
      <c r="L453" s="257"/>
      <c r="M453" s="257"/>
      <c r="N453" s="257"/>
      <c r="O453" s="257"/>
      <c r="P453" s="257"/>
      <c r="Q453" s="257"/>
      <c r="R453" s="257"/>
      <c r="S453" s="257"/>
      <c r="T453" s="257"/>
      <c r="U453" s="257"/>
      <c r="V453" s="108" t="s">
        <v>166</v>
      </c>
      <c r="W453" s="297" t="s">
        <v>167</v>
      </c>
      <c r="X453" s="290"/>
      <c r="Y453" s="298"/>
      <c r="Z453" s="291">
        <f>+INDEX('[7]Budget original'!$A$2:$AO$496,MATCH($A453,'[7]Budget original'!$A$2:$A$496,0),MATCH(F$2,'[7]Budget original'!$A$2:$AO$2,0))</f>
        <v>4810</v>
      </c>
      <c r="AA453" s="290"/>
      <c r="AB453" s="298"/>
      <c r="AC453" s="291">
        <f>+INDEX('[7]Budget révisé'!$A$2:$AO$496,MATCH($A453,'[7]Budget révisé'!$A$2:$A$496,0),MATCH(I$2,'[7]Budget révisé'!$A$2:$AO$2,0))</f>
        <v>4810</v>
      </c>
      <c r="AD453" s="299"/>
      <c r="AE453" s="298"/>
      <c r="AF453" s="291">
        <f>SUMIFS([7]BV_Data_An_Cour!$O:$O,[7]BV_Data_An_Cour!$V:$V,$V453)</f>
        <v>4810</v>
      </c>
      <c r="AG453" s="292"/>
      <c r="AH453" s="293">
        <f t="shared" si="171"/>
        <v>0</v>
      </c>
      <c r="AI453" s="294">
        <f t="shared" ref="AI453:AI460" si="174">IF(AC453=0,0,AH453/AC453)</f>
        <v>0</v>
      </c>
      <c r="AJ453" s="299"/>
      <c r="AK453" s="290"/>
      <c r="AL453" s="291">
        <f>SUMIFS([7]BV_Data_An_Prec!$O:$O,[7]BV_Data_An_Prec!$V:$V,$V453)</f>
        <v>4700</v>
      </c>
      <c r="AM453" s="295"/>
      <c r="AN453" s="293">
        <f t="shared" si="172"/>
        <v>110</v>
      </c>
      <c r="AO453" s="300">
        <f t="shared" si="173"/>
        <v>2.3404255319148935E-2</v>
      </c>
      <c r="AP453" s="257"/>
      <c r="AQ453" s="257"/>
      <c r="AR453" s="257"/>
      <c r="AS453" s="257"/>
      <c r="AT453" s="257"/>
      <c r="AU453" s="257"/>
      <c r="AV453" s="257"/>
      <c r="AW453" s="257"/>
      <c r="AX453" s="257"/>
      <c r="AY453" s="257"/>
      <c r="AZ453" s="257"/>
      <c r="BA453" s="257"/>
      <c r="BB453" s="257"/>
      <c r="BC453" s="257"/>
      <c r="BD453" s="257"/>
      <c r="BE453" s="257"/>
      <c r="BF453" s="257"/>
      <c r="BG453" s="257"/>
      <c r="BH453" s="257"/>
      <c r="BI453" s="257"/>
      <c r="BJ453" s="257"/>
    </row>
    <row r="454" spans="1:62" ht="15.75" customHeight="1">
      <c r="A454" t="str">
        <f t="shared" si="125"/>
        <v>Taxes d`affaires</v>
      </c>
      <c r="B454" s="7"/>
      <c r="C454" s="257"/>
      <c r="D454" s="257"/>
      <c r="E454" s="257"/>
      <c r="F454" s="257"/>
      <c r="G454" s="257"/>
      <c r="H454" s="257"/>
      <c r="I454" s="257"/>
      <c r="J454" s="257"/>
      <c r="K454" s="257"/>
      <c r="L454" s="257"/>
      <c r="M454" s="257"/>
      <c r="N454" s="257"/>
      <c r="O454" s="257"/>
      <c r="P454" s="257"/>
      <c r="Q454" s="257"/>
      <c r="R454" s="257"/>
      <c r="S454" s="257"/>
      <c r="T454" s="257"/>
      <c r="U454" s="257"/>
      <c r="V454" s="109" t="s">
        <v>168</v>
      </c>
      <c r="W454" s="301" t="s">
        <v>169</v>
      </c>
      <c r="X454" s="274"/>
      <c r="Y454" s="302"/>
      <c r="Z454" s="275">
        <f>+INDEX('[7]Budget original'!$A$2:$AO$496,MATCH($A454,'[7]Budget original'!$A$2:$A$496,0),MATCH(F$2,'[7]Budget original'!$A$2:$AO$2,0))</f>
        <v>3200</v>
      </c>
      <c r="AA454" s="274"/>
      <c r="AB454" s="302"/>
      <c r="AC454" s="275">
        <f>+INDEX('[7]Budget révisé'!$A$2:$AO$496,MATCH($A454,'[7]Budget révisé'!$A$2:$A$496,0),MATCH(I$2,'[7]Budget révisé'!$A$2:$AO$2,0))</f>
        <v>3200</v>
      </c>
      <c r="AD454" s="303"/>
      <c r="AE454" s="302"/>
      <c r="AF454" s="275">
        <f>SUMIFS([7]BV_Data_An_Cour!$O:$O,[7]BV_Data_An_Cour!$V:$V,$V454)</f>
        <v>3200</v>
      </c>
      <c r="AG454" s="276"/>
      <c r="AH454" s="277">
        <f t="shared" si="171"/>
        <v>0</v>
      </c>
      <c r="AI454" s="304">
        <f t="shared" si="174"/>
        <v>0</v>
      </c>
      <c r="AJ454" s="303"/>
      <c r="AK454" s="274"/>
      <c r="AL454" s="275">
        <f>SUMIFS([7]BV_Data_An_Prec!$O:$O,[7]BV_Data_An_Prec!$V:$V,$V454)</f>
        <v>3150</v>
      </c>
      <c r="AM454" s="279"/>
      <c r="AN454" s="277">
        <f t="shared" si="172"/>
        <v>50</v>
      </c>
      <c r="AO454" s="280">
        <f t="shared" si="173"/>
        <v>1.5873015873015872E-2</v>
      </c>
      <c r="AP454" s="257"/>
      <c r="AQ454" s="257"/>
      <c r="AR454" s="257"/>
      <c r="AS454" s="257"/>
      <c r="AT454" s="257"/>
      <c r="AU454" s="257"/>
      <c r="AV454" s="257"/>
      <c r="AW454" s="257"/>
      <c r="AX454" s="257"/>
      <c r="AY454" s="257"/>
      <c r="AZ454" s="257"/>
      <c r="BA454" s="257"/>
      <c r="BB454" s="257"/>
      <c r="BC454" s="257"/>
      <c r="BD454" s="257"/>
      <c r="BE454" s="257"/>
      <c r="BF454" s="257"/>
      <c r="BG454" s="257"/>
      <c r="BH454" s="257"/>
      <c r="BI454" s="257"/>
      <c r="BJ454" s="257"/>
    </row>
    <row r="455" spans="1:62" ht="15.75" customHeight="1">
      <c r="A455" t="str">
        <f t="shared" si="125"/>
        <v>Taxe sur le capital</v>
      </c>
      <c r="B455" s="7"/>
      <c r="C455" s="257"/>
      <c r="D455" s="257"/>
      <c r="E455" s="257"/>
      <c r="F455" s="257"/>
      <c r="G455" s="257"/>
      <c r="H455" s="257"/>
      <c r="I455" s="257"/>
      <c r="J455" s="257"/>
      <c r="K455" s="257"/>
      <c r="L455" s="257"/>
      <c r="M455" s="257"/>
      <c r="N455" s="257"/>
      <c r="O455" s="257"/>
      <c r="P455" s="257"/>
      <c r="Q455" s="257"/>
      <c r="R455" s="257"/>
      <c r="S455" s="257"/>
      <c r="T455" s="257"/>
      <c r="U455" s="257"/>
      <c r="V455" s="108" t="s">
        <v>170</v>
      </c>
      <c r="W455" s="297"/>
      <c r="X455" s="290"/>
      <c r="Y455" s="298"/>
      <c r="Z455" s="291">
        <f>+INDEX('[7]Budget original'!$A$2:$AO$496,MATCH($A455,'[7]Budget original'!$A$2:$A$496,0),MATCH(F$2,'[7]Budget original'!$A$2:$AO$2,0))</f>
        <v>0</v>
      </c>
      <c r="AA455" s="290"/>
      <c r="AB455" s="298"/>
      <c r="AC455" s="291">
        <f>+INDEX('[7]Budget révisé'!$A$2:$AO$496,MATCH($A455,'[7]Budget révisé'!$A$2:$A$496,0),MATCH(I$2,'[7]Budget révisé'!$A$2:$AO$2,0))</f>
        <v>0</v>
      </c>
      <c r="AD455" s="299"/>
      <c r="AE455" s="298"/>
      <c r="AF455" s="291">
        <f>SUMIFS([7]BV_Data_An_Cour!$O:$O,[7]BV_Data_An_Cour!$V:$V,$V455)</f>
        <v>0</v>
      </c>
      <c r="AG455" s="292"/>
      <c r="AH455" s="293">
        <f t="shared" si="171"/>
        <v>0</v>
      </c>
      <c r="AI455" s="294">
        <f t="shared" si="174"/>
        <v>0</v>
      </c>
      <c r="AJ455" s="299"/>
      <c r="AK455" s="290"/>
      <c r="AL455" s="291">
        <f>SUMIFS([7]BV_Data_An_Prec!$O:$O,[7]BV_Data_An_Prec!$V:$V,$V455)</f>
        <v>0</v>
      </c>
      <c r="AM455" s="295"/>
      <c r="AN455" s="293">
        <f t="shared" si="172"/>
        <v>0</v>
      </c>
      <c r="AO455" s="300">
        <f t="shared" si="173"/>
        <v>0</v>
      </c>
      <c r="AP455" s="257"/>
      <c r="AQ455" s="257"/>
      <c r="AR455" s="257"/>
      <c r="AS455" s="257"/>
      <c r="AT455" s="257"/>
      <c r="AU455" s="257"/>
      <c r="AV455" s="257"/>
      <c r="AW455" s="257"/>
      <c r="AX455" s="257"/>
      <c r="AY455" s="257"/>
      <c r="AZ455" s="257"/>
      <c r="BA455" s="257"/>
      <c r="BB455" s="257"/>
      <c r="BC455" s="257"/>
      <c r="BD455" s="257"/>
      <c r="BE455" s="257"/>
      <c r="BF455" s="257"/>
      <c r="BG455" s="257"/>
      <c r="BH455" s="257"/>
      <c r="BI455" s="257"/>
      <c r="BJ455" s="257"/>
    </row>
    <row r="456" spans="1:62" ht="15.75" customHeight="1">
      <c r="A456" t="str">
        <f t="shared" si="125"/>
        <v>Assurances</v>
      </c>
      <c r="B456" s="7"/>
      <c r="C456" s="257"/>
      <c r="D456" s="257"/>
      <c r="E456" s="257"/>
      <c r="F456" s="257"/>
      <c r="G456" s="257"/>
      <c r="H456" s="257"/>
      <c r="I456" s="257"/>
      <c r="J456" s="257"/>
      <c r="K456" s="257"/>
      <c r="L456" s="257"/>
      <c r="M456" s="257"/>
      <c r="N456" s="257"/>
      <c r="O456" s="257"/>
      <c r="P456" s="257"/>
      <c r="Q456" s="257"/>
      <c r="R456" s="257"/>
      <c r="S456" s="257"/>
      <c r="T456" s="257"/>
      <c r="U456" s="257"/>
      <c r="V456" s="109" t="s">
        <v>171</v>
      </c>
      <c r="W456" s="301" t="s">
        <v>172</v>
      </c>
      <c r="X456" s="274"/>
      <c r="Y456" s="302"/>
      <c r="Z456" s="275">
        <f>+INDEX('[7]Budget original'!$A$2:$AO$496,MATCH($A456,'[7]Budget original'!$A$2:$A$496,0),MATCH(F$2,'[7]Budget original'!$A$2:$AO$2,0))</f>
        <v>3708.0833333333339</v>
      </c>
      <c r="AA456" s="274"/>
      <c r="AB456" s="302"/>
      <c r="AC456" s="275">
        <f>+INDEX('[7]Budget révisé'!$A$2:$AO$496,MATCH($A456,'[7]Budget révisé'!$A$2:$A$496,0),MATCH(I$2,'[7]Budget révisé'!$A$2:$AO$2,0))</f>
        <v>3708.0833333333339</v>
      </c>
      <c r="AD456" s="303"/>
      <c r="AE456" s="302"/>
      <c r="AF456" s="275">
        <f>SUMIF([7]BV_Data_An_Cour!$V:$V,[7]Print_Mois!$V456,[7]BV_Data_An_Cour!$O:$O)</f>
        <v>3708.11</v>
      </c>
      <c r="AG456" s="276"/>
      <c r="AH456" s="277">
        <f t="shared" si="171"/>
        <v>2.6666666666187666E-2</v>
      </c>
      <c r="AI456" s="304">
        <f t="shared" si="174"/>
        <v>7.1914960557847035E-6</v>
      </c>
      <c r="AJ456" s="303"/>
      <c r="AK456" s="274"/>
      <c r="AL456" s="275">
        <f>SUMIF([7]BV_Data_An_Prec!$V:$V,[7]Print_Mois!$V456,[7]BV_Data_An_Prec!$O:$O)</f>
        <v>1500</v>
      </c>
      <c r="AM456" s="279"/>
      <c r="AN456" s="277">
        <f t="shared" si="172"/>
        <v>2208.11</v>
      </c>
      <c r="AO456" s="280">
        <f t="shared" si="173"/>
        <v>1.4720733333333333</v>
      </c>
      <c r="AP456" s="257"/>
      <c r="AQ456" s="257"/>
      <c r="AR456" s="257"/>
      <c r="AS456" s="257"/>
      <c r="AT456" s="257"/>
      <c r="AU456" s="257"/>
      <c r="AV456" s="257"/>
      <c r="AW456" s="257"/>
      <c r="AX456" s="257"/>
      <c r="AY456" s="257"/>
      <c r="AZ456" s="257"/>
      <c r="BA456" s="257"/>
      <c r="BB456" s="257"/>
      <c r="BC456" s="257"/>
      <c r="BD456" s="257"/>
      <c r="BE456" s="257"/>
      <c r="BF456" s="257"/>
      <c r="BG456" s="257"/>
      <c r="BH456" s="257"/>
      <c r="BI456" s="257"/>
      <c r="BJ456" s="257"/>
    </row>
    <row r="457" spans="1:62" ht="15.75" customHeight="1">
      <c r="A457" t="str">
        <f t="shared" si="125"/>
        <v>Chauffage, éclairage</v>
      </c>
      <c r="B457" s="7"/>
      <c r="C457" s="257"/>
      <c r="D457" s="257"/>
      <c r="E457" s="257"/>
      <c r="F457" s="257"/>
      <c r="G457" s="257"/>
      <c r="H457" s="257"/>
      <c r="I457" s="257"/>
      <c r="J457" s="257"/>
      <c r="K457" s="257"/>
      <c r="L457" s="257"/>
      <c r="M457" s="257"/>
      <c r="N457" s="257"/>
      <c r="O457" s="257"/>
      <c r="P457" s="257"/>
      <c r="Q457" s="257"/>
      <c r="R457" s="257"/>
      <c r="S457" s="257"/>
      <c r="T457" s="257"/>
      <c r="U457" s="257"/>
      <c r="V457" s="108" t="s">
        <v>173</v>
      </c>
      <c r="W457" s="297" t="s">
        <v>174</v>
      </c>
      <c r="X457" s="344"/>
      <c r="Y457" s="345"/>
      <c r="Z457" s="291">
        <f>+INDEX('[7]Budget original'!$A$2:$AO$496,MATCH($A457,'[7]Budget original'!$A$2:$A$496,0),MATCH(F$2,'[7]Budget original'!$A$2:$AO$2,0))</f>
        <v>3810</v>
      </c>
      <c r="AA457" s="344"/>
      <c r="AB457" s="345"/>
      <c r="AC457" s="291">
        <f>+INDEX('[7]Budget révisé'!$A$2:$AO$496,MATCH($A457,'[7]Budget révisé'!$A$2:$A$496,0),MATCH(I$2,'[7]Budget révisé'!$A$2:$AO$2,0))</f>
        <v>3810</v>
      </c>
      <c r="AD457" s="299"/>
      <c r="AE457" s="298"/>
      <c r="AF457" s="519">
        <f>SUMIFS([7]BV_Data_An_Cour!$O:$O,[7]BV_Data_An_Cour!$V:$V,$V457)</f>
        <v>3810.29</v>
      </c>
      <c r="AG457" s="292"/>
      <c r="AH457" s="293">
        <f t="shared" si="171"/>
        <v>0.28999999999996362</v>
      </c>
      <c r="AI457" s="294">
        <f t="shared" si="174"/>
        <v>7.6115485564294907E-5</v>
      </c>
      <c r="AJ457" s="299"/>
      <c r="AK457" s="290"/>
      <c r="AL457" s="291">
        <f>SUMIFS([7]BV_Data_An_Prec!$O:$O,[7]BV_Data_An_Prec!$V:$V,$V457)</f>
        <v>3670.0000000000005</v>
      </c>
      <c r="AM457" s="295"/>
      <c r="AN457" s="293">
        <f t="shared" si="172"/>
        <v>140.28999999999951</v>
      </c>
      <c r="AO457" s="300">
        <f t="shared" si="173"/>
        <v>3.8226158038147003E-2</v>
      </c>
      <c r="AP457" s="257"/>
      <c r="AQ457" s="257"/>
      <c r="AR457" s="257"/>
      <c r="AS457" s="257"/>
      <c r="AT457" s="257"/>
      <c r="AU457" s="257"/>
      <c r="AV457" s="257"/>
      <c r="AW457" s="257"/>
      <c r="AX457" s="257"/>
      <c r="AY457" s="257"/>
      <c r="AZ457" s="257"/>
      <c r="BA457" s="257"/>
      <c r="BB457" s="257"/>
      <c r="BC457" s="257"/>
      <c r="BD457" s="257"/>
      <c r="BE457" s="257"/>
      <c r="BF457" s="257"/>
      <c r="BG457" s="257"/>
      <c r="BH457" s="257"/>
      <c r="BI457" s="257"/>
      <c r="BJ457" s="257"/>
    </row>
    <row r="458" spans="1:62" ht="15.75" customHeight="1">
      <c r="A458" t="str">
        <f t="shared" si="125"/>
        <v>Honoraires</v>
      </c>
      <c r="B458" s="7"/>
      <c r="C458" s="257"/>
      <c r="D458" s="257"/>
      <c r="E458" s="257"/>
      <c r="F458" s="257"/>
      <c r="G458" s="257"/>
      <c r="H458" s="257"/>
      <c r="I458" s="257"/>
      <c r="J458" s="257"/>
      <c r="K458" s="257"/>
      <c r="L458" s="257"/>
      <c r="M458" s="257"/>
      <c r="N458" s="257"/>
      <c r="O458" s="257"/>
      <c r="P458" s="257"/>
      <c r="Q458" s="257"/>
      <c r="R458" s="257"/>
      <c r="S458" s="257"/>
      <c r="T458" s="257"/>
      <c r="U458" s="257"/>
      <c r="V458" s="108" t="s">
        <v>175</v>
      </c>
      <c r="W458" s="297" t="s">
        <v>176</v>
      </c>
      <c r="X458" s="290"/>
      <c r="Y458" s="298"/>
      <c r="Z458" s="291">
        <f>+INDEX('[7]Budget original'!$A$2:$AO$496,MATCH($A458,'[7]Budget original'!$A$2:$A$496,0),MATCH(F$2,'[7]Budget original'!$A$2:$AO$2,0))</f>
        <v>6217.1666666666679</v>
      </c>
      <c r="AA458" s="290"/>
      <c r="AB458" s="298"/>
      <c r="AC458" s="291">
        <f>+INDEX('[7]Budget révisé'!$A$2:$AO$496,MATCH($A458,'[7]Budget révisé'!$A$2:$A$496,0),MATCH(I$2,'[7]Budget révisé'!$A$2:$AO$2,0))</f>
        <v>6217.1666666666679</v>
      </c>
      <c r="AD458" s="299"/>
      <c r="AE458" s="298"/>
      <c r="AF458" s="291">
        <f>SUMIFS([7]BV_Data_An_Cour!$O:$O,[7]BV_Data_An_Cour!$V:$V,$V458)</f>
        <v>6613.59</v>
      </c>
      <c r="AG458" s="292"/>
      <c r="AH458" s="293">
        <f t="shared" si="171"/>
        <v>396.42333333333227</v>
      </c>
      <c r="AI458" s="294">
        <f t="shared" si="174"/>
        <v>6.3762700050934054E-2</v>
      </c>
      <c r="AJ458" s="299"/>
      <c r="AK458" s="290"/>
      <c r="AL458" s="291">
        <f>SUMIFS([7]BV_Data_An_Prec!$O:$O,[7]BV_Data_An_Prec!$V:$V,$V458)</f>
        <v>8025</v>
      </c>
      <c r="AM458" s="295"/>
      <c r="AN458" s="293">
        <f t="shared" si="172"/>
        <v>-1411.4099999999999</v>
      </c>
      <c r="AO458" s="300">
        <f t="shared" si="173"/>
        <v>-0.17587663551401866</v>
      </c>
      <c r="AP458" s="257"/>
      <c r="AQ458" s="257"/>
      <c r="AR458" s="257"/>
      <c r="AS458" s="257"/>
      <c r="AT458" s="257"/>
      <c r="AU458" s="257"/>
      <c r="AV458" s="257"/>
      <c r="AW458" s="257"/>
      <c r="AX458" s="257"/>
      <c r="AY458" s="257"/>
      <c r="AZ458" s="257"/>
      <c r="BA458" s="257"/>
      <c r="BB458" s="257"/>
      <c r="BC458" s="257"/>
      <c r="BD458" s="257"/>
      <c r="BE458" s="257"/>
      <c r="BF458" s="257"/>
      <c r="BG458" s="257"/>
      <c r="BH458" s="257"/>
      <c r="BI458" s="257"/>
      <c r="BJ458" s="257"/>
    </row>
    <row r="459" spans="1:62" ht="15.75" customHeight="1">
      <c r="A459" t="str">
        <f t="shared" si="125"/>
        <v>Réparation équipement</v>
      </c>
      <c r="B459" s="7"/>
      <c r="C459" s="257"/>
      <c r="D459" s="257"/>
      <c r="E459" s="257"/>
      <c r="F459" s="257"/>
      <c r="G459" s="257"/>
      <c r="H459" s="257"/>
      <c r="I459" s="257"/>
      <c r="J459" s="257"/>
      <c r="K459" s="257"/>
      <c r="L459" s="257"/>
      <c r="M459" s="257"/>
      <c r="N459" s="257"/>
      <c r="O459" s="257"/>
      <c r="P459" s="257"/>
      <c r="Q459" s="257"/>
      <c r="R459" s="257"/>
      <c r="S459" s="257"/>
      <c r="T459" s="257"/>
      <c r="U459" s="257"/>
      <c r="V459" s="109" t="s">
        <v>177</v>
      </c>
      <c r="W459" s="301" t="s">
        <v>178</v>
      </c>
      <c r="X459" s="274"/>
      <c r="Y459" s="302"/>
      <c r="Z459" s="275">
        <f>+INDEX('[7]Budget original'!$A$2:$AO$496,MATCH($A459,'[7]Budget original'!$A$2:$A$496,0),MATCH(F$2,'[7]Budget original'!$A$2:$AO$2,0))</f>
        <v>1000</v>
      </c>
      <c r="AA459" s="274"/>
      <c r="AB459" s="302"/>
      <c r="AC459" s="275">
        <f>+INDEX('[7]Budget révisé'!$A$2:$AO$496,MATCH($A459,'[7]Budget révisé'!$A$2:$A$496,0),MATCH(I$2,'[7]Budget révisé'!$A$2:$AO$2,0))</f>
        <v>1000</v>
      </c>
      <c r="AD459" s="303"/>
      <c r="AE459" s="302"/>
      <c r="AF459" s="275">
        <f>SUMIFS([7]BV_Data_An_Cour!$O:$O,[7]BV_Data_An_Cour!$V:$V,$V459)</f>
        <v>1159.5</v>
      </c>
      <c r="AG459" s="276"/>
      <c r="AH459" s="277">
        <f t="shared" si="171"/>
        <v>159.5</v>
      </c>
      <c r="AI459" s="304">
        <f t="shared" si="174"/>
        <v>0.1595</v>
      </c>
      <c r="AJ459" s="303"/>
      <c r="AK459" s="274"/>
      <c r="AL459" s="275">
        <f>SUMIFS([7]BV_Data_An_Prec!$O:$O,[7]BV_Data_An_Prec!$V:$V,$V459)</f>
        <v>884</v>
      </c>
      <c r="AM459" s="279"/>
      <c r="AN459" s="277">
        <f t="shared" si="172"/>
        <v>275.5</v>
      </c>
      <c r="AO459" s="280">
        <f t="shared" si="173"/>
        <v>0.31165158371040724</v>
      </c>
      <c r="AP459" s="257"/>
      <c r="AQ459" s="257"/>
      <c r="AR459" s="257"/>
      <c r="AS459" s="257"/>
      <c r="AT459" s="257"/>
      <c r="AU459" s="257"/>
      <c r="AV459" s="257"/>
      <c r="AW459" s="257"/>
      <c r="AX459" s="257"/>
      <c r="AY459" s="257"/>
      <c r="AZ459" s="257"/>
      <c r="BA459" s="257"/>
      <c r="BB459" s="257"/>
      <c r="BC459" s="257"/>
      <c r="BD459" s="257"/>
      <c r="BE459" s="257"/>
      <c r="BF459" s="257"/>
      <c r="BG459" s="257"/>
      <c r="BH459" s="257"/>
      <c r="BI459" s="257"/>
      <c r="BJ459" s="257"/>
    </row>
    <row r="460" spans="1:62" ht="15.75" customHeight="1">
      <c r="A460" t="str">
        <f t="shared" si="125"/>
        <v>Location équipement</v>
      </c>
      <c r="B460" s="7"/>
      <c r="C460" s="257"/>
      <c r="D460" s="257"/>
      <c r="E460" s="257"/>
      <c r="F460" s="257"/>
      <c r="G460" s="257"/>
      <c r="H460" s="257"/>
      <c r="I460" s="257"/>
      <c r="J460" s="257"/>
      <c r="K460" s="257"/>
      <c r="L460" s="257"/>
      <c r="M460" s="257"/>
      <c r="N460" s="257"/>
      <c r="O460" s="257"/>
      <c r="P460" s="257"/>
      <c r="Q460" s="257"/>
      <c r="R460" s="257"/>
      <c r="S460" s="257"/>
      <c r="T460" s="257"/>
      <c r="U460" s="347"/>
      <c r="V460" s="108" t="s">
        <v>179</v>
      </c>
      <c r="W460" s="297" t="s">
        <v>180</v>
      </c>
      <c r="X460" s="290"/>
      <c r="Y460" s="298"/>
      <c r="Z460" s="291">
        <f>+INDEX('[7]Budget original'!$A$2:$AO$496,MATCH($A460,'[7]Budget original'!$A$2:$A$496,0),MATCH(F$2,'[7]Budget original'!$A$2:$AO$2,0))</f>
        <v>900</v>
      </c>
      <c r="AA460" s="290"/>
      <c r="AB460" s="298"/>
      <c r="AC460" s="291">
        <f>+INDEX('[7]Budget révisé'!$A$2:$AO$496,MATCH($A460,'[7]Budget révisé'!$A$2:$A$496,0),MATCH(I$2,'[7]Budget révisé'!$A$2:$AO$2,0))</f>
        <v>900</v>
      </c>
      <c r="AD460" s="299"/>
      <c r="AE460" s="298"/>
      <c r="AF460" s="291">
        <f>SUMIFS([7]BV_Data_An_Cour!$O:$O,[7]BV_Data_An_Cour!$V:$V,$V460)</f>
        <v>0</v>
      </c>
      <c r="AG460" s="292"/>
      <c r="AH460" s="293">
        <f t="shared" si="171"/>
        <v>-900</v>
      </c>
      <c r="AI460" s="348">
        <f t="shared" si="174"/>
        <v>-1</v>
      </c>
      <c r="AJ460" s="290"/>
      <c r="AK460" s="290"/>
      <c r="AL460" s="291">
        <f>SUMIFS([7]BV_Data_An_Prec!$O:$O,[7]BV_Data_An_Prec!$V:$V,$V460)</f>
        <v>900</v>
      </c>
      <c r="AM460" s="295"/>
      <c r="AN460" s="293">
        <f t="shared" si="172"/>
        <v>-900</v>
      </c>
      <c r="AO460" s="300">
        <f t="shared" si="173"/>
        <v>-1</v>
      </c>
      <c r="AP460" s="257"/>
      <c r="AQ460" s="257"/>
      <c r="AR460" s="257"/>
      <c r="AS460" s="257"/>
      <c r="AT460" s="257"/>
      <c r="AU460" s="257"/>
      <c r="AV460" s="257"/>
      <c r="AW460" s="257"/>
      <c r="AX460" s="257"/>
      <c r="AY460" s="257"/>
      <c r="AZ460" s="257"/>
      <c r="BA460" s="257"/>
      <c r="BB460" s="257"/>
      <c r="BC460" s="257"/>
      <c r="BD460" s="257"/>
      <c r="BE460" s="257"/>
      <c r="BF460" s="257"/>
      <c r="BG460" s="257"/>
      <c r="BH460" s="257"/>
      <c r="BI460" s="257"/>
      <c r="BJ460" s="257"/>
    </row>
    <row r="461" spans="1:62" ht="15.75" customHeight="1">
      <c r="A461" t="str">
        <f t="shared" si="125"/>
        <v>Dons</v>
      </c>
      <c r="B461" s="7"/>
      <c r="C461" s="257"/>
      <c r="D461" s="257"/>
      <c r="E461" s="257"/>
      <c r="F461" s="257"/>
      <c r="G461" s="257"/>
      <c r="H461" s="257"/>
      <c r="I461" s="257"/>
      <c r="J461" s="257"/>
      <c r="K461" s="257"/>
      <c r="L461" s="257"/>
      <c r="M461" s="257"/>
      <c r="N461" s="257"/>
      <c r="O461" s="257"/>
      <c r="P461" s="257"/>
      <c r="Q461" s="257"/>
      <c r="R461" s="257"/>
      <c r="S461" s="257"/>
      <c r="T461" s="257"/>
      <c r="U461" s="347"/>
      <c r="V461" s="108" t="s">
        <v>181</v>
      </c>
      <c r="W461" s="297" t="s">
        <v>182</v>
      </c>
      <c r="X461" s="290"/>
      <c r="Y461" s="298"/>
      <c r="Z461" s="291">
        <v>0</v>
      </c>
      <c r="AA461" s="290"/>
      <c r="AB461" s="298"/>
      <c r="AC461" s="291">
        <v>0</v>
      </c>
      <c r="AD461" s="299"/>
      <c r="AE461" s="298"/>
      <c r="AF461" s="291">
        <v>0</v>
      </c>
      <c r="AG461" s="292"/>
      <c r="AH461" s="293">
        <v>0</v>
      </c>
      <c r="AI461" s="317">
        <v>0</v>
      </c>
      <c r="AJ461" s="290"/>
      <c r="AK461" s="290"/>
      <c r="AL461" s="291">
        <v>0</v>
      </c>
      <c r="AM461" s="295"/>
      <c r="AN461" s="293">
        <v>0</v>
      </c>
      <c r="AO461" s="300">
        <v>0</v>
      </c>
      <c r="AP461" s="257"/>
      <c r="AQ461" s="257"/>
      <c r="AR461" s="257"/>
      <c r="AS461" s="257"/>
      <c r="AT461" s="257"/>
      <c r="AU461" s="257"/>
      <c r="AV461" s="257"/>
      <c r="AW461" s="257"/>
      <c r="AX461" s="257"/>
      <c r="AY461" s="257"/>
      <c r="AZ461" s="257"/>
      <c r="BA461" s="257"/>
      <c r="BB461" s="257"/>
      <c r="BC461" s="257"/>
      <c r="BD461" s="257"/>
      <c r="BE461" s="257"/>
      <c r="BF461" s="257"/>
      <c r="BG461" s="257"/>
      <c r="BH461" s="257"/>
      <c r="BI461" s="257"/>
      <c r="BJ461" s="257"/>
    </row>
    <row r="462" spans="1:62" ht="15.75" hidden="1" customHeight="1">
      <c r="A462" t="str">
        <f t="shared" si="125"/>
        <v>[...]</v>
      </c>
      <c r="B462" s="7"/>
      <c r="C462" s="257"/>
      <c r="D462" s="257"/>
      <c r="E462" s="257"/>
      <c r="F462" s="257"/>
      <c r="G462" s="257"/>
      <c r="H462" s="257"/>
      <c r="I462" s="257"/>
      <c r="J462" s="257"/>
      <c r="K462" s="257"/>
      <c r="L462" s="257"/>
      <c r="M462" s="257"/>
      <c r="N462" s="257"/>
      <c r="O462" s="257"/>
      <c r="P462" s="257"/>
      <c r="Q462" s="257"/>
      <c r="R462" s="257"/>
      <c r="S462" s="257"/>
      <c r="T462" s="257"/>
      <c r="U462" s="347"/>
      <c r="V462" s="108" t="s">
        <v>21</v>
      </c>
      <c r="W462" s="297"/>
      <c r="X462" s="290"/>
      <c r="Y462" s="298"/>
      <c r="Z462" s="291">
        <f t="shared" ref="Z462:Z464" si="175">IFERROR(SUMIF($C:$C,$V462,F:F),0)</f>
        <v>0</v>
      </c>
      <c r="AA462" s="290"/>
      <c r="AB462" s="290"/>
      <c r="AC462" s="291">
        <f t="shared" ref="AC462:AC464" si="176">IFERROR(SUMIF($C:$C,$V462,I:I),0)</f>
        <v>0</v>
      </c>
      <c r="AD462" s="299"/>
      <c r="AE462" s="298"/>
      <c r="AF462" s="291">
        <f t="shared" ref="AF462:AF464" si="177">IFERROR(SUMIF($C:$C,$V462,L:L),0)</f>
        <v>0</v>
      </c>
      <c r="AG462" s="292"/>
      <c r="AH462" s="293">
        <f t="shared" ref="AH462:AH464" si="178">AF462-AC462</f>
        <v>0</v>
      </c>
      <c r="AI462" s="294">
        <f t="shared" ref="AI462:AI464" si="179">IF(AC462=0,0,AH462/AC462)</f>
        <v>0</v>
      </c>
      <c r="AJ462" s="299"/>
      <c r="AK462" s="290"/>
      <c r="AL462" s="291">
        <f t="shared" ref="AL462:AL464" si="180">IFERROR(SUMIF($C:$C,$V462,Q:Q),0)</f>
        <v>0</v>
      </c>
      <c r="AM462" s="295"/>
      <c r="AN462" s="293">
        <v>0</v>
      </c>
      <c r="AO462" s="300">
        <v>1</v>
      </c>
      <c r="AP462" s="257"/>
      <c r="AQ462" s="257"/>
      <c r="AR462" s="257"/>
      <c r="AS462" s="257"/>
      <c r="AT462" s="257"/>
      <c r="AU462" s="257"/>
      <c r="AV462" s="257"/>
      <c r="AW462" s="257"/>
      <c r="AX462" s="257"/>
      <c r="AY462" s="257"/>
      <c r="AZ462" s="257"/>
      <c r="BA462" s="257"/>
      <c r="BB462" s="257"/>
      <c r="BC462" s="257"/>
      <c r="BD462" s="257"/>
      <c r="BE462" s="257"/>
      <c r="BF462" s="257"/>
      <c r="BG462" s="257"/>
      <c r="BH462" s="257"/>
      <c r="BI462" s="257"/>
      <c r="BJ462" s="257"/>
    </row>
    <row r="463" spans="1:62" ht="15.75" hidden="1" customHeight="1">
      <c r="A463" t="str">
        <f t="shared" si="125"/>
        <v>[...]</v>
      </c>
      <c r="B463" s="7"/>
      <c r="C463" s="257"/>
      <c r="D463" s="257"/>
      <c r="E463" s="257"/>
      <c r="F463" s="257"/>
      <c r="G463" s="257"/>
      <c r="H463" s="257"/>
      <c r="I463" s="257"/>
      <c r="J463" s="257"/>
      <c r="K463" s="257"/>
      <c r="L463" s="257"/>
      <c r="M463" s="257"/>
      <c r="N463" s="257"/>
      <c r="O463" s="257"/>
      <c r="P463" s="257"/>
      <c r="Q463" s="257"/>
      <c r="R463" s="257"/>
      <c r="S463" s="257"/>
      <c r="T463" s="257"/>
      <c r="U463" s="347"/>
      <c r="V463" s="108" t="s">
        <v>21</v>
      </c>
      <c r="W463" s="297"/>
      <c r="X463" s="290"/>
      <c r="Y463" s="298"/>
      <c r="Z463" s="291">
        <f t="shared" si="175"/>
        <v>0</v>
      </c>
      <c r="AA463" s="290"/>
      <c r="AB463" s="290"/>
      <c r="AC463" s="291">
        <f t="shared" si="176"/>
        <v>0</v>
      </c>
      <c r="AD463" s="299"/>
      <c r="AE463" s="298"/>
      <c r="AF463" s="291">
        <f t="shared" si="177"/>
        <v>0</v>
      </c>
      <c r="AG463" s="292"/>
      <c r="AH463" s="293">
        <f t="shared" si="178"/>
        <v>0</v>
      </c>
      <c r="AI463" s="294">
        <f t="shared" si="179"/>
        <v>0</v>
      </c>
      <c r="AJ463" s="299"/>
      <c r="AK463" s="290"/>
      <c r="AL463" s="291">
        <f t="shared" si="180"/>
        <v>0</v>
      </c>
      <c r="AM463" s="295"/>
      <c r="AN463" s="293">
        <v>0</v>
      </c>
      <c r="AO463" s="300">
        <v>2</v>
      </c>
      <c r="AP463" s="257"/>
      <c r="AQ463" s="257"/>
      <c r="AR463" s="257"/>
      <c r="AS463" s="257"/>
      <c r="AT463" s="257"/>
      <c r="AU463" s="257"/>
      <c r="AV463" s="257"/>
      <c r="AW463" s="257"/>
      <c r="AX463" s="257"/>
      <c r="AY463" s="257"/>
      <c r="AZ463" s="257"/>
      <c r="BA463" s="257"/>
      <c r="BB463" s="257"/>
      <c r="BC463" s="257"/>
      <c r="BD463" s="257"/>
      <c r="BE463" s="257"/>
      <c r="BF463" s="257"/>
      <c r="BG463" s="257"/>
      <c r="BH463" s="257"/>
      <c r="BI463" s="257"/>
      <c r="BJ463" s="257"/>
    </row>
    <row r="464" spans="1:62" ht="15.75" hidden="1" customHeight="1">
      <c r="A464" t="str">
        <f t="shared" si="125"/>
        <v>[...]</v>
      </c>
      <c r="B464" s="7"/>
      <c r="C464" s="257"/>
      <c r="D464" s="257"/>
      <c r="E464" s="257"/>
      <c r="F464" s="257"/>
      <c r="G464" s="257"/>
      <c r="H464" s="257"/>
      <c r="I464" s="257"/>
      <c r="J464" s="257"/>
      <c r="K464" s="257"/>
      <c r="L464" s="257"/>
      <c r="M464" s="257"/>
      <c r="N464" s="257"/>
      <c r="O464" s="257"/>
      <c r="P464" s="257"/>
      <c r="Q464" s="257"/>
      <c r="R464" s="257"/>
      <c r="S464" s="257"/>
      <c r="T464" s="257"/>
      <c r="U464" s="257"/>
      <c r="V464" s="108" t="s">
        <v>21</v>
      </c>
      <c r="W464" s="297"/>
      <c r="X464" s="290"/>
      <c r="Y464" s="298"/>
      <c r="Z464" s="291">
        <f t="shared" si="175"/>
        <v>0</v>
      </c>
      <c r="AA464" s="290"/>
      <c r="AB464" s="290"/>
      <c r="AC464" s="291">
        <f t="shared" si="176"/>
        <v>0</v>
      </c>
      <c r="AD464" s="299"/>
      <c r="AE464" s="298"/>
      <c r="AF464" s="291">
        <f t="shared" si="177"/>
        <v>0</v>
      </c>
      <c r="AG464" s="292"/>
      <c r="AH464" s="293">
        <f t="shared" si="178"/>
        <v>0</v>
      </c>
      <c r="AI464" s="294">
        <f t="shared" si="179"/>
        <v>0</v>
      </c>
      <c r="AJ464" s="299"/>
      <c r="AK464" s="290"/>
      <c r="AL464" s="291">
        <f t="shared" si="180"/>
        <v>0</v>
      </c>
      <c r="AM464" s="295"/>
      <c r="AN464" s="293">
        <v>0</v>
      </c>
      <c r="AO464" s="300">
        <v>3</v>
      </c>
      <c r="AP464" s="257"/>
      <c r="AQ464" s="257"/>
      <c r="AR464" s="257"/>
      <c r="AS464" s="257"/>
      <c r="AT464" s="257"/>
      <c r="AU464" s="257"/>
      <c r="AV464" s="257"/>
      <c r="AW464" s="257"/>
      <c r="AX464" s="257"/>
      <c r="AY464" s="257"/>
      <c r="AZ464" s="257"/>
      <c r="BA464" s="257"/>
      <c r="BB464" s="257"/>
      <c r="BC464" s="257"/>
      <c r="BD464" s="257"/>
      <c r="BE464" s="257"/>
      <c r="BF464" s="257"/>
      <c r="BG464" s="257"/>
      <c r="BH464" s="257"/>
      <c r="BI464" s="257"/>
      <c r="BJ464" s="257"/>
    </row>
    <row r="465" spans="1:62" ht="15.75" customHeight="1">
      <c r="A465" t="str">
        <f t="shared" si="125"/>
        <v>TOTAL DÉPENSES FIXES</v>
      </c>
      <c r="B465" s="7"/>
      <c r="C465" s="257"/>
      <c r="D465" s="257"/>
      <c r="E465" s="257"/>
      <c r="F465" s="257"/>
      <c r="G465" s="257"/>
      <c r="H465" s="257"/>
      <c r="I465" s="257"/>
      <c r="J465" s="257"/>
      <c r="K465" s="257"/>
      <c r="L465" s="257"/>
      <c r="M465" s="257"/>
      <c r="N465" s="257"/>
      <c r="O465" s="257"/>
      <c r="P465" s="257"/>
      <c r="Q465" s="257"/>
      <c r="R465" s="257"/>
      <c r="S465" s="257"/>
      <c r="T465" s="257"/>
      <c r="U465" s="257"/>
      <c r="V465" s="307" t="s">
        <v>183</v>
      </c>
      <c r="W465" s="308"/>
      <c r="X465" s="309">
        <f>Z465/+Z406</f>
        <v>9.6512810894618842E-2</v>
      </c>
      <c r="Y465" s="308"/>
      <c r="Z465" s="310">
        <f>SUM(Z452:Z464)</f>
        <v>49645.25</v>
      </c>
      <c r="AA465" s="309">
        <f>AC465/+AC406</f>
        <v>9.6512810894618842E-2</v>
      </c>
      <c r="AB465" s="308"/>
      <c r="AC465" s="310">
        <f>SUM(AC452:AC464)</f>
        <v>49645.25</v>
      </c>
      <c r="AD465" s="311">
        <f>AF465/AF406</f>
        <v>7.0401509522680233E-2</v>
      </c>
      <c r="AE465" s="308"/>
      <c r="AF465" s="310">
        <f>SUM(AF452:AF464)</f>
        <v>49301.490000000005</v>
      </c>
      <c r="AG465" s="319"/>
      <c r="AH465" s="349">
        <f>SUM(AH452:AH464)</f>
        <v>-343.76000000000158</v>
      </c>
      <c r="AI465" s="309">
        <f>IF(AC465=0,0,AH465/AC465)</f>
        <v>-6.9243281079257651E-3</v>
      </c>
      <c r="AJ465" s="311">
        <f>IF($AL$406=0,0,AL465/$AL$406)</f>
        <v>0.13190964302672498</v>
      </c>
      <c r="AK465" s="309"/>
      <c r="AL465" s="310">
        <f>SUM(AL452:AL464)</f>
        <v>55946.92</v>
      </c>
      <c r="AM465" s="320"/>
      <c r="AN465" s="313">
        <f>SUM(AN452:AN464)</f>
        <v>-6645.4299999999985</v>
      </c>
      <c r="AO465" s="343">
        <f>IF(AL465=0,0,AN465/AL465)</f>
        <v>-0.11878098025771568</v>
      </c>
      <c r="AP465" s="257"/>
      <c r="AQ465" s="257"/>
      <c r="AR465" s="257"/>
      <c r="AS465" s="257"/>
      <c r="AT465" s="257"/>
      <c r="AU465" s="257"/>
      <c r="AV465" s="257"/>
      <c r="AW465" s="257"/>
      <c r="AX465" s="257"/>
      <c r="AY465" s="257"/>
      <c r="AZ465" s="257"/>
      <c r="BA465" s="257"/>
      <c r="BB465" s="257"/>
      <c r="BC465" s="257"/>
      <c r="BD465" s="257"/>
      <c r="BE465" s="257"/>
      <c r="BF465" s="257"/>
      <c r="BG465" s="257"/>
      <c r="BH465" s="257"/>
      <c r="BI465" s="257"/>
      <c r="BJ465" s="257"/>
    </row>
    <row r="466" spans="1:62" ht="15.75" customHeight="1">
      <c r="A466" t="str">
        <f t="shared" si="125"/>
        <v/>
      </c>
      <c r="B466" s="7"/>
      <c r="C466" s="257"/>
      <c r="D466" s="257"/>
      <c r="E466" s="257"/>
      <c r="F466" s="257"/>
      <c r="G466" s="257"/>
      <c r="H466" s="257"/>
      <c r="I466" s="257"/>
      <c r="J466" s="257"/>
      <c r="K466" s="257"/>
      <c r="L466" s="257"/>
      <c r="M466" s="257"/>
      <c r="N466" s="257"/>
      <c r="O466" s="257"/>
      <c r="P466" s="257"/>
      <c r="Q466" s="257"/>
      <c r="R466" s="257"/>
      <c r="S466" s="257"/>
      <c r="T466" s="257"/>
      <c r="U466" s="257"/>
      <c r="V466" s="108"/>
      <c r="W466" s="290"/>
      <c r="X466" s="290"/>
      <c r="Y466" s="290"/>
      <c r="Z466" s="350"/>
      <c r="AA466" s="290"/>
      <c r="AB466" s="290"/>
      <c r="AC466" s="350"/>
      <c r="AD466" s="299"/>
      <c r="AE466" s="290"/>
      <c r="AF466" s="350"/>
      <c r="AG466" s="299"/>
      <c r="AH466" s="293">
        <f t="shared" ref="AH466:AH480" si="181">AF466-AC466</f>
        <v>0</v>
      </c>
      <c r="AI466" s="294"/>
      <c r="AJ466" s="299"/>
      <c r="AK466" s="290"/>
      <c r="AL466" s="350"/>
      <c r="AM466" s="351"/>
      <c r="AN466" s="293">
        <f t="shared" ref="AN466:AN482" si="182">AF466-AL466</f>
        <v>0</v>
      </c>
      <c r="AO466" s="352">
        <f>IF(AL466=0,0,AN466/AL466)</f>
        <v>0</v>
      </c>
      <c r="AP466" s="257"/>
      <c r="AQ466" s="257"/>
      <c r="AR466" s="257"/>
      <c r="AS466" s="257"/>
      <c r="AT466" s="257"/>
      <c r="AU466" s="257"/>
      <c r="AV466" s="257"/>
      <c r="AW466" s="257"/>
      <c r="AX466" s="257"/>
      <c r="AY466" s="257"/>
      <c r="AZ466" s="257"/>
      <c r="BA466" s="257"/>
      <c r="BB466" s="257"/>
      <c r="BC466" s="257"/>
      <c r="BD466" s="257"/>
      <c r="BE466" s="257"/>
      <c r="BF466" s="257"/>
      <c r="BG466" s="257"/>
      <c r="BH466" s="257"/>
      <c r="BI466" s="257"/>
      <c r="BJ466" s="257"/>
    </row>
    <row r="467" spans="1:62" ht="15.75" customHeight="1">
      <c r="A467" t="str">
        <f t="shared" si="125"/>
        <v>TOTAL DES DÉPENSES</v>
      </c>
      <c r="B467" s="7"/>
      <c r="C467" s="257"/>
      <c r="D467" s="257"/>
      <c r="E467" s="257"/>
      <c r="F467" s="257"/>
      <c r="G467" s="257"/>
      <c r="H467" s="257"/>
      <c r="I467" s="257"/>
      <c r="J467" s="257"/>
      <c r="K467" s="257"/>
      <c r="L467" s="257"/>
      <c r="M467" s="257"/>
      <c r="N467" s="257"/>
      <c r="O467" s="257"/>
      <c r="P467" s="257"/>
      <c r="Q467" s="257"/>
      <c r="R467" s="257"/>
      <c r="S467" s="257"/>
      <c r="T467" s="257"/>
      <c r="U467" s="257"/>
      <c r="V467" s="307" t="s">
        <v>66</v>
      </c>
      <c r="W467" s="308"/>
      <c r="X467" s="309">
        <f>Z467/+Z406</f>
        <v>1.0924184529561718</v>
      </c>
      <c r="Y467" s="308"/>
      <c r="Z467" s="310">
        <f>Z418+Z432+Z451+Z465</f>
        <v>561929.41329663643</v>
      </c>
      <c r="AA467" s="309">
        <f>AC467/+AC406</f>
        <v>1.0924184529561718</v>
      </c>
      <c r="AB467" s="308"/>
      <c r="AC467" s="310">
        <f>AC418+AC432+AC451+AC465</f>
        <v>561929.41329663643</v>
      </c>
      <c r="AD467" s="311">
        <f>AF467/AF406</f>
        <v>0.82904251243027494</v>
      </c>
      <c r="AE467" s="308"/>
      <c r="AF467" s="310">
        <f>AF418+AF432+AF451+AF465</f>
        <v>580570.38</v>
      </c>
      <c r="AG467" s="319"/>
      <c r="AH467" s="313">
        <f t="shared" si="181"/>
        <v>18640.966703363578</v>
      </c>
      <c r="AI467" s="309">
        <f>AH467/AC467</f>
        <v>3.3173146417098502E-2</v>
      </c>
      <c r="AJ467" s="311">
        <f>IF($AL$406=0,0,AL467/$AL$406)</f>
        <v>1.4733670143087747</v>
      </c>
      <c r="AK467" s="309"/>
      <c r="AL467" s="310">
        <f>AL418+AL432+AL451+AL465</f>
        <v>624900.07999999996</v>
      </c>
      <c r="AM467" s="320"/>
      <c r="AN467" s="313">
        <f t="shared" si="182"/>
        <v>-44329.699999999953</v>
      </c>
      <c r="AO467" s="288">
        <f>IF(AL467=0,0,AN467/AL467)</f>
        <v>-7.0938861137607723E-2</v>
      </c>
      <c r="AP467" s="257"/>
      <c r="AQ467" s="257"/>
      <c r="AR467" s="257"/>
      <c r="AS467" s="257"/>
      <c r="AT467" s="257"/>
      <c r="AU467" s="257"/>
      <c r="AV467" s="257"/>
      <c r="AW467" s="257"/>
      <c r="AX467" s="257"/>
      <c r="AY467" s="257"/>
      <c r="AZ467" s="257"/>
      <c r="BA467" s="257"/>
      <c r="BB467" s="257"/>
      <c r="BC467" s="257"/>
      <c r="BD467" s="257"/>
      <c r="BE467" s="257"/>
      <c r="BF467" s="257"/>
      <c r="BG467" s="257"/>
      <c r="BH467" s="257"/>
      <c r="BI467" s="257"/>
      <c r="BJ467" s="257"/>
    </row>
    <row r="468" spans="1:62" ht="15.75" customHeight="1">
      <c r="A468" t="str">
        <f t="shared" si="125"/>
        <v>Revenus autres</v>
      </c>
      <c r="B468" s="7"/>
      <c r="C468" s="257"/>
      <c r="D468" s="257"/>
      <c r="E468" s="257"/>
      <c r="F468" s="257"/>
      <c r="G468" s="257"/>
      <c r="H468" s="257"/>
      <c r="I468" s="257"/>
      <c r="J468" s="257"/>
      <c r="K468" s="257"/>
      <c r="L468" s="257"/>
      <c r="M468" s="257"/>
      <c r="N468" s="257"/>
      <c r="O468" s="257"/>
      <c r="P468" s="257"/>
      <c r="Q468" s="257"/>
      <c r="R468" s="257"/>
      <c r="S468" s="257"/>
      <c r="T468" s="257"/>
      <c r="U468" s="257"/>
      <c r="V468" s="108" t="s">
        <v>184</v>
      </c>
      <c r="W468" s="345"/>
      <c r="X468" s="345"/>
      <c r="Y468" s="290"/>
      <c r="Z468" s="324">
        <f>+INDEX('[7]Budget original'!$A$2:$AO$496,MATCH($A468,'[7]Budget original'!$A$2:$A$496,0),MATCH(F$2,'[7]Budget original'!$A$2:$AO$2,0))</f>
        <v>0</v>
      </c>
      <c r="AA468" s="353"/>
      <c r="AB468" s="354"/>
      <c r="AC468" s="324">
        <f>+INDEX('[7]Budget révisé'!$A$2:$AO$496,MATCH($A468,'[7]Budget révisé'!$A$2:$A$496,0),MATCH(I$2,'[7]Budget révisé'!$A$2:$AO$2,0))</f>
        <v>0</v>
      </c>
      <c r="AD468" s="355"/>
      <c r="AE468" s="354"/>
      <c r="AF468" s="291">
        <f>-SUMIFS([7]BV_Data_An_Cour!$O:$O,[7]BV_Data_An_Cour!$V:$V,$V468)</f>
        <v>-7346.98</v>
      </c>
      <c r="AG468" s="356"/>
      <c r="AH468" s="293">
        <f t="shared" si="181"/>
        <v>-7346.98</v>
      </c>
      <c r="AI468" s="348" t="e">
        <f t="shared" ref="AI468:AI475" si="183">IF(AH468=0,0,AH468/AC468)</f>
        <v>#DIV/0!</v>
      </c>
      <c r="AJ468" s="355"/>
      <c r="AK468" s="353"/>
      <c r="AL468" s="357">
        <f>-SUMIFS([7]BV_Data_An_Prec!$O:$O,[7]BV_Data_An_Prec!$V:$V,$V468)</f>
        <v>-11009.18</v>
      </c>
      <c r="AM468" s="358"/>
      <c r="AN468" s="293">
        <f t="shared" si="182"/>
        <v>3662.2000000000007</v>
      </c>
      <c r="AO468" s="300">
        <f>IF(AL468=0,0,AN468/AL468)</f>
        <v>-0.33264966146434166</v>
      </c>
      <c r="AP468" s="257"/>
      <c r="AQ468" s="257" t="s">
        <v>264</v>
      </c>
      <c r="AR468" s="257"/>
      <c r="AS468" s="257"/>
      <c r="AT468" s="257"/>
      <c r="AU468" s="257"/>
      <c r="AV468" s="257"/>
      <c r="AW468" s="257"/>
      <c r="AX468" s="257"/>
      <c r="AY468" s="257"/>
      <c r="AZ468" s="257"/>
      <c r="BA468" s="257"/>
      <c r="BB468" s="257"/>
      <c r="BC468" s="257"/>
      <c r="BD468" s="257"/>
      <c r="BE468" s="257"/>
      <c r="BF468" s="257"/>
      <c r="BG468" s="257"/>
      <c r="BH468" s="257"/>
      <c r="BI468" s="257"/>
      <c r="BJ468" s="257"/>
    </row>
    <row r="469" spans="1:62" ht="30" customHeight="1">
      <c r="A469" t="str">
        <f t="shared" si="125"/>
        <v>Holdbacks</v>
      </c>
      <c r="B469" s="7"/>
      <c r="C469" s="257"/>
      <c r="D469" s="257"/>
      <c r="E469" s="257"/>
      <c r="F469" s="257"/>
      <c r="G469" s="257"/>
      <c r="H469" s="257"/>
      <c r="I469" s="257"/>
      <c r="J469" s="257"/>
      <c r="K469" s="257"/>
      <c r="L469" s="257"/>
      <c r="M469" s="257"/>
      <c r="N469" s="257"/>
      <c r="O469" s="257"/>
      <c r="P469" s="257"/>
      <c r="Q469" s="257"/>
      <c r="R469" s="257"/>
      <c r="S469" s="257"/>
      <c r="T469" s="257"/>
      <c r="U469" s="257"/>
      <c r="V469" s="108" t="s">
        <v>70</v>
      </c>
      <c r="W469" s="290"/>
      <c r="X469" s="290"/>
      <c r="Y469" s="290"/>
      <c r="Z469" s="291">
        <f t="shared" ref="Z469:Z479" si="184">+SUMIF($C:$C,$V469,F:F)</f>
        <v>73926.169357707506</v>
      </c>
      <c r="AA469" s="344"/>
      <c r="AB469" s="345"/>
      <c r="AC469" s="291">
        <f t="shared" ref="AC469:AC479" si="185">+SUMIF($C:$C,$V469,I:I)</f>
        <v>73926.169357707506</v>
      </c>
      <c r="AD469" s="359"/>
      <c r="AE469" s="345"/>
      <c r="AF469" s="291">
        <f t="shared" ref="AF469:AF479" si="186">+SUMIF($C:$C,$V469,L:L)</f>
        <v>82259.7</v>
      </c>
      <c r="AG469" s="360"/>
      <c r="AH469" s="293">
        <f t="shared" si="181"/>
        <v>8333.5306422924914</v>
      </c>
      <c r="AI469" s="317">
        <f>IF(AC469=0,0,AH469/AC469)</f>
        <v>0.11272774870788894</v>
      </c>
      <c r="AJ469" s="359"/>
      <c r="AK469" s="344"/>
      <c r="AL469" s="361">
        <f t="shared" ref="AL469:AL479" si="187">+SUMIF($C:$C,$V469,Q:Q)</f>
        <v>5384</v>
      </c>
      <c r="AM469" s="362"/>
      <c r="AN469" s="293">
        <f t="shared" si="182"/>
        <v>76875.7</v>
      </c>
      <c r="AO469" s="300">
        <f>IF(AL469=0,0,AN469/AL469)</f>
        <v>14.278547548291233</v>
      </c>
      <c r="AP469" s="257"/>
      <c r="AQ469" s="257"/>
      <c r="AR469" s="257"/>
      <c r="AS469" s="257"/>
      <c r="AT469" s="257"/>
      <c r="AU469" s="257"/>
      <c r="AV469" s="257"/>
      <c r="AW469" s="257"/>
      <c r="AX469" s="257"/>
      <c r="AY469" s="257"/>
      <c r="AZ469" s="257"/>
      <c r="BA469" s="257"/>
      <c r="BB469" s="257"/>
      <c r="BC469" s="257"/>
      <c r="BD469" s="257"/>
      <c r="BE469" s="257"/>
      <c r="BF469" s="257"/>
      <c r="BG469" s="257"/>
      <c r="BH469" s="257"/>
      <c r="BI469" s="257"/>
      <c r="BJ469" s="257"/>
    </row>
    <row r="470" spans="1:62" ht="15.75" customHeight="1">
      <c r="A470" t="str">
        <f t="shared" si="125"/>
        <v>Programme neuf 1</v>
      </c>
      <c r="B470" s="7"/>
      <c r="C470" s="257"/>
      <c r="D470" s="257"/>
      <c r="E470" s="257"/>
      <c r="F470" s="257"/>
      <c r="G470" s="257"/>
      <c r="H470" s="257"/>
      <c r="I470" s="257"/>
      <c r="J470" s="257"/>
      <c r="K470" s="257"/>
      <c r="L470" s="257"/>
      <c r="M470" s="257"/>
      <c r="N470" s="257"/>
      <c r="O470" s="257"/>
      <c r="P470" s="257"/>
      <c r="Q470" s="257"/>
      <c r="R470" s="257"/>
      <c r="S470" s="257"/>
      <c r="T470" s="257"/>
      <c r="U470" s="257"/>
      <c r="V470" s="108" t="s">
        <v>200</v>
      </c>
      <c r="W470" s="290"/>
      <c r="X470" s="290"/>
      <c r="Y470" s="290"/>
      <c r="Z470" s="291">
        <f t="shared" si="184"/>
        <v>7613.3408501427211</v>
      </c>
      <c r="AA470" s="344"/>
      <c r="AB470" s="345"/>
      <c r="AC470" s="291">
        <f t="shared" si="185"/>
        <v>7613.3408501427211</v>
      </c>
      <c r="AD470" s="359"/>
      <c r="AE470" s="345"/>
      <c r="AF470" s="291">
        <f t="shared" si="186"/>
        <v>0</v>
      </c>
      <c r="AG470" s="360"/>
      <c r="AH470" s="293">
        <f t="shared" si="181"/>
        <v>-7613.3408501427211</v>
      </c>
      <c r="AI470" s="317">
        <f t="shared" si="183"/>
        <v>-1</v>
      </c>
      <c r="AJ470" s="359"/>
      <c r="AK470" s="344"/>
      <c r="AL470" s="361">
        <f t="shared" si="187"/>
        <v>50800</v>
      </c>
      <c r="AM470" s="362"/>
      <c r="AN470" s="293">
        <f t="shared" si="182"/>
        <v>-50800</v>
      </c>
      <c r="AO470" s="300">
        <f t="shared" ref="AO470:AO479" si="188">IF(AL470=0,0,AN470/AL470)</f>
        <v>-1</v>
      </c>
      <c r="AP470" s="257"/>
      <c r="AQ470" s="257"/>
      <c r="AR470" s="257"/>
      <c r="AS470" s="257"/>
      <c r="AT470" s="257"/>
      <c r="AU470" s="257"/>
      <c r="AV470" s="257"/>
      <c r="AW470" s="257"/>
      <c r="AX470" s="257"/>
      <c r="AY470" s="257"/>
      <c r="AZ470" s="257"/>
      <c r="BA470" s="257"/>
      <c r="BB470" s="257"/>
      <c r="BC470" s="257"/>
      <c r="BD470" s="257"/>
      <c r="BE470" s="257"/>
      <c r="BF470" s="257"/>
      <c r="BG470" s="257"/>
      <c r="BH470" s="257"/>
      <c r="BI470" s="257"/>
      <c r="BJ470" s="257"/>
    </row>
    <row r="471" spans="1:62" ht="15.75" customHeight="1">
      <c r="A471" t="str">
        <f t="shared" si="125"/>
        <v>Programme neuf 2</v>
      </c>
      <c r="B471" s="7"/>
      <c r="C471" s="257"/>
      <c r="D471" s="257"/>
      <c r="E471" s="257"/>
      <c r="F471" s="257"/>
      <c r="G471" s="257"/>
      <c r="H471" s="257"/>
      <c r="I471" s="257"/>
      <c r="J471" s="257"/>
      <c r="K471" s="257"/>
      <c r="L471" s="257"/>
      <c r="M471" s="257"/>
      <c r="N471" s="257"/>
      <c r="O471" s="257"/>
      <c r="P471" s="257"/>
      <c r="Q471" s="257"/>
      <c r="R471" s="257"/>
      <c r="S471" s="257"/>
      <c r="T471" s="257"/>
      <c r="U471" s="257"/>
      <c r="V471" s="108" t="s">
        <v>197</v>
      </c>
      <c r="W471" s="290"/>
      <c r="X471" s="290"/>
      <c r="Y471" s="290"/>
      <c r="Z471" s="291">
        <f t="shared" si="184"/>
        <v>0</v>
      </c>
      <c r="AA471" s="344"/>
      <c r="AB471" s="345"/>
      <c r="AC471" s="291">
        <f t="shared" si="185"/>
        <v>0</v>
      </c>
      <c r="AD471" s="359"/>
      <c r="AE471" s="345"/>
      <c r="AF471" s="291">
        <f t="shared" si="186"/>
        <v>0</v>
      </c>
      <c r="AG471" s="360"/>
      <c r="AH471" s="293">
        <f t="shared" si="181"/>
        <v>0</v>
      </c>
      <c r="AI471" s="317">
        <f t="shared" si="183"/>
        <v>0</v>
      </c>
      <c r="AJ471" s="359"/>
      <c r="AK471" s="344"/>
      <c r="AL471" s="361">
        <f t="shared" si="187"/>
        <v>0</v>
      </c>
      <c r="AM471" s="362"/>
      <c r="AN471" s="293">
        <f t="shared" si="182"/>
        <v>0</v>
      </c>
      <c r="AO471" s="300">
        <f t="shared" si="188"/>
        <v>0</v>
      </c>
      <c r="AP471" s="257"/>
      <c r="AQ471" s="257"/>
      <c r="AR471" s="257"/>
      <c r="AS471" s="257"/>
      <c r="AT471" s="257"/>
      <c r="AU471" s="257"/>
      <c r="AV471" s="257"/>
      <c r="AW471" s="257"/>
      <c r="AX471" s="257"/>
      <c r="AY471" s="257"/>
      <c r="AZ471" s="257"/>
      <c r="BA471" s="257"/>
      <c r="BB471" s="257"/>
      <c r="BC471" s="257"/>
      <c r="BD471" s="257"/>
      <c r="BE471" s="257"/>
      <c r="BF471" s="257"/>
      <c r="BG471" s="257"/>
      <c r="BH471" s="257"/>
      <c r="BI471" s="257"/>
      <c r="BJ471" s="257"/>
    </row>
    <row r="472" spans="1:62" ht="15.75" customHeight="1">
      <c r="A472" t="str">
        <f t="shared" si="125"/>
        <v>Programme neuf 3</v>
      </c>
      <c r="B472" s="7"/>
      <c r="C472" s="257"/>
      <c r="D472" s="257"/>
      <c r="E472" s="257"/>
      <c r="F472" s="257"/>
      <c r="G472" s="257"/>
      <c r="H472" s="257"/>
      <c r="I472" s="257"/>
      <c r="J472" s="257"/>
      <c r="K472" s="257"/>
      <c r="L472" s="257"/>
      <c r="M472" s="257"/>
      <c r="N472" s="257"/>
      <c r="O472" s="257"/>
      <c r="P472" s="257"/>
      <c r="Q472" s="257"/>
      <c r="R472" s="257"/>
      <c r="S472" s="257"/>
      <c r="T472" s="257"/>
      <c r="U472" s="257"/>
      <c r="V472" s="108" t="s">
        <v>69</v>
      </c>
      <c r="W472" s="290"/>
      <c r="X472" s="290"/>
      <c r="Y472" s="290"/>
      <c r="Z472" s="291">
        <f t="shared" si="184"/>
        <v>0</v>
      </c>
      <c r="AA472" s="344"/>
      <c r="AB472" s="345"/>
      <c r="AC472" s="291">
        <f t="shared" si="185"/>
        <v>0</v>
      </c>
      <c r="AD472" s="359"/>
      <c r="AE472" s="345"/>
      <c r="AF472" s="291">
        <f t="shared" si="186"/>
        <v>0</v>
      </c>
      <c r="AG472" s="360"/>
      <c r="AH472" s="293">
        <f t="shared" si="181"/>
        <v>0</v>
      </c>
      <c r="AI472" s="317">
        <f t="shared" si="183"/>
        <v>0</v>
      </c>
      <c r="AJ472" s="359"/>
      <c r="AK472" s="344"/>
      <c r="AL472" s="361">
        <f t="shared" si="187"/>
        <v>0</v>
      </c>
      <c r="AM472" s="362"/>
      <c r="AN472" s="293">
        <f t="shared" si="182"/>
        <v>0</v>
      </c>
      <c r="AO472" s="300">
        <f t="shared" si="188"/>
        <v>0</v>
      </c>
      <c r="AP472" s="257"/>
      <c r="AQ472" s="257"/>
      <c r="AR472" s="257"/>
      <c r="AS472" s="257"/>
      <c r="AT472" s="257"/>
      <c r="AU472" s="257"/>
      <c r="AV472" s="257"/>
      <c r="AW472" s="257"/>
      <c r="AX472" s="257"/>
      <c r="AY472" s="257"/>
      <c r="AZ472" s="257"/>
      <c r="BA472" s="257"/>
      <c r="BB472" s="257"/>
      <c r="BC472" s="257"/>
      <c r="BD472" s="257"/>
      <c r="BE472" s="257"/>
      <c r="BF472" s="257"/>
      <c r="BG472" s="257"/>
      <c r="BH472" s="257"/>
      <c r="BI472" s="257"/>
      <c r="BJ472" s="257"/>
    </row>
    <row r="473" spans="1:62" ht="15.75" customHeight="1">
      <c r="A473" t="str">
        <f t="shared" si="125"/>
        <v>Programme used 1</v>
      </c>
      <c r="B473" s="7"/>
      <c r="C473" s="257"/>
      <c r="D473" s="257"/>
      <c r="E473" s="257"/>
      <c r="F473" s="257"/>
      <c r="G473" s="257"/>
      <c r="H473" s="257"/>
      <c r="I473" s="257"/>
      <c r="J473" s="257"/>
      <c r="K473" s="257"/>
      <c r="L473" s="257"/>
      <c r="M473" s="257"/>
      <c r="N473" s="257"/>
      <c r="O473" s="257"/>
      <c r="P473" s="257"/>
      <c r="Q473" s="257"/>
      <c r="R473" s="257"/>
      <c r="S473" s="257"/>
      <c r="T473" s="257"/>
      <c r="U473" s="257"/>
      <c r="V473" s="108" t="s">
        <v>216</v>
      </c>
      <c r="W473" s="290"/>
      <c r="X473" s="290"/>
      <c r="Y473" s="290"/>
      <c r="Z473" s="291">
        <f t="shared" si="184"/>
        <v>8500</v>
      </c>
      <c r="AA473" s="344"/>
      <c r="AB473" s="345"/>
      <c r="AC473" s="291">
        <f t="shared" si="185"/>
        <v>8500</v>
      </c>
      <c r="AD473" s="359"/>
      <c r="AE473" s="345"/>
      <c r="AF473" s="291">
        <f t="shared" si="186"/>
        <v>8500</v>
      </c>
      <c r="AG473" s="360"/>
      <c r="AH473" s="293">
        <f t="shared" si="181"/>
        <v>0</v>
      </c>
      <c r="AI473" s="317">
        <f t="shared" si="183"/>
        <v>0</v>
      </c>
      <c r="AJ473" s="359"/>
      <c r="AK473" s="344"/>
      <c r="AL473" s="361">
        <f t="shared" si="187"/>
        <v>0</v>
      </c>
      <c r="AM473" s="362"/>
      <c r="AN473" s="293">
        <f t="shared" si="182"/>
        <v>8500</v>
      </c>
      <c r="AO473" s="300">
        <f t="shared" si="188"/>
        <v>0</v>
      </c>
      <c r="AP473" s="257"/>
      <c r="AQ473" s="257"/>
      <c r="AR473" s="257"/>
      <c r="AS473" s="257"/>
      <c r="AT473" s="257"/>
      <c r="AU473" s="257"/>
      <c r="AV473" s="257"/>
      <c r="AW473" s="257"/>
      <c r="AX473" s="257"/>
      <c r="AY473" s="257"/>
      <c r="AZ473" s="257"/>
      <c r="BA473" s="257"/>
      <c r="BB473" s="257"/>
      <c r="BC473" s="257"/>
      <c r="BD473" s="257"/>
      <c r="BE473" s="257"/>
      <c r="BF473" s="257"/>
      <c r="BG473" s="257"/>
      <c r="BH473" s="257"/>
      <c r="BI473" s="257"/>
      <c r="BJ473" s="257"/>
    </row>
    <row r="474" spans="1:62" ht="15.75" customHeight="1">
      <c r="A474" t="str">
        <f t="shared" si="125"/>
        <v>Programme used 2</v>
      </c>
      <c r="B474" s="7"/>
      <c r="C474" s="257"/>
      <c r="D474" s="257"/>
      <c r="E474" s="257"/>
      <c r="F474" s="257"/>
      <c r="G474" s="257"/>
      <c r="H474" s="257"/>
      <c r="I474" s="257"/>
      <c r="J474" s="257"/>
      <c r="K474" s="257"/>
      <c r="L474" s="257"/>
      <c r="M474" s="257"/>
      <c r="N474" s="257"/>
      <c r="O474" s="257"/>
      <c r="P474" s="257"/>
      <c r="Q474" s="257"/>
      <c r="R474" s="257"/>
      <c r="S474" s="257"/>
      <c r="T474" s="257"/>
      <c r="U474" s="257"/>
      <c r="V474" s="108" t="s">
        <v>82</v>
      </c>
      <c r="W474" s="290"/>
      <c r="X474" s="290"/>
      <c r="Y474" s="290"/>
      <c r="Z474" s="291">
        <f t="shared" si="184"/>
        <v>0</v>
      </c>
      <c r="AA474" s="344"/>
      <c r="AB474" s="345"/>
      <c r="AC474" s="291">
        <f t="shared" si="185"/>
        <v>0</v>
      </c>
      <c r="AD474" s="359"/>
      <c r="AE474" s="345"/>
      <c r="AF474" s="291">
        <f t="shared" si="186"/>
        <v>0</v>
      </c>
      <c r="AG474" s="360"/>
      <c r="AH474" s="293">
        <f t="shared" si="181"/>
        <v>0</v>
      </c>
      <c r="AI474" s="317">
        <f t="shared" si="183"/>
        <v>0</v>
      </c>
      <c r="AJ474" s="359"/>
      <c r="AK474" s="344"/>
      <c r="AL474" s="361">
        <f t="shared" si="187"/>
        <v>0</v>
      </c>
      <c r="AM474" s="362"/>
      <c r="AN474" s="293">
        <f t="shared" si="182"/>
        <v>0</v>
      </c>
      <c r="AO474" s="300">
        <f t="shared" si="188"/>
        <v>0</v>
      </c>
      <c r="AP474" s="257"/>
      <c r="AQ474" s="257"/>
      <c r="AR474" s="257"/>
      <c r="AS474" s="257"/>
      <c r="AT474" s="257"/>
      <c r="AU474" s="257"/>
      <c r="AV474" s="257"/>
      <c r="AW474" s="257"/>
      <c r="AX474" s="257"/>
      <c r="AY474" s="257"/>
      <c r="AZ474" s="257"/>
      <c r="BA474" s="257"/>
      <c r="BB474" s="257"/>
      <c r="BC474" s="257"/>
      <c r="BD474" s="257"/>
      <c r="BE474" s="257"/>
      <c r="BF474" s="257"/>
      <c r="BG474" s="257"/>
      <c r="BH474" s="257"/>
      <c r="BI474" s="257"/>
      <c r="BJ474" s="257"/>
    </row>
    <row r="475" spans="1:62" ht="15.75" customHeight="1">
      <c r="A475" t="str">
        <f t="shared" si="125"/>
        <v>Programme used 3</v>
      </c>
      <c r="B475" s="7"/>
      <c r="C475" s="257"/>
      <c r="D475" s="257"/>
      <c r="E475" s="257"/>
      <c r="F475" s="257"/>
      <c r="G475" s="257"/>
      <c r="H475" s="257"/>
      <c r="I475" s="257"/>
      <c r="J475" s="257"/>
      <c r="K475" s="257"/>
      <c r="L475" s="257"/>
      <c r="M475" s="257"/>
      <c r="N475" s="257"/>
      <c r="O475" s="257"/>
      <c r="P475" s="257"/>
      <c r="Q475" s="257"/>
      <c r="R475" s="257"/>
      <c r="S475" s="257"/>
      <c r="T475" s="257"/>
      <c r="U475" s="257"/>
      <c r="V475" s="108" t="s">
        <v>83</v>
      </c>
      <c r="W475" s="290"/>
      <c r="X475" s="290"/>
      <c r="Y475" s="290"/>
      <c r="Z475" s="291">
        <f t="shared" si="184"/>
        <v>0</v>
      </c>
      <c r="AA475" s="344"/>
      <c r="AB475" s="345"/>
      <c r="AC475" s="291">
        <f t="shared" si="185"/>
        <v>0</v>
      </c>
      <c r="AD475" s="359"/>
      <c r="AE475" s="345"/>
      <c r="AF475" s="291">
        <f t="shared" si="186"/>
        <v>0</v>
      </c>
      <c r="AG475" s="360"/>
      <c r="AH475" s="293">
        <f t="shared" si="181"/>
        <v>0</v>
      </c>
      <c r="AI475" s="317">
        <f t="shared" si="183"/>
        <v>0</v>
      </c>
      <c r="AJ475" s="359"/>
      <c r="AK475" s="344"/>
      <c r="AL475" s="361">
        <f t="shared" si="187"/>
        <v>0</v>
      </c>
      <c r="AM475" s="362"/>
      <c r="AN475" s="293">
        <f t="shared" si="182"/>
        <v>0</v>
      </c>
      <c r="AO475" s="300">
        <f t="shared" si="188"/>
        <v>0</v>
      </c>
      <c r="AP475" s="257"/>
      <c r="AQ475" s="257"/>
      <c r="AR475" s="257"/>
      <c r="AS475" s="257"/>
      <c r="AT475" s="257"/>
      <c r="AU475" s="257"/>
      <c r="AV475" s="257"/>
      <c r="AW475" s="257"/>
      <c r="AX475" s="257"/>
      <c r="AY475" s="257"/>
      <c r="AZ475" s="257"/>
      <c r="BA475" s="257"/>
      <c r="BB475" s="257"/>
      <c r="BC475" s="257"/>
      <c r="BD475" s="257"/>
      <c r="BE475" s="257"/>
      <c r="BF475" s="257"/>
      <c r="BG475" s="257"/>
      <c r="BH475" s="257"/>
      <c r="BI475" s="257"/>
      <c r="BJ475" s="257"/>
    </row>
    <row r="476" spans="1:62" ht="15.75" hidden="1" customHeight="1">
      <c r="A476" t="str">
        <f t="shared" si="125"/>
        <v>[...]</v>
      </c>
      <c r="B476" s="7"/>
      <c r="C476" s="257"/>
      <c r="D476" s="257"/>
      <c r="E476" s="257"/>
      <c r="F476" s="257"/>
      <c r="G476" s="257"/>
      <c r="H476" s="257"/>
      <c r="I476" s="257"/>
      <c r="J476" s="257"/>
      <c r="K476" s="257"/>
      <c r="L476" s="257"/>
      <c r="M476" s="257"/>
      <c r="N476" s="257"/>
      <c r="O476" s="257"/>
      <c r="P476" s="257"/>
      <c r="Q476" s="257"/>
      <c r="R476" s="257"/>
      <c r="S476" s="257"/>
      <c r="T476" s="257"/>
      <c r="U476" s="257"/>
      <c r="V476" s="108" t="s">
        <v>21</v>
      </c>
      <c r="W476" s="290"/>
      <c r="X476" s="290"/>
      <c r="Y476" s="290"/>
      <c r="Z476" s="291">
        <f t="shared" ref="Z476:Z478" si="189">IFERROR(SUMIF($C:$C,$V476,F:F),0)</f>
        <v>0</v>
      </c>
      <c r="AA476" s="290"/>
      <c r="AB476" s="290"/>
      <c r="AC476" s="291">
        <f t="shared" ref="AC476:AC478" si="190">IFERROR(SUMIF($C:$C,$V476,I:I),0)</f>
        <v>0</v>
      </c>
      <c r="AD476" s="299"/>
      <c r="AE476" s="298"/>
      <c r="AF476" s="291">
        <f t="shared" ref="AF476:AF478" si="191">IFERROR(SUMIF($C:$C,$V476,L:L),0)</f>
        <v>0</v>
      </c>
      <c r="AG476" s="292"/>
      <c r="AH476" s="293">
        <f t="shared" si="181"/>
        <v>0</v>
      </c>
      <c r="AI476" s="294">
        <f t="shared" ref="AI476:AI478" si="192">IF(AC476=0,0,AH476/AC476)</f>
        <v>0</v>
      </c>
      <c r="AJ476" s="299"/>
      <c r="AK476" s="290"/>
      <c r="AL476" s="291">
        <f t="shared" ref="AL476:AL478" si="193">IFERROR(SUMIF($C:$C,$V476,Q:Q),0)</f>
        <v>0</v>
      </c>
      <c r="AM476" s="362"/>
      <c r="AN476" s="293">
        <f t="shared" si="182"/>
        <v>0</v>
      </c>
      <c r="AO476" s="300">
        <f t="shared" si="188"/>
        <v>0</v>
      </c>
      <c r="AP476" s="257"/>
      <c r="AQ476" s="257"/>
      <c r="AR476" s="257"/>
      <c r="AS476" s="257"/>
      <c r="AT476" s="257"/>
      <c r="AU476" s="257"/>
      <c r="AV476" s="257"/>
      <c r="AW476" s="257"/>
      <c r="AX476" s="257"/>
      <c r="AY476" s="257"/>
      <c r="AZ476" s="257"/>
      <c r="BA476" s="257"/>
      <c r="BB476" s="257"/>
      <c r="BC476" s="257"/>
      <c r="BD476" s="257"/>
      <c r="BE476" s="257"/>
      <c r="BF476" s="257"/>
      <c r="BG476" s="257"/>
      <c r="BH476" s="257"/>
      <c r="BI476" s="257"/>
      <c r="BJ476" s="257"/>
    </row>
    <row r="477" spans="1:62" ht="15.75" hidden="1" customHeight="1">
      <c r="A477" t="str">
        <f t="shared" si="125"/>
        <v>[...]</v>
      </c>
      <c r="B477" s="7"/>
      <c r="C477" s="257"/>
      <c r="D477" s="257"/>
      <c r="E477" s="257"/>
      <c r="F477" s="257"/>
      <c r="G477" s="257"/>
      <c r="H477" s="257"/>
      <c r="I477" s="257"/>
      <c r="J477" s="257"/>
      <c r="K477" s="257"/>
      <c r="L477" s="257"/>
      <c r="M477" s="257"/>
      <c r="N477" s="257"/>
      <c r="O477" s="257"/>
      <c r="P477" s="257"/>
      <c r="Q477" s="257"/>
      <c r="R477" s="257"/>
      <c r="S477" s="257"/>
      <c r="T477" s="257"/>
      <c r="U477" s="257"/>
      <c r="V477" s="108" t="s">
        <v>21</v>
      </c>
      <c r="W477" s="290"/>
      <c r="X477" s="290"/>
      <c r="Y477" s="290"/>
      <c r="Z477" s="291">
        <f t="shared" si="189"/>
        <v>0</v>
      </c>
      <c r="AA477" s="290"/>
      <c r="AB477" s="290"/>
      <c r="AC477" s="291">
        <f t="shared" si="190"/>
        <v>0</v>
      </c>
      <c r="AD477" s="299"/>
      <c r="AE477" s="298"/>
      <c r="AF477" s="291">
        <f t="shared" si="191"/>
        <v>0</v>
      </c>
      <c r="AG477" s="292"/>
      <c r="AH477" s="293">
        <f t="shared" si="181"/>
        <v>0</v>
      </c>
      <c r="AI477" s="294">
        <f t="shared" si="192"/>
        <v>0</v>
      </c>
      <c r="AJ477" s="299"/>
      <c r="AK477" s="290"/>
      <c r="AL477" s="291">
        <f t="shared" si="193"/>
        <v>0</v>
      </c>
      <c r="AM477" s="362"/>
      <c r="AN477" s="293">
        <f t="shared" si="182"/>
        <v>0</v>
      </c>
      <c r="AO477" s="300">
        <f t="shared" si="188"/>
        <v>0</v>
      </c>
      <c r="AP477" s="257"/>
      <c r="AQ477" s="257"/>
      <c r="AR477" s="257"/>
      <c r="AS477" s="257"/>
      <c r="AT477" s="257"/>
      <c r="AU477" s="257"/>
      <c r="AV477" s="257"/>
      <c r="AW477" s="257"/>
      <c r="AX477" s="257"/>
      <c r="AY477" s="257"/>
      <c r="AZ477" s="257"/>
      <c r="BA477" s="257"/>
      <c r="BB477" s="257"/>
      <c r="BC477" s="257"/>
      <c r="BD477" s="257"/>
      <c r="BE477" s="257"/>
      <c r="BF477" s="257"/>
      <c r="BG477" s="257"/>
      <c r="BH477" s="257"/>
      <c r="BI477" s="257"/>
      <c r="BJ477" s="257"/>
    </row>
    <row r="478" spans="1:62" ht="15.75" hidden="1" customHeight="1">
      <c r="A478" t="str">
        <f t="shared" si="125"/>
        <v>[...]</v>
      </c>
      <c r="B478" s="7"/>
      <c r="C478" s="257"/>
      <c r="D478" s="257"/>
      <c r="E478" s="257"/>
      <c r="F478" s="257"/>
      <c r="G478" s="257"/>
      <c r="H478" s="257"/>
      <c r="I478" s="257"/>
      <c r="J478" s="257"/>
      <c r="K478" s="257"/>
      <c r="L478" s="257"/>
      <c r="M478" s="257"/>
      <c r="N478" s="257"/>
      <c r="O478" s="257"/>
      <c r="P478" s="257"/>
      <c r="Q478" s="257"/>
      <c r="R478" s="257"/>
      <c r="S478" s="257"/>
      <c r="T478" s="257"/>
      <c r="U478" s="257"/>
      <c r="V478" s="108" t="s">
        <v>21</v>
      </c>
      <c r="W478" s="290"/>
      <c r="X478" s="290"/>
      <c r="Y478" s="290"/>
      <c r="Z478" s="291">
        <f t="shared" si="189"/>
        <v>0</v>
      </c>
      <c r="AA478" s="290"/>
      <c r="AB478" s="290"/>
      <c r="AC478" s="291">
        <f t="shared" si="190"/>
        <v>0</v>
      </c>
      <c r="AD478" s="299"/>
      <c r="AE478" s="298"/>
      <c r="AF478" s="291">
        <f t="shared" si="191"/>
        <v>0</v>
      </c>
      <c r="AG478" s="292"/>
      <c r="AH478" s="293">
        <f t="shared" si="181"/>
        <v>0</v>
      </c>
      <c r="AI478" s="294">
        <f t="shared" si="192"/>
        <v>0</v>
      </c>
      <c r="AJ478" s="299"/>
      <c r="AK478" s="290"/>
      <c r="AL478" s="291">
        <f t="shared" si="193"/>
        <v>0</v>
      </c>
      <c r="AM478" s="362"/>
      <c r="AN478" s="293">
        <f t="shared" si="182"/>
        <v>0</v>
      </c>
      <c r="AO478" s="300">
        <f t="shared" si="188"/>
        <v>0</v>
      </c>
      <c r="AP478" s="257"/>
      <c r="AQ478" s="257"/>
      <c r="AR478" s="257"/>
      <c r="AS478" s="257"/>
      <c r="AT478" s="257"/>
      <c r="AU478" s="257"/>
      <c r="AV478" s="257"/>
      <c r="AW478" s="257"/>
      <c r="AX478" s="257"/>
      <c r="AY478" s="257"/>
      <c r="AZ478" s="257"/>
      <c r="BA478" s="257"/>
      <c r="BB478" s="257"/>
      <c r="BC478" s="257"/>
      <c r="BD478" s="257"/>
      <c r="BE478" s="257"/>
      <c r="BF478" s="257"/>
      <c r="BG478" s="257"/>
      <c r="BH478" s="257"/>
      <c r="BI478" s="257"/>
      <c r="BJ478" s="257"/>
    </row>
    <row r="479" spans="1:62" ht="15.75" customHeight="1">
      <c r="A479" t="str">
        <f t="shared" si="125"/>
        <v>Frais administration</v>
      </c>
      <c r="B479" s="7"/>
      <c r="C479" s="257"/>
      <c r="D479" s="257"/>
      <c r="E479" s="257"/>
      <c r="F479" s="257"/>
      <c r="G479" s="257"/>
      <c r="H479" s="257"/>
      <c r="I479" s="257"/>
      <c r="J479" s="257"/>
      <c r="K479" s="257"/>
      <c r="L479" s="257"/>
      <c r="M479" s="257"/>
      <c r="N479" s="257"/>
      <c r="O479" s="257"/>
      <c r="P479" s="257"/>
      <c r="Q479" s="257"/>
      <c r="R479" s="257"/>
      <c r="S479" s="257"/>
      <c r="T479" s="257"/>
      <c r="U479" s="257"/>
      <c r="V479" s="109" t="s">
        <v>71</v>
      </c>
      <c r="W479" s="290"/>
      <c r="X479" s="290"/>
      <c r="Y479" s="290"/>
      <c r="Z479" s="291">
        <f t="shared" si="184"/>
        <v>33142.617135197477</v>
      </c>
      <c r="AA479" s="344"/>
      <c r="AB479" s="345"/>
      <c r="AC479" s="291">
        <f t="shared" si="185"/>
        <v>33142.617135197477</v>
      </c>
      <c r="AD479" s="359"/>
      <c r="AE479" s="538">
        <f>AF479/399/(J27+J96)</f>
        <v>0.80755571098288348</v>
      </c>
      <c r="AF479" s="291">
        <f t="shared" si="186"/>
        <v>41565.699999999997</v>
      </c>
      <c r="AG479" s="360"/>
      <c r="AH479" s="293">
        <f t="shared" si="181"/>
        <v>8423.0828648025199</v>
      </c>
      <c r="AI479" s="317">
        <f>IF(AH479=0,0,AH479/AC479)</f>
        <v>0.2541465820409578</v>
      </c>
      <c r="AJ479" s="359"/>
      <c r="AK479" s="344"/>
      <c r="AL479" s="361">
        <f t="shared" si="187"/>
        <v>32821</v>
      </c>
      <c r="AM479" s="362"/>
      <c r="AN479" s="293">
        <f t="shared" si="182"/>
        <v>8744.6999999999971</v>
      </c>
      <c r="AO479" s="300">
        <f t="shared" si="188"/>
        <v>0.26643612321379595</v>
      </c>
      <c r="AP479" s="257"/>
      <c r="AQ479" s="257"/>
      <c r="AR479" s="257"/>
      <c r="AS479" s="257"/>
      <c r="AT479" s="257"/>
      <c r="AU479" s="257"/>
      <c r="AV479" s="257"/>
      <c r="AW479" s="257"/>
      <c r="AX479" s="257"/>
      <c r="AY479" s="257"/>
      <c r="AZ479" s="257"/>
      <c r="BA479" s="257"/>
      <c r="BB479" s="257"/>
      <c r="BC479" s="257"/>
      <c r="BD479" s="257"/>
      <c r="BE479" s="257"/>
      <c r="BF479" s="257"/>
      <c r="BG479" s="257"/>
      <c r="BH479" s="257"/>
      <c r="BI479" s="257"/>
      <c r="BJ479" s="257"/>
    </row>
    <row r="480" spans="1:62" ht="15.75" customHeight="1">
      <c r="A480" t="str">
        <f t="shared" si="125"/>
        <v>TOTAL AUTRES REVENUS</v>
      </c>
      <c r="B480" s="7"/>
      <c r="C480" s="257"/>
      <c r="D480" s="257"/>
      <c r="E480" s="257"/>
      <c r="F480" s="257"/>
      <c r="G480" s="257"/>
      <c r="H480" s="257"/>
      <c r="I480" s="257"/>
      <c r="J480" s="257"/>
      <c r="K480" s="257"/>
      <c r="L480" s="257"/>
      <c r="M480" s="257"/>
      <c r="N480" s="257"/>
      <c r="O480" s="257"/>
      <c r="P480" s="257"/>
      <c r="Q480" s="257"/>
      <c r="R480" s="257"/>
      <c r="S480" s="257"/>
      <c r="T480" s="257"/>
      <c r="U480" s="257"/>
      <c r="V480" s="307" t="s">
        <v>185</v>
      </c>
      <c r="W480" s="308"/>
      <c r="X480" s="309">
        <f>Z480/+Z406</f>
        <v>0.23947212194230907</v>
      </c>
      <c r="Y480" s="341"/>
      <c r="Z480" s="310">
        <f>SUM(Z468:Z479)</f>
        <v>123182.1273430477</v>
      </c>
      <c r="AA480" s="309">
        <f>AC480/+AC406</f>
        <v>0.23947212194230907</v>
      </c>
      <c r="AB480" s="341"/>
      <c r="AC480" s="310">
        <f>SUM(AC468:AC479)</f>
        <v>123182.1273430477</v>
      </c>
      <c r="AD480" s="309">
        <f>AF480/+AF406</f>
        <v>0.17846660264749661</v>
      </c>
      <c r="AE480" s="341"/>
      <c r="AF480" s="310">
        <f>SUM(AF468:AF479)</f>
        <v>124978.42</v>
      </c>
      <c r="AG480" s="319"/>
      <c r="AH480" s="313">
        <f t="shared" si="181"/>
        <v>1796.292656952297</v>
      </c>
      <c r="AI480" s="309">
        <f>AH480/AC480</f>
        <v>1.4582413014753623E-2</v>
      </c>
      <c r="AJ480" s="363"/>
      <c r="AK480" s="364"/>
      <c r="AL480" s="310">
        <f>SUM(AL468:AL479)</f>
        <v>77995.820000000007</v>
      </c>
      <c r="AM480" s="365"/>
      <c r="AN480" s="313">
        <f t="shared" si="182"/>
        <v>46982.599999999991</v>
      </c>
      <c r="AO480" s="343">
        <f>IF(AL480=0,0,AN480/AL480)</f>
        <v>0.60237330667207534</v>
      </c>
      <c r="AP480" s="257"/>
      <c r="AQ480" s="257"/>
      <c r="AR480" s="257"/>
      <c r="AS480" s="257"/>
      <c r="AT480" s="257"/>
      <c r="AU480" s="257"/>
      <c r="AV480" s="257"/>
      <c r="AW480" s="257"/>
      <c r="AX480" s="257"/>
      <c r="AY480" s="257"/>
      <c r="AZ480" s="257"/>
      <c r="BA480" s="257"/>
      <c r="BB480" s="257"/>
      <c r="BC480" s="257"/>
      <c r="BD480" s="257"/>
      <c r="BE480" s="257"/>
      <c r="BF480" s="257"/>
      <c r="BG480" s="257"/>
      <c r="BH480" s="257"/>
      <c r="BI480" s="257"/>
      <c r="BJ480" s="257"/>
    </row>
    <row r="481" spans="1:62" ht="15.75" customHeight="1" thickBot="1">
      <c r="A481" t="str">
        <f t="shared" si="125"/>
        <v/>
      </c>
      <c r="B481" s="7"/>
      <c r="C481" s="257"/>
      <c r="D481" s="257"/>
      <c r="E481" s="257"/>
      <c r="F481" s="257"/>
      <c r="G481" s="257"/>
      <c r="H481" s="257"/>
      <c r="I481" s="257"/>
      <c r="J481" s="257"/>
      <c r="K481" s="257"/>
      <c r="L481" s="257"/>
      <c r="M481" s="257"/>
      <c r="N481" s="257"/>
      <c r="O481" s="257"/>
      <c r="P481" s="257"/>
      <c r="Q481" s="257"/>
      <c r="R481" s="257"/>
      <c r="S481" s="257"/>
      <c r="T481" s="257"/>
      <c r="U481" s="257"/>
      <c r="V481" s="367"/>
      <c r="W481" s="368"/>
      <c r="X481" s="368"/>
      <c r="Y481" s="369"/>
      <c r="Z481" s="370"/>
      <c r="AA481" s="368"/>
      <c r="AB481" s="371"/>
      <c r="AC481" s="370"/>
      <c r="AD481" s="368"/>
      <c r="AE481" s="371"/>
      <c r="AF481" s="372"/>
      <c r="AG481" s="373"/>
      <c r="AH481" s="374"/>
      <c r="AI481" s="375"/>
      <c r="AJ481" s="376"/>
      <c r="AK481" s="377"/>
      <c r="AL481" s="372"/>
      <c r="AM481" s="378"/>
      <c r="AN481" s="374">
        <f t="shared" si="182"/>
        <v>0</v>
      </c>
      <c r="AO481" s="379">
        <f t="shared" ref="AO481" si="194">IF(AL481=0,0,AN481/AL481)</f>
        <v>0</v>
      </c>
      <c r="AP481" s="257"/>
      <c r="AQ481" s="257"/>
      <c r="AR481" s="257"/>
      <c r="AS481" s="257"/>
      <c r="AT481" s="257"/>
      <c r="AU481" s="257"/>
      <c r="AV481" s="257"/>
      <c r="AW481" s="257"/>
      <c r="AX481" s="257"/>
      <c r="AY481" s="257"/>
      <c r="AZ481" s="257"/>
      <c r="BA481" s="257"/>
      <c r="BB481" s="257"/>
      <c r="BC481" s="257"/>
      <c r="BD481" s="257"/>
      <c r="BE481" s="257"/>
      <c r="BF481" s="257"/>
      <c r="BG481" s="257"/>
      <c r="BH481" s="257"/>
      <c r="BI481" s="257"/>
      <c r="BJ481" s="257"/>
    </row>
    <row r="482" spans="1:62" ht="15.75" customHeight="1" thickTop="1" thickBot="1">
      <c r="A482" t="str">
        <f t="shared" si="125"/>
        <v>BAIIA OPÉRATIONNEL</v>
      </c>
      <c r="B482" s="7"/>
      <c r="C482" s="257"/>
      <c r="D482" s="257"/>
      <c r="E482" s="257"/>
      <c r="F482" s="257"/>
      <c r="G482" s="257"/>
      <c r="H482" s="257"/>
      <c r="I482" s="257"/>
      <c r="J482" s="257"/>
      <c r="K482" s="257"/>
      <c r="L482" s="257"/>
      <c r="M482" s="257"/>
      <c r="N482" s="257"/>
      <c r="O482" s="257"/>
      <c r="P482" s="257"/>
      <c r="Q482" s="257"/>
      <c r="R482" s="257"/>
      <c r="S482" s="257"/>
      <c r="T482" s="257"/>
      <c r="U482" s="257"/>
      <c r="V482" s="380" t="s">
        <v>186</v>
      </c>
      <c r="W482" s="381"/>
      <c r="X482" s="382" t="s">
        <v>187</v>
      </c>
      <c r="Y482" s="383">
        <f>Z482/Z405</f>
        <v>3.1564065174632262E-2</v>
      </c>
      <c r="Z482" s="384">
        <f>Z406-Z467+Z480</f>
        <v>75642.975192229962</v>
      </c>
      <c r="AA482" s="382" t="s">
        <v>187</v>
      </c>
      <c r="AB482" s="383">
        <f>AC482/AC405</f>
        <v>3.1564065174632262E-2</v>
      </c>
      <c r="AC482" s="384">
        <f>AC406-AC467+AC480</f>
        <v>75642.975192229962</v>
      </c>
      <c r="AD482" s="382" t="s">
        <v>187</v>
      </c>
      <c r="AE482" s="383">
        <f>AF482/AF405</f>
        <v>4.1968334773458724E-2</v>
      </c>
      <c r="AF482" s="385">
        <f>AF406-AF467+AF480</f>
        <v>244698.27999999974</v>
      </c>
      <c r="AG482" s="386"/>
      <c r="AH482" s="386">
        <f>AF482-AC482</f>
        <v>169055.30480776977</v>
      </c>
      <c r="AI482" s="387">
        <f>AH482/AC482</f>
        <v>2.2349108344582289</v>
      </c>
      <c r="AJ482" s="388" t="s">
        <v>187</v>
      </c>
      <c r="AK482" s="383">
        <f>IF($AL$405=0,0,AL482/$AL$405)</f>
        <v>-2.7472518816977709E-2</v>
      </c>
      <c r="AL482" s="385">
        <f>AL406-AL467+AL480</f>
        <v>-122773.62999999971</v>
      </c>
      <c r="AM482" s="389"/>
      <c r="AN482" s="385">
        <f t="shared" si="182"/>
        <v>367471.90999999945</v>
      </c>
      <c r="AO482" s="390">
        <f>IF(AL482=0,0,AN482/AL482)</f>
        <v>-2.9930849971610378</v>
      </c>
      <c r="AP482" s="257"/>
      <c r="AQ482" s="257"/>
      <c r="AR482" s="257"/>
      <c r="AS482" s="257"/>
      <c r="AT482" s="257"/>
      <c r="AU482" s="257"/>
      <c r="AV482" s="257"/>
      <c r="AW482" s="257"/>
      <c r="AX482" s="257"/>
      <c r="AY482" s="257"/>
      <c r="AZ482" s="257"/>
      <c r="BA482" s="257"/>
      <c r="BB482" s="257"/>
      <c r="BC482" s="257"/>
      <c r="BD482" s="257"/>
      <c r="BE482" s="257"/>
      <c r="BF482" s="257"/>
      <c r="BG482" s="257"/>
      <c r="BH482" s="257"/>
      <c r="BI482" s="257"/>
      <c r="BJ482" s="257"/>
    </row>
    <row r="483" spans="1:62" ht="15.75" customHeight="1" thickTop="1">
      <c r="A483" t="str">
        <f t="shared" si="125"/>
        <v/>
      </c>
      <c r="B483" s="7"/>
      <c r="C483" s="257"/>
      <c r="D483" s="257"/>
      <c r="E483" s="257"/>
      <c r="F483" s="257"/>
      <c r="G483" s="257"/>
      <c r="H483" s="257"/>
      <c r="I483" s="257"/>
      <c r="J483" s="257"/>
      <c r="K483" s="257"/>
      <c r="L483" s="257"/>
      <c r="M483" s="257"/>
      <c r="N483" s="257"/>
      <c r="O483" s="257"/>
      <c r="P483" s="257"/>
      <c r="Q483" s="257"/>
      <c r="R483" s="257"/>
      <c r="S483" s="257"/>
      <c r="T483" s="257"/>
      <c r="U483" s="257"/>
      <c r="V483" s="6"/>
      <c r="W483" s="6"/>
      <c r="X483" s="6"/>
      <c r="Y483" s="6"/>
      <c r="Z483" s="83"/>
      <c r="AA483" s="14"/>
      <c r="AB483" s="14"/>
      <c r="AC483" s="83"/>
      <c r="AD483" s="14"/>
      <c r="AE483" s="14"/>
      <c r="AF483" s="391"/>
      <c r="AG483" s="14"/>
      <c r="AH483" s="14"/>
      <c r="AI483" s="14"/>
      <c r="AJ483" s="14"/>
      <c r="AK483" s="14"/>
      <c r="AL483" s="83"/>
      <c r="AM483" s="14"/>
      <c r="AN483" s="14"/>
      <c r="AO483" s="14"/>
      <c r="AP483" s="257"/>
      <c r="AQ483" s="257"/>
      <c r="AR483" s="257"/>
      <c r="AS483" s="257"/>
      <c r="AT483" s="257"/>
      <c r="AU483" s="257"/>
      <c r="AV483" s="257"/>
      <c r="AW483" s="257"/>
      <c r="AX483" s="257"/>
      <c r="AY483" s="257"/>
      <c r="AZ483" s="257"/>
      <c r="BA483" s="257"/>
      <c r="BB483" s="257"/>
      <c r="BC483" s="257"/>
      <c r="BD483" s="257"/>
      <c r="BE483" s="257"/>
      <c r="BF483" s="257"/>
      <c r="BG483" s="257"/>
      <c r="BH483" s="257"/>
      <c r="BI483" s="257"/>
      <c r="BJ483" s="257"/>
    </row>
    <row r="484" spans="1:62" ht="35.25" customHeight="1">
      <c r="A484" t="str">
        <f t="shared" ref="A484:A498" si="195">+U484&amp;V484</f>
        <v>Volks</v>
      </c>
      <c r="B484" s="7"/>
      <c r="C484" s="257"/>
      <c r="D484" s="257"/>
      <c r="E484" s="257"/>
      <c r="F484" s="257"/>
      <c r="G484" s="257"/>
      <c r="H484" s="257"/>
      <c r="I484" s="257"/>
      <c r="J484" s="257"/>
      <c r="K484" s="257"/>
      <c r="L484" s="257"/>
      <c r="M484" s="257"/>
      <c r="N484" s="257"/>
      <c r="O484" s="257"/>
      <c r="P484" s="257"/>
      <c r="Q484" s="257"/>
      <c r="R484" s="257"/>
      <c r="S484" s="257"/>
      <c r="T484" s="257"/>
      <c r="U484" s="257"/>
      <c r="V484" s="6" t="str">
        <f>C1</f>
        <v>Volks</v>
      </c>
      <c r="W484" s="6"/>
      <c r="X484" s="6"/>
      <c r="Y484" s="6"/>
      <c r="Z484" s="1"/>
      <c r="AA484" s="1"/>
      <c r="AB484" s="6"/>
      <c r="AC484" s="6"/>
      <c r="AD484" s="1"/>
      <c r="AE484" s="3" t="s">
        <v>188</v>
      </c>
      <c r="AF484" s="6"/>
      <c r="AG484" s="6"/>
      <c r="AH484" s="1"/>
      <c r="AI484" s="1"/>
      <c r="AJ484" s="266"/>
      <c r="AK484" s="2"/>
      <c r="AL484" s="1"/>
      <c r="AM484" s="6"/>
      <c r="AN484" s="6"/>
      <c r="AO484" s="5" t="str">
        <f>$S$1</f>
        <v>Réalisé, Septembre 2021</v>
      </c>
      <c r="AP484" s="257"/>
      <c r="AQ484" s="257"/>
      <c r="AR484" s="257"/>
      <c r="AS484" s="257"/>
      <c r="AT484" s="257"/>
      <c r="AU484" s="257"/>
      <c r="AV484" s="257"/>
      <c r="AW484" s="257"/>
      <c r="AX484" s="257"/>
      <c r="AY484" s="257"/>
      <c r="AZ484" s="257"/>
      <c r="BA484" s="257"/>
      <c r="BB484" s="257"/>
      <c r="BC484" s="257"/>
      <c r="BD484" s="257"/>
      <c r="BE484" s="257"/>
      <c r="BF484" s="257"/>
      <c r="BG484" s="257"/>
      <c r="BH484" s="257"/>
      <c r="BI484" s="257"/>
      <c r="BJ484" s="257"/>
    </row>
    <row r="485" spans="1:62" ht="15.75" customHeight="1">
      <c r="A485" t="str">
        <f t="shared" si="195"/>
        <v/>
      </c>
      <c r="B485" s="7"/>
      <c r="C485" s="257"/>
      <c r="D485" s="257"/>
      <c r="E485" s="257"/>
      <c r="F485" s="257"/>
      <c r="G485" s="257"/>
      <c r="H485" s="257"/>
      <c r="I485" s="257"/>
      <c r="J485" s="257"/>
      <c r="K485" s="257"/>
      <c r="L485" s="257"/>
      <c r="M485" s="257"/>
      <c r="N485" s="257"/>
      <c r="O485" s="257"/>
      <c r="P485" s="257"/>
      <c r="Q485" s="257"/>
      <c r="R485" s="257"/>
      <c r="S485" s="257"/>
      <c r="T485" s="257"/>
      <c r="U485" s="257"/>
      <c r="V485" s="6"/>
      <c r="W485" s="6"/>
      <c r="X485" s="6"/>
      <c r="Y485" s="6"/>
      <c r="Z485" s="83"/>
      <c r="AA485" s="14"/>
      <c r="AB485" s="14"/>
      <c r="AC485" s="83"/>
      <c r="AD485" s="14"/>
      <c r="AE485" s="14"/>
      <c r="AF485" s="391"/>
      <c r="AG485" s="14"/>
      <c r="AH485" s="14"/>
      <c r="AI485" s="14"/>
      <c r="AJ485" s="14"/>
      <c r="AK485" s="14"/>
      <c r="AL485" s="83"/>
      <c r="AM485" s="14"/>
      <c r="AN485" s="14"/>
      <c r="AO485" s="14"/>
      <c r="AP485" s="257"/>
      <c r="AQ485" s="257"/>
      <c r="AR485" s="257"/>
      <c r="AS485" s="257"/>
      <c r="AT485" s="257"/>
      <c r="AU485" s="257"/>
      <c r="AV485" s="257"/>
      <c r="AW485" s="257"/>
      <c r="AX485" s="257"/>
      <c r="AY485" s="257"/>
      <c r="AZ485" s="257"/>
      <c r="BA485" s="257"/>
      <c r="BB485" s="257"/>
      <c r="BC485" s="257"/>
      <c r="BD485" s="257"/>
      <c r="BE485" s="257"/>
      <c r="BF485" s="257"/>
      <c r="BG485" s="257"/>
      <c r="BH485" s="257"/>
      <c r="BI485" s="257"/>
      <c r="BJ485" s="257"/>
    </row>
    <row r="486" spans="1:62" ht="15.75" customHeight="1">
      <c r="A486" t="str">
        <f t="shared" si="195"/>
        <v/>
      </c>
      <c r="B486" s="7"/>
      <c r="C486" s="257"/>
      <c r="D486" s="257"/>
      <c r="E486" s="257"/>
      <c r="F486" s="257"/>
      <c r="G486" s="257"/>
      <c r="H486" s="257"/>
      <c r="I486" s="257"/>
      <c r="J486" s="257"/>
      <c r="K486" s="257"/>
      <c r="L486" s="257"/>
      <c r="M486" s="257"/>
      <c r="N486" s="257"/>
      <c r="O486" s="257"/>
      <c r="P486" s="257"/>
      <c r="Q486" s="257"/>
      <c r="R486" s="257"/>
      <c r="S486" s="257"/>
      <c r="T486" s="257"/>
      <c r="U486" s="257"/>
      <c r="V486" s="6"/>
      <c r="W486" s="6"/>
      <c r="X486" s="6"/>
      <c r="Y486" s="6"/>
      <c r="Z486" s="83"/>
      <c r="AA486" s="14"/>
      <c r="AB486" s="14"/>
      <c r="AC486" s="83"/>
      <c r="AD486" s="14"/>
      <c r="AE486" s="14"/>
      <c r="AF486" s="391"/>
      <c r="AG486" s="14"/>
      <c r="AH486" s="14"/>
      <c r="AI486" s="14"/>
      <c r="AJ486" s="14"/>
      <c r="AK486" s="14"/>
      <c r="AL486" s="83"/>
      <c r="AM486" s="14"/>
      <c r="AN486" s="14"/>
      <c r="AO486" s="14"/>
      <c r="AP486" s="257"/>
      <c r="AQ486" s="257"/>
      <c r="AR486" s="257"/>
      <c r="AS486" s="257"/>
      <c r="AT486" s="257"/>
      <c r="AU486" s="257"/>
      <c r="AV486" s="257"/>
      <c r="AW486" s="257"/>
      <c r="AX486" s="257"/>
      <c r="AY486" s="257"/>
      <c r="AZ486" s="257"/>
      <c r="BA486" s="257"/>
      <c r="BB486" s="257"/>
      <c r="BC486" s="257"/>
      <c r="BD486" s="257"/>
      <c r="BE486" s="257"/>
      <c r="BF486" s="257"/>
      <c r="BG486" s="257"/>
      <c r="BH486" s="257"/>
      <c r="BI486" s="257"/>
      <c r="BJ486" s="257"/>
    </row>
    <row r="487" spans="1:62" ht="15.75" customHeight="1" thickBot="1">
      <c r="A487" t="str">
        <f t="shared" si="195"/>
        <v/>
      </c>
      <c r="B487" s="7"/>
      <c r="C487" s="257"/>
      <c r="D487" s="257"/>
      <c r="E487" s="257"/>
      <c r="F487" s="257"/>
      <c r="G487" s="257"/>
      <c r="H487" s="257"/>
      <c r="I487" s="257"/>
      <c r="J487" s="257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6"/>
      <c r="W487" s="6"/>
      <c r="X487" s="6"/>
      <c r="Y487" s="6"/>
      <c r="Z487" s="83"/>
      <c r="AA487" s="14"/>
      <c r="AB487" s="14"/>
      <c r="AC487" s="83"/>
      <c r="AD487" s="14"/>
      <c r="AE487" s="14"/>
      <c r="AF487" s="391"/>
      <c r="AG487" s="14"/>
      <c r="AH487" s="14"/>
      <c r="AI487" s="14"/>
      <c r="AJ487" s="14"/>
      <c r="AK487" s="14"/>
      <c r="AL487" s="83"/>
      <c r="AM487" s="14"/>
      <c r="AN487" s="14"/>
      <c r="AO487" s="14"/>
      <c r="AP487" s="257"/>
      <c r="AQ487" s="257"/>
      <c r="AR487" s="257"/>
      <c r="AS487" s="257"/>
      <c r="AT487" s="257"/>
      <c r="AU487" s="257"/>
      <c r="AV487" s="257"/>
      <c r="AW487" s="257"/>
      <c r="AX487" s="257"/>
      <c r="AY487" s="257"/>
      <c r="AZ487" s="257"/>
      <c r="BA487" s="257"/>
      <c r="BB487" s="257"/>
      <c r="BC487" s="257"/>
      <c r="BD487" s="257"/>
      <c r="BE487" s="257"/>
      <c r="BF487" s="257"/>
      <c r="BG487" s="257"/>
      <c r="BH487" s="257"/>
      <c r="BI487" s="257"/>
      <c r="BJ487" s="257"/>
    </row>
    <row r="488" spans="1:62" ht="15.75" customHeight="1" thickTop="1" thickBot="1">
      <c r="A488" t="str">
        <f t="shared" si="195"/>
        <v>BAIIA OPÉRATIONNEL</v>
      </c>
      <c r="B488" s="7"/>
      <c r="C488" s="257"/>
      <c r="D488" s="257"/>
      <c r="E488" s="257"/>
      <c r="F488" s="257"/>
      <c r="G488" s="257"/>
      <c r="H488" s="257"/>
      <c r="I488" s="257"/>
      <c r="J488" s="257"/>
      <c r="K488" s="257"/>
      <c r="L488" s="257"/>
      <c r="M488" s="257"/>
      <c r="N488" s="257"/>
      <c r="O488" s="257"/>
      <c r="P488" s="257"/>
      <c r="Q488" s="257"/>
      <c r="R488" s="257"/>
      <c r="S488" s="257"/>
      <c r="T488" s="257"/>
      <c r="U488" s="257"/>
      <c r="V488" s="392" t="s">
        <v>186</v>
      </c>
      <c r="W488" s="393"/>
      <c r="X488" s="394" t="s">
        <v>187</v>
      </c>
      <c r="Y488" s="395">
        <f>Z488/Z405</f>
        <v>3.1564065174632262E-2</v>
      </c>
      <c r="Z488" s="396">
        <f>Z482</f>
        <v>75642.975192229962</v>
      </c>
      <c r="AA488" s="394" t="s">
        <v>187</v>
      </c>
      <c r="AB488" s="395">
        <f>AC488/AC405</f>
        <v>3.1564065174632262E-2</v>
      </c>
      <c r="AC488" s="396">
        <f>AC482</f>
        <v>75642.975192229962</v>
      </c>
      <c r="AD488" s="394" t="s">
        <v>187</v>
      </c>
      <c r="AE488" s="395">
        <f>AF488/AF405</f>
        <v>4.1968334773458724E-2</v>
      </c>
      <c r="AF488" s="396">
        <f>AF482</f>
        <v>244698.27999999974</v>
      </c>
      <c r="AG488" s="397"/>
      <c r="AH488" s="386">
        <f>AF488-AC488</f>
        <v>169055.30480776977</v>
      </c>
      <c r="AI488" s="387">
        <f>AH488/AC488</f>
        <v>2.2349108344582289</v>
      </c>
      <c r="AJ488" s="394" t="s">
        <v>187</v>
      </c>
      <c r="AK488" s="395">
        <f>IF($AL$405=0,0,AL488/$AL$405)</f>
        <v>-2.7472518816977709E-2</v>
      </c>
      <c r="AL488" s="398">
        <f>AL482</f>
        <v>-122773.62999999971</v>
      </c>
      <c r="AM488" s="399"/>
      <c r="AN488" s="400">
        <f>AF488-AL488</f>
        <v>367471.90999999945</v>
      </c>
      <c r="AO488" s="401">
        <f>IF(AL488=0,0,AN488/AL488)</f>
        <v>-2.9930849971610378</v>
      </c>
      <c r="AP488" s="257"/>
      <c r="AQ488" s="257"/>
      <c r="AR488" s="257"/>
      <c r="AS488" s="257"/>
      <c r="AT488" s="257"/>
      <c r="AU488" s="257"/>
      <c r="AV488" s="257"/>
      <c r="AW488" s="257"/>
      <c r="AX488" s="257"/>
      <c r="AY488" s="257"/>
      <c r="AZ488" s="257"/>
      <c r="BA488" s="257"/>
      <c r="BB488" s="257"/>
      <c r="BC488" s="257"/>
      <c r="BD488" s="257"/>
      <c r="BE488" s="257"/>
      <c r="BF488" s="257"/>
      <c r="BG488" s="257"/>
      <c r="BH488" s="257"/>
      <c r="BI488" s="257"/>
      <c r="BJ488" s="257"/>
    </row>
    <row r="489" spans="1:62" ht="15.75" customHeight="1" thickTop="1">
      <c r="A489" t="str">
        <f t="shared" si="195"/>
        <v/>
      </c>
      <c r="B489" s="7"/>
      <c r="C489" s="257"/>
      <c r="D489" s="257"/>
      <c r="E489" s="257"/>
      <c r="F489" s="321"/>
      <c r="G489" s="257"/>
      <c r="H489" s="257"/>
      <c r="I489" s="321"/>
      <c r="J489" s="257"/>
      <c r="K489" s="257"/>
      <c r="L489" s="257"/>
      <c r="M489" s="321"/>
      <c r="N489" s="257"/>
      <c r="O489" s="257"/>
      <c r="P489" s="257"/>
      <c r="Q489" s="321"/>
      <c r="R489" s="321"/>
      <c r="S489" s="321"/>
      <c r="T489" s="347"/>
      <c r="U489" s="347"/>
      <c r="V489" s="402"/>
      <c r="W489" s="257"/>
      <c r="X489" s="257"/>
      <c r="Y489" s="257"/>
      <c r="Z489" s="403"/>
      <c r="AA489" s="257"/>
      <c r="AB489" s="257"/>
      <c r="AC489" s="404"/>
      <c r="AD489" s="257"/>
      <c r="AE489" s="257"/>
      <c r="AF489" s="404"/>
      <c r="AG489" s="257"/>
      <c r="AH489" s="257"/>
      <c r="AI489" s="404"/>
      <c r="AJ489" s="257"/>
      <c r="AK489" s="257"/>
      <c r="AL489" s="405"/>
      <c r="AM489" s="406"/>
      <c r="AN489" s="257"/>
      <c r="AO489" s="407"/>
      <c r="AP489" s="257"/>
      <c r="AQ489" s="257"/>
      <c r="AR489" s="257"/>
      <c r="AS489" s="257"/>
      <c r="AT489" s="257"/>
      <c r="AU489" s="257"/>
      <c r="AV489" s="257"/>
      <c r="AW489" s="257"/>
      <c r="AX489" s="257"/>
      <c r="AY489" s="257"/>
      <c r="AZ489" s="257"/>
      <c r="BA489" s="257"/>
      <c r="BB489" s="257"/>
      <c r="BC489" s="257"/>
      <c r="BD489" s="257"/>
      <c r="BE489" s="257"/>
      <c r="BF489" s="257"/>
      <c r="BG489" s="257"/>
      <c r="BH489" s="257"/>
      <c r="BI489" s="257"/>
      <c r="BJ489" s="257"/>
    </row>
    <row r="490" spans="1:62" ht="15.75" customHeight="1">
      <c r="A490" t="str">
        <f t="shared" si="195"/>
        <v>Amortissement</v>
      </c>
      <c r="B490" s="7"/>
      <c r="C490" s="257"/>
      <c r="D490" s="257"/>
      <c r="E490" s="257"/>
      <c r="F490" s="257"/>
      <c r="G490" s="257"/>
      <c r="H490" s="257"/>
      <c r="I490" s="257"/>
      <c r="J490" s="257"/>
      <c r="K490" s="257"/>
      <c r="L490" s="257"/>
      <c r="M490" s="257"/>
      <c r="N490" s="257"/>
      <c r="O490" s="257"/>
      <c r="P490" s="257"/>
      <c r="Q490" s="257"/>
      <c r="R490" s="257"/>
      <c r="S490" s="257"/>
      <c r="T490" s="257"/>
      <c r="U490" s="257"/>
      <c r="V490" s="108" t="s">
        <v>189</v>
      </c>
      <c r="W490" s="297"/>
      <c r="X490" s="290"/>
      <c r="Y490" s="298"/>
      <c r="Z490" s="291">
        <f>+INDEX('[7]Budget original'!$A$2:$AO$496,MATCH($A490,'[7]Budget original'!$A$2:$A$496,0),MATCH(F$2,'[7]Budget original'!$A$2:$AO$2,0))</f>
        <v>9167</v>
      </c>
      <c r="AA490" s="290"/>
      <c r="AB490" s="298"/>
      <c r="AC490" s="291">
        <f>+INDEX('[7]Budget révisé'!$A$2:$AO$496,MATCH($A490,'[7]Budget révisé'!$A$2:$A$496,0),MATCH(I$2,'[7]Budget révisé'!$A$2:$AO$2,0))</f>
        <v>9167</v>
      </c>
      <c r="AD490" s="290"/>
      <c r="AE490" s="298"/>
      <c r="AF490" s="291">
        <f>SUMIFS([7]BV_Data_An_Cour!$O:$O,[7]BV_Data_An_Cour!$V:$V,$V490)</f>
        <v>4314.5</v>
      </c>
      <c r="AG490" s="290"/>
      <c r="AH490" s="293">
        <f t="shared" ref="AH490:AH496" si="196">AF490-AC490</f>
        <v>-4852.5</v>
      </c>
      <c r="AI490" s="317">
        <f>IF(AC490=0,0,AH490/AC490)</f>
        <v>-0.529344387476819</v>
      </c>
      <c r="AJ490" s="290"/>
      <c r="AK490" s="290"/>
      <c r="AL490" s="291">
        <f>SUMIFS([7]BV_Data_An_Prec!$O:$O,[7]BV_Data_An_Prec!$V:$V,$V490)</f>
        <v>9262</v>
      </c>
      <c r="AM490" s="295"/>
      <c r="AN490" s="293">
        <f t="shared" ref="AN490:AN496" si="197">AF490-AL490</f>
        <v>-4947.5</v>
      </c>
      <c r="AO490" s="300">
        <f>IF(AL490=0,0,AN490/AL490)</f>
        <v>-0.53417188512200386</v>
      </c>
      <c r="AP490" s="257"/>
      <c r="AQ490" s="257"/>
      <c r="AR490" s="257"/>
      <c r="AS490" s="257"/>
      <c r="AT490" s="257"/>
      <c r="AU490" s="257"/>
      <c r="AV490" s="257"/>
      <c r="AW490" s="257"/>
      <c r="AX490" s="257"/>
      <c r="AY490" s="257"/>
      <c r="AZ490" s="257"/>
      <c r="BA490" s="257"/>
      <c r="BB490" s="257"/>
      <c r="BC490" s="257"/>
      <c r="BD490" s="257"/>
      <c r="BE490" s="257"/>
      <c r="BF490" s="257"/>
      <c r="BG490" s="257"/>
      <c r="BH490" s="257"/>
      <c r="BI490" s="257"/>
      <c r="BJ490" s="257"/>
    </row>
    <row r="491" spans="1:62" ht="15.75" customHeight="1">
      <c r="A491" t="str">
        <f t="shared" si="195"/>
        <v>Intérêts sur marge</v>
      </c>
      <c r="B491" s="7"/>
      <c r="C491" s="257"/>
      <c r="D491" s="257"/>
      <c r="E491" s="257"/>
      <c r="F491" s="321"/>
      <c r="G491" s="257"/>
      <c r="H491" s="257"/>
      <c r="I491" s="321"/>
      <c r="J491" s="257"/>
      <c r="K491" s="257"/>
      <c r="L491" s="257"/>
      <c r="M491" s="321"/>
      <c r="N491" s="257"/>
      <c r="O491" s="257"/>
      <c r="P491" s="257"/>
      <c r="Q491" s="321"/>
      <c r="R491" s="321"/>
      <c r="S491" s="321"/>
      <c r="T491" s="257"/>
      <c r="U491" s="257"/>
      <c r="V491" s="108" t="s">
        <v>190</v>
      </c>
      <c r="W491" s="11"/>
      <c r="X491" s="11"/>
      <c r="Y491" s="11"/>
      <c r="Z491" s="291">
        <f>+INDEX('[7]Budget original'!$A$2:$AO$496,MATCH($A491,'[7]Budget original'!$A$2:$A$496,0),MATCH(F$2,'[7]Budget original'!$A$2:$AO$2,0))</f>
        <v>456.25</v>
      </c>
      <c r="AA491" s="11"/>
      <c r="AB491" s="11"/>
      <c r="AC491" s="291">
        <f>+INDEX('[7]Budget révisé'!$A$2:$AO$496,MATCH($A491,'[7]Budget révisé'!$A$2:$A$496,0),MATCH(I$2,'[7]Budget révisé'!$A$2:$AO$2,0))</f>
        <v>456.25</v>
      </c>
      <c r="AD491" s="11"/>
      <c r="AE491" s="14"/>
      <c r="AF491" s="291">
        <f>SUMIFS([7]BV_Data_An_Cour!$O:$O,[7]BV_Data_An_Cour!$V:$V,$V491)</f>
        <v>-40.97</v>
      </c>
      <c r="AG491" s="11"/>
      <c r="AH491" s="293">
        <f t="shared" si="196"/>
        <v>-497.22</v>
      </c>
      <c r="AI491" s="317">
        <f t="shared" ref="AI491:AI496" si="198">IF(AC491=0,0,AH491/AC491)</f>
        <v>-1.0897972602739727</v>
      </c>
      <c r="AJ491" s="11"/>
      <c r="AK491" s="11"/>
      <c r="AL491" s="291">
        <f>SUMIFS([7]BV_Data_An_Prec!$O:$O,[7]BV_Data_An_Prec!$V:$V,$V491)</f>
        <v>0</v>
      </c>
      <c r="AM491" s="408"/>
      <c r="AN491" s="293">
        <f t="shared" si="197"/>
        <v>-40.97</v>
      </c>
      <c r="AO491" s="300">
        <f t="shared" ref="AO491:AO496" si="199">IF(AL491=0,0,AN491/AL491)</f>
        <v>0</v>
      </c>
      <c r="AP491" s="257"/>
      <c r="AQ491" s="257"/>
      <c r="AR491" s="257"/>
      <c r="AS491" s="257"/>
      <c r="AT491" s="257"/>
      <c r="AU491" s="257"/>
      <c r="AV491" s="257"/>
      <c r="AW491" s="257"/>
      <c r="AX491" s="257"/>
      <c r="AY491" s="257"/>
      <c r="AZ491" s="257"/>
      <c r="BA491" s="257"/>
      <c r="BB491" s="257"/>
      <c r="BC491" s="257"/>
      <c r="BD491" s="257"/>
      <c r="BE491" s="257"/>
      <c r="BF491" s="257"/>
      <c r="BG491" s="257"/>
      <c r="BH491" s="257"/>
      <c r="BI491" s="257"/>
      <c r="BJ491" s="257"/>
    </row>
    <row r="492" spans="1:62" ht="15.75" customHeight="1">
      <c r="A492" t="str">
        <f t="shared" si="195"/>
        <v>Intérêts sur prêt</v>
      </c>
      <c r="B492" s="7"/>
      <c r="C492" s="257"/>
      <c r="D492" s="257"/>
      <c r="E492" s="257"/>
      <c r="F492" s="321"/>
      <c r="G492" s="257"/>
      <c r="H492" s="257"/>
      <c r="I492" s="321"/>
      <c r="J492" s="257"/>
      <c r="K492" s="257"/>
      <c r="L492" s="257"/>
      <c r="M492" s="321"/>
      <c r="N492" s="257"/>
      <c r="O492" s="257"/>
      <c r="P492" s="257"/>
      <c r="Q492" s="321"/>
      <c r="R492" s="321"/>
      <c r="S492" s="321"/>
      <c r="T492" s="257"/>
      <c r="U492" s="257"/>
      <c r="V492" s="108" t="s">
        <v>191</v>
      </c>
      <c r="W492" s="14"/>
      <c r="X492" s="14"/>
      <c r="Y492" s="14"/>
      <c r="Z492" s="291">
        <f>+INDEX('[7]Budget original'!$A$2:$AO$496,MATCH($A492,'[7]Budget original'!$A$2:$A$496,0),MATCH(F$2,'[7]Budget original'!$A$2:$AO$2,0))</f>
        <v>558.64472423328755</v>
      </c>
      <c r="AA492" s="11"/>
      <c r="AB492" s="11"/>
      <c r="AC492" s="291">
        <f>+INDEX('[7]Budget révisé'!$A$2:$AO$496,MATCH($A492,'[7]Budget révisé'!$A$2:$A$496,0),MATCH(I$2,'[7]Budget révisé'!$A$2:$AO$2,0))</f>
        <v>558.64472423328755</v>
      </c>
      <c r="AD492" s="11"/>
      <c r="AE492" s="14"/>
      <c r="AF492" s="291">
        <f>SUMIFS([7]BV_Data_An_Cour!$O:$O,[7]BV_Data_An_Cour!$V:$V,$V492)</f>
        <v>570.58999999999992</v>
      </c>
      <c r="AG492" s="11"/>
      <c r="AH492" s="293">
        <f t="shared" si="196"/>
        <v>11.945275766712371</v>
      </c>
      <c r="AI492" s="317">
        <f t="shared" si="198"/>
        <v>2.1382598364473367E-2</v>
      </c>
      <c r="AJ492" s="11"/>
      <c r="AK492" s="11"/>
      <c r="AL492" s="291">
        <f>SUMIFS([7]BV_Data_An_Prec!$O:$O,[7]BV_Data_An_Prec!$V:$V,$V492)</f>
        <v>7399.19</v>
      </c>
      <c r="AM492" s="408"/>
      <c r="AN492" s="293">
        <f t="shared" si="197"/>
        <v>-6828.5999999999995</v>
      </c>
      <c r="AO492" s="300">
        <f t="shared" si="199"/>
        <v>-0.92288480225538194</v>
      </c>
      <c r="AP492" s="257"/>
      <c r="AQ492" s="257"/>
      <c r="AR492" s="257"/>
      <c r="AS492" s="257"/>
      <c r="AT492" s="257"/>
      <c r="AU492" s="257"/>
      <c r="AV492" s="257"/>
      <c r="AW492" s="257"/>
      <c r="AX492" s="257"/>
      <c r="AY492" s="257"/>
      <c r="AZ492" s="257"/>
      <c r="BA492" s="257"/>
      <c r="BB492" s="257"/>
      <c r="BC492" s="257"/>
      <c r="BD492" s="257"/>
      <c r="BE492" s="257"/>
      <c r="BF492" s="257"/>
      <c r="BG492" s="257"/>
      <c r="BH492" s="257"/>
      <c r="BI492" s="257"/>
      <c r="BJ492" s="257"/>
    </row>
    <row r="493" spans="1:62" ht="15.75" customHeight="1" thickBot="1">
      <c r="A493" t="str">
        <f t="shared" si="195"/>
        <v>Intérêts sur avance</v>
      </c>
      <c r="B493" s="7"/>
      <c r="C493" s="257"/>
      <c r="D493" s="257"/>
      <c r="E493" s="257"/>
      <c r="F493" s="321"/>
      <c r="G493" s="257"/>
      <c r="H493" s="257"/>
      <c r="I493" s="321"/>
      <c r="J493" s="257"/>
      <c r="K493" s="257"/>
      <c r="L493" s="257"/>
      <c r="M493" s="321"/>
      <c r="N493" s="257"/>
      <c r="O493" s="257"/>
      <c r="P493" s="257"/>
      <c r="Q493" s="321"/>
      <c r="R493" s="321"/>
      <c r="S493" s="321"/>
      <c r="T493" s="257"/>
      <c r="U493" s="257"/>
      <c r="V493" s="108" t="s">
        <v>192</v>
      </c>
      <c r="W493" s="14"/>
      <c r="X493" s="14"/>
      <c r="Y493" s="14"/>
      <c r="Z493" s="291">
        <f>+INDEX('[7]Budget original'!$A$2:$AO$496,MATCH($A493,'[7]Budget original'!$A$2:$A$496,0),MATCH(F$2,'[7]Budget original'!$A$2:$AO$2,0))</f>
        <v>0</v>
      </c>
      <c r="AA493" s="11"/>
      <c r="AB493" s="11"/>
      <c r="AC493" s="291">
        <f>+INDEX('[7]Budget révisé'!$A$2:$AO$496,MATCH($A493,'[7]Budget révisé'!$A$2:$A$496,0),MATCH(I$2,'[7]Budget révisé'!$A$2:$AO$2,0))</f>
        <v>0</v>
      </c>
      <c r="AD493" s="11"/>
      <c r="AE493" s="14"/>
      <c r="AF493" s="291">
        <f>SUMIFS([7]BV_Data_An_Cour!$O:$O,[7]BV_Data_An_Cour!$V:$V,$V493)</f>
        <v>0</v>
      </c>
      <c r="AG493" s="11"/>
      <c r="AH493" s="293">
        <f t="shared" si="196"/>
        <v>0</v>
      </c>
      <c r="AI493" s="317">
        <f t="shared" si="198"/>
        <v>0</v>
      </c>
      <c r="AJ493" s="11"/>
      <c r="AK493" s="11"/>
      <c r="AL493" s="291">
        <f>SUMIFS([7]BV_Data_An_Prec!$O:$O,[7]BV_Data_An_Prec!$V:$V,$V493)</f>
        <v>0</v>
      </c>
      <c r="AM493" s="408"/>
      <c r="AN493" s="293">
        <f t="shared" si="197"/>
        <v>0</v>
      </c>
      <c r="AO493" s="300">
        <f t="shared" si="199"/>
        <v>0</v>
      </c>
      <c r="AP493" s="257"/>
      <c r="AQ493" s="257"/>
      <c r="AR493" s="257"/>
      <c r="AS493" s="257"/>
      <c r="AT493" s="257"/>
      <c r="AU493" s="257"/>
      <c r="AV493" s="257"/>
      <c r="AW493" s="257"/>
      <c r="AX493" s="257"/>
      <c r="AY493" s="257"/>
      <c r="AZ493" s="257"/>
      <c r="BA493" s="257"/>
      <c r="BB493" s="257"/>
      <c r="BC493" s="257"/>
      <c r="BD493" s="257"/>
      <c r="BE493" s="257"/>
      <c r="BF493" s="257"/>
      <c r="BG493" s="257"/>
      <c r="BH493" s="257"/>
      <c r="BI493" s="257"/>
      <c r="BJ493" s="257"/>
    </row>
    <row r="494" spans="1:62" ht="15.75" hidden="1" customHeight="1">
      <c r="A494" t="str">
        <f t="shared" si="195"/>
        <v>[...]</v>
      </c>
      <c r="B494" s="7"/>
      <c r="C494" s="257"/>
      <c r="D494" s="257"/>
      <c r="E494" s="257"/>
      <c r="F494" s="321"/>
      <c r="G494" s="257"/>
      <c r="H494" s="257"/>
      <c r="I494" s="321"/>
      <c r="J494" s="257"/>
      <c r="K494" s="257"/>
      <c r="L494" s="257"/>
      <c r="M494" s="321"/>
      <c r="N494" s="257"/>
      <c r="O494" s="257"/>
      <c r="P494" s="257"/>
      <c r="Q494" s="321"/>
      <c r="R494" s="321"/>
      <c r="S494" s="321"/>
      <c r="T494" s="257"/>
      <c r="U494" s="257"/>
      <c r="V494" s="108" t="s">
        <v>21</v>
      </c>
      <c r="W494" s="14"/>
      <c r="X494" s="14"/>
      <c r="Y494" s="14"/>
      <c r="Z494" s="291">
        <f t="shared" ref="Z494:Z496" si="200">IFERROR(SUMIF($C:$C,$V494,F:F),0)</f>
        <v>0</v>
      </c>
      <c r="AA494" s="290"/>
      <c r="AB494" s="290"/>
      <c r="AC494" s="291">
        <f t="shared" ref="AC494:AC496" si="201">IFERROR(SUMIF($C:$C,$V494,I:I),0)</f>
        <v>0</v>
      </c>
      <c r="AD494" s="299"/>
      <c r="AE494" s="298"/>
      <c r="AF494" s="291">
        <f t="shared" ref="AF494:AF496" si="202">IFERROR(SUMIF($C:$C,$V494,L:L),0)</f>
        <v>0</v>
      </c>
      <c r="AG494" s="292"/>
      <c r="AH494" s="293">
        <f t="shared" si="196"/>
        <v>0</v>
      </c>
      <c r="AI494" s="294">
        <f t="shared" si="198"/>
        <v>0</v>
      </c>
      <c r="AJ494" s="299"/>
      <c r="AK494" s="290"/>
      <c r="AL494" s="291">
        <f t="shared" ref="AL494:AL496" si="203">IFERROR(SUMIF($C:$C,$V494,Q:Q),0)</f>
        <v>0</v>
      </c>
      <c r="AM494" s="408"/>
      <c r="AN494" s="293">
        <f t="shared" si="197"/>
        <v>0</v>
      </c>
      <c r="AO494" s="300">
        <f t="shared" si="199"/>
        <v>0</v>
      </c>
      <c r="AP494" s="257"/>
      <c r="AQ494" s="257"/>
      <c r="AR494" s="257"/>
      <c r="AS494" s="257"/>
      <c r="AT494" s="257"/>
      <c r="AU494" s="257"/>
      <c r="AV494" s="257"/>
      <c r="AW494" s="257"/>
      <c r="AX494" s="257"/>
      <c r="AY494" s="257"/>
      <c r="AZ494" s="257"/>
      <c r="BA494" s="257"/>
      <c r="BB494" s="257"/>
      <c r="BC494" s="257"/>
      <c r="BD494" s="257"/>
      <c r="BE494" s="257"/>
      <c r="BF494" s="257"/>
      <c r="BG494" s="257"/>
      <c r="BH494" s="257"/>
      <c r="BI494" s="257"/>
      <c r="BJ494" s="257"/>
    </row>
    <row r="495" spans="1:62" ht="15.75" hidden="1" customHeight="1" thickBot="1">
      <c r="A495" t="str">
        <f t="shared" si="195"/>
        <v>[...]</v>
      </c>
      <c r="B495" s="7"/>
      <c r="C495" s="257"/>
      <c r="D495" s="257"/>
      <c r="E495" s="257"/>
      <c r="F495" s="321"/>
      <c r="G495" s="257"/>
      <c r="H495" s="257"/>
      <c r="I495" s="321"/>
      <c r="J495" s="257"/>
      <c r="K495" s="257"/>
      <c r="L495" s="257"/>
      <c r="M495" s="321"/>
      <c r="N495" s="257"/>
      <c r="O495" s="257"/>
      <c r="P495" s="257"/>
      <c r="Q495" s="321"/>
      <c r="R495" s="321"/>
      <c r="S495" s="321"/>
      <c r="T495" s="257"/>
      <c r="U495" s="257"/>
      <c r="V495" s="108" t="s">
        <v>21</v>
      </c>
      <c r="W495" s="14"/>
      <c r="X495" s="14"/>
      <c r="Y495" s="14"/>
      <c r="Z495" s="291">
        <f t="shared" si="200"/>
        <v>0</v>
      </c>
      <c r="AA495" s="290"/>
      <c r="AB495" s="290"/>
      <c r="AC495" s="291">
        <f t="shared" si="201"/>
        <v>0</v>
      </c>
      <c r="AD495" s="299"/>
      <c r="AE495" s="298"/>
      <c r="AF495" s="291">
        <f t="shared" si="202"/>
        <v>0</v>
      </c>
      <c r="AG495" s="292"/>
      <c r="AH495" s="293">
        <f t="shared" si="196"/>
        <v>0</v>
      </c>
      <c r="AI495" s="294">
        <f t="shared" si="198"/>
        <v>0</v>
      </c>
      <c r="AJ495" s="299"/>
      <c r="AK495" s="290"/>
      <c r="AL495" s="291">
        <f t="shared" si="203"/>
        <v>0</v>
      </c>
      <c r="AM495" s="408"/>
      <c r="AN495" s="293">
        <f t="shared" si="197"/>
        <v>0</v>
      </c>
      <c r="AO495" s="300">
        <f t="shared" si="199"/>
        <v>0</v>
      </c>
      <c r="AP495" s="257"/>
      <c r="AQ495" s="257"/>
      <c r="AR495" s="257"/>
      <c r="AS495" s="257"/>
      <c r="AT495" s="257"/>
      <c r="AU495" s="257"/>
      <c r="AV495" s="257"/>
      <c r="AW495" s="257"/>
      <c r="AX495" s="257"/>
      <c r="AY495" s="257"/>
      <c r="AZ495" s="257"/>
      <c r="BA495" s="257"/>
      <c r="BB495" s="257"/>
      <c r="BC495" s="257"/>
      <c r="BD495" s="257"/>
      <c r="BE495" s="257"/>
      <c r="BF495" s="257"/>
      <c r="BG495" s="257"/>
      <c r="BH495" s="257"/>
      <c r="BI495" s="257"/>
      <c r="BJ495" s="257"/>
    </row>
    <row r="496" spans="1:62" ht="15.75" hidden="1" customHeight="1" thickTop="1" thickBot="1">
      <c r="A496" t="str">
        <f t="shared" si="195"/>
        <v>[...]</v>
      </c>
      <c r="B496" s="7"/>
      <c r="C496" s="257"/>
      <c r="D496" s="257"/>
      <c r="E496" s="257"/>
      <c r="F496" s="321"/>
      <c r="G496" s="257"/>
      <c r="H496" s="257"/>
      <c r="I496" s="321"/>
      <c r="J496" s="257"/>
      <c r="K496" s="257"/>
      <c r="L496" s="257"/>
      <c r="M496" s="321"/>
      <c r="N496" s="257"/>
      <c r="O496" s="257"/>
      <c r="P496" s="257"/>
      <c r="Q496" s="321"/>
      <c r="R496" s="321"/>
      <c r="S496" s="321"/>
      <c r="T496" s="257"/>
      <c r="U496" s="257"/>
      <c r="V496" s="108" t="s">
        <v>21</v>
      </c>
      <c r="W496" s="14"/>
      <c r="X496" s="257"/>
      <c r="Y496" s="14"/>
      <c r="Z496" s="291">
        <f t="shared" si="200"/>
        <v>0</v>
      </c>
      <c r="AA496" s="290"/>
      <c r="AB496" s="290"/>
      <c r="AC496" s="291">
        <f t="shared" si="201"/>
        <v>0</v>
      </c>
      <c r="AD496" s="299"/>
      <c r="AE496" s="298"/>
      <c r="AF496" s="291">
        <f t="shared" si="202"/>
        <v>0</v>
      </c>
      <c r="AG496" s="292"/>
      <c r="AH496" s="293">
        <f t="shared" si="196"/>
        <v>0</v>
      </c>
      <c r="AI496" s="294">
        <f t="shared" si="198"/>
        <v>0</v>
      </c>
      <c r="AJ496" s="299"/>
      <c r="AK496" s="290"/>
      <c r="AL496" s="291">
        <f t="shared" si="203"/>
        <v>0</v>
      </c>
      <c r="AM496" s="408"/>
      <c r="AN496" s="293">
        <f t="shared" si="197"/>
        <v>0</v>
      </c>
      <c r="AO496" s="300">
        <f t="shared" si="199"/>
        <v>0</v>
      </c>
      <c r="AP496" s="257"/>
      <c r="AQ496" s="257"/>
      <c r="AR496" s="257"/>
      <c r="AS496" s="257"/>
      <c r="AT496" s="257"/>
      <c r="AU496" s="257"/>
      <c r="AV496" s="257"/>
      <c r="AW496" s="257"/>
      <c r="AX496" s="257"/>
      <c r="AY496" s="257"/>
      <c r="AZ496" s="257"/>
      <c r="BA496" s="257"/>
      <c r="BB496" s="257"/>
      <c r="BC496" s="257"/>
      <c r="BD496" s="257"/>
      <c r="BE496" s="257"/>
      <c r="BF496" s="257"/>
      <c r="BG496" s="257"/>
      <c r="BH496" s="257"/>
      <c r="BI496" s="257"/>
      <c r="BJ496" s="257"/>
    </row>
    <row r="497" spans="1:62" ht="15.75" customHeight="1" thickTop="1" thickBot="1">
      <c r="A497" t="str">
        <f t="shared" si="195"/>
        <v>Profit Net</v>
      </c>
      <c r="B497" s="7"/>
      <c r="C497" s="257"/>
      <c r="D497" s="257"/>
      <c r="E497" s="257"/>
      <c r="F497" s="321"/>
      <c r="G497" s="257"/>
      <c r="H497" s="257"/>
      <c r="I497" s="321"/>
      <c r="J497" s="257"/>
      <c r="K497" s="257"/>
      <c r="L497" s="257"/>
      <c r="M497" s="321"/>
      <c r="N497" s="257"/>
      <c r="O497" s="257"/>
      <c r="P497" s="257"/>
      <c r="Q497" s="321"/>
      <c r="R497" s="321"/>
      <c r="S497" s="321"/>
      <c r="T497" s="257"/>
      <c r="U497" s="257"/>
      <c r="V497" s="380" t="s">
        <v>194</v>
      </c>
      <c r="W497" s="381"/>
      <c r="X497" s="382" t="s">
        <v>187</v>
      </c>
      <c r="Y497" s="383">
        <f>Z497/Z405</f>
        <v>2.7315395845322801E-2</v>
      </c>
      <c r="Z497" s="384">
        <f>Z488-Z490-Z491-Z492-Z496</f>
        <v>65461.080467996675</v>
      </c>
      <c r="AA497" s="382" t="s">
        <v>187</v>
      </c>
      <c r="AB497" s="383">
        <f>AC497/AC405</f>
        <v>2.7315395845322801E-2</v>
      </c>
      <c r="AC497" s="384">
        <f>AC488-AC490-AC491-AC492-AC496</f>
        <v>65461.080467996675</v>
      </c>
      <c r="AD497" s="382" t="s">
        <v>187</v>
      </c>
      <c r="AE497" s="383">
        <f>AF497/AF405</f>
        <v>4.1137517123891236E-2</v>
      </c>
      <c r="AF497" s="385">
        <f>AF488-AF490-AF491-AF492-AF496</f>
        <v>239854.15999999974</v>
      </c>
      <c r="AG497" s="386"/>
      <c r="AH497" s="386">
        <f>AF497-AC497</f>
        <v>174393.07953200306</v>
      </c>
      <c r="AI497" s="387">
        <f>AH497/AC497</f>
        <v>2.6640727327631302</v>
      </c>
      <c r="AJ497" s="388" t="s">
        <v>187</v>
      </c>
      <c r="AK497" s="383">
        <f>IF($AL$405=0,0,AL497/$AL$405)</f>
        <v>-3.1200720514591784E-2</v>
      </c>
      <c r="AL497" s="385">
        <f>AL488-AL490-AL491-AL492-AL496</f>
        <v>-139434.81999999972</v>
      </c>
      <c r="AM497" s="389"/>
      <c r="AN497" s="385">
        <f>AF497-AL497</f>
        <v>379288.97999999946</v>
      </c>
      <c r="AO497" s="409">
        <f>IF(AL497=0,0,AN497/AL497)</f>
        <v>-2.7201884005731154</v>
      </c>
      <c r="AP497" s="257"/>
      <c r="AQ497" s="257"/>
      <c r="AR497" s="257"/>
      <c r="AS497" s="257"/>
      <c r="AT497" s="257"/>
      <c r="AU497" s="257"/>
      <c r="AV497" s="257"/>
      <c r="AW497" s="257"/>
      <c r="AX497" s="257"/>
      <c r="AY497" s="257"/>
      <c r="AZ497" s="257"/>
      <c r="BA497" s="257"/>
      <c r="BB497" s="257"/>
      <c r="BC497" s="257"/>
      <c r="BD497" s="257"/>
      <c r="BE497" s="257"/>
      <c r="BF497" s="257"/>
      <c r="BG497" s="257"/>
      <c r="BH497" s="257"/>
      <c r="BI497" s="257"/>
      <c r="BJ497" s="257"/>
    </row>
    <row r="498" spans="1:62" ht="15.75" customHeight="1" thickTop="1">
      <c r="A498" t="str">
        <f t="shared" si="195"/>
        <v/>
      </c>
      <c r="B498" s="7"/>
      <c r="C498" s="257"/>
      <c r="D498" s="257"/>
      <c r="E498" s="257"/>
      <c r="F498" s="321"/>
      <c r="G498" s="257"/>
      <c r="H498" s="257"/>
      <c r="I498" s="321"/>
      <c r="J498" s="257"/>
      <c r="K498" s="257"/>
      <c r="L498" s="257"/>
      <c r="M498" s="321"/>
      <c r="N498" s="257"/>
      <c r="O498" s="257"/>
      <c r="P498" s="257"/>
      <c r="Q498" s="321"/>
      <c r="R498" s="321"/>
      <c r="S498" s="321"/>
      <c r="T498" s="257"/>
      <c r="U498" s="257"/>
      <c r="V498" s="257"/>
      <c r="W498" s="257"/>
      <c r="X498" s="257"/>
      <c r="Y498" s="257"/>
      <c r="Z498" s="257"/>
      <c r="AA498" s="257"/>
      <c r="AB498" s="257"/>
      <c r="AC498" s="257"/>
      <c r="AD498" s="257"/>
      <c r="AE498" s="410"/>
      <c r="AF498" s="411"/>
      <c r="AG498" s="257"/>
      <c r="AH498" s="257"/>
      <c r="AI498" s="257"/>
      <c r="AJ498" s="257"/>
      <c r="AK498" s="257"/>
      <c r="AL498" s="257"/>
      <c r="AM498" s="257"/>
      <c r="AN498" s="257"/>
      <c r="AO498" s="257"/>
      <c r="AP498" s="257"/>
      <c r="AQ498" s="257"/>
      <c r="AR498" s="257"/>
      <c r="AS498" s="257"/>
      <c r="AT498" s="257"/>
      <c r="AU498" s="257"/>
      <c r="AV498" s="257"/>
      <c r="AW498" s="257"/>
      <c r="AX498" s="257"/>
      <c r="AY498" s="257"/>
      <c r="AZ498" s="257"/>
      <c r="BA498" s="257"/>
      <c r="BB498" s="257"/>
      <c r="BC498" s="257"/>
      <c r="BD498" s="257"/>
      <c r="BE498" s="257"/>
      <c r="BF498" s="257"/>
      <c r="BG498" s="257"/>
      <c r="BH498" s="257"/>
      <c r="BI498" s="257"/>
      <c r="BJ498" s="257"/>
    </row>
    <row r="499" spans="1:62" ht="15.75" customHeight="1">
      <c r="B499" s="7"/>
      <c r="C499" s="257"/>
      <c r="D499" s="257"/>
      <c r="E499" s="257"/>
      <c r="F499" s="321"/>
      <c r="G499" s="257"/>
      <c r="H499" s="257"/>
      <c r="I499" s="321"/>
      <c r="J499" s="257"/>
      <c r="K499" s="257"/>
      <c r="L499" s="257"/>
      <c r="M499" s="321"/>
      <c r="N499" s="257"/>
      <c r="O499" s="257"/>
      <c r="P499" s="257"/>
      <c r="Q499" s="321"/>
      <c r="R499" s="321"/>
      <c r="S499" s="321"/>
      <c r="T499" s="257"/>
      <c r="U499" s="257"/>
      <c r="V499" s="257"/>
      <c r="W499" s="257"/>
      <c r="X499" s="257"/>
      <c r="Y499" s="257"/>
      <c r="Z499" s="321"/>
      <c r="AA499" s="257"/>
      <c r="AB499" s="257"/>
      <c r="AC499" s="257"/>
      <c r="AD499" s="257"/>
      <c r="AE499" s="257"/>
      <c r="AF499" s="362"/>
      <c r="AG499" s="257"/>
      <c r="AH499" s="257"/>
      <c r="AI499" s="257"/>
      <c r="AJ499" s="257"/>
      <c r="AK499" s="257"/>
      <c r="AL499" s="257"/>
      <c r="AM499" s="257"/>
      <c r="AN499" s="257"/>
      <c r="AO499" s="257"/>
      <c r="AP499" s="257"/>
      <c r="AQ499" s="257"/>
      <c r="AR499" s="257"/>
      <c r="AS499" s="257"/>
      <c r="AT499" s="257"/>
      <c r="AU499" s="257"/>
      <c r="AV499" s="257"/>
      <c r="AW499" s="257"/>
      <c r="AX499" s="257"/>
      <c r="AY499" s="257"/>
      <c r="AZ499" s="257"/>
      <c r="BA499" s="257"/>
      <c r="BB499" s="257"/>
      <c r="BC499" s="257"/>
      <c r="BD499" s="257"/>
      <c r="BE499" s="257"/>
      <c r="BF499" s="257"/>
      <c r="BG499" s="257"/>
      <c r="BH499" s="257"/>
      <c r="BI499" s="257"/>
      <c r="BJ499" s="257"/>
    </row>
    <row r="500" spans="1:62" ht="15.75" customHeight="1">
      <c r="B500" s="7"/>
      <c r="C500" s="257"/>
      <c r="D500" s="257"/>
      <c r="E500" s="257"/>
      <c r="F500" s="321"/>
      <c r="G500" s="257"/>
      <c r="H500" s="257"/>
      <c r="I500" s="321"/>
      <c r="J500" s="257"/>
      <c r="K500" s="257"/>
      <c r="L500" s="257"/>
      <c r="M500" s="321"/>
      <c r="N500" s="257"/>
      <c r="O500" s="257"/>
      <c r="P500" s="257"/>
      <c r="Q500" s="321"/>
      <c r="R500" s="321"/>
      <c r="S500" s="321"/>
      <c r="T500" s="347"/>
      <c r="U500" s="347"/>
      <c r="V500" s="257"/>
      <c r="W500" s="257"/>
      <c r="X500" s="257"/>
      <c r="Y500" s="257"/>
      <c r="Z500" s="321">
        <v>65461</v>
      </c>
      <c r="AA500" s="257"/>
      <c r="AB500" s="257"/>
      <c r="AC500" s="321">
        <f>Z500</f>
        <v>65461</v>
      </c>
      <c r="AD500" s="257"/>
      <c r="AE500" s="257"/>
      <c r="AF500" s="504">
        <v>239854.16</v>
      </c>
      <c r="AG500" s="257"/>
      <c r="AH500" s="257"/>
      <c r="AI500" s="257"/>
      <c r="AJ500" s="257"/>
      <c r="AK500" s="257"/>
      <c r="AL500" s="257">
        <v>-139434.82</v>
      </c>
      <c r="AM500" s="257"/>
      <c r="AN500" s="257"/>
      <c r="AO500" s="257"/>
      <c r="AP500" s="257"/>
      <c r="AQ500" s="257"/>
      <c r="AR500" s="257"/>
      <c r="AS500" s="257"/>
      <c r="AT500" s="257"/>
      <c r="AU500" s="257"/>
      <c r="AV500" s="257"/>
      <c r="AW500" s="257"/>
      <c r="AX500" s="257"/>
      <c r="AY500" s="257"/>
      <c r="AZ500" s="257"/>
      <c r="BA500" s="257"/>
      <c r="BB500" s="257"/>
      <c r="BC500" s="257"/>
      <c r="BD500" s="257"/>
      <c r="BE500" s="257"/>
      <c r="BF500" s="257"/>
      <c r="BG500" s="257"/>
      <c r="BH500" s="257"/>
      <c r="BI500" s="257"/>
      <c r="BJ500" s="257"/>
    </row>
    <row r="501" spans="1:62" ht="15.75" customHeight="1">
      <c r="B501" s="7"/>
      <c r="C501" s="257"/>
      <c r="D501" s="257"/>
      <c r="E501" s="257"/>
      <c r="F501" s="321"/>
      <c r="G501" s="257"/>
      <c r="H501" s="257"/>
      <c r="I501" s="321"/>
      <c r="J501" s="257"/>
      <c r="K501" s="257"/>
      <c r="L501" s="257"/>
      <c r="M501" s="321"/>
      <c r="N501" s="257"/>
      <c r="O501" s="257"/>
      <c r="P501" s="257"/>
      <c r="Q501" s="321"/>
      <c r="R501" s="321"/>
      <c r="S501" s="321"/>
      <c r="T501" s="347"/>
      <c r="U501" s="347"/>
      <c r="V501" s="257"/>
      <c r="W501" s="257"/>
      <c r="X501" s="257"/>
      <c r="Y501" s="257"/>
      <c r="Z501" s="321">
        <f>Z497-Z500</f>
        <v>8.0467996674997266E-2</v>
      </c>
      <c r="AA501" s="257"/>
      <c r="AB501" s="257"/>
      <c r="AC501" s="321">
        <f>AC497-AC500</f>
        <v>8.0467996674997266E-2</v>
      </c>
      <c r="AD501" s="257"/>
      <c r="AE501" s="257"/>
      <c r="AF501" s="412">
        <f>AF497-AF500</f>
        <v>-2.6193447411060333E-10</v>
      </c>
      <c r="AG501" s="257"/>
      <c r="AH501" s="257"/>
      <c r="AI501" s="257"/>
      <c r="AJ501" s="257"/>
      <c r="AK501" s="257"/>
      <c r="AL501" s="412">
        <f>AL497-AL500</f>
        <v>2.9103830456733704E-10</v>
      </c>
      <c r="AM501" s="257"/>
      <c r="AN501" s="257"/>
      <c r="AO501" s="257"/>
      <c r="AP501" s="257"/>
      <c r="AQ501" s="257"/>
      <c r="AR501" s="257"/>
      <c r="AS501" s="257"/>
      <c r="AT501" s="257"/>
      <c r="AU501" s="257"/>
      <c r="AV501" s="257"/>
      <c r="AW501" s="257"/>
      <c r="AX501" s="257"/>
      <c r="AY501" s="257"/>
      <c r="AZ501" s="257"/>
      <c r="BA501" s="257"/>
      <c r="BB501" s="257"/>
      <c r="BC501" s="257"/>
      <c r="BD501" s="257"/>
      <c r="BE501" s="257"/>
      <c r="BF501" s="257"/>
      <c r="BG501" s="257"/>
      <c r="BH501" s="257"/>
      <c r="BI501" s="257"/>
      <c r="BJ501" s="257"/>
    </row>
    <row r="502" spans="1:62" ht="15.75" customHeight="1">
      <c r="B502" s="7"/>
      <c r="C502" s="257"/>
      <c r="D502" s="257"/>
      <c r="E502" s="257"/>
      <c r="F502" s="321"/>
      <c r="G502" s="257"/>
      <c r="H502" s="257"/>
      <c r="I502" s="321"/>
      <c r="J502" s="257"/>
      <c r="K502" s="257"/>
      <c r="L502" s="257"/>
      <c r="M502" s="321"/>
      <c r="N502" s="257"/>
      <c r="O502" s="257"/>
      <c r="P502" s="257"/>
      <c r="Q502" s="321"/>
      <c r="R502" s="321"/>
      <c r="S502" s="321"/>
      <c r="T502" s="347"/>
      <c r="U502" s="347"/>
      <c r="V502" s="257"/>
      <c r="W502" s="257"/>
      <c r="X502" s="257"/>
      <c r="Y502" s="257"/>
      <c r="Z502" s="257"/>
      <c r="AA502" s="257"/>
      <c r="AB502" s="257"/>
      <c r="AC502" s="257"/>
      <c r="AD502" s="257"/>
      <c r="AE502" s="257"/>
      <c r="AF502" s="257"/>
      <c r="AG502" s="257"/>
      <c r="AH502" s="257"/>
      <c r="AI502" s="257"/>
      <c r="AJ502" s="257"/>
      <c r="AK502" s="257"/>
      <c r="AL502" s="257"/>
      <c r="AM502" s="257"/>
      <c r="AN502" s="257"/>
      <c r="AO502" s="257"/>
      <c r="AP502" s="257"/>
      <c r="AQ502" s="257"/>
      <c r="AR502" s="257"/>
      <c r="AS502" s="257"/>
      <c r="AT502" s="257"/>
      <c r="AU502" s="257"/>
      <c r="AV502" s="257"/>
      <c r="AW502" s="257"/>
      <c r="AX502" s="257"/>
      <c r="AY502" s="257"/>
      <c r="AZ502" s="257"/>
      <c r="BA502" s="257"/>
      <c r="BB502" s="257"/>
      <c r="BC502" s="257"/>
      <c r="BD502" s="257"/>
      <c r="BE502" s="257"/>
      <c r="BF502" s="257"/>
      <c r="BG502" s="257"/>
      <c r="BH502" s="257"/>
      <c r="BI502" s="257"/>
      <c r="BJ502" s="257"/>
    </row>
    <row r="503" spans="1:62" ht="15.75" customHeight="1">
      <c r="B503" s="7"/>
      <c r="C503" s="257"/>
      <c r="D503" s="257"/>
      <c r="E503" s="257"/>
      <c r="F503" s="321"/>
      <c r="G503" s="257"/>
      <c r="H503" s="257"/>
      <c r="I503" s="321"/>
      <c r="J503" s="257"/>
      <c r="K503" s="257"/>
      <c r="L503" s="257"/>
      <c r="M503" s="321"/>
      <c r="N503" s="257"/>
      <c r="O503" s="257"/>
      <c r="P503" s="257"/>
      <c r="Q503" s="321"/>
      <c r="R503" s="321"/>
      <c r="S503" s="321"/>
      <c r="T503" s="347"/>
      <c r="U503" s="347"/>
      <c r="V503" s="257"/>
      <c r="W503" s="257"/>
      <c r="X503" s="257"/>
      <c r="Y503" s="257"/>
      <c r="Z503" s="257"/>
      <c r="AA503" s="257"/>
      <c r="AB503" s="257"/>
      <c r="AC503" s="257"/>
      <c r="AD503" s="257"/>
      <c r="AE503" s="257"/>
      <c r="AF503" s="257"/>
      <c r="AG503" s="257"/>
      <c r="AH503" s="257"/>
      <c r="AI503" s="257"/>
      <c r="AJ503" s="257"/>
      <c r="AK503" s="257"/>
      <c r="AL503" s="257"/>
      <c r="AM503" s="257"/>
      <c r="AN503" s="257"/>
      <c r="AO503" s="257"/>
      <c r="AP503" s="257"/>
      <c r="AQ503" s="257"/>
      <c r="AR503" s="257"/>
      <c r="AS503" s="257"/>
      <c r="AT503" s="257"/>
      <c r="AU503" s="257"/>
      <c r="AV503" s="257"/>
      <c r="AW503" s="257"/>
      <c r="AX503" s="257"/>
      <c r="AY503" s="257"/>
      <c r="AZ503" s="257"/>
      <c r="BA503" s="257"/>
      <c r="BB503" s="257"/>
      <c r="BC503" s="257"/>
      <c r="BD503" s="257"/>
      <c r="BE503" s="257"/>
      <c r="BF503" s="257"/>
      <c r="BG503" s="257"/>
      <c r="BH503" s="257"/>
      <c r="BI503" s="257"/>
      <c r="BJ503" s="257"/>
    </row>
    <row r="504" spans="1:62" ht="15.75" customHeight="1">
      <c r="B504" s="7"/>
      <c r="C504" s="257"/>
      <c r="D504" s="257"/>
      <c r="E504" s="257"/>
      <c r="F504" s="321"/>
      <c r="G504" s="257"/>
      <c r="H504" s="257"/>
      <c r="I504" s="321"/>
      <c r="J504" s="257"/>
      <c r="K504" s="257"/>
      <c r="L504" s="257"/>
      <c r="M504" s="321"/>
      <c r="N504" s="257"/>
      <c r="O504" s="257"/>
      <c r="P504" s="257"/>
      <c r="Q504" s="321"/>
      <c r="R504" s="321"/>
      <c r="S504" s="321"/>
      <c r="T504" s="347"/>
      <c r="U504" s="347"/>
      <c r="V504" s="257"/>
      <c r="W504" s="257"/>
      <c r="X504" s="257"/>
      <c r="Y504" s="257"/>
      <c r="Z504" s="257"/>
      <c r="AA504" s="257"/>
      <c r="AB504" s="257"/>
      <c r="AC504" s="257"/>
      <c r="AD504" s="257"/>
      <c r="AE504" s="257"/>
      <c r="AF504" s="321"/>
      <c r="AG504" s="257"/>
      <c r="AH504" s="257"/>
      <c r="AI504" s="257"/>
      <c r="AJ504" s="257"/>
      <c r="AK504" s="257"/>
      <c r="AL504" s="257"/>
      <c r="AM504" s="257"/>
      <c r="AN504" s="257"/>
      <c r="AO504" s="257"/>
      <c r="AP504" s="257"/>
      <c r="AQ504" s="257"/>
      <c r="AR504" s="257"/>
      <c r="AS504" s="257"/>
      <c r="AT504" s="257"/>
      <c r="AU504" s="257"/>
      <c r="AV504" s="257"/>
      <c r="AW504" s="257"/>
      <c r="AX504" s="257"/>
      <c r="AY504" s="257"/>
      <c r="AZ504" s="257"/>
      <c r="BA504" s="257"/>
      <c r="BB504" s="257"/>
      <c r="BC504" s="257"/>
      <c r="BD504" s="257"/>
      <c r="BE504" s="257"/>
      <c r="BF504" s="257"/>
      <c r="BG504" s="257"/>
      <c r="BH504" s="257"/>
      <c r="BI504" s="257"/>
      <c r="BJ504" s="257"/>
    </row>
    <row r="505" spans="1:62" ht="15.75" customHeight="1">
      <c r="B505" s="7"/>
      <c r="C505" s="257"/>
      <c r="D505" s="257"/>
      <c r="E505" s="257"/>
      <c r="F505" s="321"/>
      <c r="G505" s="257"/>
      <c r="H505" s="257"/>
      <c r="I505" s="321"/>
      <c r="J505" s="257"/>
      <c r="K505" s="257"/>
      <c r="L505" s="257"/>
      <c r="M505" s="321"/>
      <c r="N505" s="257"/>
      <c r="O505" s="257"/>
      <c r="P505" s="257"/>
      <c r="Q505" s="321"/>
      <c r="R505" s="321"/>
      <c r="S505" s="321"/>
      <c r="T505" s="347"/>
      <c r="U505" s="347"/>
      <c r="V505" s="257"/>
      <c r="W505" s="257"/>
      <c r="X505" s="257"/>
      <c r="Y505" s="257"/>
      <c r="Z505" s="257"/>
      <c r="AA505" s="257"/>
      <c r="AB505" s="257"/>
      <c r="AC505" s="257"/>
      <c r="AD505" s="257"/>
      <c r="AE505" s="257"/>
      <c r="AF505" s="257"/>
      <c r="AG505" s="257"/>
      <c r="AH505" s="257"/>
      <c r="AI505" s="257"/>
      <c r="AJ505" s="257"/>
      <c r="AK505" s="257"/>
      <c r="AL505" s="257"/>
      <c r="AM505" s="257"/>
      <c r="AN505" s="257"/>
      <c r="AO505" s="257"/>
      <c r="AP505" s="257"/>
      <c r="AQ505" s="257"/>
      <c r="AR505" s="257"/>
      <c r="AS505" s="257"/>
      <c r="AT505" s="257"/>
      <c r="AU505" s="257"/>
      <c r="AV505" s="257"/>
      <c r="AW505" s="257"/>
      <c r="AX505" s="257"/>
      <c r="AY505" s="257"/>
      <c r="AZ505" s="257"/>
      <c r="BA505" s="257"/>
      <c r="BB505" s="257"/>
      <c r="BC505" s="257"/>
      <c r="BD505" s="257"/>
      <c r="BE505" s="257"/>
      <c r="BF505" s="257"/>
      <c r="BG505" s="257"/>
      <c r="BH505" s="257"/>
      <c r="BI505" s="257"/>
      <c r="BJ505" s="257"/>
    </row>
    <row r="506" spans="1:62" ht="15.75" customHeight="1">
      <c r="B506" s="7"/>
      <c r="C506" s="257"/>
      <c r="D506" s="257"/>
      <c r="E506" s="257"/>
      <c r="F506" s="321"/>
      <c r="G506" s="257"/>
      <c r="H506" s="257"/>
      <c r="I506" s="321"/>
      <c r="J506" s="257"/>
      <c r="K506" s="257"/>
      <c r="L506" s="257"/>
      <c r="M506" s="321"/>
      <c r="N506" s="257"/>
      <c r="O506" s="257"/>
      <c r="P506" s="257"/>
      <c r="Q506" s="321"/>
      <c r="R506" s="321"/>
      <c r="S506" s="321"/>
      <c r="T506" s="347"/>
      <c r="U506" s="347"/>
      <c r="V506" s="257"/>
      <c r="W506" s="257"/>
      <c r="X506" s="257"/>
      <c r="Y506" s="257"/>
      <c r="Z506" s="257"/>
      <c r="AA506" s="257"/>
      <c r="AB506" s="257"/>
      <c r="AC506" s="257"/>
      <c r="AD506" s="257"/>
      <c r="AE506" s="257"/>
      <c r="AF506" s="257"/>
      <c r="AG506" s="257"/>
      <c r="AH506" s="257"/>
      <c r="AI506" s="257"/>
      <c r="AJ506" s="257"/>
      <c r="AK506" s="257"/>
      <c r="AL506" s="257"/>
      <c r="AM506" s="257"/>
      <c r="AN506" s="257"/>
      <c r="AO506" s="257"/>
      <c r="AP506" s="257"/>
      <c r="AQ506" s="257"/>
      <c r="AR506" s="257"/>
      <c r="AS506" s="257"/>
      <c r="AT506" s="257"/>
      <c r="AU506" s="257"/>
      <c r="AV506" s="257"/>
      <c r="AW506" s="257"/>
      <c r="AX506" s="257"/>
      <c r="AY506" s="257"/>
      <c r="AZ506" s="257"/>
      <c r="BA506" s="257"/>
      <c r="BB506" s="257"/>
      <c r="BC506" s="257"/>
      <c r="BD506" s="257"/>
      <c r="BE506" s="257"/>
      <c r="BF506" s="257"/>
      <c r="BG506" s="257"/>
      <c r="BH506" s="257"/>
      <c r="BI506" s="257"/>
      <c r="BJ506" s="257"/>
    </row>
    <row r="507" spans="1:62" ht="15.75" customHeight="1">
      <c r="B507" s="7"/>
      <c r="C507" s="257"/>
      <c r="D507" s="257"/>
      <c r="E507" s="257"/>
      <c r="F507" s="321"/>
      <c r="G507" s="257"/>
      <c r="H507" s="257"/>
      <c r="I507" s="321"/>
      <c r="J507" s="257"/>
      <c r="K507" s="257"/>
      <c r="L507" s="257"/>
      <c r="M507" s="321"/>
      <c r="N507" s="257"/>
      <c r="O507" s="257"/>
      <c r="P507" s="257"/>
      <c r="Q507" s="321"/>
      <c r="R507" s="321"/>
      <c r="S507" s="321"/>
      <c r="T507" s="347"/>
      <c r="U507" s="347"/>
      <c r="V507" s="257"/>
      <c r="W507" s="347"/>
      <c r="X507" s="347"/>
      <c r="Y507" s="257"/>
      <c r="Z507" s="257"/>
      <c r="AA507" s="257"/>
      <c r="AB507" s="257"/>
      <c r="AC507" s="257"/>
      <c r="AD507" s="257"/>
      <c r="AE507" s="257"/>
      <c r="AF507" s="257"/>
      <c r="AG507" s="257"/>
      <c r="AH507" s="257"/>
      <c r="AI507" s="257"/>
      <c r="AJ507" s="257"/>
      <c r="AK507" s="257"/>
      <c r="AL507" s="257"/>
      <c r="AM507" s="257"/>
      <c r="AN507" s="257"/>
      <c r="AO507" s="257"/>
      <c r="AP507" s="257"/>
      <c r="AQ507" s="257"/>
      <c r="AR507" s="257"/>
      <c r="AS507" s="257"/>
      <c r="AT507" s="257"/>
      <c r="AU507" s="257"/>
      <c r="AV507" s="257"/>
      <c r="AW507" s="257"/>
      <c r="AX507" s="257"/>
      <c r="AY507" s="257"/>
      <c r="AZ507" s="257"/>
      <c r="BA507" s="257"/>
      <c r="BB507" s="257"/>
      <c r="BC507" s="257"/>
      <c r="BD507" s="257"/>
      <c r="BE507" s="257"/>
      <c r="BF507" s="257"/>
      <c r="BG507" s="257"/>
      <c r="BH507" s="257"/>
      <c r="BI507" s="257"/>
      <c r="BJ507" s="257"/>
    </row>
    <row r="508" spans="1:62" ht="15.75" customHeight="1">
      <c r="B508" s="7"/>
      <c r="C508" s="257"/>
      <c r="D508" s="257"/>
      <c r="E508" s="257"/>
      <c r="F508" s="321"/>
      <c r="G508" s="257"/>
      <c r="H508" s="257"/>
      <c r="I508" s="321"/>
      <c r="J508" s="257"/>
      <c r="K508" s="257"/>
      <c r="L508" s="257"/>
      <c r="M508" s="321"/>
      <c r="N508" s="257"/>
      <c r="O508" s="257"/>
      <c r="P508" s="257"/>
      <c r="Q508" s="321"/>
      <c r="R508" s="321"/>
      <c r="S508" s="321"/>
      <c r="T508" s="347"/>
      <c r="U508" s="347"/>
      <c r="V508" s="257"/>
      <c r="W508" s="347"/>
      <c r="X508" s="347"/>
      <c r="Y508" s="257"/>
      <c r="Z508" s="257"/>
      <c r="AA508" s="257"/>
      <c r="AB508" s="257"/>
      <c r="AC508" s="257"/>
      <c r="AD508" s="257"/>
      <c r="AE508" s="257"/>
      <c r="AF508" s="257"/>
      <c r="AG508" s="257"/>
      <c r="AH508" s="257"/>
      <c r="AI508" s="257"/>
      <c r="AJ508" s="257"/>
      <c r="AK508" s="257"/>
      <c r="AL508" s="257"/>
      <c r="AM508" s="257"/>
      <c r="AN508" s="257"/>
      <c r="AO508" s="257"/>
      <c r="AP508" s="257"/>
      <c r="AQ508" s="257"/>
      <c r="AR508" s="257"/>
      <c r="AS508" s="257"/>
      <c r="AT508" s="257"/>
      <c r="AU508" s="257"/>
      <c r="AV508" s="257"/>
      <c r="AW508" s="257"/>
      <c r="AX508" s="257"/>
      <c r="AY508" s="257"/>
      <c r="AZ508" s="257"/>
      <c r="BA508" s="257"/>
      <c r="BB508" s="257"/>
      <c r="BC508" s="257"/>
      <c r="BD508" s="257"/>
      <c r="BE508" s="257"/>
      <c r="BF508" s="257"/>
      <c r="BG508" s="257"/>
      <c r="BH508" s="257"/>
      <c r="BI508" s="257"/>
      <c r="BJ508" s="257"/>
    </row>
    <row r="509" spans="1:62" ht="15.75" customHeight="1">
      <c r="B509" s="7"/>
      <c r="C509" s="257"/>
      <c r="D509" s="257"/>
      <c r="E509" s="257"/>
      <c r="F509" s="321"/>
      <c r="G509" s="257"/>
      <c r="H509" s="257"/>
      <c r="I509" s="321"/>
      <c r="J509" s="257"/>
      <c r="K509" s="257"/>
      <c r="L509" s="257"/>
      <c r="M509" s="321"/>
      <c r="N509" s="257"/>
      <c r="O509" s="257"/>
      <c r="P509" s="257"/>
      <c r="Q509" s="321"/>
      <c r="R509" s="321"/>
      <c r="S509" s="321"/>
      <c r="T509" s="347"/>
      <c r="U509" s="347"/>
      <c r="V509" s="257"/>
      <c r="W509" s="347"/>
      <c r="X509" s="347"/>
      <c r="Y509" s="257"/>
      <c r="Z509" s="257"/>
      <c r="AA509" s="257"/>
      <c r="AB509" s="257"/>
      <c r="AC509" s="257"/>
      <c r="AD509" s="257"/>
      <c r="AE509" s="257"/>
      <c r="AF509" s="257"/>
      <c r="AG509" s="257"/>
      <c r="AH509" s="257"/>
      <c r="AI509" s="257"/>
      <c r="AJ509" s="257"/>
      <c r="AK509" s="257"/>
      <c r="AL509" s="257"/>
      <c r="AM509" s="257"/>
      <c r="AN509" s="257"/>
      <c r="AO509" s="257"/>
      <c r="AP509" s="257"/>
      <c r="AQ509" s="257"/>
      <c r="AR509" s="257"/>
      <c r="AS509" s="257"/>
      <c r="AT509" s="257"/>
      <c r="AU509" s="257"/>
      <c r="AV509" s="257"/>
      <c r="AW509" s="257"/>
      <c r="AX509" s="257"/>
      <c r="AY509" s="257"/>
      <c r="AZ509" s="257"/>
      <c r="BA509" s="257"/>
      <c r="BB509" s="257"/>
      <c r="BC509" s="257"/>
      <c r="BD509" s="257"/>
      <c r="BE509" s="257"/>
      <c r="BF509" s="257"/>
      <c r="BG509" s="257"/>
      <c r="BH509" s="257"/>
      <c r="BI509" s="257"/>
      <c r="BJ509" s="257"/>
    </row>
    <row r="510" spans="1:62" ht="15.75" customHeight="1">
      <c r="B510" s="7"/>
      <c r="C510" s="257"/>
      <c r="D510" s="257"/>
      <c r="E510" s="257"/>
      <c r="F510" s="321"/>
      <c r="G510" s="257"/>
      <c r="H510" s="257"/>
      <c r="I510" s="321"/>
      <c r="J510" s="257"/>
      <c r="K510" s="257"/>
      <c r="L510" s="257"/>
      <c r="M510" s="321"/>
      <c r="N510" s="257"/>
      <c r="O510" s="257"/>
      <c r="P510" s="257"/>
      <c r="Q510" s="321"/>
      <c r="R510" s="321"/>
      <c r="S510" s="321"/>
      <c r="T510" s="347"/>
      <c r="U510" s="347"/>
      <c r="V510" s="257"/>
      <c r="W510" s="347"/>
      <c r="X510" s="347"/>
      <c r="Y510" s="257"/>
      <c r="Z510" s="257"/>
      <c r="AA510" s="257"/>
      <c r="AB510" s="257"/>
      <c r="AC510" s="257"/>
      <c r="AD510" s="257"/>
      <c r="AE510" s="257"/>
      <c r="AF510" s="257"/>
      <c r="AG510" s="257"/>
      <c r="AH510" s="257"/>
      <c r="AI510" s="257"/>
      <c r="AJ510" s="257"/>
      <c r="AK510" s="257"/>
      <c r="AL510" s="257"/>
      <c r="AM510" s="257"/>
      <c r="AN510" s="257"/>
      <c r="AO510" s="257"/>
      <c r="AP510" s="257"/>
      <c r="AQ510" s="257"/>
      <c r="AR510" s="257"/>
      <c r="AS510" s="257"/>
      <c r="AT510" s="257"/>
      <c r="AU510" s="257"/>
      <c r="AV510" s="257"/>
      <c r="AW510" s="257"/>
      <c r="AX510" s="257"/>
      <c r="AY510" s="257"/>
      <c r="AZ510" s="257"/>
      <c r="BA510" s="257"/>
      <c r="BB510" s="257"/>
      <c r="BC510" s="257"/>
      <c r="BD510" s="257"/>
      <c r="BE510" s="257"/>
      <c r="BF510" s="257"/>
      <c r="BG510" s="257"/>
      <c r="BH510" s="257"/>
      <c r="BI510" s="257"/>
      <c r="BJ510" s="257"/>
    </row>
    <row r="511" spans="1:62" ht="15.75" customHeight="1">
      <c r="B511" s="7"/>
      <c r="C511" s="257"/>
      <c r="D511" s="257"/>
      <c r="E511" s="257"/>
      <c r="F511" s="321"/>
      <c r="G511" s="257"/>
      <c r="H511" s="257"/>
      <c r="I511" s="321"/>
      <c r="J511" s="257"/>
      <c r="K511" s="257"/>
      <c r="L511" s="257"/>
      <c r="M511" s="321"/>
      <c r="N511" s="257"/>
      <c r="O511" s="257"/>
      <c r="P511" s="257"/>
      <c r="Q511" s="321"/>
      <c r="R511" s="321"/>
      <c r="S511" s="321"/>
      <c r="T511" s="347"/>
      <c r="U511" s="347"/>
      <c r="V511" s="257"/>
      <c r="W511" s="347"/>
      <c r="X511" s="347"/>
      <c r="Y511" s="257"/>
      <c r="Z511" s="257"/>
      <c r="AA511" s="257"/>
      <c r="AB511" s="257"/>
      <c r="AC511" s="257"/>
      <c r="AD511" s="257"/>
      <c r="AE511" s="257"/>
      <c r="AF511" s="257"/>
      <c r="AG511" s="257"/>
      <c r="AH511" s="257"/>
      <c r="AI511" s="257"/>
      <c r="AJ511" s="257"/>
      <c r="AK511" s="257"/>
      <c r="AL511" s="257"/>
      <c r="AM511" s="257"/>
      <c r="AN511" s="257"/>
      <c r="AO511" s="257"/>
      <c r="AP511" s="257"/>
      <c r="AQ511" s="257"/>
      <c r="AR511" s="257"/>
      <c r="AS511" s="257"/>
      <c r="AT511" s="257"/>
      <c r="AU511" s="257"/>
      <c r="AV511" s="257"/>
      <c r="AW511" s="257"/>
      <c r="AX511" s="257"/>
      <c r="AY511" s="257"/>
      <c r="AZ511" s="257"/>
      <c r="BA511" s="257"/>
      <c r="BB511" s="257"/>
      <c r="BC511" s="257"/>
      <c r="BD511" s="257"/>
      <c r="BE511" s="257"/>
      <c r="BF511" s="257"/>
      <c r="BG511" s="257"/>
      <c r="BH511" s="257"/>
      <c r="BI511" s="257"/>
      <c r="BJ511" s="257"/>
    </row>
    <row r="512" spans="1:62" ht="15.75" customHeight="1">
      <c r="B512" s="7"/>
      <c r="C512" s="257"/>
      <c r="D512" s="257"/>
      <c r="E512" s="257"/>
      <c r="F512" s="321"/>
      <c r="G512" s="257"/>
      <c r="H512" s="257"/>
      <c r="I512" s="321"/>
      <c r="J512" s="257"/>
      <c r="K512" s="257"/>
      <c r="L512" s="257"/>
      <c r="M512" s="321"/>
      <c r="N512" s="257"/>
      <c r="O512" s="257"/>
      <c r="P512" s="257"/>
      <c r="Q512" s="321"/>
      <c r="R512" s="321"/>
      <c r="S512" s="321"/>
      <c r="T512" s="347"/>
      <c r="U512" s="347"/>
      <c r="V512" s="347"/>
      <c r="W512" s="347"/>
      <c r="X512" s="347"/>
      <c r="Y512" s="257"/>
      <c r="Z512" s="257"/>
      <c r="AA512" s="257"/>
      <c r="AB512" s="257"/>
      <c r="AC512" s="257"/>
      <c r="AD512" s="257"/>
      <c r="AE512" s="257"/>
      <c r="AF512" s="257"/>
      <c r="AG512" s="257"/>
      <c r="AH512" s="257"/>
      <c r="AI512" s="257"/>
      <c r="AJ512" s="257"/>
      <c r="AK512" s="257"/>
      <c r="AL512" s="257"/>
      <c r="AM512" s="257"/>
      <c r="AN512" s="257"/>
      <c r="AO512" s="257"/>
      <c r="AP512" s="257"/>
      <c r="AQ512" s="257"/>
      <c r="AR512" s="257"/>
      <c r="AS512" s="257"/>
      <c r="AT512" s="257"/>
      <c r="AU512" s="257"/>
      <c r="AV512" s="257"/>
      <c r="AW512" s="257"/>
      <c r="AX512" s="257"/>
      <c r="AY512" s="257"/>
      <c r="AZ512" s="257"/>
      <c r="BA512" s="257"/>
      <c r="BB512" s="257"/>
      <c r="BC512" s="257"/>
      <c r="BD512" s="257"/>
      <c r="BE512" s="257"/>
      <c r="BF512" s="257"/>
      <c r="BG512" s="257"/>
      <c r="BH512" s="257"/>
      <c r="BI512" s="257"/>
      <c r="BJ512" s="257"/>
    </row>
    <row r="513" spans="2:62" ht="15.75" customHeight="1">
      <c r="B513" s="7"/>
      <c r="C513" s="413"/>
      <c r="D513" s="347"/>
      <c r="E513" s="347"/>
      <c r="F513" s="414"/>
      <c r="G513" s="347"/>
      <c r="H513" s="347"/>
      <c r="I513" s="414"/>
      <c r="J513" s="347"/>
      <c r="K513" s="347"/>
      <c r="L513" s="347"/>
      <c r="M513" s="414"/>
      <c r="N513" s="347"/>
      <c r="O513" s="347"/>
      <c r="P513" s="347"/>
      <c r="Q513" s="414"/>
      <c r="R513" s="414"/>
      <c r="S513" s="414"/>
      <c r="T513" s="347"/>
      <c r="U513" s="347"/>
      <c r="V513" s="347"/>
      <c r="W513" s="347"/>
      <c r="X513" s="347"/>
      <c r="Y513" s="257"/>
      <c r="Z513" s="257"/>
      <c r="AA513" s="257"/>
      <c r="AB513" s="257"/>
      <c r="AC513" s="257"/>
      <c r="AD513" s="257"/>
      <c r="AE513" s="257"/>
      <c r="AF513" s="257"/>
      <c r="AG513" s="257"/>
      <c r="AH513" s="257"/>
      <c r="AI513" s="257"/>
      <c r="AJ513" s="257"/>
      <c r="AK513" s="257"/>
      <c r="AL513" s="257"/>
      <c r="AM513" s="257"/>
      <c r="AN513" s="257"/>
      <c r="AO513" s="257"/>
      <c r="AP513" s="257"/>
      <c r="AQ513" s="257"/>
      <c r="AR513" s="257"/>
      <c r="AS513" s="257"/>
      <c r="AT513" s="257"/>
      <c r="AU513" s="257"/>
      <c r="AV513" s="257"/>
      <c r="AW513" s="257"/>
      <c r="AX513" s="257"/>
      <c r="AY513" s="257"/>
      <c r="AZ513" s="257"/>
      <c r="BA513" s="257"/>
      <c r="BB513" s="257"/>
      <c r="BC513" s="257"/>
      <c r="BD513" s="257"/>
      <c r="BE513" s="257"/>
      <c r="BF513" s="257"/>
      <c r="BG513" s="257"/>
      <c r="BH513" s="257"/>
      <c r="BI513" s="257"/>
      <c r="BJ513" s="257"/>
    </row>
    <row r="514" spans="2:62" ht="15.75" customHeight="1">
      <c r="B514" s="7"/>
      <c r="C514" s="415"/>
      <c r="D514" s="347"/>
      <c r="E514" s="347"/>
      <c r="F514" s="414"/>
      <c r="G514" s="347"/>
      <c r="H514" s="347"/>
      <c r="I514" s="414"/>
      <c r="J514" s="347"/>
      <c r="K514" s="347"/>
      <c r="L514" s="347"/>
      <c r="M514" s="414"/>
      <c r="N514" s="347"/>
      <c r="O514" s="347"/>
      <c r="P514" s="347"/>
      <c r="Q514" s="414"/>
      <c r="R514" s="414"/>
      <c r="S514" s="414"/>
      <c r="T514" s="347"/>
      <c r="U514" s="347"/>
      <c r="V514" s="347"/>
      <c r="W514" s="347"/>
      <c r="X514" s="347"/>
      <c r="Y514" s="257"/>
      <c r="Z514" s="257"/>
      <c r="AA514" s="257"/>
      <c r="AB514" s="257"/>
      <c r="AC514" s="257"/>
      <c r="AD514" s="257"/>
      <c r="AE514" s="257"/>
      <c r="AF514" s="257"/>
      <c r="AG514" s="257"/>
      <c r="AH514" s="257"/>
      <c r="AI514" s="257"/>
      <c r="AJ514" s="257"/>
      <c r="AK514" s="257"/>
      <c r="AL514" s="257"/>
      <c r="AM514" s="257"/>
      <c r="AN514" s="257"/>
      <c r="AO514" s="257"/>
      <c r="AP514" s="257"/>
      <c r="AQ514" s="257"/>
      <c r="AR514" s="257"/>
      <c r="AS514" s="257"/>
      <c r="AT514" s="257"/>
      <c r="AU514" s="257"/>
      <c r="AV514" s="257"/>
      <c r="AW514" s="257"/>
      <c r="AX514" s="257"/>
      <c r="AY514" s="257"/>
      <c r="AZ514" s="257"/>
      <c r="BA514" s="257"/>
      <c r="BB514" s="257"/>
      <c r="BC514" s="257"/>
      <c r="BD514" s="257"/>
      <c r="BE514" s="257"/>
      <c r="BF514" s="257"/>
      <c r="BG514" s="257"/>
      <c r="BH514" s="257"/>
      <c r="BI514" s="257"/>
      <c r="BJ514" s="257"/>
    </row>
    <row r="515" spans="2:62" ht="15.75" customHeight="1">
      <c r="B515" s="7"/>
      <c r="C515" s="347"/>
      <c r="D515" s="347"/>
      <c r="E515" s="347"/>
      <c r="F515" s="414"/>
      <c r="G515" s="347"/>
      <c r="H515" s="347"/>
      <c r="I515" s="414"/>
      <c r="J515" s="347"/>
      <c r="K515" s="347"/>
      <c r="L515" s="347"/>
      <c r="M515" s="414"/>
      <c r="N515" s="347"/>
      <c r="O515" s="347"/>
      <c r="P515" s="347"/>
      <c r="Q515" s="414"/>
      <c r="R515" s="414"/>
      <c r="S515" s="414"/>
      <c r="T515" s="347"/>
      <c r="U515" s="347"/>
      <c r="V515" s="347"/>
      <c r="W515" s="347"/>
      <c r="X515" s="347"/>
      <c r="Y515" s="257"/>
      <c r="Z515" s="257"/>
      <c r="AA515" s="257"/>
      <c r="AB515" s="257"/>
      <c r="AC515" s="257"/>
      <c r="AD515" s="257"/>
      <c r="AE515" s="257"/>
      <c r="AF515" s="257"/>
      <c r="AG515" s="257"/>
      <c r="AH515" s="257"/>
      <c r="AI515" s="257"/>
      <c r="AJ515" s="257"/>
      <c r="AK515" s="257"/>
      <c r="AL515" s="257"/>
      <c r="AM515" s="257"/>
      <c r="AN515" s="257"/>
      <c r="AO515" s="257"/>
      <c r="AP515" s="257"/>
      <c r="AQ515" s="257"/>
      <c r="AR515" s="257"/>
      <c r="AS515" s="257"/>
      <c r="AT515" s="257"/>
      <c r="AU515" s="257"/>
      <c r="AV515" s="257"/>
      <c r="AW515" s="257"/>
      <c r="AX515" s="257"/>
      <c r="AY515" s="257"/>
      <c r="AZ515" s="257"/>
      <c r="BA515" s="257"/>
      <c r="BB515" s="257"/>
      <c r="BC515" s="257"/>
      <c r="BD515" s="257"/>
      <c r="BE515" s="257"/>
      <c r="BF515" s="257"/>
      <c r="BG515" s="257"/>
      <c r="BH515" s="257"/>
      <c r="BI515" s="257"/>
      <c r="BJ515" s="257"/>
    </row>
    <row r="516" spans="2:62" ht="15.75" customHeight="1">
      <c r="B516" s="7"/>
      <c r="C516" s="347"/>
      <c r="D516" s="347"/>
      <c r="E516" s="347"/>
      <c r="F516" s="347"/>
      <c r="G516" s="347"/>
      <c r="H516" s="347"/>
      <c r="I516" s="347"/>
      <c r="J516" s="413"/>
      <c r="K516" s="413"/>
      <c r="L516" s="413"/>
      <c r="M516" s="414"/>
      <c r="N516" s="347"/>
      <c r="O516" s="347"/>
      <c r="P516" s="347"/>
      <c r="Q516" s="347"/>
      <c r="R516" s="347"/>
      <c r="S516" s="414"/>
      <c r="T516" s="347"/>
      <c r="U516" s="347"/>
      <c r="V516" s="347"/>
      <c r="W516" s="347"/>
      <c r="X516" s="347"/>
      <c r="Y516" s="257"/>
      <c r="Z516" s="257"/>
      <c r="AA516" s="257"/>
      <c r="AB516" s="257"/>
      <c r="AC516" s="257"/>
      <c r="AD516" s="257"/>
      <c r="AE516" s="257"/>
      <c r="AF516" s="257"/>
      <c r="AG516" s="257"/>
      <c r="AH516" s="257"/>
      <c r="AI516" s="257"/>
      <c r="AJ516" s="257"/>
      <c r="AK516" s="257"/>
      <c r="AL516" s="257"/>
      <c r="AM516" s="257"/>
      <c r="AN516" s="257"/>
      <c r="AO516" s="257"/>
      <c r="AP516" s="257"/>
      <c r="AQ516" s="257"/>
      <c r="AR516" s="257"/>
      <c r="AS516" s="257"/>
      <c r="AT516" s="257"/>
      <c r="AU516" s="257"/>
      <c r="AV516" s="257"/>
      <c r="AW516" s="257"/>
      <c r="AX516" s="257"/>
      <c r="AY516" s="257"/>
      <c r="AZ516" s="257"/>
      <c r="BA516" s="257"/>
      <c r="BB516" s="257"/>
      <c r="BC516" s="257"/>
      <c r="BD516" s="257"/>
      <c r="BE516" s="257"/>
      <c r="BF516" s="257"/>
      <c r="BG516" s="257"/>
      <c r="BH516" s="257"/>
      <c r="BI516" s="257"/>
      <c r="BJ516" s="257"/>
    </row>
    <row r="517" spans="2:62" ht="15.75" customHeight="1">
      <c r="B517" s="7"/>
      <c r="C517" s="347"/>
      <c r="D517" s="347"/>
      <c r="E517" s="347"/>
      <c r="F517" s="347"/>
      <c r="G517" s="347"/>
      <c r="H517" s="347"/>
      <c r="I517" s="347"/>
      <c r="J517" s="347"/>
      <c r="K517" s="347"/>
      <c r="L517" s="347"/>
      <c r="M517" s="414"/>
      <c r="N517" s="347"/>
      <c r="O517" s="347"/>
      <c r="P517" s="347"/>
      <c r="Q517" s="347"/>
      <c r="R517" s="347"/>
      <c r="S517" s="414"/>
      <c r="T517" s="347"/>
      <c r="U517" s="347"/>
      <c r="V517" s="347"/>
      <c r="W517" s="347"/>
      <c r="X517" s="347"/>
      <c r="Y517" s="257"/>
      <c r="Z517" s="257"/>
      <c r="AA517" s="257"/>
      <c r="AB517" s="257"/>
      <c r="AC517" s="257"/>
      <c r="AD517" s="257"/>
      <c r="AE517" s="257"/>
      <c r="AF517" s="257"/>
      <c r="AG517" s="257"/>
      <c r="AH517" s="257"/>
      <c r="AI517" s="257"/>
      <c r="AJ517" s="257"/>
      <c r="AK517" s="257"/>
      <c r="AL517" s="257"/>
      <c r="AM517" s="257"/>
      <c r="AN517" s="257"/>
      <c r="AO517" s="257"/>
      <c r="AP517" s="257"/>
      <c r="AQ517" s="257"/>
      <c r="AR517" s="257"/>
      <c r="AS517" s="257"/>
      <c r="AT517" s="257"/>
      <c r="AU517" s="257"/>
      <c r="AV517" s="257"/>
      <c r="AW517" s="257"/>
      <c r="AX517" s="257"/>
      <c r="AY517" s="257"/>
      <c r="AZ517" s="257"/>
      <c r="BA517" s="257"/>
      <c r="BB517" s="257"/>
      <c r="BC517" s="257"/>
      <c r="BD517" s="257"/>
      <c r="BE517" s="257"/>
      <c r="BF517" s="257"/>
      <c r="BG517" s="257"/>
      <c r="BH517" s="257"/>
      <c r="BI517" s="257"/>
      <c r="BJ517" s="257"/>
    </row>
    <row r="518" spans="2:62" ht="15.75" customHeight="1">
      <c r="B518" s="7"/>
      <c r="C518" s="347"/>
      <c r="D518" s="347"/>
      <c r="E518" s="347"/>
      <c r="F518" s="347"/>
      <c r="G518" s="347"/>
      <c r="H518" s="347"/>
      <c r="I518" s="347"/>
      <c r="J518" s="347"/>
      <c r="K518" s="347"/>
      <c r="L518" s="347"/>
      <c r="M518" s="414"/>
      <c r="N518" s="347"/>
      <c r="O518" s="347"/>
      <c r="P518" s="347"/>
      <c r="Q518" s="347"/>
      <c r="R518" s="347"/>
      <c r="S518" s="414"/>
      <c r="T518" s="347"/>
      <c r="U518" s="347"/>
      <c r="V518" s="347"/>
      <c r="W518" s="347"/>
      <c r="X518" s="347"/>
      <c r="Y518" s="257"/>
      <c r="Z518" s="257"/>
      <c r="AA518" s="257"/>
      <c r="AB518" s="257"/>
      <c r="AC518" s="257"/>
      <c r="AD518" s="257"/>
      <c r="AE518" s="257"/>
      <c r="AF518" s="257"/>
      <c r="AG518" s="257"/>
      <c r="AH518" s="257"/>
      <c r="AI518" s="257"/>
      <c r="AJ518" s="257"/>
      <c r="AK518" s="257"/>
      <c r="AL518" s="257"/>
      <c r="AM518" s="257"/>
      <c r="AN518" s="257"/>
      <c r="AO518" s="257"/>
      <c r="AP518" s="257"/>
      <c r="AQ518" s="257"/>
      <c r="AR518" s="257"/>
      <c r="AS518" s="257"/>
      <c r="AT518" s="257"/>
      <c r="AU518" s="257"/>
      <c r="AV518" s="257"/>
      <c r="AW518" s="257"/>
      <c r="AX518" s="257"/>
      <c r="AY518" s="257"/>
      <c r="AZ518" s="257"/>
      <c r="BA518" s="257"/>
      <c r="BB518" s="257"/>
      <c r="BC518" s="257"/>
      <c r="BD518" s="257"/>
      <c r="BE518" s="257"/>
      <c r="BF518" s="257"/>
      <c r="BG518" s="257"/>
      <c r="BH518" s="257"/>
      <c r="BI518" s="257"/>
      <c r="BJ518" s="257"/>
    </row>
    <row r="519" spans="2:62" ht="15.75" customHeight="1">
      <c r="B519" s="7"/>
      <c r="C519" s="347"/>
      <c r="D519" s="347"/>
      <c r="E519" s="347"/>
      <c r="F519" s="347"/>
      <c r="G519" s="347"/>
      <c r="H519" s="347"/>
      <c r="I519" s="347"/>
      <c r="J519" s="347"/>
      <c r="K519" s="347"/>
      <c r="L519" s="347"/>
      <c r="M519" s="414"/>
      <c r="N519" s="347"/>
      <c r="O519" s="347"/>
      <c r="P519" s="347"/>
      <c r="Q519" s="347"/>
      <c r="R519" s="347"/>
      <c r="S519" s="414"/>
      <c r="T519" s="347"/>
      <c r="U519" s="347"/>
      <c r="V519" s="347"/>
      <c r="W519" s="347"/>
      <c r="X519" s="347"/>
      <c r="Y519" s="257"/>
      <c r="Z519" s="257"/>
      <c r="AA519" s="257"/>
      <c r="AB519" s="257"/>
      <c r="AC519" s="257"/>
      <c r="AD519" s="257"/>
      <c r="AE519" s="257"/>
      <c r="AF519" s="257"/>
      <c r="AG519" s="257"/>
      <c r="AH519" s="257"/>
      <c r="AI519" s="257"/>
      <c r="AJ519" s="257"/>
      <c r="AK519" s="257"/>
      <c r="AL519" s="257"/>
      <c r="AM519" s="257"/>
      <c r="AN519" s="257"/>
      <c r="AO519" s="257"/>
      <c r="AP519" s="257"/>
      <c r="AQ519" s="257"/>
      <c r="AR519" s="257"/>
      <c r="AS519" s="257"/>
      <c r="AT519" s="257"/>
      <c r="AU519" s="257"/>
      <c r="AV519" s="257"/>
      <c r="AW519" s="257"/>
      <c r="AX519" s="257"/>
      <c r="AY519" s="257"/>
      <c r="AZ519" s="257"/>
      <c r="BA519" s="257"/>
      <c r="BB519" s="257"/>
      <c r="BC519" s="257"/>
      <c r="BD519" s="257"/>
      <c r="BE519" s="257"/>
      <c r="BF519" s="257"/>
      <c r="BG519" s="257"/>
      <c r="BH519" s="257"/>
      <c r="BI519" s="257"/>
      <c r="BJ519" s="257"/>
    </row>
    <row r="520" spans="2:62" ht="15.75" customHeight="1">
      <c r="B520" s="7"/>
      <c r="C520" s="347"/>
      <c r="D520" s="347"/>
      <c r="E520" s="347"/>
      <c r="F520" s="347"/>
      <c r="G520" s="347"/>
      <c r="H520" s="347"/>
      <c r="I520" s="347"/>
      <c r="J520" s="347"/>
      <c r="K520" s="347"/>
      <c r="L520" s="347"/>
      <c r="M520" s="414"/>
      <c r="N520" s="347"/>
      <c r="O520" s="347"/>
      <c r="P520" s="347"/>
      <c r="Q520" s="347"/>
      <c r="R520" s="347"/>
      <c r="S520" s="347"/>
      <c r="T520" s="347"/>
      <c r="U520" s="347"/>
      <c r="V520" s="347"/>
      <c r="W520" s="347"/>
      <c r="X520" s="347"/>
      <c r="Y520" s="257"/>
      <c r="Z520" s="257"/>
      <c r="AA520" s="257"/>
      <c r="AB520" s="257"/>
      <c r="AC520" s="257"/>
      <c r="AD520" s="257"/>
      <c r="AE520" s="257"/>
      <c r="AF520" s="257"/>
      <c r="AG520" s="257"/>
      <c r="AH520" s="257"/>
      <c r="AI520" s="257"/>
      <c r="AJ520" s="257"/>
      <c r="AK520" s="257"/>
      <c r="AL520" s="257"/>
      <c r="AM520" s="257"/>
      <c r="AN520" s="257"/>
      <c r="AO520" s="257"/>
      <c r="AP520" s="257"/>
      <c r="AQ520" s="257"/>
      <c r="AR520" s="257"/>
      <c r="AS520" s="257"/>
      <c r="AT520" s="257"/>
      <c r="AU520" s="257"/>
      <c r="AV520" s="257"/>
      <c r="AW520" s="257"/>
      <c r="AX520" s="257"/>
      <c r="AY520" s="257"/>
      <c r="AZ520" s="257"/>
      <c r="BA520" s="257"/>
      <c r="BB520" s="257"/>
      <c r="BC520" s="257"/>
      <c r="BD520" s="257"/>
      <c r="BE520" s="257"/>
      <c r="BF520" s="257"/>
      <c r="BG520" s="257"/>
      <c r="BH520" s="257"/>
      <c r="BI520" s="257"/>
      <c r="BJ520" s="257"/>
    </row>
    <row r="521" spans="2:62" ht="15.75" customHeight="1">
      <c r="B521" s="7"/>
      <c r="C521" s="347"/>
      <c r="D521" s="347"/>
      <c r="E521" s="347"/>
      <c r="F521" s="347"/>
      <c r="G521" s="347"/>
      <c r="H521" s="347"/>
      <c r="I521" s="347"/>
      <c r="J521" s="413"/>
      <c r="K521" s="413"/>
      <c r="L521" s="413"/>
      <c r="M521" s="416"/>
      <c r="N521" s="413"/>
      <c r="O521" s="413"/>
      <c r="P521" s="413"/>
      <c r="Q521" s="347"/>
      <c r="R521" s="347"/>
      <c r="S521" s="413"/>
      <c r="T521" s="347"/>
      <c r="U521" s="347"/>
      <c r="V521" s="347"/>
      <c r="W521" s="347"/>
      <c r="X521" s="347"/>
      <c r="Y521" s="257"/>
      <c r="Z521" s="257"/>
      <c r="AA521" s="257"/>
      <c r="AB521" s="257"/>
      <c r="AC521" s="257"/>
      <c r="AD521" s="257"/>
      <c r="AE521" s="257"/>
      <c r="AF521" s="257"/>
      <c r="AG521" s="257"/>
      <c r="AH521" s="257"/>
      <c r="AI521" s="257"/>
      <c r="AJ521" s="257"/>
      <c r="AK521" s="257"/>
      <c r="AL521" s="257"/>
      <c r="AM521" s="257"/>
      <c r="AN521" s="257"/>
      <c r="AO521" s="257"/>
      <c r="AP521" s="257"/>
      <c r="AQ521" s="257"/>
      <c r="AR521" s="257"/>
      <c r="AS521" s="257"/>
      <c r="AT521" s="257"/>
      <c r="AU521" s="257"/>
      <c r="AV521" s="257"/>
      <c r="AW521" s="257"/>
      <c r="AX521" s="257"/>
      <c r="AY521" s="257"/>
      <c r="AZ521" s="257"/>
      <c r="BA521" s="257"/>
      <c r="BB521" s="257"/>
      <c r="BC521" s="257"/>
      <c r="BD521" s="257"/>
      <c r="BE521" s="257"/>
      <c r="BF521" s="257"/>
      <c r="BG521" s="257"/>
      <c r="BH521" s="257"/>
      <c r="BI521" s="257"/>
      <c r="BJ521" s="257"/>
    </row>
    <row r="522" spans="2:62" ht="15.75" customHeight="1">
      <c r="B522" s="7"/>
      <c r="C522" s="347"/>
      <c r="D522" s="347"/>
      <c r="E522" s="347"/>
      <c r="F522" s="347"/>
      <c r="G522" s="347"/>
      <c r="H522" s="347"/>
      <c r="I522" s="347"/>
      <c r="J522" s="347"/>
      <c r="K522" s="347"/>
      <c r="L522" s="347"/>
      <c r="M522" s="347"/>
      <c r="N522" s="347"/>
      <c r="O522" s="347"/>
      <c r="P522" s="347"/>
      <c r="Q522" s="347"/>
      <c r="R522" s="347"/>
      <c r="S522" s="347"/>
      <c r="T522" s="347"/>
      <c r="U522" s="347"/>
      <c r="V522" s="347"/>
      <c r="W522" s="347"/>
      <c r="X522" s="347"/>
      <c r="Y522" s="257"/>
      <c r="Z522" s="257"/>
      <c r="AA522" s="257"/>
      <c r="AB522" s="257"/>
      <c r="AC522" s="257"/>
      <c r="AD522" s="257"/>
      <c r="AE522" s="257"/>
      <c r="AF522" s="257"/>
      <c r="AG522" s="257"/>
      <c r="AH522" s="257"/>
      <c r="AI522" s="257"/>
      <c r="AJ522" s="257"/>
      <c r="AK522" s="257"/>
      <c r="AL522" s="257"/>
      <c r="AM522" s="257"/>
      <c r="AN522" s="257"/>
      <c r="AO522" s="257"/>
      <c r="AP522" s="257"/>
      <c r="AQ522" s="257"/>
      <c r="AR522" s="257"/>
      <c r="AS522" s="257"/>
      <c r="AT522" s="257"/>
      <c r="AU522" s="257"/>
      <c r="AV522" s="257"/>
      <c r="AW522" s="257"/>
      <c r="AX522" s="257"/>
      <c r="AY522" s="257"/>
      <c r="AZ522" s="257"/>
      <c r="BA522" s="257"/>
      <c r="BB522" s="257"/>
      <c r="BC522" s="257"/>
      <c r="BD522" s="257"/>
      <c r="BE522" s="257"/>
      <c r="BF522" s="257"/>
      <c r="BG522" s="257"/>
      <c r="BH522" s="257"/>
      <c r="BI522" s="257"/>
      <c r="BJ522" s="257"/>
    </row>
    <row r="523" spans="2:62" ht="15.75" customHeight="1">
      <c r="B523" s="7"/>
      <c r="C523" s="347"/>
      <c r="D523" s="347"/>
      <c r="E523" s="347"/>
      <c r="F523" s="347"/>
      <c r="G523" s="347"/>
      <c r="H523" s="347"/>
      <c r="I523" s="347"/>
      <c r="J523" s="347"/>
      <c r="K523" s="347"/>
      <c r="L523" s="347"/>
      <c r="M523" s="347"/>
      <c r="N523" s="347"/>
      <c r="O523" s="347"/>
      <c r="P523" s="347"/>
      <c r="Q523" s="347"/>
      <c r="R523" s="347"/>
      <c r="S523" s="347"/>
      <c r="T523" s="347"/>
      <c r="U523" s="347"/>
      <c r="V523" s="347"/>
      <c r="W523" s="347"/>
      <c r="X523" s="347"/>
      <c r="Y523" s="257"/>
      <c r="Z523" s="257"/>
      <c r="AA523" s="257"/>
      <c r="AB523" s="257"/>
      <c r="AC523" s="257"/>
      <c r="AD523" s="257"/>
      <c r="AE523" s="257"/>
      <c r="AF523" s="257"/>
      <c r="AG523" s="257"/>
      <c r="AH523" s="257"/>
      <c r="AI523" s="257"/>
      <c r="AJ523" s="257"/>
      <c r="AK523" s="257"/>
      <c r="AL523" s="257"/>
      <c r="AM523" s="257"/>
      <c r="AN523" s="257"/>
      <c r="AO523" s="257"/>
      <c r="AP523" s="257"/>
      <c r="AQ523" s="257"/>
      <c r="AR523" s="257"/>
      <c r="AS523" s="257"/>
      <c r="AT523" s="257"/>
      <c r="AU523" s="257"/>
      <c r="AV523" s="257"/>
      <c r="AW523" s="257"/>
      <c r="AX523" s="257"/>
      <c r="AY523" s="257"/>
      <c r="AZ523" s="257"/>
      <c r="BA523" s="257"/>
      <c r="BB523" s="257"/>
      <c r="BC523" s="257"/>
      <c r="BD523" s="257"/>
      <c r="BE523" s="257"/>
      <c r="BF523" s="257"/>
      <c r="BG523" s="257"/>
      <c r="BH523" s="257"/>
      <c r="BI523" s="257"/>
      <c r="BJ523" s="257"/>
    </row>
    <row r="524" spans="2:62" ht="15.75" customHeight="1">
      <c r="B524" s="7"/>
      <c r="C524" s="347"/>
      <c r="D524" s="347"/>
      <c r="E524" s="347"/>
      <c r="F524" s="347"/>
      <c r="G524" s="347"/>
      <c r="H524" s="347"/>
      <c r="I524" s="347"/>
      <c r="J524" s="347"/>
      <c r="K524" s="347"/>
      <c r="L524" s="347"/>
      <c r="M524" s="347"/>
      <c r="N524" s="347"/>
      <c r="O524" s="347"/>
      <c r="P524" s="347"/>
      <c r="Q524" s="347"/>
      <c r="R524" s="347"/>
      <c r="S524" s="347"/>
      <c r="T524" s="347"/>
      <c r="U524" s="347"/>
      <c r="V524" s="347"/>
      <c r="W524" s="347"/>
      <c r="X524" s="347"/>
      <c r="Y524" s="257"/>
      <c r="Z524" s="257"/>
      <c r="AA524" s="257"/>
      <c r="AB524" s="257"/>
      <c r="AC524" s="257"/>
      <c r="AD524" s="257"/>
      <c r="AE524" s="257"/>
      <c r="AF524" s="257"/>
      <c r="AG524" s="257"/>
      <c r="AH524" s="257"/>
      <c r="AI524" s="257"/>
      <c r="AJ524" s="257"/>
      <c r="AK524" s="257"/>
      <c r="AL524" s="257"/>
      <c r="AM524" s="257"/>
      <c r="AN524" s="257"/>
      <c r="AO524" s="257"/>
      <c r="AP524" s="257"/>
      <c r="AQ524" s="257"/>
      <c r="AR524" s="257"/>
      <c r="AS524" s="257"/>
      <c r="AT524" s="257"/>
      <c r="AU524" s="257"/>
      <c r="AV524" s="257"/>
      <c r="AW524" s="257"/>
      <c r="AX524" s="257"/>
      <c r="AY524" s="257"/>
      <c r="AZ524" s="257"/>
      <c r="BA524" s="257"/>
      <c r="BB524" s="257"/>
      <c r="BC524" s="257"/>
      <c r="BD524" s="257"/>
      <c r="BE524" s="257"/>
      <c r="BF524" s="257"/>
      <c r="BG524" s="257"/>
      <c r="BH524" s="257"/>
      <c r="BI524" s="257"/>
      <c r="BJ524" s="257"/>
    </row>
    <row r="525" spans="2:62" ht="15.75" customHeight="1">
      <c r="B525" s="7"/>
      <c r="C525" s="417"/>
      <c r="D525" s="418"/>
      <c r="E525" s="418"/>
      <c r="F525" s="418"/>
      <c r="G525" s="418"/>
      <c r="H525" s="418"/>
      <c r="I525" s="418"/>
      <c r="J525" s="418"/>
      <c r="K525" s="418"/>
      <c r="L525" s="418"/>
      <c r="M525" s="418"/>
      <c r="N525" s="418"/>
      <c r="O525" s="418"/>
      <c r="P525" s="418"/>
      <c r="Q525" s="418"/>
      <c r="R525" s="418"/>
      <c r="S525" s="418"/>
      <c r="T525" s="347"/>
      <c r="U525" s="347"/>
      <c r="V525" s="347"/>
      <c r="W525" s="347"/>
      <c r="X525" s="347"/>
      <c r="Y525" s="257"/>
      <c r="Z525" s="257"/>
      <c r="AA525" s="257"/>
      <c r="AB525" s="257"/>
      <c r="AC525" s="257"/>
      <c r="AD525" s="257"/>
      <c r="AE525" s="257"/>
      <c r="AF525" s="257"/>
      <c r="AG525" s="257"/>
      <c r="AH525" s="257"/>
      <c r="AI525" s="257"/>
      <c r="AJ525" s="257"/>
      <c r="AK525" s="257"/>
      <c r="AL525" s="257"/>
      <c r="AM525" s="257"/>
      <c r="AN525" s="257"/>
      <c r="AO525" s="257"/>
      <c r="AP525" s="257"/>
      <c r="AQ525" s="257"/>
      <c r="AR525" s="257"/>
      <c r="AS525" s="257"/>
      <c r="AT525" s="257"/>
      <c r="AU525" s="257"/>
      <c r="AV525" s="257"/>
      <c r="AW525" s="257"/>
      <c r="AX525" s="257"/>
      <c r="AY525" s="257"/>
      <c r="AZ525" s="257"/>
      <c r="BA525" s="257"/>
      <c r="BB525" s="257"/>
      <c r="BC525" s="257"/>
      <c r="BD525" s="257"/>
      <c r="BE525" s="257"/>
      <c r="BF525" s="257"/>
      <c r="BG525" s="257"/>
      <c r="BH525" s="257"/>
      <c r="BI525" s="257"/>
      <c r="BJ525" s="257"/>
    </row>
    <row r="526" spans="2:62" ht="15.75" customHeight="1">
      <c r="B526" s="7"/>
      <c r="C526" s="347"/>
      <c r="D526" s="347"/>
      <c r="E526" s="347"/>
      <c r="F526" s="347"/>
      <c r="G526" s="347"/>
      <c r="H526" s="347"/>
      <c r="I526" s="347"/>
      <c r="J526" s="347"/>
      <c r="K526" s="347"/>
      <c r="L526" s="347"/>
      <c r="M526" s="347"/>
      <c r="N526" s="347"/>
      <c r="O526" s="347"/>
      <c r="P526" s="347"/>
      <c r="Q526" s="419"/>
      <c r="R526" s="347"/>
      <c r="S526" s="347"/>
      <c r="T526" s="347"/>
      <c r="U526" s="347"/>
      <c r="V526" s="347"/>
      <c r="W526" s="347"/>
      <c r="X526" s="347"/>
      <c r="Y526" s="257"/>
      <c r="Z526" s="257"/>
      <c r="AA526" s="257"/>
      <c r="AB526" s="257"/>
      <c r="AC526" s="257"/>
      <c r="AD526" s="257"/>
      <c r="AE526" s="257"/>
      <c r="AF526" s="257"/>
      <c r="AG526" s="257"/>
      <c r="AH526" s="257"/>
      <c r="AI526" s="257"/>
      <c r="AJ526" s="257"/>
      <c r="AK526" s="257"/>
      <c r="AL526" s="257"/>
      <c r="AM526" s="257"/>
      <c r="AN526" s="257"/>
      <c r="AO526" s="257"/>
      <c r="AP526" s="257"/>
      <c r="AQ526" s="257"/>
      <c r="AR526" s="257"/>
      <c r="AS526" s="257"/>
      <c r="AT526" s="257"/>
      <c r="AU526" s="257"/>
      <c r="AV526" s="257"/>
      <c r="AW526" s="257"/>
      <c r="AX526" s="257"/>
      <c r="AY526" s="257"/>
      <c r="AZ526" s="257"/>
      <c r="BA526" s="257"/>
      <c r="BB526" s="257"/>
      <c r="BC526" s="257"/>
      <c r="BD526" s="257"/>
      <c r="BE526" s="257"/>
      <c r="BF526" s="257"/>
      <c r="BG526" s="257"/>
      <c r="BH526" s="257"/>
      <c r="BI526" s="257"/>
      <c r="BJ526" s="257"/>
    </row>
    <row r="527" spans="2:62" ht="15.75" customHeight="1">
      <c r="B527" s="7"/>
      <c r="C527" s="347"/>
      <c r="D527" s="347"/>
      <c r="E527" s="347"/>
      <c r="F527" s="347"/>
      <c r="G527" s="347"/>
      <c r="H527" s="347"/>
      <c r="I527" s="347"/>
      <c r="J527" s="347"/>
      <c r="K527" s="347"/>
      <c r="L527" s="420"/>
      <c r="M527" s="421"/>
      <c r="N527" s="421"/>
      <c r="O527" s="347"/>
      <c r="P527" s="420"/>
      <c r="Q527" s="421"/>
      <c r="R527" s="421"/>
      <c r="S527" s="420"/>
      <c r="T527" s="347"/>
      <c r="U527" s="347"/>
      <c r="V527" s="347"/>
      <c r="W527" s="347"/>
      <c r="X527" s="347"/>
      <c r="Y527" s="257"/>
      <c r="Z527" s="257"/>
      <c r="AA527" s="257"/>
      <c r="AB527" s="257"/>
      <c r="AC527" s="257"/>
      <c r="AD527" s="257"/>
      <c r="AE527" s="257"/>
      <c r="AF527" s="257"/>
      <c r="AG527" s="257"/>
      <c r="AH527" s="257"/>
      <c r="AI527" s="257"/>
      <c r="AJ527" s="257"/>
      <c r="AK527" s="257"/>
      <c r="AL527" s="257"/>
      <c r="AM527" s="257"/>
      <c r="AN527" s="257"/>
      <c r="AO527" s="257"/>
      <c r="AP527" s="257"/>
      <c r="AQ527" s="257"/>
      <c r="AR527" s="257"/>
      <c r="AS527" s="257"/>
      <c r="AT527" s="257"/>
      <c r="AU527" s="257"/>
      <c r="AV527" s="257"/>
      <c r="AW527" s="257"/>
      <c r="AX527" s="257"/>
      <c r="AY527" s="257"/>
      <c r="AZ527" s="257"/>
      <c r="BA527" s="257"/>
      <c r="BB527" s="257"/>
      <c r="BC527" s="257"/>
      <c r="BD527" s="257"/>
      <c r="BE527" s="257"/>
      <c r="BF527" s="257"/>
      <c r="BG527" s="257"/>
      <c r="BH527" s="257"/>
      <c r="BI527" s="257"/>
      <c r="BJ527" s="257"/>
    </row>
    <row r="528" spans="2:62" ht="15.75" customHeight="1">
      <c r="B528" s="7"/>
      <c r="C528" s="347"/>
      <c r="D528" s="347"/>
      <c r="E528" s="420"/>
      <c r="F528" s="422"/>
      <c r="G528" s="347"/>
      <c r="H528" s="420"/>
      <c r="I528" s="422"/>
      <c r="J528" s="421"/>
      <c r="K528" s="413"/>
      <c r="L528" s="420"/>
      <c r="M528" s="421"/>
      <c r="N528" s="421"/>
      <c r="O528" s="413"/>
      <c r="P528" s="420"/>
      <c r="Q528" s="421"/>
      <c r="R528" s="421"/>
      <c r="S528" s="420"/>
      <c r="T528" s="347"/>
      <c r="U528" s="347"/>
      <c r="V528" s="347"/>
      <c r="W528" s="347"/>
      <c r="X528" s="347"/>
      <c r="Y528" s="257"/>
      <c r="Z528" s="257"/>
      <c r="AA528" s="257"/>
      <c r="AB528" s="257"/>
      <c r="AC528" s="257"/>
      <c r="AD528" s="257"/>
      <c r="AE528" s="257"/>
      <c r="AF528" s="257"/>
      <c r="AG528" s="257"/>
      <c r="AH528" s="257"/>
      <c r="AI528" s="257"/>
      <c r="AJ528" s="257"/>
      <c r="AK528" s="257"/>
      <c r="AL528" s="257"/>
      <c r="AM528" s="257"/>
      <c r="AN528" s="257"/>
      <c r="AO528" s="257"/>
      <c r="AP528" s="257"/>
      <c r="AQ528" s="257"/>
      <c r="AR528" s="257"/>
      <c r="AS528" s="257"/>
      <c r="AT528" s="257"/>
      <c r="AU528" s="257"/>
      <c r="AV528" s="257"/>
      <c r="AW528" s="257"/>
      <c r="AX528" s="257"/>
      <c r="AY528" s="257"/>
      <c r="AZ528" s="257"/>
      <c r="BA528" s="257"/>
      <c r="BB528" s="257"/>
      <c r="BC528" s="257"/>
      <c r="BD528" s="257"/>
      <c r="BE528" s="257"/>
      <c r="BF528" s="257"/>
      <c r="BG528" s="257"/>
      <c r="BH528" s="257"/>
      <c r="BI528" s="257"/>
      <c r="BJ528" s="257"/>
    </row>
    <row r="529" spans="2:62" ht="15.75" customHeight="1">
      <c r="B529" s="7"/>
      <c r="C529" s="347"/>
      <c r="D529" s="423"/>
      <c r="E529" s="422"/>
      <c r="F529" s="422"/>
      <c r="G529" s="423"/>
      <c r="H529" s="422"/>
      <c r="I529" s="422"/>
      <c r="J529" s="422"/>
      <c r="K529" s="422"/>
      <c r="L529" s="422"/>
      <c r="M529" s="422"/>
      <c r="N529" s="422"/>
      <c r="O529" s="422"/>
      <c r="P529" s="422"/>
      <c r="Q529" s="422"/>
      <c r="R529" s="422"/>
      <c r="S529" s="422"/>
      <c r="T529" s="347"/>
      <c r="U529" s="347"/>
      <c r="V529" s="347"/>
      <c r="W529" s="347"/>
      <c r="X529" s="347"/>
      <c r="Y529" s="257"/>
      <c r="Z529" s="257"/>
      <c r="AA529" s="257"/>
      <c r="AB529" s="257"/>
      <c r="AC529" s="257"/>
      <c r="AD529" s="257"/>
      <c r="AE529" s="257"/>
      <c r="AF529" s="257"/>
      <c r="AG529" s="257"/>
      <c r="AH529" s="257"/>
      <c r="AI529" s="257"/>
      <c r="AJ529" s="257"/>
      <c r="AK529" s="257"/>
      <c r="AL529" s="257"/>
      <c r="AM529" s="257"/>
      <c r="AN529" s="257"/>
      <c r="AO529" s="257"/>
      <c r="AP529" s="257"/>
      <c r="AQ529" s="257"/>
      <c r="AR529" s="257"/>
      <c r="AS529" s="257"/>
      <c r="AT529" s="257"/>
      <c r="AU529" s="257"/>
      <c r="AV529" s="257"/>
      <c r="AW529" s="257"/>
      <c r="AX529" s="257"/>
      <c r="AY529" s="257"/>
      <c r="AZ529" s="257"/>
      <c r="BA529" s="257"/>
      <c r="BB529" s="257"/>
      <c r="BC529" s="257"/>
      <c r="BD529" s="257"/>
      <c r="BE529" s="257"/>
      <c r="BF529" s="257"/>
      <c r="BG529" s="257"/>
      <c r="BH529" s="257"/>
      <c r="BI529" s="257"/>
      <c r="BJ529" s="257"/>
    </row>
    <row r="530" spans="2:62" ht="15.75" customHeight="1">
      <c r="B530" s="7"/>
      <c r="C530" s="413"/>
      <c r="D530" s="347"/>
      <c r="E530" s="347"/>
      <c r="F530" s="347"/>
      <c r="G530" s="347"/>
      <c r="H530" s="347"/>
      <c r="I530" s="347"/>
      <c r="J530" s="347"/>
      <c r="K530" s="347"/>
      <c r="L530" s="347"/>
      <c r="M530" s="347"/>
      <c r="N530" s="347"/>
      <c r="O530" s="347"/>
      <c r="P530" s="347"/>
      <c r="Q530" s="347"/>
      <c r="R530" s="347"/>
      <c r="S530" s="347"/>
      <c r="T530" s="347"/>
      <c r="U530" s="347"/>
      <c r="V530" s="347"/>
      <c r="W530" s="347"/>
      <c r="X530" s="347"/>
      <c r="Y530" s="257"/>
      <c r="Z530" s="257"/>
      <c r="AA530" s="257"/>
      <c r="AB530" s="257"/>
      <c r="AC530" s="257"/>
      <c r="AD530" s="257"/>
      <c r="AE530" s="257"/>
      <c r="AF530" s="257"/>
      <c r="AG530" s="257"/>
      <c r="AH530" s="257"/>
      <c r="AI530" s="257"/>
      <c r="AJ530" s="257"/>
      <c r="AK530" s="257"/>
      <c r="AL530" s="257"/>
      <c r="AM530" s="257"/>
      <c r="AN530" s="257"/>
      <c r="AO530" s="257"/>
      <c r="AP530" s="257"/>
      <c r="AQ530" s="257"/>
      <c r="AR530" s="257"/>
      <c r="AS530" s="257"/>
      <c r="AT530" s="257"/>
      <c r="AU530" s="257"/>
      <c r="AV530" s="257"/>
      <c r="AW530" s="257"/>
      <c r="AX530" s="257"/>
      <c r="AY530" s="257"/>
      <c r="AZ530" s="257"/>
      <c r="BA530" s="257"/>
      <c r="BB530" s="257"/>
      <c r="BC530" s="257"/>
      <c r="BD530" s="257"/>
      <c r="BE530" s="257"/>
      <c r="BF530" s="257"/>
      <c r="BG530" s="257"/>
      <c r="BH530" s="257"/>
      <c r="BI530" s="257"/>
      <c r="BJ530" s="257"/>
    </row>
    <row r="531" spans="2:62" ht="15.75" customHeight="1">
      <c r="B531" s="7"/>
      <c r="C531" s="347"/>
      <c r="D531" s="347"/>
      <c r="E531" s="347"/>
      <c r="F531" s="347"/>
      <c r="G531" s="347"/>
      <c r="H531" s="347"/>
      <c r="I531" s="347"/>
      <c r="J531" s="347"/>
      <c r="K531" s="347"/>
      <c r="L531" s="347"/>
      <c r="M531" s="347"/>
      <c r="N531" s="347"/>
      <c r="O531" s="347"/>
      <c r="P531" s="347"/>
      <c r="Q531" s="347"/>
      <c r="R531" s="347"/>
      <c r="S531" s="347"/>
      <c r="T531" s="347"/>
      <c r="U531" s="347"/>
      <c r="V531" s="347"/>
      <c r="W531" s="347"/>
      <c r="X531" s="347"/>
      <c r="Y531" s="257"/>
      <c r="Z531" s="257"/>
      <c r="AA531" s="257"/>
      <c r="AB531" s="257"/>
      <c r="AC531" s="257"/>
      <c r="AD531" s="257"/>
      <c r="AE531" s="257"/>
      <c r="AF531" s="257"/>
      <c r="AG531" s="257"/>
      <c r="AH531" s="257"/>
      <c r="AI531" s="257"/>
      <c r="AJ531" s="257"/>
      <c r="AK531" s="257"/>
      <c r="AL531" s="257"/>
      <c r="AM531" s="257"/>
      <c r="AN531" s="257"/>
      <c r="AO531" s="257"/>
      <c r="AP531" s="257"/>
      <c r="AQ531" s="257"/>
      <c r="AR531" s="257"/>
      <c r="AS531" s="257"/>
      <c r="AT531" s="257"/>
      <c r="AU531" s="257"/>
      <c r="AV531" s="257"/>
      <c r="AW531" s="257"/>
      <c r="AX531" s="257"/>
      <c r="AY531" s="257"/>
      <c r="AZ531" s="257"/>
      <c r="BA531" s="257"/>
      <c r="BB531" s="257"/>
      <c r="BC531" s="257"/>
      <c r="BD531" s="257"/>
      <c r="BE531" s="257"/>
      <c r="BF531" s="257"/>
      <c r="BG531" s="257"/>
      <c r="BH531" s="257"/>
      <c r="BI531" s="257"/>
      <c r="BJ531" s="257"/>
    </row>
    <row r="532" spans="2:62" ht="15.75" customHeight="1">
      <c r="B532" s="7"/>
      <c r="C532" s="347"/>
      <c r="D532" s="347"/>
      <c r="E532" s="414"/>
      <c r="F532" s="424"/>
      <c r="G532" s="347"/>
      <c r="H532" s="414"/>
      <c r="I532" s="424"/>
      <c r="J532" s="424"/>
      <c r="K532" s="414"/>
      <c r="L532" s="424"/>
      <c r="M532" s="414"/>
      <c r="N532" s="424"/>
      <c r="O532" s="414"/>
      <c r="P532" s="424"/>
      <c r="Q532" s="414"/>
      <c r="R532" s="414"/>
      <c r="S532" s="414"/>
      <c r="T532" s="347"/>
      <c r="U532" s="347"/>
      <c r="V532" s="347"/>
      <c r="W532" s="347"/>
      <c r="X532" s="347"/>
      <c r="Y532" s="257"/>
      <c r="Z532" s="257"/>
      <c r="AA532" s="257"/>
      <c r="AB532" s="257"/>
      <c r="AC532" s="257"/>
      <c r="AD532" s="257"/>
      <c r="AE532" s="257"/>
      <c r="AF532" s="257"/>
      <c r="AG532" s="257"/>
      <c r="AH532" s="257"/>
      <c r="AI532" s="257"/>
      <c r="AJ532" s="257"/>
      <c r="AK532" s="257"/>
      <c r="AL532" s="257"/>
      <c r="AM532" s="257"/>
      <c r="AN532" s="257"/>
      <c r="AO532" s="257"/>
      <c r="AP532" s="257"/>
      <c r="AQ532" s="257"/>
      <c r="AR532" s="257"/>
      <c r="AS532" s="257"/>
      <c r="AT532" s="257"/>
      <c r="AU532" s="257"/>
      <c r="AV532" s="257"/>
      <c r="AW532" s="257"/>
      <c r="AX532" s="257"/>
      <c r="AY532" s="257"/>
      <c r="AZ532" s="257"/>
      <c r="BA532" s="257"/>
      <c r="BB532" s="257"/>
      <c r="BC532" s="257"/>
      <c r="BD532" s="257"/>
      <c r="BE532" s="257"/>
      <c r="BF532" s="257"/>
      <c r="BG532" s="257"/>
      <c r="BH532" s="257"/>
      <c r="BI532" s="257"/>
      <c r="BJ532" s="257"/>
    </row>
    <row r="533" spans="2:62" ht="15.75" customHeight="1">
      <c r="B533" s="7"/>
      <c r="C533" s="347"/>
      <c r="D533" s="347"/>
      <c r="E533" s="414"/>
      <c r="F533" s="424"/>
      <c r="G533" s="347"/>
      <c r="H533" s="414"/>
      <c r="I533" s="424"/>
      <c r="J533" s="424"/>
      <c r="K533" s="414"/>
      <c r="L533" s="424"/>
      <c r="M533" s="414"/>
      <c r="N533" s="424"/>
      <c r="O533" s="414"/>
      <c r="P533" s="424"/>
      <c r="Q533" s="414"/>
      <c r="R533" s="414"/>
      <c r="S533" s="414"/>
      <c r="T533" s="347"/>
      <c r="U533" s="347"/>
      <c r="V533" s="347"/>
      <c r="W533" s="347"/>
      <c r="X533" s="347"/>
      <c r="Y533" s="257"/>
      <c r="Z533" s="257"/>
      <c r="AA533" s="257"/>
      <c r="AB533" s="257"/>
      <c r="AC533" s="257"/>
      <c r="AD533" s="257"/>
      <c r="AE533" s="257"/>
      <c r="AF533" s="257"/>
      <c r="AG533" s="257"/>
      <c r="AH533" s="257"/>
      <c r="AI533" s="257"/>
      <c r="AJ533" s="257"/>
      <c r="AK533" s="257"/>
      <c r="AL533" s="257"/>
      <c r="AM533" s="257"/>
      <c r="AN533" s="257"/>
      <c r="AO533" s="257"/>
      <c r="AP533" s="257"/>
      <c r="AQ533" s="257"/>
      <c r="AR533" s="257"/>
      <c r="AS533" s="257"/>
      <c r="AT533" s="257"/>
      <c r="AU533" s="257"/>
      <c r="AV533" s="257"/>
      <c r="AW533" s="257"/>
      <c r="AX533" s="257"/>
      <c r="AY533" s="257"/>
      <c r="AZ533" s="257"/>
      <c r="BA533" s="257"/>
      <c r="BB533" s="257"/>
      <c r="BC533" s="257"/>
      <c r="BD533" s="257"/>
      <c r="BE533" s="257"/>
      <c r="BF533" s="257"/>
      <c r="BG533" s="257"/>
      <c r="BH533" s="257"/>
      <c r="BI533" s="257"/>
      <c r="BJ533" s="257"/>
    </row>
    <row r="534" spans="2:62" ht="15.75" customHeight="1">
      <c r="B534" s="7"/>
      <c r="C534" s="347"/>
      <c r="D534" s="347"/>
      <c r="E534" s="414"/>
      <c r="F534" s="424"/>
      <c r="G534" s="347"/>
      <c r="H534" s="414"/>
      <c r="I534" s="424"/>
      <c r="J534" s="424"/>
      <c r="K534" s="414"/>
      <c r="L534" s="424"/>
      <c r="M534" s="414"/>
      <c r="N534" s="424"/>
      <c r="O534" s="414"/>
      <c r="P534" s="424"/>
      <c r="Q534" s="414"/>
      <c r="R534" s="414"/>
      <c r="S534" s="414"/>
      <c r="T534" s="347"/>
      <c r="U534" s="347"/>
      <c r="V534" s="347"/>
      <c r="W534" s="347"/>
      <c r="X534" s="347"/>
      <c r="Y534" s="257"/>
      <c r="Z534" s="257"/>
      <c r="AA534" s="257"/>
      <c r="AB534" s="257"/>
      <c r="AC534" s="257"/>
      <c r="AD534" s="257"/>
      <c r="AE534" s="257"/>
      <c r="AF534" s="257"/>
      <c r="AG534" s="257"/>
      <c r="AH534" s="257"/>
      <c r="AI534" s="257"/>
      <c r="AJ534" s="257"/>
      <c r="AK534" s="257"/>
      <c r="AL534" s="257"/>
      <c r="AM534" s="257"/>
      <c r="AN534" s="257"/>
      <c r="AO534" s="257"/>
      <c r="AP534" s="257"/>
      <c r="AQ534" s="257"/>
      <c r="AR534" s="257"/>
      <c r="AS534" s="257"/>
      <c r="AT534" s="257"/>
      <c r="AU534" s="257"/>
      <c r="AV534" s="257"/>
      <c r="AW534" s="257"/>
      <c r="AX534" s="257"/>
      <c r="AY534" s="257"/>
      <c r="AZ534" s="257"/>
      <c r="BA534" s="257"/>
      <c r="BB534" s="257"/>
      <c r="BC534" s="257"/>
      <c r="BD534" s="257"/>
      <c r="BE534" s="257"/>
      <c r="BF534" s="257"/>
      <c r="BG534" s="257"/>
      <c r="BH534" s="257"/>
      <c r="BI534" s="257"/>
      <c r="BJ534" s="257"/>
    </row>
    <row r="535" spans="2:62" ht="15.75" customHeight="1">
      <c r="B535" s="7"/>
      <c r="C535" s="347"/>
      <c r="D535" s="347"/>
      <c r="E535" s="414"/>
      <c r="F535" s="424"/>
      <c r="G535" s="347"/>
      <c r="H535" s="414"/>
      <c r="I535" s="424"/>
      <c r="J535" s="424"/>
      <c r="K535" s="414"/>
      <c r="L535" s="424"/>
      <c r="M535" s="414"/>
      <c r="N535" s="424"/>
      <c r="O535" s="414"/>
      <c r="P535" s="424"/>
      <c r="Q535" s="414"/>
      <c r="R535" s="414"/>
      <c r="S535" s="414"/>
      <c r="T535" s="347"/>
      <c r="U535" s="347"/>
      <c r="V535" s="347"/>
      <c r="W535" s="347"/>
      <c r="X535" s="347"/>
      <c r="Y535" s="257"/>
      <c r="Z535" s="257"/>
      <c r="AA535" s="257"/>
      <c r="AB535" s="257"/>
      <c r="AC535" s="257"/>
      <c r="AD535" s="257"/>
      <c r="AE535" s="257"/>
      <c r="AF535" s="257"/>
      <c r="AG535" s="257"/>
      <c r="AH535" s="257"/>
      <c r="AI535" s="257"/>
      <c r="AJ535" s="257"/>
      <c r="AK535" s="257"/>
      <c r="AL535" s="257"/>
      <c r="AM535" s="257"/>
      <c r="AN535" s="257"/>
      <c r="AO535" s="257"/>
      <c r="AP535" s="257"/>
      <c r="AQ535" s="257"/>
      <c r="AR535" s="257"/>
      <c r="AS535" s="257"/>
      <c r="AT535" s="257"/>
      <c r="AU535" s="257"/>
      <c r="AV535" s="257"/>
      <c r="AW535" s="257"/>
      <c r="AX535" s="257"/>
      <c r="AY535" s="257"/>
      <c r="AZ535" s="257"/>
      <c r="BA535" s="257"/>
      <c r="BB535" s="257"/>
      <c r="BC535" s="257"/>
      <c r="BD535" s="257"/>
      <c r="BE535" s="257"/>
      <c r="BF535" s="257"/>
      <c r="BG535" s="257"/>
      <c r="BH535" s="257"/>
      <c r="BI535" s="257"/>
      <c r="BJ535" s="257"/>
    </row>
    <row r="536" spans="2:62" ht="15.75" customHeight="1">
      <c r="B536" s="7"/>
      <c r="C536" s="347"/>
      <c r="D536" s="347"/>
      <c r="E536" s="414"/>
      <c r="F536" s="424"/>
      <c r="G536" s="347"/>
      <c r="H536" s="414"/>
      <c r="I536" s="424"/>
      <c r="J536" s="424"/>
      <c r="K536" s="414"/>
      <c r="L536" s="424"/>
      <c r="M536" s="414"/>
      <c r="N536" s="424"/>
      <c r="O536" s="414"/>
      <c r="P536" s="424"/>
      <c r="Q536" s="414"/>
      <c r="R536" s="414"/>
      <c r="S536" s="347"/>
      <c r="T536" s="347"/>
      <c r="U536" s="347"/>
      <c r="V536" s="347"/>
      <c r="W536" s="347"/>
      <c r="X536" s="347"/>
      <c r="Y536" s="257"/>
      <c r="Z536" s="257"/>
      <c r="AA536" s="257"/>
      <c r="AB536" s="257"/>
      <c r="AC536" s="257"/>
      <c r="AD536" s="257"/>
      <c r="AE536" s="257"/>
      <c r="AF536" s="257"/>
      <c r="AG536" s="257"/>
      <c r="AH536" s="257"/>
      <c r="AI536" s="257"/>
      <c r="AJ536" s="257"/>
      <c r="AK536" s="257"/>
      <c r="AL536" s="257"/>
      <c r="AM536" s="257"/>
      <c r="AN536" s="257"/>
      <c r="AO536" s="257"/>
      <c r="AP536" s="257"/>
      <c r="AQ536" s="257"/>
      <c r="AR536" s="257"/>
      <c r="AS536" s="257"/>
      <c r="AT536" s="257"/>
      <c r="AU536" s="257"/>
      <c r="AV536" s="257"/>
      <c r="AW536" s="257"/>
      <c r="AX536" s="257"/>
      <c r="AY536" s="257"/>
      <c r="AZ536" s="257"/>
      <c r="BA536" s="257"/>
      <c r="BB536" s="257"/>
      <c r="BC536" s="257"/>
      <c r="BD536" s="257"/>
      <c r="BE536" s="257"/>
      <c r="BF536" s="257"/>
      <c r="BG536" s="257"/>
      <c r="BH536" s="257"/>
      <c r="BI536" s="257"/>
      <c r="BJ536" s="257"/>
    </row>
    <row r="537" spans="2:62" ht="15.75" customHeight="1">
      <c r="B537" s="7"/>
      <c r="C537" s="347"/>
      <c r="D537" s="347"/>
      <c r="E537" s="414"/>
      <c r="F537" s="424"/>
      <c r="G537" s="347"/>
      <c r="H537" s="414"/>
      <c r="I537" s="424"/>
      <c r="J537" s="424"/>
      <c r="K537" s="414"/>
      <c r="L537" s="424"/>
      <c r="M537" s="414"/>
      <c r="N537" s="424"/>
      <c r="O537" s="414"/>
      <c r="P537" s="424"/>
      <c r="Q537" s="414"/>
      <c r="R537" s="414"/>
      <c r="S537" s="414"/>
      <c r="T537" s="347"/>
      <c r="U537" s="347"/>
      <c r="V537" s="347"/>
      <c r="W537" s="347"/>
      <c r="X537" s="347"/>
      <c r="Y537" s="257"/>
      <c r="Z537" s="257"/>
      <c r="AA537" s="257"/>
      <c r="AB537" s="257"/>
      <c r="AC537" s="257"/>
      <c r="AD537" s="257"/>
      <c r="AE537" s="257"/>
      <c r="AF537" s="257"/>
      <c r="AG537" s="257"/>
      <c r="AH537" s="257"/>
      <c r="AI537" s="257"/>
      <c r="AJ537" s="257"/>
      <c r="AK537" s="257"/>
      <c r="AL537" s="257"/>
      <c r="AM537" s="257"/>
      <c r="AN537" s="257"/>
      <c r="AO537" s="257"/>
      <c r="AP537" s="257"/>
      <c r="AQ537" s="257"/>
      <c r="AR537" s="257"/>
      <c r="AS537" s="257"/>
      <c r="AT537" s="257"/>
      <c r="AU537" s="257"/>
      <c r="AV537" s="257"/>
      <c r="AW537" s="257"/>
      <c r="AX537" s="257"/>
      <c r="AY537" s="257"/>
      <c r="AZ537" s="257"/>
      <c r="BA537" s="257"/>
      <c r="BB537" s="257"/>
      <c r="BC537" s="257"/>
      <c r="BD537" s="257"/>
      <c r="BE537" s="257"/>
      <c r="BF537" s="257"/>
      <c r="BG537" s="257"/>
      <c r="BH537" s="257"/>
      <c r="BI537" s="257"/>
      <c r="BJ537" s="257"/>
    </row>
    <row r="538" spans="2:62" ht="15.75" customHeight="1">
      <c r="B538" s="7"/>
      <c r="C538" s="347"/>
      <c r="D538" s="347"/>
      <c r="E538" s="414"/>
      <c r="F538" s="425"/>
      <c r="G538" s="347"/>
      <c r="H538" s="414"/>
      <c r="I538" s="425"/>
      <c r="J538" s="424"/>
      <c r="K538" s="414"/>
      <c r="L538" s="424"/>
      <c r="M538" s="414"/>
      <c r="N538" s="424"/>
      <c r="O538" s="414"/>
      <c r="P538" s="347"/>
      <c r="Q538" s="347"/>
      <c r="R538" s="414"/>
      <c r="S538" s="414"/>
      <c r="T538" s="347"/>
      <c r="U538" s="347"/>
      <c r="V538" s="347"/>
      <c r="W538" s="347"/>
      <c r="X538" s="347"/>
      <c r="Y538" s="257"/>
      <c r="Z538" s="257"/>
      <c r="AA538" s="257"/>
      <c r="AB538" s="257"/>
      <c r="AC538" s="257"/>
      <c r="AD538" s="257"/>
      <c r="AE538" s="257"/>
      <c r="AF538" s="257"/>
      <c r="AG538" s="257"/>
      <c r="AH538" s="257"/>
      <c r="AI538" s="257"/>
      <c r="AJ538" s="257"/>
      <c r="AK538" s="257"/>
      <c r="AL538" s="257"/>
      <c r="AM538" s="257"/>
      <c r="AN538" s="257"/>
      <c r="AO538" s="257"/>
      <c r="AP538" s="257"/>
      <c r="AQ538" s="257"/>
      <c r="AR538" s="257"/>
      <c r="AS538" s="257"/>
      <c r="AT538" s="257"/>
      <c r="AU538" s="257"/>
      <c r="AV538" s="257"/>
      <c r="AW538" s="257"/>
      <c r="AX538" s="257"/>
      <c r="AY538" s="257"/>
      <c r="AZ538" s="257"/>
      <c r="BA538" s="257"/>
      <c r="BB538" s="257"/>
      <c r="BC538" s="257"/>
      <c r="BD538" s="257"/>
      <c r="BE538" s="257"/>
      <c r="BF538" s="257"/>
      <c r="BG538" s="257"/>
      <c r="BH538" s="257"/>
      <c r="BI538" s="257"/>
      <c r="BJ538" s="257"/>
    </row>
    <row r="539" spans="2:62" ht="15.75" customHeight="1">
      <c r="B539" s="7"/>
      <c r="C539" s="413"/>
      <c r="D539" s="413"/>
      <c r="E539" s="416"/>
      <c r="F539" s="426"/>
      <c r="G539" s="413"/>
      <c r="H539" s="416"/>
      <c r="I539" s="426"/>
      <c r="J539" s="426"/>
      <c r="K539" s="416"/>
      <c r="L539" s="426"/>
      <c r="M539" s="416"/>
      <c r="N539" s="426"/>
      <c r="O539" s="416"/>
      <c r="P539" s="426"/>
      <c r="Q539" s="416"/>
      <c r="R539" s="416"/>
      <c r="S539" s="413"/>
      <c r="T539" s="347"/>
      <c r="U539" s="347"/>
      <c r="V539" s="347"/>
      <c r="W539" s="347"/>
      <c r="X539" s="347"/>
      <c r="Y539" s="257"/>
      <c r="Z539" s="257"/>
      <c r="AA539" s="257"/>
      <c r="AB539" s="257"/>
      <c r="AC539" s="257"/>
      <c r="AD539" s="257"/>
      <c r="AE539" s="257"/>
      <c r="AF539" s="257"/>
      <c r="AG539" s="257"/>
      <c r="AH539" s="257"/>
      <c r="AI539" s="257"/>
      <c r="AJ539" s="257"/>
      <c r="AK539" s="257"/>
      <c r="AL539" s="257"/>
      <c r="AM539" s="257"/>
      <c r="AN539" s="257"/>
      <c r="AO539" s="257"/>
      <c r="AP539" s="257"/>
      <c r="AQ539" s="257"/>
      <c r="AR539" s="257"/>
      <c r="AS539" s="257"/>
      <c r="AT539" s="257"/>
      <c r="AU539" s="257"/>
      <c r="AV539" s="257"/>
      <c r="AW539" s="257"/>
      <c r="AX539" s="257"/>
      <c r="AY539" s="257"/>
      <c r="AZ539" s="257"/>
      <c r="BA539" s="257"/>
      <c r="BB539" s="257"/>
      <c r="BC539" s="257"/>
      <c r="BD539" s="257"/>
      <c r="BE539" s="257"/>
      <c r="BF539" s="257"/>
      <c r="BG539" s="257"/>
      <c r="BH539" s="257"/>
      <c r="BI539" s="257"/>
      <c r="BJ539" s="257"/>
    </row>
    <row r="540" spans="2:62" ht="15.75" customHeight="1">
      <c r="B540" s="7"/>
      <c r="C540" s="347"/>
      <c r="D540" s="347"/>
      <c r="E540" s="414"/>
      <c r="F540" s="347"/>
      <c r="G540" s="347"/>
      <c r="H540" s="414"/>
      <c r="I540" s="347"/>
      <c r="J540" s="424"/>
      <c r="K540" s="414"/>
      <c r="L540" s="424"/>
      <c r="M540" s="414"/>
      <c r="N540" s="424"/>
      <c r="O540" s="414"/>
      <c r="P540" s="413"/>
      <c r="Q540" s="426"/>
      <c r="R540" s="426"/>
      <c r="S540" s="347"/>
      <c r="T540" s="347"/>
      <c r="U540" s="347"/>
      <c r="V540" s="347"/>
      <c r="W540" s="347"/>
      <c r="X540" s="347"/>
      <c r="Y540" s="257"/>
      <c r="Z540" s="257"/>
      <c r="AA540" s="257"/>
      <c r="AB540" s="257"/>
      <c r="AC540" s="257"/>
      <c r="AD540" s="257"/>
      <c r="AE540" s="257"/>
      <c r="AF540" s="257"/>
      <c r="AG540" s="257"/>
      <c r="AH540" s="257"/>
      <c r="AI540" s="257"/>
      <c r="AJ540" s="257"/>
      <c r="AK540" s="257"/>
      <c r="AL540" s="257"/>
      <c r="AM540" s="257"/>
      <c r="AN540" s="257"/>
      <c r="AO540" s="257"/>
      <c r="AP540" s="257"/>
      <c r="AQ540" s="257"/>
      <c r="AR540" s="257"/>
      <c r="AS540" s="257"/>
      <c r="AT540" s="257"/>
      <c r="AU540" s="257"/>
      <c r="AV540" s="257"/>
      <c r="AW540" s="257"/>
      <c r="AX540" s="257"/>
      <c r="AY540" s="257"/>
      <c r="AZ540" s="257"/>
      <c r="BA540" s="257"/>
      <c r="BB540" s="257"/>
      <c r="BC540" s="257"/>
      <c r="BD540" s="257"/>
      <c r="BE540" s="257"/>
      <c r="BF540" s="257"/>
      <c r="BG540" s="257"/>
      <c r="BH540" s="257"/>
      <c r="BI540" s="257"/>
      <c r="BJ540" s="257"/>
    </row>
    <row r="541" spans="2:62" ht="15.75" customHeight="1">
      <c r="B541" s="7"/>
      <c r="C541" s="347"/>
      <c r="D541" s="347"/>
      <c r="E541" s="414"/>
      <c r="F541" s="347"/>
      <c r="G541" s="347"/>
      <c r="H541" s="414"/>
      <c r="I541" s="347"/>
      <c r="J541" s="424"/>
      <c r="K541" s="414"/>
      <c r="L541" s="424"/>
      <c r="M541" s="414"/>
      <c r="N541" s="424"/>
      <c r="O541" s="414"/>
      <c r="P541" s="347"/>
      <c r="Q541" s="347"/>
      <c r="R541" s="414"/>
      <c r="S541" s="347"/>
      <c r="T541" s="347"/>
      <c r="U541" s="347"/>
      <c r="V541" s="347"/>
      <c r="W541" s="347"/>
      <c r="X541" s="347"/>
      <c r="Y541" s="257"/>
      <c r="Z541" s="257"/>
      <c r="AA541" s="257"/>
      <c r="AB541" s="257"/>
      <c r="AC541" s="257"/>
      <c r="AD541" s="257"/>
      <c r="AE541" s="257"/>
      <c r="AF541" s="257"/>
      <c r="AG541" s="257"/>
      <c r="AH541" s="257"/>
      <c r="AI541" s="257"/>
      <c r="AJ541" s="257"/>
      <c r="AK541" s="257"/>
      <c r="AL541" s="257"/>
      <c r="AM541" s="257"/>
      <c r="AN541" s="257"/>
      <c r="AO541" s="257"/>
      <c r="AP541" s="257"/>
      <c r="AQ541" s="257"/>
      <c r="AR541" s="257"/>
      <c r="AS541" s="257"/>
      <c r="AT541" s="257"/>
      <c r="AU541" s="257"/>
      <c r="AV541" s="257"/>
      <c r="AW541" s="257"/>
      <c r="AX541" s="257"/>
      <c r="AY541" s="257"/>
      <c r="AZ541" s="257"/>
      <c r="BA541" s="257"/>
      <c r="BB541" s="257"/>
      <c r="BC541" s="257"/>
      <c r="BD541" s="257"/>
      <c r="BE541" s="257"/>
      <c r="BF541" s="257"/>
      <c r="BG541" s="257"/>
      <c r="BH541" s="257"/>
      <c r="BI541" s="257"/>
      <c r="BJ541" s="257"/>
    </row>
    <row r="542" spans="2:62" ht="15.75" customHeight="1">
      <c r="B542" s="7"/>
      <c r="C542" s="413"/>
      <c r="D542" s="347"/>
      <c r="E542" s="414"/>
      <c r="F542" s="347"/>
      <c r="G542" s="347"/>
      <c r="H542" s="414"/>
      <c r="I542" s="347"/>
      <c r="J542" s="424"/>
      <c r="K542" s="414"/>
      <c r="L542" s="424"/>
      <c r="M542" s="414"/>
      <c r="N542" s="424"/>
      <c r="O542" s="414"/>
      <c r="P542" s="347"/>
      <c r="Q542" s="347"/>
      <c r="R542" s="414"/>
      <c r="S542" s="347"/>
      <c r="T542" s="347"/>
      <c r="U542" s="347"/>
      <c r="V542" s="347"/>
      <c r="W542" s="347"/>
      <c r="X542" s="347"/>
      <c r="Y542" s="257"/>
      <c r="Z542" s="257"/>
      <c r="AA542" s="257"/>
      <c r="AB542" s="257"/>
      <c r="AC542" s="257"/>
      <c r="AD542" s="257"/>
      <c r="AE542" s="257"/>
      <c r="AF542" s="257"/>
      <c r="AG542" s="257"/>
      <c r="AH542" s="257"/>
      <c r="AI542" s="257"/>
      <c r="AJ542" s="257"/>
      <c r="AK542" s="257"/>
      <c r="AL542" s="257"/>
      <c r="AM542" s="257"/>
      <c r="AN542" s="257"/>
      <c r="AO542" s="257"/>
      <c r="AP542" s="257"/>
      <c r="AQ542" s="257"/>
      <c r="AR542" s="257"/>
      <c r="AS542" s="257"/>
      <c r="AT542" s="257"/>
      <c r="AU542" s="257"/>
      <c r="AV542" s="257"/>
      <c r="AW542" s="257"/>
      <c r="AX542" s="257"/>
      <c r="AY542" s="257"/>
      <c r="AZ542" s="257"/>
      <c r="BA542" s="257"/>
      <c r="BB542" s="257"/>
      <c r="BC542" s="257"/>
      <c r="BD542" s="257"/>
      <c r="BE542" s="257"/>
      <c r="BF542" s="257"/>
      <c r="BG542" s="257"/>
      <c r="BH542" s="257"/>
      <c r="BI542" s="257"/>
      <c r="BJ542" s="257"/>
    </row>
    <row r="543" spans="2:62" ht="15.75" customHeight="1">
      <c r="B543" s="7"/>
      <c r="C543" s="347"/>
      <c r="D543" s="347"/>
      <c r="E543" s="347"/>
      <c r="F543" s="347"/>
      <c r="G543" s="347"/>
      <c r="H543" s="347"/>
      <c r="I543" s="347"/>
      <c r="J543" s="347"/>
      <c r="K543" s="347"/>
      <c r="L543" s="347"/>
      <c r="M543" s="347"/>
      <c r="N543" s="347"/>
      <c r="O543" s="347"/>
      <c r="P543" s="347"/>
      <c r="Q543" s="347"/>
      <c r="R543" s="347"/>
      <c r="S543" s="347"/>
      <c r="T543" s="347"/>
      <c r="U543" s="347"/>
      <c r="V543" s="347"/>
      <c r="W543" s="347"/>
      <c r="X543" s="347"/>
      <c r="Y543" s="257"/>
      <c r="Z543" s="257"/>
      <c r="AA543" s="257"/>
      <c r="AB543" s="257"/>
      <c r="AC543" s="257"/>
      <c r="AD543" s="257"/>
      <c r="AE543" s="257"/>
      <c r="AF543" s="257"/>
      <c r="AG543" s="257"/>
      <c r="AH543" s="257"/>
      <c r="AI543" s="257"/>
      <c r="AJ543" s="257"/>
      <c r="AK543" s="257"/>
      <c r="AL543" s="257"/>
      <c r="AM543" s="257"/>
      <c r="AN543" s="257"/>
      <c r="AO543" s="257"/>
      <c r="AP543" s="257"/>
      <c r="AQ543" s="257"/>
      <c r="AR543" s="257"/>
      <c r="AS543" s="257"/>
      <c r="AT543" s="257"/>
      <c r="AU543" s="257"/>
      <c r="AV543" s="257"/>
      <c r="AW543" s="257"/>
      <c r="AX543" s="257"/>
      <c r="AY543" s="257"/>
      <c r="AZ543" s="257"/>
      <c r="BA543" s="257"/>
      <c r="BB543" s="257"/>
      <c r="BC543" s="257"/>
      <c r="BD543" s="257"/>
      <c r="BE543" s="257"/>
      <c r="BF543" s="257"/>
      <c r="BG543" s="257"/>
      <c r="BH543" s="257"/>
      <c r="BI543" s="257"/>
      <c r="BJ543" s="257"/>
    </row>
    <row r="544" spans="2:62" ht="15.75" customHeight="1">
      <c r="B544" s="7"/>
      <c r="C544" s="347"/>
      <c r="D544" s="347"/>
      <c r="E544" s="414"/>
      <c r="F544" s="424"/>
      <c r="G544" s="347"/>
      <c r="H544" s="414"/>
      <c r="I544" s="424"/>
      <c r="J544" s="424"/>
      <c r="K544" s="347"/>
      <c r="L544" s="424"/>
      <c r="M544" s="347"/>
      <c r="N544" s="424"/>
      <c r="O544" s="347"/>
      <c r="P544" s="424"/>
      <c r="Q544" s="414"/>
      <c r="R544" s="414"/>
      <c r="S544" s="347"/>
      <c r="T544" s="347"/>
      <c r="U544" s="347"/>
      <c r="V544" s="347"/>
      <c r="W544" s="347"/>
      <c r="X544" s="347"/>
      <c r="Y544" s="257"/>
      <c r="Z544" s="257"/>
      <c r="AA544" s="257"/>
      <c r="AB544" s="257"/>
      <c r="AC544" s="257"/>
      <c r="AD544" s="257"/>
      <c r="AE544" s="257"/>
      <c r="AF544" s="257"/>
      <c r="AG544" s="257"/>
      <c r="AH544" s="257"/>
      <c r="AI544" s="257"/>
      <c r="AJ544" s="257"/>
      <c r="AK544" s="257"/>
      <c r="AL544" s="257"/>
      <c r="AM544" s="257"/>
      <c r="AN544" s="257"/>
      <c r="AO544" s="257"/>
      <c r="AP544" s="257"/>
      <c r="AQ544" s="257"/>
      <c r="AR544" s="257"/>
      <c r="AS544" s="257"/>
      <c r="AT544" s="257"/>
      <c r="AU544" s="257"/>
      <c r="AV544" s="257"/>
      <c r="AW544" s="257"/>
      <c r="AX544" s="257"/>
      <c r="AY544" s="257"/>
      <c r="AZ544" s="257"/>
      <c r="BA544" s="257"/>
      <c r="BB544" s="257"/>
      <c r="BC544" s="257"/>
      <c r="BD544" s="257"/>
      <c r="BE544" s="257"/>
      <c r="BF544" s="257"/>
      <c r="BG544" s="257"/>
      <c r="BH544" s="257"/>
      <c r="BI544" s="257"/>
      <c r="BJ544" s="257"/>
    </row>
    <row r="545" spans="2:62" ht="15.75" customHeight="1">
      <c r="B545" s="7"/>
      <c r="C545" s="347"/>
      <c r="D545" s="347"/>
      <c r="E545" s="414"/>
      <c r="F545" s="425"/>
      <c r="G545" s="347"/>
      <c r="H545" s="414"/>
      <c r="I545" s="425"/>
      <c r="J545" s="424"/>
      <c r="K545" s="414"/>
      <c r="L545" s="424"/>
      <c r="M545" s="414"/>
      <c r="N545" s="424"/>
      <c r="O545" s="414"/>
      <c r="P545" s="347"/>
      <c r="Q545" s="424"/>
      <c r="R545" s="424"/>
      <c r="S545" s="414"/>
      <c r="T545" s="347"/>
      <c r="U545" s="347"/>
      <c r="V545" s="347"/>
      <c r="W545" s="347"/>
      <c r="X545" s="347"/>
      <c r="Y545" s="257"/>
      <c r="Z545" s="257"/>
      <c r="AA545" s="257"/>
      <c r="AB545" s="257"/>
      <c r="AC545" s="257"/>
      <c r="AD545" s="257"/>
      <c r="AE545" s="257"/>
      <c r="AF545" s="257"/>
      <c r="AG545" s="257"/>
      <c r="AH545" s="257"/>
      <c r="AI545" s="257"/>
      <c r="AJ545" s="257"/>
      <c r="AK545" s="257"/>
      <c r="AL545" s="257"/>
      <c r="AM545" s="257"/>
      <c r="AN545" s="257"/>
      <c r="AO545" s="257"/>
      <c r="AP545" s="257"/>
      <c r="AQ545" s="257"/>
      <c r="AR545" s="257"/>
      <c r="AS545" s="257"/>
      <c r="AT545" s="257"/>
      <c r="AU545" s="257"/>
      <c r="AV545" s="257"/>
      <c r="AW545" s="257"/>
      <c r="AX545" s="257"/>
      <c r="AY545" s="257"/>
      <c r="AZ545" s="257"/>
      <c r="BA545" s="257"/>
      <c r="BB545" s="257"/>
      <c r="BC545" s="257"/>
      <c r="BD545" s="257"/>
      <c r="BE545" s="257"/>
      <c r="BF545" s="257"/>
      <c r="BG545" s="257"/>
      <c r="BH545" s="257"/>
      <c r="BI545" s="257"/>
      <c r="BJ545" s="257"/>
    </row>
    <row r="546" spans="2:62" ht="15.75" customHeight="1">
      <c r="B546" s="7"/>
      <c r="C546" s="347"/>
      <c r="D546" s="347"/>
      <c r="E546" s="414"/>
      <c r="F546" s="425"/>
      <c r="G546" s="347"/>
      <c r="H546" s="414"/>
      <c r="I546" s="425"/>
      <c r="J546" s="424"/>
      <c r="K546" s="414"/>
      <c r="L546" s="424"/>
      <c r="M546" s="414"/>
      <c r="N546" s="424"/>
      <c r="O546" s="414"/>
      <c r="P546" s="347"/>
      <c r="Q546" s="347"/>
      <c r="R546" s="414"/>
      <c r="S546" s="414"/>
      <c r="T546" s="347"/>
      <c r="U546" s="347"/>
      <c r="V546" s="347"/>
      <c r="W546" s="347"/>
      <c r="X546" s="347"/>
      <c r="Y546" s="257"/>
      <c r="Z546" s="257"/>
      <c r="AA546" s="257"/>
      <c r="AB546" s="257"/>
      <c r="AC546" s="257"/>
      <c r="AD546" s="257"/>
      <c r="AE546" s="257"/>
      <c r="AF546" s="257"/>
      <c r="AG546" s="257"/>
      <c r="AH546" s="257"/>
      <c r="AI546" s="257"/>
      <c r="AJ546" s="257"/>
      <c r="AK546" s="257"/>
      <c r="AL546" s="257"/>
      <c r="AM546" s="257"/>
      <c r="AN546" s="257"/>
      <c r="AO546" s="257"/>
      <c r="AP546" s="257"/>
      <c r="AQ546" s="257"/>
      <c r="AR546" s="257"/>
      <c r="AS546" s="257"/>
      <c r="AT546" s="257"/>
      <c r="AU546" s="257"/>
      <c r="AV546" s="257"/>
      <c r="AW546" s="257"/>
      <c r="AX546" s="257"/>
      <c r="AY546" s="257"/>
      <c r="AZ546" s="257"/>
      <c r="BA546" s="257"/>
      <c r="BB546" s="257"/>
      <c r="BC546" s="257"/>
      <c r="BD546" s="257"/>
      <c r="BE546" s="257"/>
      <c r="BF546" s="257"/>
      <c r="BG546" s="257"/>
      <c r="BH546" s="257"/>
      <c r="BI546" s="257"/>
      <c r="BJ546" s="257"/>
    </row>
    <row r="547" spans="2:62" ht="15.75" customHeight="1">
      <c r="B547" s="7"/>
      <c r="C547" s="347"/>
      <c r="D547" s="347"/>
      <c r="E547" s="414"/>
      <c r="F547" s="424"/>
      <c r="G547" s="347"/>
      <c r="H547" s="414"/>
      <c r="I547" s="424"/>
      <c r="J547" s="424"/>
      <c r="K547" s="414"/>
      <c r="L547" s="424"/>
      <c r="M547" s="414"/>
      <c r="N547" s="424"/>
      <c r="O547" s="414"/>
      <c r="P547" s="347"/>
      <c r="Q547" s="347"/>
      <c r="R547" s="414"/>
      <c r="S547" s="347"/>
      <c r="T547" s="347"/>
      <c r="U547" s="347"/>
      <c r="V547" s="347"/>
      <c r="W547" s="347"/>
      <c r="X547" s="347"/>
      <c r="Y547" s="257"/>
      <c r="Z547" s="257"/>
      <c r="AA547" s="257"/>
      <c r="AB547" s="257"/>
      <c r="AC547" s="257"/>
      <c r="AD547" s="257"/>
      <c r="AE547" s="257"/>
      <c r="AF547" s="257"/>
      <c r="AG547" s="257"/>
      <c r="AH547" s="257"/>
      <c r="AI547" s="257"/>
      <c r="AJ547" s="257"/>
      <c r="AK547" s="257"/>
      <c r="AL547" s="257"/>
      <c r="AM547" s="257"/>
      <c r="AN547" s="257"/>
      <c r="AO547" s="257"/>
      <c r="AP547" s="257"/>
      <c r="AQ547" s="257"/>
      <c r="AR547" s="257"/>
      <c r="AS547" s="257"/>
      <c r="AT547" s="257"/>
      <c r="AU547" s="257"/>
      <c r="AV547" s="257"/>
      <c r="AW547" s="257"/>
      <c r="AX547" s="257"/>
      <c r="AY547" s="257"/>
      <c r="AZ547" s="257"/>
      <c r="BA547" s="257"/>
      <c r="BB547" s="257"/>
      <c r="BC547" s="257"/>
      <c r="BD547" s="257"/>
      <c r="BE547" s="257"/>
      <c r="BF547" s="257"/>
      <c r="BG547" s="257"/>
      <c r="BH547" s="257"/>
      <c r="BI547" s="257"/>
      <c r="BJ547" s="257"/>
    </row>
    <row r="548" spans="2:62" ht="15.75" customHeight="1">
      <c r="B548" s="7"/>
      <c r="C548" s="413"/>
      <c r="D548" s="413"/>
      <c r="E548" s="416"/>
      <c r="F548" s="426"/>
      <c r="G548" s="413"/>
      <c r="H548" s="416"/>
      <c r="I548" s="426"/>
      <c r="J548" s="426"/>
      <c r="K548" s="416"/>
      <c r="L548" s="426"/>
      <c r="M548" s="416"/>
      <c r="N548" s="426"/>
      <c r="O548" s="416"/>
      <c r="P548" s="426"/>
      <c r="Q548" s="413"/>
      <c r="R548" s="416"/>
      <c r="S548" s="413"/>
      <c r="T548" s="347"/>
      <c r="U548" s="347"/>
      <c r="V548" s="347"/>
      <c r="W548" s="347"/>
      <c r="X548" s="347"/>
      <c r="Y548" s="257"/>
      <c r="Z548" s="257"/>
      <c r="AA548" s="257"/>
      <c r="AB548" s="257"/>
      <c r="AC548" s="257"/>
      <c r="AD548" s="257"/>
      <c r="AE548" s="257"/>
      <c r="AF548" s="257"/>
      <c r="AG548" s="257"/>
      <c r="AH548" s="257"/>
      <c r="AI548" s="257"/>
      <c r="AJ548" s="257"/>
      <c r="AK548" s="257"/>
      <c r="AL548" s="257"/>
      <c r="AM548" s="257"/>
      <c r="AN548" s="257"/>
      <c r="AO548" s="257"/>
      <c r="AP548" s="257"/>
      <c r="AQ548" s="257"/>
      <c r="AR548" s="257"/>
      <c r="AS548" s="257"/>
      <c r="AT548" s="257"/>
      <c r="AU548" s="257"/>
      <c r="AV548" s="257"/>
      <c r="AW548" s="257"/>
      <c r="AX548" s="257"/>
      <c r="AY548" s="257"/>
      <c r="AZ548" s="257"/>
      <c r="BA548" s="257"/>
      <c r="BB548" s="257"/>
      <c r="BC548" s="257"/>
      <c r="BD548" s="257"/>
      <c r="BE548" s="257"/>
      <c r="BF548" s="257"/>
      <c r="BG548" s="257"/>
      <c r="BH548" s="257"/>
      <c r="BI548" s="257"/>
      <c r="BJ548" s="257"/>
    </row>
    <row r="549" spans="2:62" ht="15.75" customHeight="1">
      <c r="B549" s="7"/>
      <c r="C549" s="347"/>
      <c r="D549" s="347"/>
      <c r="E549" s="347"/>
      <c r="F549" s="347"/>
      <c r="G549" s="347"/>
      <c r="H549" s="347"/>
      <c r="I549" s="347"/>
      <c r="J549" s="347"/>
      <c r="K549" s="347"/>
      <c r="L549" s="347"/>
      <c r="M549" s="347"/>
      <c r="N549" s="347"/>
      <c r="O549" s="347"/>
      <c r="P549" s="413"/>
      <c r="Q549" s="426"/>
      <c r="R549" s="426"/>
      <c r="S549" s="347"/>
      <c r="T549" s="347"/>
      <c r="U549" s="347"/>
      <c r="V549" s="347"/>
      <c r="W549" s="347"/>
      <c r="X549" s="347"/>
      <c r="Y549" s="257"/>
      <c r="Z549" s="257"/>
      <c r="AA549" s="257"/>
      <c r="AB549" s="257"/>
      <c r="AC549" s="257"/>
      <c r="AD549" s="257"/>
      <c r="AE549" s="257"/>
      <c r="AF549" s="257"/>
      <c r="AG549" s="257"/>
      <c r="AH549" s="257"/>
      <c r="AI549" s="257"/>
      <c r="AJ549" s="257"/>
      <c r="AK549" s="257"/>
      <c r="AL549" s="257"/>
      <c r="AM549" s="257"/>
      <c r="AN549" s="257"/>
      <c r="AO549" s="257"/>
      <c r="AP549" s="257"/>
      <c r="AQ549" s="257"/>
      <c r="AR549" s="257"/>
      <c r="AS549" s="257"/>
      <c r="AT549" s="257"/>
      <c r="AU549" s="257"/>
      <c r="AV549" s="257"/>
      <c r="AW549" s="257"/>
      <c r="AX549" s="257"/>
      <c r="AY549" s="257"/>
      <c r="AZ549" s="257"/>
      <c r="BA549" s="257"/>
      <c r="BB549" s="257"/>
      <c r="BC549" s="257"/>
      <c r="BD549" s="257"/>
      <c r="BE549" s="257"/>
      <c r="BF549" s="257"/>
      <c r="BG549" s="257"/>
      <c r="BH549" s="257"/>
      <c r="BI549" s="257"/>
      <c r="BJ549" s="257"/>
    </row>
    <row r="550" spans="2:62" ht="15.75" customHeight="1">
      <c r="B550" s="7"/>
      <c r="C550" s="347"/>
      <c r="D550" s="347"/>
      <c r="E550" s="414"/>
      <c r="F550" s="424"/>
      <c r="G550" s="347"/>
      <c r="H550" s="414"/>
      <c r="I550" s="424"/>
      <c r="J550" s="424"/>
      <c r="K550" s="414"/>
      <c r="L550" s="424"/>
      <c r="M550" s="414"/>
      <c r="N550" s="424"/>
      <c r="O550" s="414"/>
      <c r="P550" s="347"/>
      <c r="Q550" s="347"/>
      <c r="R550" s="414"/>
      <c r="S550" s="347"/>
      <c r="T550" s="347"/>
      <c r="U550" s="347"/>
      <c r="V550" s="347"/>
      <c r="W550" s="347"/>
      <c r="X550" s="347"/>
      <c r="Y550" s="257"/>
      <c r="Z550" s="257"/>
      <c r="AA550" s="257"/>
      <c r="AB550" s="257"/>
      <c r="AC550" s="257"/>
      <c r="AD550" s="257"/>
      <c r="AE550" s="257"/>
      <c r="AF550" s="257"/>
      <c r="AG550" s="257"/>
      <c r="AH550" s="257"/>
      <c r="AI550" s="257"/>
      <c r="AJ550" s="257"/>
      <c r="AK550" s="257"/>
      <c r="AL550" s="257"/>
      <c r="AM550" s="257"/>
      <c r="AN550" s="257"/>
      <c r="AO550" s="257"/>
      <c r="AP550" s="257"/>
      <c r="AQ550" s="257"/>
      <c r="AR550" s="257"/>
      <c r="AS550" s="257"/>
      <c r="AT550" s="257"/>
      <c r="AU550" s="257"/>
      <c r="AV550" s="257"/>
      <c r="AW550" s="257"/>
      <c r="AX550" s="257"/>
      <c r="AY550" s="257"/>
      <c r="AZ550" s="257"/>
      <c r="BA550" s="257"/>
      <c r="BB550" s="257"/>
      <c r="BC550" s="257"/>
      <c r="BD550" s="257"/>
      <c r="BE550" s="257"/>
      <c r="BF550" s="257"/>
      <c r="BG550" s="257"/>
      <c r="BH550" s="257"/>
      <c r="BI550" s="257"/>
      <c r="BJ550" s="257"/>
    </row>
    <row r="551" spans="2:62" ht="15.75" customHeight="1">
      <c r="B551" s="7"/>
      <c r="C551" s="413"/>
      <c r="D551" s="347"/>
      <c r="E551" s="414"/>
      <c r="F551" s="424"/>
      <c r="G551" s="347"/>
      <c r="H551" s="414"/>
      <c r="I551" s="424"/>
      <c r="J551" s="424"/>
      <c r="K551" s="414"/>
      <c r="L551" s="424"/>
      <c r="M551" s="414"/>
      <c r="N551" s="424"/>
      <c r="O551" s="414"/>
      <c r="P551" s="347"/>
      <c r="Q551" s="347"/>
      <c r="R551" s="414"/>
      <c r="S551" s="347"/>
      <c r="T551" s="347"/>
      <c r="U551" s="347"/>
      <c r="V551" s="347"/>
      <c r="W551" s="347"/>
      <c r="X551" s="347"/>
      <c r="Y551" s="257"/>
      <c r="Z551" s="257"/>
      <c r="AA551" s="257"/>
      <c r="AB551" s="257"/>
      <c r="AC551" s="257"/>
      <c r="AD551" s="257"/>
      <c r="AE551" s="257"/>
      <c r="AF551" s="257"/>
      <c r="AG551" s="257"/>
      <c r="AH551" s="257"/>
      <c r="AI551" s="257"/>
      <c r="AJ551" s="257"/>
      <c r="AK551" s="257"/>
      <c r="AL551" s="257"/>
      <c r="AM551" s="257"/>
      <c r="AN551" s="257"/>
      <c r="AO551" s="257"/>
      <c r="AP551" s="257"/>
      <c r="AQ551" s="257"/>
      <c r="AR551" s="257"/>
      <c r="AS551" s="257"/>
      <c r="AT551" s="257"/>
      <c r="AU551" s="257"/>
      <c r="AV551" s="257"/>
      <c r="AW551" s="257"/>
      <c r="AX551" s="257"/>
      <c r="AY551" s="257"/>
      <c r="AZ551" s="257"/>
      <c r="BA551" s="257"/>
      <c r="BB551" s="257"/>
      <c r="BC551" s="257"/>
      <c r="BD551" s="257"/>
      <c r="BE551" s="257"/>
      <c r="BF551" s="257"/>
      <c r="BG551" s="257"/>
      <c r="BH551" s="257"/>
      <c r="BI551" s="257"/>
      <c r="BJ551" s="257"/>
    </row>
    <row r="552" spans="2:62" ht="15.75" customHeight="1">
      <c r="B552" s="7"/>
      <c r="C552" s="347"/>
      <c r="D552" s="347"/>
      <c r="E552" s="414"/>
      <c r="F552" s="424"/>
      <c r="G552" s="347"/>
      <c r="H552" s="414"/>
      <c r="I552" s="424"/>
      <c r="J552" s="424"/>
      <c r="K552" s="414"/>
      <c r="L552" s="424"/>
      <c r="M552" s="414"/>
      <c r="N552" s="424"/>
      <c r="O552" s="414"/>
      <c r="P552" s="347"/>
      <c r="Q552" s="347"/>
      <c r="R552" s="414"/>
      <c r="S552" s="347"/>
      <c r="T552" s="347"/>
      <c r="U552" s="347"/>
      <c r="V552" s="347"/>
      <c r="W552" s="347"/>
      <c r="X552" s="347"/>
      <c r="Y552" s="257"/>
      <c r="Z552" s="257"/>
      <c r="AA552" s="257"/>
      <c r="AB552" s="257"/>
      <c r="AC552" s="257"/>
      <c r="AD552" s="257"/>
      <c r="AE552" s="257"/>
      <c r="AF552" s="257"/>
      <c r="AG552" s="257"/>
      <c r="AH552" s="257"/>
      <c r="AI552" s="257"/>
      <c r="AJ552" s="257"/>
      <c r="AK552" s="257"/>
      <c r="AL552" s="257"/>
      <c r="AM552" s="257"/>
      <c r="AN552" s="257"/>
      <c r="AO552" s="257"/>
      <c r="AP552" s="257"/>
      <c r="AQ552" s="257"/>
      <c r="AR552" s="257"/>
      <c r="AS552" s="257"/>
      <c r="AT552" s="257"/>
      <c r="AU552" s="257"/>
      <c r="AV552" s="257"/>
      <c r="AW552" s="257"/>
      <c r="AX552" s="257"/>
      <c r="AY552" s="257"/>
      <c r="AZ552" s="257"/>
      <c r="BA552" s="257"/>
      <c r="BB552" s="257"/>
      <c r="BC552" s="257"/>
      <c r="BD552" s="257"/>
      <c r="BE552" s="257"/>
      <c r="BF552" s="257"/>
      <c r="BG552" s="257"/>
      <c r="BH552" s="257"/>
      <c r="BI552" s="257"/>
      <c r="BJ552" s="257"/>
    </row>
    <row r="553" spans="2:62" ht="15.75" customHeight="1">
      <c r="B553" s="7"/>
      <c r="C553" s="347"/>
      <c r="D553" s="347"/>
      <c r="E553" s="347"/>
      <c r="F553" s="347"/>
      <c r="G553" s="347"/>
      <c r="H553" s="347"/>
      <c r="I553" s="347"/>
      <c r="J553" s="347"/>
      <c r="K553" s="347"/>
      <c r="L553" s="347"/>
      <c r="M553" s="347"/>
      <c r="N553" s="347"/>
      <c r="O553" s="347"/>
      <c r="P553" s="424"/>
      <c r="Q553" s="414"/>
      <c r="R553" s="347"/>
      <c r="S553" s="414"/>
      <c r="T553" s="347"/>
      <c r="U553" s="347"/>
      <c r="V553" s="347"/>
      <c r="W553" s="347"/>
      <c r="X553" s="347"/>
      <c r="Y553" s="257"/>
      <c r="Z553" s="257"/>
      <c r="AA553" s="257"/>
      <c r="AB553" s="257"/>
      <c r="AC553" s="257"/>
      <c r="AD553" s="257"/>
      <c r="AE553" s="257"/>
      <c r="AF553" s="257"/>
      <c r="AG553" s="257"/>
      <c r="AH553" s="257"/>
      <c r="AI553" s="257"/>
      <c r="AJ553" s="257"/>
      <c r="AK553" s="257"/>
      <c r="AL553" s="257"/>
      <c r="AM553" s="257"/>
      <c r="AN553" s="257"/>
      <c r="AO553" s="257"/>
      <c r="AP553" s="257"/>
      <c r="AQ553" s="257"/>
      <c r="AR553" s="257"/>
      <c r="AS553" s="257"/>
      <c r="AT553" s="257"/>
      <c r="AU553" s="257"/>
      <c r="AV553" s="257"/>
      <c r="AW553" s="257"/>
      <c r="AX553" s="257"/>
      <c r="AY553" s="257"/>
      <c r="AZ553" s="257"/>
      <c r="BA553" s="257"/>
      <c r="BB553" s="257"/>
      <c r="BC553" s="257"/>
      <c r="BD553" s="257"/>
      <c r="BE553" s="257"/>
      <c r="BF553" s="257"/>
      <c r="BG553" s="257"/>
      <c r="BH553" s="257"/>
      <c r="BI553" s="257"/>
      <c r="BJ553" s="257"/>
    </row>
    <row r="554" spans="2:62" ht="15.75" customHeight="1">
      <c r="B554" s="7"/>
      <c r="C554" s="347"/>
      <c r="D554" s="347"/>
      <c r="E554" s="347"/>
      <c r="F554" s="347"/>
      <c r="G554" s="347"/>
      <c r="H554" s="347"/>
      <c r="I554" s="347"/>
      <c r="J554" s="347"/>
      <c r="K554" s="347"/>
      <c r="L554" s="347"/>
      <c r="M554" s="347"/>
      <c r="N554" s="347"/>
      <c r="O554" s="347"/>
      <c r="P554" s="424"/>
      <c r="Q554" s="414"/>
      <c r="R554" s="347"/>
      <c r="S554" s="414"/>
      <c r="T554" s="347"/>
      <c r="U554" s="347"/>
      <c r="V554" s="347"/>
      <c r="W554" s="347"/>
      <c r="X554" s="347"/>
      <c r="Y554" s="257"/>
      <c r="Z554" s="257"/>
      <c r="AA554" s="257"/>
      <c r="AB554" s="257"/>
      <c r="AC554" s="257"/>
      <c r="AD554" s="257"/>
      <c r="AE554" s="257"/>
      <c r="AF554" s="257"/>
      <c r="AG554" s="257"/>
      <c r="AH554" s="257"/>
      <c r="AI554" s="257"/>
      <c r="AJ554" s="257"/>
      <c r="AK554" s="257"/>
      <c r="AL554" s="257"/>
      <c r="AM554" s="257"/>
      <c r="AN554" s="257"/>
      <c r="AO554" s="257"/>
      <c r="AP554" s="257"/>
      <c r="AQ554" s="257"/>
      <c r="AR554" s="257"/>
      <c r="AS554" s="257"/>
      <c r="AT554" s="257"/>
      <c r="AU554" s="257"/>
      <c r="AV554" s="257"/>
      <c r="AW554" s="257"/>
      <c r="AX554" s="257"/>
      <c r="AY554" s="257"/>
      <c r="AZ554" s="257"/>
      <c r="BA554" s="257"/>
      <c r="BB554" s="257"/>
      <c r="BC554" s="257"/>
      <c r="BD554" s="257"/>
      <c r="BE554" s="257"/>
      <c r="BF554" s="257"/>
      <c r="BG554" s="257"/>
      <c r="BH554" s="257"/>
      <c r="BI554" s="257"/>
      <c r="BJ554" s="257"/>
    </row>
    <row r="555" spans="2:62" ht="15.75" customHeight="1">
      <c r="B555" s="7"/>
      <c r="C555" s="347"/>
      <c r="D555" s="347"/>
      <c r="E555" s="347"/>
      <c r="F555" s="347"/>
      <c r="G555" s="347"/>
      <c r="H555" s="347"/>
      <c r="I555" s="347"/>
      <c r="J555" s="347"/>
      <c r="K555" s="347"/>
      <c r="L555" s="347"/>
      <c r="M555" s="347"/>
      <c r="N555" s="347"/>
      <c r="O555" s="347"/>
      <c r="P555" s="424"/>
      <c r="Q555" s="414"/>
      <c r="R555" s="347"/>
      <c r="S555" s="414"/>
      <c r="T555" s="347"/>
      <c r="U555" s="347"/>
      <c r="V555" s="347"/>
      <c r="W555" s="347"/>
      <c r="X555" s="347"/>
      <c r="Y555" s="257"/>
      <c r="Z555" s="257"/>
      <c r="AA555" s="257"/>
      <c r="AB555" s="257"/>
      <c r="AC555" s="257"/>
      <c r="AD555" s="257"/>
      <c r="AE555" s="257"/>
      <c r="AF555" s="257"/>
      <c r="AG555" s="257"/>
      <c r="AH555" s="257"/>
      <c r="AI555" s="257"/>
      <c r="AJ555" s="257"/>
      <c r="AK555" s="257"/>
      <c r="AL555" s="257"/>
      <c r="AM555" s="257"/>
      <c r="AN555" s="257"/>
      <c r="AO555" s="257"/>
      <c r="AP555" s="257"/>
      <c r="AQ555" s="257"/>
      <c r="AR555" s="257"/>
      <c r="AS555" s="257"/>
      <c r="AT555" s="257"/>
      <c r="AU555" s="257"/>
      <c r="AV555" s="257"/>
      <c r="AW555" s="257"/>
      <c r="AX555" s="257"/>
      <c r="AY555" s="257"/>
      <c r="AZ555" s="257"/>
      <c r="BA555" s="257"/>
      <c r="BB555" s="257"/>
      <c r="BC555" s="257"/>
      <c r="BD555" s="257"/>
      <c r="BE555" s="257"/>
      <c r="BF555" s="257"/>
      <c r="BG555" s="257"/>
      <c r="BH555" s="257"/>
      <c r="BI555" s="257"/>
      <c r="BJ555" s="257"/>
    </row>
    <row r="556" spans="2:62" ht="15.75" customHeight="1">
      <c r="B556" s="7"/>
      <c r="C556" s="347"/>
      <c r="D556" s="347"/>
      <c r="E556" s="347"/>
      <c r="F556" s="347"/>
      <c r="G556" s="347"/>
      <c r="H556" s="347"/>
      <c r="I556" s="347"/>
      <c r="J556" s="347"/>
      <c r="K556" s="347"/>
      <c r="L556" s="347"/>
      <c r="M556" s="347"/>
      <c r="N556" s="347"/>
      <c r="O556" s="347"/>
      <c r="P556" s="424"/>
      <c r="Q556" s="414"/>
      <c r="R556" s="347"/>
      <c r="S556" s="414"/>
      <c r="T556" s="347"/>
      <c r="U556" s="347"/>
      <c r="V556" s="347"/>
      <c r="W556" s="347"/>
      <c r="X556" s="347"/>
      <c r="Y556" s="257"/>
      <c r="Z556" s="257"/>
      <c r="AA556" s="257"/>
      <c r="AB556" s="257"/>
      <c r="AC556" s="257"/>
      <c r="AD556" s="257"/>
      <c r="AE556" s="257"/>
      <c r="AF556" s="257"/>
      <c r="AG556" s="257"/>
      <c r="AH556" s="257"/>
      <c r="AI556" s="257"/>
      <c r="AJ556" s="257"/>
      <c r="AK556" s="257"/>
      <c r="AL556" s="257"/>
      <c r="AM556" s="257"/>
      <c r="AN556" s="257"/>
      <c r="AO556" s="257"/>
      <c r="AP556" s="257"/>
      <c r="AQ556" s="257"/>
      <c r="AR556" s="257"/>
      <c r="AS556" s="257"/>
      <c r="AT556" s="257"/>
      <c r="AU556" s="257"/>
      <c r="AV556" s="257"/>
      <c r="AW556" s="257"/>
      <c r="AX556" s="257"/>
      <c r="AY556" s="257"/>
      <c r="AZ556" s="257"/>
      <c r="BA556" s="257"/>
      <c r="BB556" s="257"/>
      <c r="BC556" s="257"/>
      <c r="BD556" s="257"/>
      <c r="BE556" s="257"/>
      <c r="BF556" s="257"/>
      <c r="BG556" s="257"/>
      <c r="BH556" s="257"/>
      <c r="BI556" s="257"/>
      <c r="BJ556" s="257"/>
    </row>
    <row r="557" spans="2:62" ht="15.75" customHeight="1">
      <c r="B557" s="7"/>
      <c r="C557" s="347"/>
      <c r="D557" s="347"/>
      <c r="E557" s="347"/>
      <c r="F557" s="347"/>
      <c r="G557" s="347"/>
      <c r="H557" s="347"/>
      <c r="I557" s="347"/>
      <c r="J557" s="347"/>
      <c r="K557" s="347"/>
      <c r="L557" s="347"/>
      <c r="M557" s="347"/>
      <c r="N557" s="347"/>
      <c r="O557" s="347"/>
      <c r="P557" s="424"/>
      <c r="Q557" s="414"/>
      <c r="R557" s="347"/>
      <c r="S557" s="414"/>
      <c r="T557" s="347"/>
      <c r="U557" s="347"/>
      <c r="V557" s="347"/>
      <c r="W557" s="347"/>
      <c r="X557" s="347"/>
      <c r="Y557" s="257"/>
      <c r="Z557" s="257"/>
      <c r="AA557" s="257"/>
      <c r="AB557" s="257"/>
      <c r="AC557" s="257"/>
      <c r="AD557" s="257"/>
      <c r="AE557" s="257"/>
      <c r="AF557" s="257"/>
      <c r="AG557" s="257"/>
      <c r="AH557" s="257"/>
      <c r="AI557" s="257"/>
      <c r="AJ557" s="257"/>
      <c r="AK557" s="257"/>
      <c r="AL557" s="257"/>
      <c r="AM557" s="257"/>
      <c r="AN557" s="257"/>
      <c r="AO557" s="257"/>
      <c r="AP557" s="257"/>
      <c r="AQ557" s="257"/>
      <c r="AR557" s="257"/>
      <c r="AS557" s="257"/>
      <c r="AT557" s="257"/>
      <c r="AU557" s="257"/>
      <c r="AV557" s="257"/>
      <c r="AW557" s="257"/>
      <c r="AX557" s="257"/>
      <c r="AY557" s="257"/>
      <c r="AZ557" s="257"/>
      <c r="BA557" s="257"/>
      <c r="BB557" s="257"/>
      <c r="BC557" s="257"/>
      <c r="BD557" s="257"/>
      <c r="BE557" s="257"/>
      <c r="BF557" s="257"/>
      <c r="BG557" s="257"/>
      <c r="BH557" s="257"/>
      <c r="BI557" s="257"/>
      <c r="BJ557" s="257"/>
    </row>
    <row r="558" spans="2:62" ht="15.75" customHeight="1">
      <c r="B558" s="7"/>
      <c r="C558" s="347"/>
      <c r="D558" s="347"/>
      <c r="E558" s="347"/>
      <c r="F558" s="347"/>
      <c r="G558" s="347"/>
      <c r="H558" s="347"/>
      <c r="I558" s="347"/>
      <c r="J558" s="347"/>
      <c r="K558" s="347"/>
      <c r="L558" s="347"/>
      <c r="M558" s="347"/>
      <c r="N558" s="347"/>
      <c r="O558" s="347"/>
      <c r="P558" s="424"/>
      <c r="Q558" s="414"/>
      <c r="R558" s="347"/>
      <c r="S558" s="414"/>
      <c r="T558" s="347"/>
      <c r="U558" s="347"/>
      <c r="V558" s="347"/>
      <c r="W558" s="347"/>
      <c r="X558" s="347"/>
      <c r="Y558" s="257"/>
      <c r="Z558" s="257"/>
      <c r="AA558" s="257"/>
      <c r="AB558" s="257"/>
      <c r="AC558" s="257"/>
      <c r="AD558" s="257"/>
      <c r="AE558" s="257"/>
      <c r="AF558" s="257"/>
      <c r="AG558" s="257"/>
      <c r="AH558" s="257"/>
      <c r="AI558" s="257"/>
      <c r="AJ558" s="257"/>
      <c r="AK558" s="257"/>
      <c r="AL558" s="257"/>
      <c r="AM558" s="257"/>
      <c r="AN558" s="257"/>
      <c r="AO558" s="257"/>
      <c r="AP558" s="257"/>
      <c r="AQ558" s="257"/>
      <c r="AR558" s="257"/>
      <c r="AS558" s="257"/>
      <c r="AT558" s="257"/>
      <c r="AU558" s="257"/>
      <c r="AV558" s="257"/>
      <c r="AW558" s="257"/>
      <c r="AX558" s="257"/>
      <c r="AY558" s="257"/>
      <c r="AZ558" s="257"/>
      <c r="BA558" s="257"/>
      <c r="BB558" s="257"/>
      <c r="BC558" s="257"/>
      <c r="BD558" s="257"/>
      <c r="BE558" s="257"/>
      <c r="BF558" s="257"/>
      <c r="BG558" s="257"/>
      <c r="BH558" s="257"/>
      <c r="BI558" s="257"/>
      <c r="BJ558" s="257"/>
    </row>
    <row r="559" spans="2:62" ht="15.75" customHeight="1">
      <c r="B559" s="7"/>
      <c r="C559" s="347"/>
      <c r="D559" s="347"/>
      <c r="E559" s="347"/>
      <c r="F559" s="347"/>
      <c r="G559" s="347"/>
      <c r="H559" s="347"/>
      <c r="I559" s="347"/>
      <c r="J559" s="347"/>
      <c r="K559" s="347"/>
      <c r="L559" s="347"/>
      <c r="M559" s="347"/>
      <c r="N559" s="347"/>
      <c r="O559" s="347"/>
      <c r="P559" s="424"/>
      <c r="Q559" s="414"/>
      <c r="R559" s="347"/>
      <c r="S559" s="414"/>
      <c r="T559" s="347"/>
      <c r="U559" s="347"/>
      <c r="V559" s="347"/>
      <c r="W559" s="347"/>
      <c r="X559" s="347"/>
      <c r="Y559" s="257"/>
      <c r="Z559" s="257"/>
      <c r="AA559" s="257"/>
      <c r="AB559" s="257"/>
      <c r="AC559" s="257"/>
      <c r="AD559" s="257"/>
      <c r="AE559" s="257"/>
      <c r="AF559" s="257"/>
      <c r="AG559" s="257"/>
      <c r="AH559" s="257"/>
      <c r="AI559" s="257"/>
      <c r="AJ559" s="257"/>
      <c r="AK559" s="257"/>
      <c r="AL559" s="257"/>
      <c r="AM559" s="257"/>
      <c r="AN559" s="257"/>
      <c r="AO559" s="257"/>
      <c r="AP559" s="257"/>
      <c r="AQ559" s="257"/>
      <c r="AR559" s="257"/>
      <c r="AS559" s="257"/>
      <c r="AT559" s="257"/>
      <c r="AU559" s="257"/>
      <c r="AV559" s="257"/>
      <c r="AW559" s="257"/>
      <c r="AX559" s="257"/>
      <c r="AY559" s="257"/>
      <c r="AZ559" s="257"/>
      <c r="BA559" s="257"/>
      <c r="BB559" s="257"/>
      <c r="BC559" s="257"/>
      <c r="BD559" s="257"/>
      <c r="BE559" s="257"/>
      <c r="BF559" s="257"/>
      <c r="BG559" s="257"/>
      <c r="BH559" s="257"/>
      <c r="BI559" s="257"/>
      <c r="BJ559" s="257"/>
    </row>
    <row r="560" spans="2:62" ht="15.75" customHeight="1">
      <c r="B560" s="7"/>
      <c r="C560" s="347"/>
      <c r="D560" s="347"/>
      <c r="E560" s="347"/>
      <c r="F560" s="347"/>
      <c r="G560" s="347"/>
      <c r="H560" s="347"/>
      <c r="I560" s="347"/>
      <c r="J560" s="347"/>
      <c r="K560" s="347"/>
      <c r="L560" s="347"/>
      <c r="M560" s="347"/>
      <c r="N560" s="347"/>
      <c r="O560" s="347"/>
      <c r="P560" s="424"/>
      <c r="Q560" s="414"/>
      <c r="R560" s="347"/>
      <c r="S560" s="414"/>
      <c r="T560" s="347"/>
      <c r="U560" s="347"/>
      <c r="V560" s="347"/>
      <c r="W560" s="347"/>
      <c r="X560" s="347"/>
      <c r="Y560" s="257"/>
      <c r="Z560" s="257"/>
      <c r="AA560" s="257"/>
      <c r="AB560" s="257"/>
      <c r="AC560" s="257"/>
      <c r="AD560" s="257"/>
      <c r="AE560" s="257"/>
      <c r="AF560" s="257"/>
      <c r="AG560" s="257"/>
      <c r="AH560" s="257"/>
      <c r="AI560" s="257"/>
      <c r="AJ560" s="257"/>
      <c r="AK560" s="257"/>
      <c r="AL560" s="257"/>
      <c r="AM560" s="257"/>
      <c r="AN560" s="257"/>
      <c r="AO560" s="257"/>
      <c r="AP560" s="257"/>
      <c r="AQ560" s="257"/>
      <c r="AR560" s="257"/>
      <c r="AS560" s="257"/>
      <c r="AT560" s="257"/>
      <c r="AU560" s="257"/>
      <c r="AV560" s="257"/>
      <c r="AW560" s="257"/>
      <c r="AX560" s="257"/>
      <c r="AY560" s="257"/>
      <c r="AZ560" s="257"/>
      <c r="BA560" s="257"/>
      <c r="BB560" s="257"/>
      <c r="BC560" s="257"/>
      <c r="BD560" s="257"/>
      <c r="BE560" s="257"/>
      <c r="BF560" s="257"/>
      <c r="BG560" s="257"/>
      <c r="BH560" s="257"/>
      <c r="BI560" s="257"/>
      <c r="BJ560" s="257"/>
    </row>
    <row r="561" spans="2:62" ht="15.75" customHeight="1">
      <c r="B561" s="7"/>
      <c r="C561" s="413"/>
      <c r="D561" s="413"/>
      <c r="E561" s="347"/>
      <c r="F561" s="347"/>
      <c r="G561" s="413"/>
      <c r="H561" s="347"/>
      <c r="I561" s="347"/>
      <c r="J561" s="347"/>
      <c r="K561" s="347"/>
      <c r="L561" s="347"/>
      <c r="M561" s="347"/>
      <c r="N561" s="347"/>
      <c r="O561" s="347"/>
      <c r="P561" s="426"/>
      <c r="Q561" s="416"/>
      <c r="R561" s="347"/>
      <c r="S561" s="416"/>
      <c r="T561" s="347"/>
      <c r="U561" s="347"/>
      <c r="V561" s="347"/>
      <c r="W561" s="347"/>
      <c r="X561" s="347"/>
      <c r="Y561" s="257"/>
      <c r="Z561" s="257"/>
      <c r="AA561" s="257"/>
      <c r="AB561" s="257"/>
      <c r="AC561" s="257"/>
      <c r="AD561" s="257"/>
      <c r="AE561" s="257"/>
      <c r="AF561" s="257"/>
      <c r="AG561" s="257"/>
      <c r="AH561" s="257"/>
      <c r="AI561" s="257"/>
      <c r="AJ561" s="257"/>
      <c r="AK561" s="257"/>
      <c r="AL561" s="257"/>
      <c r="AM561" s="257"/>
      <c r="AN561" s="257"/>
      <c r="AO561" s="257"/>
      <c r="AP561" s="257"/>
      <c r="AQ561" s="257"/>
      <c r="AR561" s="257"/>
      <c r="AS561" s="257"/>
      <c r="AT561" s="257"/>
      <c r="AU561" s="257"/>
      <c r="AV561" s="257"/>
      <c r="AW561" s="257"/>
      <c r="AX561" s="257"/>
      <c r="AY561" s="257"/>
      <c r="AZ561" s="257"/>
      <c r="BA561" s="257"/>
      <c r="BB561" s="257"/>
      <c r="BC561" s="257"/>
      <c r="BD561" s="257"/>
      <c r="BE561" s="257"/>
      <c r="BF561" s="257"/>
      <c r="BG561" s="257"/>
      <c r="BH561" s="257"/>
      <c r="BI561" s="257"/>
      <c r="BJ561" s="257"/>
    </row>
    <row r="562" spans="2:62" ht="15.75" customHeight="1">
      <c r="B562" s="7"/>
      <c r="C562" s="347"/>
      <c r="D562" s="347"/>
      <c r="E562" s="347"/>
      <c r="F562" s="347"/>
      <c r="G562" s="347"/>
      <c r="H562" s="347"/>
      <c r="I562" s="347"/>
      <c r="J562" s="347"/>
      <c r="K562" s="347"/>
      <c r="L562" s="347"/>
      <c r="M562" s="347"/>
      <c r="N562" s="347"/>
      <c r="O562" s="347"/>
      <c r="P562" s="426"/>
      <c r="Q562" s="426"/>
      <c r="R562" s="347"/>
      <c r="S562" s="347"/>
      <c r="T562" s="347"/>
      <c r="U562" s="347"/>
      <c r="V562" s="347"/>
      <c r="W562" s="347"/>
      <c r="X562" s="347"/>
      <c r="Y562" s="257"/>
      <c r="Z562" s="257"/>
      <c r="AA562" s="257"/>
      <c r="AB562" s="257"/>
      <c r="AC562" s="257"/>
      <c r="AD562" s="257"/>
      <c r="AE562" s="257"/>
      <c r="AF562" s="257"/>
      <c r="AG562" s="257"/>
      <c r="AH562" s="257"/>
      <c r="AI562" s="257"/>
      <c r="AJ562" s="257"/>
      <c r="AK562" s="257"/>
      <c r="AL562" s="257"/>
      <c r="AM562" s="257"/>
      <c r="AN562" s="257"/>
      <c r="AO562" s="257"/>
      <c r="AP562" s="257"/>
      <c r="AQ562" s="257"/>
      <c r="AR562" s="257"/>
      <c r="AS562" s="257"/>
      <c r="AT562" s="257"/>
      <c r="AU562" s="257"/>
      <c r="AV562" s="257"/>
      <c r="AW562" s="257"/>
      <c r="AX562" s="257"/>
      <c r="AY562" s="257"/>
      <c r="AZ562" s="257"/>
      <c r="BA562" s="257"/>
      <c r="BB562" s="257"/>
      <c r="BC562" s="257"/>
      <c r="BD562" s="257"/>
      <c r="BE562" s="257"/>
      <c r="BF562" s="257"/>
      <c r="BG562" s="257"/>
      <c r="BH562" s="257"/>
      <c r="BI562" s="257"/>
      <c r="BJ562" s="257"/>
    </row>
    <row r="563" spans="2:62" ht="15.75" customHeight="1">
      <c r="B563" s="7"/>
      <c r="C563" s="347"/>
      <c r="D563" s="347"/>
      <c r="E563" s="347"/>
      <c r="F563" s="347"/>
      <c r="G563" s="347"/>
      <c r="H563" s="347"/>
      <c r="I563" s="347"/>
      <c r="J563" s="347"/>
      <c r="K563" s="347"/>
      <c r="L563" s="347"/>
      <c r="M563" s="347"/>
      <c r="N563" s="347"/>
      <c r="O563" s="347"/>
      <c r="P563" s="424"/>
      <c r="Q563" s="414"/>
      <c r="R563" s="347"/>
      <c r="S563" s="414"/>
      <c r="T563" s="347"/>
      <c r="U563" s="347"/>
      <c r="V563" s="347"/>
      <c r="W563" s="347"/>
      <c r="X563" s="347"/>
      <c r="Y563" s="257"/>
      <c r="Z563" s="257"/>
      <c r="AA563" s="257"/>
      <c r="AB563" s="257"/>
      <c r="AC563" s="257"/>
      <c r="AD563" s="257"/>
      <c r="AE563" s="257"/>
      <c r="AF563" s="257"/>
      <c r="AG563" s="257"/>
      <c r="AH563" s="257"/>
      <c r="AI563" s="257"/>
      <c r="AJ563" s="257"/>
      <c r="AK563" s="257"/>
      <c r="AL563" s="257"/>
      <c r="AM563" s="257"/>
      <c r="AN563" s="257"/>
      <c r="AO563" s="257"/>
      <c r="AP563" s="257"/>
      <c r="AQ563" s="257"/>
      <c r="AR563" s="257"/>
      <c r="AS563" s="257"/>
      <c r="AT563" s="257"/>
      <c r="AU563" s="257"/>
      <c r="AV563" s="257"/>
      <c r="AW563" s="257"/>
      <c r="AX563" s="257"/>
      <c r="AY563" s="257"/>
      <c r="AZ563" s="257"/>
      <c r="BA563" s="257"/>
      <c r="BB563" s="257"/>
      <c r="BC563" s="257"/>
      <c r="BD563" s="257"/>
      <c r="BE563" s="257"/>
      <c r="BF563" s="257"/>
      <c r="BG563" s="257"/>
      <c r="BH563" s="257"/>
      <c r="BI563" s="257"/>
      <c r="BJ563" s="257"/>
    </row>
    <row r="564" spans="2:62" ht="15.75" customHeight="1">
      <c r="B564" s="7"/>
      <c r="C564" s="347"/>
      <c r="D564" s="347"/>
      <c r="E564" s="347"/>
      <c r="F564" s="347"/>
      <c r="G564" s="347"/>
      <c r="H564" s="347"/>
      <c r="I564" s="347"/>
      <c r="J564" s="347"/>
      <c r="K564" s="347"/>
      <c r="L564" s="347"/>
      <c r="M564" s="347"/>
      <c r="N564" s="347"/>
      <c r="O564" s="347"/>
      <c r="P564" s="424"/>
      <c r="Q564" s="414"/>
      <c r="R564" s="347"/>
      <c r="S564" s="414"/>
      <c r="T564" s="347"/>
      <c r="U564" s="347"/>
      <c r="V564" s="347"/>
      <c r="W564" s="347"/>
      <c r="X564" s="347"/>
      <c r="Y564" s="257"/>
      <c r="Z564" s="257"/>
      <c r="AA564" s="257"/>
      <c r="AB564" s="257"/>
      <c r="AC564" s="257"/>
      <c r="AD564" s="257"/>
      <c r="AE564" s="257"/>
      <c r="AF564" s="257"/>
      <c r="AG564" s="257"/>
      <c r="AH564" s="257"/>
      <c r="AI564" s="257"/>
      <c r="AJ564" s="257"/>
      <c r="AK564" s="257"/>
      <c r="AL564" s="257"/>
      <c r="AM564" s="257"/>
      <c r="AN564" s="257"/>
      <c r="AO564" s="257"/>
      <c r="AP564" s="257"/>
      <c r="AQ564" s="257"/>
      <c r="AR564" s="257"/>
      <c r="AS564" s="257"/>
      <c r="AT564" s="257"/>
      <c r="AU564" s="257"/>
      <c r="AV564" s="257"/>
      <c r="AW564" s="257"/>
      <c r="AX564" s="257"/>
      <c r="AY564" s="257"/>
      <c r="AZ564" s="257"/>
      <c r="BA564" s="257"/>
      <c r="BB564" s="257"/>
      <c r="BC564" s="257"/>
      <c r="BD564" s="257"/>
      <c r="BE564" s="257"/>
      <c r="BF564" s="257"/>
      <c r="BG564" s="257"/>
      <c r="BH564" s="257"/>
      <c r="BI564" s="257"/>
      <c r="BJ564" s="257"/>
    </row>
    <row r="565" spans="2:62" ht="15.75" customHeight="1">
      <c r="B565" s="7"/>
      <c r="C565" s="413"/>
      <c r="D565" s="347"/>
      <c r="E565" s="347"/>
      <c r="F565" s="347"/>
      <c r="G565" s="347"/>
      <c r="H565" s="347"/>
      <c r="I565" s="347"/>
      <c r="J565" s="347"/>
      <c r="K565" s="347"/>
      <c r="L565" s="347"/>
      <c r="M565" s="347"/>
      <c r="N565" s="347"/>
      <c r="O565" s="347"/>
      <c r="P565" s="426"/>
      <c r="Q565" s="416"/>
      <c r="R565" s="347"/>
      <c r="S565" s="416"/>
      <c r="T565" s="347"/>
      <c r="U565" s="347"/>
      <c r="V565" s="347"/>
      <c r="W565" s="347"/>
      <c r="X565" s="347"/>
      <c r="Y565" s="257"/>
      <c r="Z565" s="257"/>
      <c r="AA565" s="257"/>
      <c r="AB565" s="257"/>
      <c r="AC565" s="257"/>
      <c r="AD565" s="257"/>
      <c r="AE565" s="257"/>
      <c r="AF565" s="257"/>
      <c r="AG565" s="257"/>
      <c r="AH565" s="257"/>
      <c r="AI565" s="257"/>
      <c r="AJ565" s="257"/>
      <c r="AK565" s="257"/>
      <c r="AL565" s="257"/>
      <c r="AM565" s="257"/>
      <c r="AN565" s="257"/>
      <c r="AO565" s="257"/>
      <c r="AP565" s="257"/>
      <c r="AQ565" s="257"/>
      <c r="AR565" s="257"/>
      <c r="AS565" s="257"/>
      <c r="AT565" s="257"/>
      <c r="AU565" s="257"/>
      <c r="AV565" s="257"/>
      <c r="AW565" s="257"/>
      <c r="AX565" s="257"/>
      <c r="AY565" s="257"/>
      <c r="AZ565" s="257"/>
      <c r="BA565" s="257"/>
      <c r="BB565" s="257"/>
      <c r="BC565" s="257"/>
      <c r="BD565" s="257"/>
      <c r="BE565" s="257"/>
      <c r="BF565" s="257"/>
      <c r="BG565" s="257"/>
      <c r="BH565" s="257"/>
      <c r="BI565" s="257"/>
      <c r="BJ565" s="257"/>
    </row>
    <row r="566" spans="2:62" ht="15.75" customHeight="1">
      <c r="B566" s="7"/>
      <c r="C566" s="347"/>
      <c r="D566" s="347"/>
      <c r="E566" s="347"/>
      <c r="F566" s="347"/>
      <c r="G566" s="347"/>
      <c r="H566" s="347"/>
      <c r="I566" s="347"/>
      <c r="J566" s="347"/>
      <c r="K566" s="347"/>
      <c r="L566" s="347"/>
      <c r="M566" s="347"/>
      <c r="N566" s="347"/>
      <c r="O566" s="347"/>
      <c r="P566" s="426"/>
      <c r="Q566" s="426"/>
      <c r="R566" s="347"/>
      <c r="S566" s="347"/>
      <c r="T566" s="347"/>
      <c r="U566" s="347"/>
      <c r="V566" s="347"/>
      <c r="W566" s="347"/>
      <c r="X566" s="347"/>
      <c r="Y566" s="257"/>
      <c r="Z566" s="257"/>
      <c r="AA566" s="257"/>
      <c r="AB566" s="257"/>
      <c r="AC566" s="257"/>
      <c r="AD566" s="257"/>
      <c r="AE566" s="257"/>
      <c r="AF566" s="257"/>
      <c r="AG566" s="257"/>
      <c r="AH566" s="257"/>
      <c r="AI566" s="257"/>
      <c r="AJ566" s="257"/>
      <c r="AK566" s="257"/>
      <c r="AL566" s="257"/>
      <c r="AM566" s="257"/>
      <c r="AN566" s="257"/>
      <c r="AO566" s="257"/>
      <c r="AP566" s="257"/>
      <c r="AQ566" s="257"/>
      <c r="AR566" s="257"/>
      <c r="AS566" s="257"/>
      <c r="AT566" s="257"/>
      <c r="AU566" s="257"/>
      <c r="AV566" s="257"/>
      <c r="AW566" s="257"/>
      <c r="AX566" s="257"/>
      <c r="AY566" s="257"/>
      <c r="AZ566" s="257"/>
      <c r="BA566" s="257"/>
      <c r="BB566" s="257"/>
      <c r="BC566" s="257"/>
      <c r="BD566" s="257"/>
      <c r="BE566" s="257"/>
      <c r="BF566" s="257"/>
      <c r="BG566" s="257"/>
      <c r="BH566" s="257"/>
      <c r="BI566" s="257"/>
      <c r="BJ566" s="257"/>
    </row>
    <row r="567" spans="2:62" ht="15.75" customHeight="1">
      <c r="B567" s="7"/>
      <c r="C567" s="347"/>
      <c r="D567" s="347"/>
      <c r="E567" s="347"/>
      <c r="F567" s="347"/>
      <c r="G567" s="347"/>
      <c r="H567" s="347"/>
      <c r="I567" s="347"/>
      <c r="J567" s="347"/>
      <c r="K567" s="347"/>
      <c r="L567" s="347"/>
      <c r="M567" s="347"/>
      <c r="N567" s="347"/>
      <c r="O567" s="347"/>
      <c r="P567" s="424"/>
      <c r="Q567" s="414"/>
      <c r="R567" s="347"/>
      <c r="S567" s="414"/>
      <c r="T567" s="347"/>
      <c r="U567" s="347"/>
      <c r="V567" s="347"/>
      <c r="W567" s="347"/>
      <c r="X567" s="347"/>
      <c r="Y567" s="257"/>
      <c r="Z567" s="257"/>
      <c r="AA567" s="257"/>
      <c r="AB567" s="257"/>
      <c r="AC567" s="257"/>
      <c r="AD567" s="257"/>
      <c r="AE567" s="257"/>
      <c r="AF567" s="257"/>
      <c r="AG567" s="257"/>
      <c r="AH567" s="257"/>
      <c r="AI567" s="257"/>
      <c r="AJ567" s="257"/>
      <c r="AK567" s="257"/>
      <c r="AL567" s="257"/>
      <c r="AM567" s="257"/>
      <c r="AN567" s="257"/>
      <c r="AO567" s="257"/>
      <c r="AP567" s="257"/>
      <c r="AQ567" s="257"/>
      <c r="AR567" s="257"/>
      <c r="AS567" s="257"/>
      <c r="AT567" s="257"/>
      <c r="AU567" s="257"/>
      <c r="AV567" s="257"/>
      <c r="AW567" s="257"/>
      <c r="AX567" s="257"/>
      <c r="AY567" s="257"/>
      <c r="AZ567" s="257"/>
      <c r="BA567" s="257"/>
      <c r="BB567" s="257"/>
      <c r="BC567" s="257"/>
      <c r="BD567" s="257"/>
      <c r="BE567" s="257"/>
      <c r="BF567" s="257"/>
      <c r="BG567" s="257"/>
      <c r="BH567" s="257"/>
      <c r="BI567" s="257"/>
      <c r="BJ567" s="257"/>
    </row>
    <row r="568" spans="2:62" ht="15.75" customHeight="1">
      <c r="B568" s="7"/>
      <c r="C568" s="413"/>
      <c r="D568" s="413"/>
      <c r="E568" s="347"/>
      <c r="F568" s="347"/>
      <c r="G568" s="413"/>
      <c r="H568" s="347"/>
      <c r="I568" s="347"/>
      <c r="J568" s="347"/>
      <c r="K568" s="347"/>
      <c r="L568" s="347"/>
      <c r="M568" s="347"/>
      <c r="N568" s="347"/>
      <c r="O568" s="347"/>
      <c r="P568" s="426"/>
      <c r="Q568" s="416"/>
      <c r="R568" s="347"/>
      <c r="S568" s="416"/>
      <c r="T568" s="347"/>
      <c r="U568" s="347"/>
      <c r="V568" s="347"/>
      <c r="W568" s="347"/>
      <c r="X568" s="347"/>
      <c r="Y568" s="257"/>
      <c r="Z568" s="257"/>
      <c r="AA568" s="257"/>
      <c r="AB568" s="257"/>
      <c r="AC568" s="257"/>
      <c r="AD568" s="257"/>
      <c r="AE568" s="257"/>
      <c r="AF568" s="257"/>
      <c r="AG568" s="257"/>
      <c r="AH568" s="257"/>
      <c r="AI568" s="257"/>
      <c r="AJ568" s="257"/>
      <c r="AK568" s="257"/>
      <c r="AL568" s="257"/>
      <c r="AM568" s="257"/>
      <c r="AN568" s="257"/>
      <c r="AO568" s="257"/>
      <c r="AP568" s="257"/>
      <c r="AQ568" s="257"/>
      <c r="AR568" s="257"/>
      <c r="AS568" s="257"/>
      <c r="AT568" s="257"/>
      <c r="AU568" s="257"/>
      <c r="AV568" s="257"/>
      <c r="AW568" s="257"/>
      <c r="AX568" s="257"/>
      <c r="AY568" s="257"/>
      <c r="AZ568" s="257"/>
      <c r="BA568" s="257"/>
      <c r="BB568" s="257"/>
      <c r="BC568" s="257"/>
      <c r="BD568" s="257"/>
      <c r="BE568" s="257"/>
      <c r="BF568" s="257"/>
      <c r="BG568" s="257"/>
      <c r="BH568" s="257"/>
      <c r="BI568" s="257"/>
      <c r="BJ568" s="257"/>
    </row>
    <row r="569" spans="2:62" ht="15.75" customHeight="1">
      <c r="B569" s="7"/>
      <c r="C569" s="347"/>
      <c r="D569" s="347"/>
      <c r="E569" s="347"/>
      <c r="F569" s="347"/>
      <c r="G569" s="347"/>
      <c r="H569" s="347"/>
      <c r="I569" s="347"/>
      <c r="J569" s="347"/>
      <c r="K569" s="347"/>
      <c r="L569" s="347"/>
      <c r="M569" s="347"/>
      <c r="N569" s="347"/>
      <c r="O569" s="347"/>
      <c r="P569" s="426"/>
      <c r="Q569" s="426"/>
      <c r="R569" s="347"/>
      <c r="S569" s="347"/>
      <c r="T569" s="347"/>
      <c r="U569" s="347"/>
      <c r="V569" s="347"/>
      <c r="W569" s="347"/>
      <c r="X569" s="347"/>
      <c r="Y569" s="257"/>
      <c r="Z569" s="257"/>
      <c r="AA569" s="257"/>
      <c r="AB569" s="257"/>
      <c r="AC569" s="257"/>
      <c r="AD569" s="257"/>
      <c r="AE569" s="257"/>
      <c r="AF569" s="257"/>
      <c r="AG569" s="257"/>
      <c r="AH569" s="257"/>
      <c r="AI569" s="257"/>
      <c r="AJ569" s="257"/>
      <c r="AK569" s="257"/>
      <c r="AL569" s="257"/>
      <c r="AM569" s="257"/>
      <c r="AN569" s="257"/>
      <c r="AO569" s="257"/>
      <c r="AP569" s="257"/>
      <c r="AQ569" s="257"/>
      <c r="AR569" s="257"/>
      <c r="AS569" s="257"/>
      <c r="AT569" s="257"/>
      <c r="AU569" s="257"/>
      <c r="AV569" s="257"/>
      <c r="AW569" s="257"/>
      <c r="AX569" s="257"/>
      <c r="AY569" s="257"/>
      <c r="AZ569" s="257"/>
      <c r="BA569" s="257"/>
      <c r="BB569" s="257"/>
      <c r="BC569" s="257"/>
      <c r="BD569" s="257"/>
      <c r="BE569" s="257"/>
      <c r="BF569" s="257"/>
      <c r="BG569" s="257"/>
      <c r="BH569" s="257"/>
      <c r="BI569" s="257"/>
      <c r="BJ569" s="257"/>
    </row>
    <row r="570" spans="2:62" ht="15.75" customHeight="1">
      <c r="B570" s="7"/>
      <c r="C570" s="347"/>
      <c r="D570" s="347"/>
      <c r="E570" s="414"/>
      <c r="F570" s="424"/>
      <c r="G570" s="347"/>
      <c r="H570" s="414"/>
      <c r="I570" s="424"/>
      <c r="J570" s="424"/>
      <c r="K570" s="414"/>
      <c r="L570" s="424"/>
      <c r="M570" s="414"/>
      <c r="N570" s="424"/>
      <c r="O570" s="414"/>
      <c r="P570" s="424"/>
      <c r="Q570" s="414"/>
      <c r="R570" s="414"/>
      <c r="S570" s="347"/>
      <c r="T570" s="347"/>
      <c r="U570" s="347"/>
      <c r="V570" s="347"/>
      <c r="W570" s="347"/>
      <c r="X570" s="347"/>
      <c r="Y570" s="257"/>
      <c r="Z570" s="257"/>
      <c r="AA570" s="257"/>
      <c r="AB570" s="257"/>
      <c r="AC570" s="257"/>
      <c r="AD570" s="257"/>
      <c r="AE570" s="257"/>
      <c r="AF570" s="257"/>
      <c r="AG570" s="257"/>
      <c r="AH570" s="257"/>
      <c r="AI570" s="257"/>
      <c r="AJ570" s="257"/>
      <c r="AK570" s="257"/>
      <c r="AL570" s="257"/>
      <c r="AM570" s="257"/>
      <c r="AN570" s="257"/>
      <c r="AO570" s="257"/>
      <c r="AP570" s="257"/>
      <c r="AQ570" s="257"/>
      <c r="AR570" s="257"/>
      <c r="AS570" s="257"/>
      <c r="AT570" s="257"/>
      <c r="AU570" s="257"/>
      <c r="AV570" s="257"/>
      <c r="AW570" s="257"/>
      <c r="AX570" s="257"/>
      <c r="AY570" s="257"/>
      <c r="AZ570" s="257"/>
      <c r="BA570" s="257"/>
      <c r="BB570" s="257"/>
      <c r="BC570" s="257"/>
      <c r="BD570" s="257"/>
      <c r="BE570" s="257"/>
      <c r="BF570" s="257"/>
      <c r="BG570" s="257"/>
      <c r="BH570" s="257"/>
      <c r="BI570" s="257"/>
      <c r="BJ570" s="257"/>
    </row>
    <row r="571" spans="2:62" ht="15.75" customHeight="1">
      <c r="B571" s="7"/>
      <c r="C571" s="413"/>
      <c r="D571" s="413"/>
      <c r="E571" s="416"/>
      <c r="F571" s="426"/>
      <c r="G571" s="413"/>
      <c r="H571" s="416"/>
      <c r="I571" s="426"/>
      <c r="J571" s="426"/>
      <c r="K571" s="416"/>
      <c r="L571" s="426"/>
      <c r="M571" s="416"/>
      <c r="N571" s="426"/>
      <c r="O571" s="416"/>
      <c r="P571" s="426"/>
      <c r="Q571" s="416"/>
      <c r="R571" s="416"/>
      <c r="S571" s="416"/>
      <c r="T571" s="347"/>
      <c r="U571" s="347"/>
      <c r="V571" s="347"/>
      <c r="W571" s="347"/>
      <c r="X571" s="347"/>
      <c r="Y571" s="257"/>
      <c r="Z571" s="257"/>
      <c r="AA571" s="257"/>
      <c r="AB571" s="257"/>
      <c r="AC571" s="257"/>
      <c r="AD571" s="257"/>
      <c r="AE571" s="257"/>
      <c r="AF571" s="257"/>
      <c r="AG571" s="257"/>
      <c r="AH571" s="257"/>
      <c r="AI571" s="257"/>
      <c r="AJ571" s="257"/>
      <c r="AK571" s="257"/>
      <c r="AL571" s="257"/>
      <c r="AM571" s="257"/>
      <c r="AN571" s="257"/>
      <c r="AO571" s="257"/>
      <c r="AP571" s="257"/>
      <c r="AQ571" s="257"/>
      <c r="AR571" s="257"/>
      <c r="AS571" s="257"/>
      <c r="AT571" s="257"/>
      <c r="AU571" s="257"/>
      <c r="AV571" s="257"/>
      <c r="AW571" s="257"/>
      <c r="AX571" s="257"/>
      <c r="AY571" s="257"/>
      <c r="AZ571" s="257"/>
      <c r="BA571" s="257"/>
      <c r="BB571" s="257"/>
      <c r="BC571" s="257"/>
      <c r="BD571" s="257"/>
      <c r="BE571" s="257"/>
      <c r="BF571" s="257"/>
      <c r="BG571" s="257"/>
      <c r="BH571" s="257"/>
      <c r="BI571" s="257"/>
      <c r="BJ571" s="257"/>
    </row>
    <row r="572" spans="2:62" ht="15.75" customHeight="1">
      <c r="B572" s="7"/>
      <c r="C572" s="347"/>
      <c r="D572" s="347"/>
      <c r="E572" s="414"/>
      <c r="F572" s="424"/>
      <c r="G572" s="347"/>
      <c r="H572" s="414"/>
      <c r="I572" s="424"/>
      <c r="J572" s="414"/>
      <c r="K572" s="424"/>
      <c r="L572" s="414"/>
      <c r="M572" s="347"/>
      <c r="N572" s="414"/>
      <c r="O572" s="424"/>
      <c r="P572" s="416"/>
      <c r="Q572" s="426"/>
      <c r="R572" s="426"/>
      <c r="S572" s="414"/>
      <c r="T572" s="347"/>
      <c r="U572" s="347"/>
      <c r="V572" s="347"/>
      <c r="W572" s="347"/>
      <c r="X572" s="347"/>
      <c r="Y572" s="257"/>
      <c r="Z572" s="257"/>
      <c r="AA572" s="257"/>
      <c r="AB572" s="257"/>
      <c r="AC572" s="257"/>
      <c r="AD572" s="257"/>
      <c r="AE572" s="257"/>
      <c r="AF572" s="257"/>
      <c r="AG572" s="257"/>
      <c r="AH572" s="257"/>
      <c r="AI572" s="257"/>
      <c r="AJ572" s="257"/>
      <c r="AK572" s="257"/>
      <c r="AL572" s="257"/>
      <c r="AM572" s="257"/>
      <c r="AN572" s="257"/>
      <c r="AO572" s="257"/>
      <c r="AP572" s="257"/>
      <c r="AQ572" s="257"/>
      <c r="AR572" s="257"/>
      <c r="AS572" s="257"/>
      <c r="AT572" s="257"/>
      <c r="AU572" s="257"/>
      <c r="AV572" s="257"/>
      <c r="AW572" s="257"/>
      <c r="AX572" s="257"/>
      <c r="AY572" s="257"/>
      <c r="AZ572" s="257"/>
      <c r="BA572" s="257"/>
      <c r="BB572" s="257"/>
      <c r="BC572" s="257"/>
      <c r="BD572" s="257"/>
      <c r="BE572" s="257"/>
      <c r="BF572" s="257"/>
      <c r="BG572" s="257"/>
      <c r="BH572" s="257"/>
      <c r="BI572" s="257"/>
      <c r="BJ572" s="257"/>
    </row>
    <row r="573" spans="2:62" ht="15.75" customHeight="1">
      <c r="B573" s="7"/>
      <c r="C573" s="347"/>
      <c r="D573" s="347"/>
      <c r="E573" s="414"/>
      <c r="F573" s="424"/>
      <c r="G573" s="347"/>
      <c r="H573" s="414"/>
      <c r="I573" s="424"/>
      <c r="J573" s="414"/>
      <c r="K573" s="424"/>
      <c r="L573" s="414"/>
      <c r="M573" s="347"/>
      <c r="N573" s="414"/>
      <c r="O573" s="424"/>
      <c r="P573" s="414"/>
      <c r="Q573" s="347"/>
      <c r="R573" s="424"/>
      <c r="S573" s="414"/>
      <c r="T573" s="347"/>
      <c r="U573" s="347"/>
      <c r="V573" s="347"/>
      <c r="W573" s="347"/>
      <c r="X573" s="347"/>
      <c r="Y573" s="257"/>
      <c r="Z573" s="257"/>
      <c r="AA573" s="257"/>
      <c r="AB573" s="257"/>
      <c r="AC573" s="257"/>
      <c r="AD573" s="257"/>
      <c r="AE573" s="257"/>
      <c r="AF573" s="257"/>
      <c r="AG573" s="257"/>
      <c r="AH573" s="257"/>
      <c r="AI573" s="257"/>
      <c r="AJ573" s="257"/>
      <c r="AK573" s="257"/>
      <c r="AL573" s="257"/>
      <c r="AM573" s="257"/>
      <c r="AN573" s="257"/>
      <c r="AO573" s="257"/>
      <c r="AP573" s="257"/>
      <c r="AQ573" s="257"/>
      <c r="AR573" s="257"/>
      <c r="AS573" s="257"/>
      <c r="AT573" s="257"/>
      <c r="AU573" s="257"/>
      <c r="AV573" s="257"/>
      <c r="AW573" s="257"/>
      <c r="AX573" s="257"/>
      <c r="AY573" s="257"/>
      <c r="AZ573" s="257"/>
      <c r="BA573" s="257"/>
      <c r="BB573" s="257"/>
      <c r="BC573" s="257"/>
      <c r="BD573" s="257"/>
      <c r="BE573" s="257"/>
      <c r="BF573" s="257"/>
      <c r="BG573" s="257"/>
      <c r="BH573" s="257"/>
      <c r="BI573" s="257"/>
      <c r="BJ573" s="257"/>
    </row>
    <row r="574" spans="2:62" ht="15.75" customHeight="1">
      <c r="B574" s="7"/>
      <c r="C574" s="347"/>
      <c r="D574" s="347"/>
      <c r="E574" s="347"/>
      <c r="F574" s="347"/>
      <c r="G574" s="347"/>
      <c r="H574" s="347"/>
      <c r="I574" s="347"/>
      <c r="J574" s="347"/>
      <c r="K574" s="347"/>
      <c r="L574" s="347"/>
      <c r="M574" s="347"/>
      <c r="N574" s="347"/>
      <c r="O574" s="347"/>
      <c r="P574" s="347"/>
      <c r="Q574" s="347"/>
      <c r="R574" s="424"/>
      <c r="S574" s="414"/>
      <c r="T574" s="347"/>
      <c r="U574" s="347"/>
      <c r="V574" s="347"/>
      <c r="W574" s="347"/>
      <c r="X574" s="347"/>
      <c r="Y574" s="257"/>
      <c r="Z574" s="257"/>
      <c r="AA574" s="257"/>
      <c r="AB574" s="257"/>
      <c r="AC574" s="257"/>
      <c r="AD574" s="257"/>
      <c r="AE574" s="257"/>
      <c r="AF574" s="257"/>
      <c r="AG574" s="257"/>
      <c r="AH574" s="257"/>
      <c r="AI574" s="257"/>
      <c r="AJ574" s="257"/>
      <c r="AK574" s="257"/>
      <c r="AL574" s="257"/>
      <c r="AM574" s="257"/>
      <c r="AN574" s="257"/>
      <c r="AO574" s="257"/>
      <c r="AP574" s="257"/>
      <c r="AQ574" s="257"/>
      <c r="AR574" s="257"/>
      <c r="AS574" s="257"/>
      <c r="AT574" s="257"/>
      <c r="AU574" s="257"/>
      <c r="AV574" s="257"/>
      <c r="AW574" s="257"/>
      <c r="AX574" s="257"/>
      <c r="AY574" s="257"/>
      <c r="AZ574" s="257"/>
      <c r="BA574" s="257"/>
      <c r="BB574" s="257"/>
      <c r="BC574" s="257"/>
      <c r="BD574" s="257"/>
      <c r="BE574" s="257"/>
      <c r="BF574" s="257"/>
      <c r="BG574" s="257"/>
      <c r="BH574" s="257"/>
      <c r="BI574" s="257"/>
      <c r="BJ574" s="257"/>
    </row>
    <row r="575" spans="2:62" ht="15.75" customHeight="1">
      <c r="B575" s="7"/>
      <c r="C575" s="347"/>
      <c r="D575" s="347"/>
      <c r="E575" s="414"/>
      <c r="F575" s="424"/>
      <c r="G575" s="347"/>
      <c r="H575" s="414"/>
      <c r="I575" s="424"/>
      <c r="J575" s="414"/>
      <c r="K575" s="424"/>
      <c r="L575" s="414"/>
      <c r="M575" s="347"/>
      <c r="N575" s="414"/>
      <c r="O575" s="424"/>
      <c r="P575" s="414"/>
      <c r="Q575" s="347"/>
      <c r="R575" s="424"/>
      <c r="S575" s="414"/>
      <c r="T575" s="347"/>
      <c r="U575" s="347"/>
      <c r="V575" s="347"/>
      <c r="W575" s="347"/>
      <c r="X575" s="347"/>
      <c r="Y575" s="257"/>
      <c r="Z575" s="257"/>
      <c r="AA575" s="257"/>
      <c r="AB575" s="257"/>
      <c r="AC575" s="257"/>
      <c r="AD575" s="257"/>
      <c r="AE575" s="257"/>
      <c r="AF575" s="257"/>
      <c r="AG575" s="257"/>
      <c r="AH575" s="257"/>
      <c r="AI575" s="257"/>
      <c r="AJ575" s="257"/>
      <c r="AK575" s="257"/>
      <c r="AL575" s="257"/>
      <c r="AM575" s="257"/>
      <c r="AN575" s="257"/>
      <c r="AO575" s="257"/>
      <c r="AP575" s="257"/>
      <c r="AQ575" s="257"/>
      <c r="AR575" s="257"/>
      <c r="AS575" s="257"/>
      <c r="AT575" s="257"/>
      <c r="AU575" s="257"/>
      <c r="AV575" s="257"/>
      <c r="AW575" s="257"/>
      <c r="AX575" s="257"/>
      <c r="AY575" s="257"/>
      <c r="AZ575" s="257"/>
      <c r="BA575" s="257"/>
      <c r="BB575" s="257"/>
      <c r="BC575" s="257"/>
      <c r="BD575" s="257"/>
      <c r="BE575" s="257"/>
      <c r="BF575" s="257"/>
      <c r="BG575" s="257"/>
      <c r="BH575" s="257"/>
      <c r="BI575" s="257"/>
      <c r="BJ575" s="257"/>
    </row>
    <row r="576" spans="2:62" ht="15.75" customHeight="1">
      <c r="B576" s="7"/>
      <c r="C576" s="347"/>
      <c r="D576" s="347"/>
      <c r="E576" s="414"/>
      <c r="F576" s="424"/>
      <c r="G576" s="347"/>
      <c r="H576" s="414"/>
      <c r="I576" s="424"/>
      <c r="J576" s="414"/>
      <c r="K576" s="424"/>
      <c r="L576" s="414"/>
      <c r="M576" s="347"/>
      <c r="N576" s="414"/>
      <c r="O576" s="424"/>
      <c r="P576" s="414"/>
      <c r="Q576" s="347"/>
      <c r="R576" s="424"/>
      <c r="S576" s="414"/>
      <c r="T576" s="347"/>
      <c r="U576" s="347"/>
      <c r="V576" s="347"/>
      <c r="W576" s="347"/>
      <c r="X576" s="347"/>
      <c r="Y576" s="257"/>
      <c r="Z576" s="257"/>
      <c r="AA576" s="257"/>
      <c r="AB576" s="257"/>
      <c r="AC576" s="257"/>
      <c r="AD576" s="257"/>
      <c r="AE576" s="257"/>
      <c r="AF576" s="257"/>
      <c r="AG576" s="257"/>
      <c r="AH576" s="257"/>
      <c r="AI576" s="257"/>
      <c r="AJ576" s="257"/>
      <c r="AK576" s="257"/>
      <c r="AL576" s="257"/>
      <c r="AM576" s="257"/>
      <c r="AN576" s="257"/>
      <c r="AO576" s="257"/>
      <c r="AP576" s="257"/>
      <c r="AQ576" s="257"/>
      <c r="AR576" s="257"/>
      <c r="AS576" s="257"/>
      <c r="AT576" s="257"/>
      <c r="AU576" s="257"/>
      <c r="AV576" s="257"/>
      <c r="AW576" s="257"/>
      <c r="AX576" s="257"/>
      <c r="AY576" s="257"/>
      <c r="AZ576" s="257"/>
      <c r="BA576" s="257"/>
      <c r="BB576" s="257"/>
      <c r="BC576" s="257"/>
      <c r="BD576" s="257"/>
      <c r="BE576" s="257"/>
      <c r="BF576" s="257"/>
      <c r="BG576" s="257"/>
      <c r="BH576" s="257"/>
      <c r="BI576" s="257"/>
      <c r="BJ576" s="257"/>
    </row>
    <row r="577" spans="2:62" ht="15.75" customHeight="1">
      <c r="B577" s="7"/>
      <c r="C577" s="347"/>
      <c r="D577" s="347"/>
      <c r="E577" s="414"/>
      <c r="F577" s="424"/>
      <c r="G577" s="347"/>
      <c r="H577" s="414"/>
      <c r="I577" s="424"/>
      <c r="J577" s="414"/>
      <c r="K577" s="424"/>
      <c r="L577" s="414"/>
      <c r="M577" s="347"/>
      <c r="N577" s="414"/>
      <c r="O577" s="424"/>
      <c r="P577" s="414"/>
      <c r="Q577" s="347"/>
      <c r="R577" s="424"/>
      <c r="S577" s="414"/>
      <c r="T577" s="347"/>
      <c r="U577" s="347"/>
      <c r="V577" s="347"/>
      <c r="W577" s="347"/>
      <c r="X577" s="347"/>
      <c r="Y577" s="257"/>
      <c r="Z577" s="257"/>
      <c r="AA577" s="257"/>
      <c r="AB577" s="257"/>
      <c r="AC577" s="257"/>
      <c r="AD577" s="257"/>
      <c r="AE577" s="257"/>
      <c r="AF577" s="257"/>
      <c r="AG577" s="257"/>
      <c r="AH577" s="257"/>
      <c r="AI577" s="257"/>
      <c r="AJ577" s="257"/>
      <c r="AK577" s="257"/>
      <c r="AL577" s="257"/>
      <c r="AM577" s="257"/>
      <c r="AN577" s="257"/>
      <c r="AO577" s="257"/>
      <c r="AP577" s="257"/>
      <c r="AQ577" s="257"/>
      <c r="AR577" s="257"/>
      <c r="AS577" s="257"/>
      <c r="AT577" s="257"/>
      <c r="AU577" s="257"/>
      <c r="AV577" s="257"/>
      <c r="AW577" s="257"/>
      <c r="AX577" s="257"/>
      <c r="AY577" s="257"/>
      <c r="AZ577" s="257"/>
      <c r="BA577" s="257"/>
      <c r="BB577" s="257"/>
      <c r="BC577" s="257"/>
      <c r="BD577" s="257"/>
      <c r="BE577" s="257"/>
      <c r="BF577" s="257"/>
      <c r="BG577" s="257"/>
      <c r="BH577" s="257"/>
      <c r="BI577" s="257"/>
      <c r="BJ577" s="257"/>
    </row>
    <row r="578" spans="2:62" ht="15.75" customHeight="1">
      <c r="B578" s="7"/>
      <c r="C578" s="347"/>
      <c r="D578" s="347"/>
      <c r="E578" s="414"/>
      <c r="F578" s="424"/>
      <c r="G578" s="347"/>
      <c r="H578" s="414"/>
      <c r="I578" s="424"/>
      <c r="J578" s="414"/>
      <c r="K578" s="424"/>
      <c r="L578" s="414"/>
      <c r="M578" s="347"/>
      <c r="N578" s="414"/>
      <c r="O578" s="424"/>
      <c r="P578" s="414"/>
      <c r="Q578" s="347"/>
      <c r="R578" s="424"/>
      <c r="S578" s="414"/>
      <c r="T578" s="347"/>
      <c r="U578" s="347"/>
      <c r="V578" s="347"/>
      <c r="W578" s="347"/>
      <c r="X578" s="347"/>
      <c r="Y578" s="257"/>
      <c r="Z578" s="257"/>
      <c r="AA578" s="257"/>
      <c r="AB578" s="257"/>
      <c r="AC578" s="257"/>
      <c r="AD578" s="257"/>
      <c r="AE578" s="257"/>
      <c r="AF578" s="257"/>
      <c r="AG578" s="257"/>
      <c r="AH578" s="257"/>
      <c r="AI578" s="257"/>
      <c r="AJ578" s="257"/>
      <c r="AK578" s="257"/>
      <c r="AL578" s="257"/>
      <c r="AM578" s="257"/>
      <c r="AN578" s="257"/>
      <c r="AO578" s="257"/>
      <c r="AP578" s="257"/>
      <c r="AQ578" s="257"/>
      <c r="AR578" s="257"/>
      <c r="AS578" s="257"/>
      <c r="AT578" s="257"/>
      <c r="AU578" s="257"/>
      <c r="AV578" s="257"/>
      <c r="AW578" s="257"/>
      <c r="AX578" s="257"/>
      <c r="AY578" s="257"/>
      <c r="AZ578" s="257"/>
      <c r="BA578" s="257"/>
      <c r="BB578" s="257"/>
      <c r="BC578" s="257"/>
      <c r="BD578" s="257"/>
      <c r="BE578" s="257"/>
      <c r="BF578" s="257"/>
      <c r="BG578" s="257"/>
      <c r="BH578" s="257"/>
      <c r="BI578" s="257"/>
      <c r="BJ578" s="257"/>
    </row>
    <row r="579" spans="2:62" ht="15.75" customHeight="1">
      <c r="B579" s="7"/>
      <c r="C579" s="347"/>
      <c r="D579" s="347"/>
      <c r="E579" s="414"/>
      <c r="F579" s="424"/>
      <c r="G579" s="347"/>
      <c r="H579" s="414"/>
      <c r="I579" s="424"/>
      <c r="J579" s="414"/>
      <c r="K579" s="424"/>
      <c r="L579" s="414"/>
      <c r="M579" s="347"/>
      <c r="N579" s="414"/>
      <c r="O579" s="424"/>
      <c r="P579" s="414"/>
      <c r="Q579" s="347"/>
      <c r="R579" s="424"/>
      <c r="S579" s="414"/>
      <c r="T579" s="347"/>
      <c r="U579" s="347"/>
      <c r="V579" s="347"/>
      <c r="W579" s="347"/>
      <c r="X579" s="347"/>
      <c r="Y579" s="257"/>
      <c r="Z579" s="257"/>
      <c r="AA579" s="257"/>
      <c r="AB579" s="257"/>
      <c r="AC579" s="257"/>
      <c r="AD579" s="257"/>
      <c r="AE579" s="257"/>
      <c r="AF579" s="257"/>
      <c r="AG579" s="257"/>
      <c r="AH579" s="257"/>
      <c r="AI579" s="257"/>
      <c r="AJ579" s="257"/>
      <c r="AK579" s="257"/>
      <c r="AL579" s="257"/>
      <c r="AM579" s="257"/>
      <c r="AN579" s="257"/>
      <c r="AO579" s="257"/>
      <c r="AP579" s="257"/>
      <c r="AQ579" s="257"/>
      <c r="AR579" s="257"/>
      <c r="AS579" s="257"/>
      <c r="AT579" s="257"/>
      <c r="AU579" s="257"/>
      <c r="AV579" s="257"/>
      <c r="AW579" s="257"/>
      <c r="AX579" s="257"/>
      <c r="AY579" s="257"/>
      <c r="AZ579" s="257"/>
      <c r="BA579" s="257"/>
      <c r="BB579" s="257"/>
      <c r="BC579" s="257"/>
      <c r="BD579" s="257"/>
      <c r="BE579" s="257"/>
      <c r="BF579" s="257"/>
      <c r="BG579" s="257"/>
      <c r="BH579" s="257"/>
      <c r="BI579" s="257"/>
      <c r="BJ579" s="257"/>
    </row>
    <row r="580" spans="2:62" ht="15.75" customHeight="1">
      <c r="B580" s="7"/>
      <c r="C580" s="347"/>
      <c r="D580" s="347"/>
      <c r="E580" s="414"/>
      <c r="F580" s="424"/>
      <c r="G580" s="347"/>
      <c r="H580" s="414"/>
      <c r="I580" s="424"/>
      <c r="J580" s="414"/>
      <c r="K580" s="424"/>
      <c r="L580" s="414"/>
      <c r="M580" s="347"/>
      <c r="N580" s="414"/>
      <c r="O580" s="424"/>
      <c r="P580" s="414"/>
      <c r="Q580" s="347"/>
      <c r="R580" s="424"/>
      <c r="S580" s="414"/>
      <c r="T580" s="347"/>
      <c r="U580" s="347"/>
      <c r="V580" s="347"/>
      <c r="W580" s="347"/>
      <c r="X580" s="347"/>
      <c r="Y580" s="257"/>
      <c r="Z580" s="257"/>
      <c r="AA580" s="257"/>
      <c r="AB580" s="257"/>
      <c r="AC580" s="257"/>
      <c r="AD580" s="257"/>
      <c r="AE580" s="257"/>
      <c r="AF580" s="257"/>
      <c r="AG580" s="257"/>
      <c r="AH580" s="257"/>
      <c r="AI580" s="257"/>
      <c r="AJ580" s="257"/>
      <c r="AK580" s="257"/>
      <c r="AL580" s="257"/>
      <c r="AM580" s="257"/>
      <c r="AN580" s="257"/>
      <c r="AO580" s="257"/>
      <c r="AP580" s="257"/>
      <c r="AQ580" s="257"/>
      <c r="AR580" s="257"/>
      <c r="AS580" s="257"/>
      <c r="AT580" s="257"/>
      <c r="AU580" s="257"/>
      <c r="AV580" s="257"/>
      <c r="AW580" s="257"/>
      <c r="AX580" s="257"/>
      <c r="AY580" s="257"/>
      <c r="AZ580" s="257"/>
      <c r="BA580" s="257"/>
      <c r="BB580" s="257"/>
      <c r="BC580" s="257"/>
      <c r="BD580" s="257"/>
      <c r="BE580" s="257"/>
      <c r="BF580" s="257"/>
      <c r="BG580" s="257"/>
      <c r="BH580" s="257"/>
      <c r="BI580" s="257"/>
      <c r="BJ580" s="257"/>
    </row>
    <row r="581" spans="2:62" ht="15.75" customHeight="1">
      <c r="B581" s="7"/>
      <c r="C581" s="347"/>
      <c r="D581" s="347"/>
      <c r="E581" s="414"/>
      <c r="F581" s="424"/>
      <c r="G581" s="347"/>
      <c r="H581" s="414"/>
      <c r="I581" s="424"/>
      <c r="J581" s="414"/>
      <c r="K581" s="424"/>
      <c r="L581" s="414"/>
      <c r="M581" s="347"/>
      <c r="N581" s="414"/>
      <c r="O581" s="424"/>
      <c r="P581" s="414"/>
      <c r="Q581" s="347"/>
      <c r="R581" s="424"/>
      <c r="S581" s="414"/>
      <c r="T581" s="347"/>
      <c r="U581" s="347"/>
      <c r="V581" s="347"/>
      <c r="W581" s="347"/>
      <c r="X581" s="347"/>
      <c r="Y581" s="257"/>
      <c r="Z581" s="257"/>
      <c r="AA581" s="257"/>
      <c r="AB581" s="257"/>
      <c r="AC581" s="257"/>
      <c r="AD581" s="257"/>
      <c r="AE581" s="257"/>
      <c r="AF581" s="257"/>
      <c r="AG581" s="257"/>
      <c r="AH581" s="257"/>
      <c r="AI581" s="257"/>
      <c r="AJ581" s="257"/>
      <c r="AK581" s="257"/>
      <c r="AL581" s="257"/>
      <c r="AM581" s="257"/>
      <c r="AN581" s="257"/>
      <c r="AO581" s="257"/>
      <c r="AP581" s="257"/>
      <c r="AQ581" s="257"/>
      <c r="AR581" s="257"/>
      <c r="AS581" s="257"/>
      <c r="AT581" s="257"/>
      <c r="AU581" s="257"/>
      <c r="AV581" s="257"/>
      <c r="AW581" s="257"/>
      <c r="AX581" s="257"/>
      <c r="AY581" s="257"/>
      <c r="AZ581" s="257"/>
      <c r="BA581" s="257"/>
      <c r="BB581" s="257"/>
      <c r="BC581" s="257"/>
      <c r="BD581" s="257"/>
      <c r="BE581" s="257"/>
      <c r="BF581" s="257"/>
      <c r="BG581" s="257"/>
      <c r="BH581" s="257"/>
      <c r="BI581" s="257"/>
      <c r="BJ581" s="257"/>
    </row>
    <row r="582" spans="2:62" ht="15.75" customHeight="1">
      <c r="B582" s="7"/>
      <c r="C582" s="347"/>
      <c r="D582" s="347"/>
      <c r="E582" s="347"/>
      <c r="F582" s="347"/>
      <c r="G582" s="347"/>
      <c r="H582" s="347"/>
      <c r="I582" s="347"/>
      <c r="J582" s="347"/>
      <c r="K582" s="347"/>
      <c r="L582" s="347"/>
      <c r="M582" s="347"/>
      <c r="N582" s="347"/>
      <c r="O582" s="347"/>
      <c r="P582" s="347"/>
      <c r="Q582" s="347"/>
      <c r="R582" s="347"/>
      <c r="S582" s="347"/>
      <c r="T582" s="347"/>
      <c r="U582" s="347"/>
      <c r="V582" s="347"/>
      <c r="W582" s="347"/>
      <c r="X582" s="347"/>
      <c r="Y582" s="257"/>
      <c r="Z582" s="257"/>
      <c r="AA582" s="257"/>
      <c r="AB582" s="257"/>
      <c r="AC582" s="257"/>
      <c r="AD582" s="257"/>
      <c r="AE582" s="257"/>
      <c r="AF582" s="257"/>
      <c r="AG582" s="257"/>
      <c r="AH582" s="257"/>
      <c r="AI582" s="257"/>
      <c r="AJ582" s="257"/>
      <c r="AK582" s="257"/>
      <c r="AL582" s="257"/>
      <c r="AM582" s="257"/>
      <c r="AN582" s="257"/>
      <c r="AO582" s="257"/>
      <c r="AP582" s="257"/>
      <c r="AQ582" s="257"/>
      <c r="AR582" s="257"/>
      <c r="AS582" s="257"/>
      <c r="AT582" s="257"/>
      <c r="AU582" s="257"/>
      <c r="AV582" s="257"/>
      <c r="AW582" s="257"/>
      <c r="AX582" s="257"/>
      <c r="AY582" s="257"/>
      <c r="AZ582" s="257"/>
      <c r="BA582" s="257"/>
      <c r="BB582" s="257"/>
      <c r="BC582" s="257"/>
      <c r="BD582" s="257"/>
      <c r="BE582" s="257"/>
      <c r="BF582" s="257"/>
      <c r="BG582" s="257"/>
      <c r="BH582" s="257"/>
      <c r="BI582" s="257"/>
      <c r="BJ582" s="257"/>
    </row>
    <row r="583" spans="2:62" ht="15.75" customHeight="1">
      <c r="B583" s="7"/>
      <c r="C583" s="347"/>
      <c r="D583" s="347"/>
      <c r="E583" s="347"/>
      <c r="F583" s="347"/>
      <c r="G583" s="347"/>
      <c r="H583" s="347"/>
      <c r="I583" s="347"/>
      <c r="J583" s="347"/>
      <c r="K583" s="347"/>
      <c r="L583" s="347"/>
      <c r="M583" s="347"/>
      <c r="N583" s="347"/>
      <c r="O583" s="347"/>
      <c r="P583" s="347"/>
      <c r="Q583" s="347"/>
      <c r="R583" s="347"/>
      <c r="S583" s="347"/>
      <c r="T583" s="347"/>
      <c r="U583" s="347"/>
      <c r="V583" s="347"/>
      <c r="W583" s="347"/>
      <c r="X583" s="347"/>
      <c r="Y583" s="257"/>
      <c r="Z583" s="257"/>
      <c r="AA583" s="257"/>
      <c r="AB583" s="257"/>
      <c r="AC583" s="257"/>
      <c r="AD583" s="257"/>
      <c r="AE583" s="257"/>
      <c r="AF583" s="257"/>
      <c r="AG583" s="257"/>
      <c r="AH583" s="257"/>
      <c r="AI583" s="257"/>
      <c r="AJ583" s="257"/>
      <c r="AK583" s="257"/>
      <c r="AL583" s="257"/>
      <c r="AM583" s="257"/>
      <c r="AN583" s="257"/>
      <c r="AO583" s="257"/>
      <c r="AP583" s="257"/>
      <c r="AQ583" s="257"/>
      <c r="AR583" s="257"/>
      <c r="AS583" s="257"/>
      <c r="AT583" s="257"/>
      <c r="AU583" s="257"/>
      <c r="AV583" s="257"/>
      <c r="AW583" s="257"/>
      <c r="AX583" s="257"/>
      <c r="AY583" s="257"/>
      <c r="AZ583" s="257"/>
      <c r="BA583" s="257"/>
      <c r="BB583" s="257"/>
      <c r="BC583" s="257"/>
      <c r="BD583" s="257"/>
      <c r="BE583" s="257"/>
      <c r="BF583" s="257"/>
      <c r="BG583" s="257"/>
      <c r="BH583" s="257"/>
      <c r="BI583" s="257"/>
      <c r="BJ583" s="257"/>
    </row>
    <row r="584" spans="2:62" ht="15.75" customHeight="1">
      <c r="B584" s="7"/>
      <c r="C584" s="347"/>
      <c r="D584" s="347"/>
      <c r="E584" s="347"/>
      <c r="F584" s="347"/>
      <c r="G584" s="347"/>
      <c r="H584" s="347"/>
      <c r="I584" s="347"/>
      <c r="J584" s="347"/>
      <c r="K584" s="347"/>
      <c r="L584" s="347"/>
      <c r="M584" s="347"/>
      <c r="N584" s="347"/>
      <c r="O584" s="347"/>
      <c r="P584" s="347"/>
      <c r="Q584" s="347"/>
      <c r="R584" s="347"/>
      <c r="S584" s="347"/>
      <c r="T584" s="347"/>
      <c r="U584" s="347"/>
      <c r="V584" s="347"/>
      <c r="W584" s="347"/>
      <c r="X584" s="347"/>
      <c r="Y584" s="257"/>
      <c r="Z584" s="257"/>
      <c r="AA584" s="257"/>
      <c r="AB584" s="257"/>
      <c r="AC584" s="257"/>
      <c r="AD584" s="257"/>
      <c r="AE584" s="257"/>
      <c r="AF584" s="257"/>
      <c r="AG584" s="257"/>
      <c r="AH584" s="257"/>
      <c r="AI584" s="257"/>
      <c r="AJ584" s="257"/>
      <c r="AK584" s="257"/>
      <c r="AL584" s="257"/>
      <c r="AM584" s="257"/>
      <c r="AN584" s="257"/>
      <c r="AO584" s="257"/>
      <c r="AP584" s="257"/>
      <c r="AQ584" s="257"/>
      <c r="AR584" s="257"/>
      <c r="AS584" s="257"/>
      <c r="AT584" s="257"/>
      <c r="AU584" s="257"/>
      <c r="AV584" s="257"/>
      <c r="AW584" s="257"/>
      <c r="AX584" s="257"/>
      <c r="AY584" s="257"/>
      <c r="AZ584" s="257"/>
      <c r="BA584" s="257"/>
      <c r="BB584" s="257"/>
      <c r="BC584" s="257"/>
      <c r="BD584" s="257"/>
      <c r="BE584" s="257"/>
      <c r="BF584" s="257"/>
      <c r="BG584" s="257"/>
      <c r="BH584" s="257"/>
      <c r="BI584" s="257"/>
      <c r="BJ584" s="257"/>
    </row>
    <row r="585" spans="2:62" ht="15.75" customHeight="1">
      <c r="B585" s="7"/>
      <c r="C585" s="347"/>
      <c r="D585" s="347"/>
      <c r="E585" s="347"/>
      <c r="F585" s="347"/>
      <c r="G585" s="347"/>
      <c r="H585" s="347"/>
      <c r="I585" s="347"/>
      <c r="J585" s="347"/>
      <c r="K585" s="347"/>
      <c r="L585" s="347"/>
      <c r="M585" s="347"/>
      <c r="N585" s="347"/>
      <c r="O585" s="347"/>
      <c r="P585" s="347"/>
      <c r="Q585" s="347"/>
      <c r="R585" s="347"/>
      <c r="S585" s="347"/>
      <c r="T585" s="347"/>
      <c r="U585" s="347"/>
      <c r="V585" s="347"/>
      <c r="W585" s="347"/>
      <c r="X585" s="347"/>
      <c r="Y585" s="257"/>
      <c r="Z585" s="257"/>
      <c r="AA585" s="257"/>
      <c r="AB585" s="257"/>
      <c r="AC585" s="257"/>
      <c r="AD585" s="257"/>
      <c r="AE585" s="257"/>
      <c r="AF585" s="257"/>
      <c r="AG585" s="257"/>
      <c r="AH585" s="257"/>
      <c r="AI585" s="257"/>
      <c r="AJ585" s="257"/>
      <c r="AK585" s="257"/>
      <c r="AL585" s="257"/>
      <c r="AM585" s="257"/>
      <c r="AN585" s="257"/>
      <c r="AO585" s="257"/>
      <c r="AP585" s="257"/>
      <c r="AQ585" s="257"/>
      <c r="AR585" s="257"/>
      <c r="AS585" s="257"/>
      <c r="AT585" s="257"/>
      <c r="AU585" s="257"/>
      <c r="AV585" s="257"/>
      <c r="AW585" s="257"/>
      <c r="AX585" s="257"/>
      <c r="AY585" s="257"/>
      <c r="AZ585" s="257"/>
      <c r="BA585" s="257"/>
      <c r="BB585" s="257"/>
      <c r="BC585" s="257"/>
      <c r="BD585" s="257"/>
      <c r="BE585" s="257"/>
      <c r="BF585" s="257"/>
      <c r="BG585" s="257"/>
      <c r="BH585" s="257"/>
      <c r="BI585" s="257"/>
      <c r="BJ585" s="257"/>
    </row>
    <row r="586" spans="2:62" ht="15.75" customHeight="1">
      <c r="B586" s="7"/>
      <c r="C586" s="347"/>
      <c r="D586" s="347"/>
      <c r="E586" s="347"/>
      <c r="F586" s="347"/>
      <c r="G586" s="347"/>
      <c r="H586" s="347"/>
      <c r="I586" s="347"/>
      <c r="J586" s="347"/>
      <c r="K586" s="347"/>
      <c r="L586" s="347"/>
      <c r="M586" s="347"/>
      <c r="N586" s="347"/>
      <c r="O586" s="347"/>
      <c r="P586" s="347"/>
      <c r="Q586" s="347"/>
      <c r="R586" s="347"/>
      <c r="S586" s="347"/>
      <c r="T586" s="347"/>
      <c r="U586" s="347"/>
      <c r="V586" s="347"/>
      <c r="W586" s="347"/>
      <c r="X586" s="347"/>
      <c r="Y586" s="257"/>
      <c r="Z586" s="257"/>
      <c r="AA586" s="257"/>
      <c r="AB586" s="257"/>
      <c r="AC586" s="257"/>
      <c r="AD586" s="257"/>
      <c r="AE586" s="257"/>
      <c r="AF586" s="257"/>
      <c r="AG586" s="257"/>
      <c r="AH586" s="257"/>
      <c r="AI586" s="257"/>
      <c r="AJ586" s="257"/>
      <c r="AK586" s="257"/>
      <c r="AL586" s="257"/>
      <c r="AM586" s="257"/>
      <c r="AN586" s="257"/>
      <c r="AO586" s="257"/>
      <c r="AP586" s="257"/>
      <c r="AQ586" s="257"/>
      <c r="AR586" s="257"/>
      <c r="AS586" s="257"/>
      <c r="AT586" s="257"/>
      <c r="AU586" s="257"/>
      <c r="AV586" s="257"/>
      <c r="AW586" s="257"/>
      <c r="AX586" s="257"/>
      <c r="AY586" s="257"/>
      <c r="AZ586" s="257"/>
      <c r="BA586" s="257"/>
      <c r="BB586" s="257"/>
      <c r="BC586" s="257"/>
      <c r="BD586" s="257"/>
      <c r="BE586" s="257"/>
      <c r="BF586" s="257"/>
      <c r="BG586" s="257"/>
      <c r="BH586" s="257"/>
      <c r="BI586" s="257"/>
      <c r="BJ586" s="257"/>
    </row>
    <row r="587" spans="2:62" ht="15.75" customHeight="1">
      <c r="B587" s="7"/>
      <c r="C587" s="347"/>
      <c r="D587" s="347"/>
      <c r="E587" s="347"/>
      <c r="F587" s="347"/>
      <c r="G587" s="347"/>
      <c r="H587" s="347"/>
      <c r="I587" s="347"/>
      <c r="J587" s="347"/>
      <c r="K587" s="347"/>
      <c r="L587" s="347"/>
      <c r="M587" s="347"/>
      <c r="N587" s="347"/>
      <c r="O587" s="347"/>
      <c r="P587" s="347"/>
      <c r="Q587" s="347"/>
      <c r="R587" s="347"/>
      <c r="S587" s="347"/>
      <c r="T587" s="347"/>
      <c r="U587" s="347"/>
      <c r="V587" s="347"/>
      <c r="W587" s="347"/>
      <c r="X587" s="347"/>
      <c r="Y587" s="257"/>
      <c r="Z587" s="257"/>
      <c r="AA587" s="257"/>
      <c r="AB587" s="257"/>
      <c r="AC587" s="257"/>
      <c r="AD587" s="257"/>
      <c r="AE587" s="257"/>
      <c r="AF587" s="257"/>
      <c r="AG587" s="257"/>
      <c r="AH587" s="257"/>
      <c r="AI587" s="257"/>
      <c r="AJ587" s="257"/>
      <c r="AK587" s="257"/>
      <c r="AL587" s="257"/>
      <c r="AM587" s="257"/>
      <c r="AN587" s="257"/>
      <c r="AO587" s="257"/>
      <c r="AP587" s="257"/>
      <c r="AQ587" s="257"/>
      <c r="AR587" s="257"/>
      <c r="AS587" s="257"/>
      <c r="AT587" s="257"/>
      <c r="AU587" s="257"/>
      <c r="AV587" s="257"/>
      <c r="AW587" s="257"/>
      <c r="AX587" s="257"/>
      <c r="AY587" s="257"/>
      <c r="AZ587" s="257"/>
      <c r="BA587" s="257"/>
      <c r="BB587" s="257"/>
      <c r="BC587" s="257"/>
      <c r="BD587" s="257"/>
      <c r="BE587" s="257"/>
      <c r="BF587" s="257"/>
      <c r="BG587" s="257"/>
      <c r="BH587" s="257"/>
      <c r="BI587" s="257"/>
      <c r="BJ587" s="257"/>
    </row>
    <row r="588" spans="2:62" ht="15.75" customHeight="1">
      <c r="B588" s="7"/>
      <c r="C588" s="347"/>
      <c r="D588" s="347"/>
      <c r="E588" s="347"/>
      <c r="F588" s="347"/>
      <c r="G588" s="347"/>
      <c r="H588" s="347"/>
      <c r="I588" s="347"/>
      <c r="J588" s="347"/>
      <c r="K588" s="347"/>
      <c r="L588" s="347"/>
      <c r="M588" s="347"/>
      <c r="N588" s="347"/>
      <c r="O588" s="347"/>
      <c r="P588" s="347"/>
      <c r="Q588" s="347"/>
      <c r="R588" s="347"/>
      <c r="S588" s="347"/>
      <c r="T588" s="347"/>
      <c r="U588" s="347"/>
      <c r="V588" s="347"/>
      <c r="W588" s="347"/>
      <c r="X588" s="347"/>
      <c r="Y588" s="257"/>
      <c r="Z588" s="257"/>
      <c r="AA588" s="257"/>
      <c r="AB588" s="257"/>
      <c r="AC588" s="257"/>
      <c r="AD588" s="257"/>
      <c r="AE588" s="257"/>
      <c r="AF588" s="257"/>
      <c r="AG588" s="257"/>
      <c r="AH588" s="257"/>
      <c r="AI588" s="257"/>
      <c r="AJ588" s="257"/>
      <c r="AK588" s="257"/>
      <c r="AL588" s="257"/>
      <c r="AM588" s="257"/>
      <c r="AN588" s="257"/>
      <c r="AO588" s="257"/>
      <c r="AP588" s="257"/>
      <c r="AQ588" s="257"/>
      <c r="AR588" s="257"/>
      <c r="AS588" s="257"/>
      <c r="AT588" s="257"/>
      <c r="AU588" s="257"/>
      <c r="AV588" s="257"/>
      <c r="AW588" s="257"/>
      <c r="AX588" s="257"/>
      <c r="AY588" s="257"/>
      <c r="AZ588" s="257"/>
      <c r="BA588" s="257"/>
      <c r="BB588" s="257"/>
      <c r="BC588" s="257"/>
      <c r="BD588" s="257"/>
      <c r="BE588" s="257"/>
      <c r="BF588" s="257"/>
      <c r="BG588" s="257"/>
      <c r="BH588" s="257"/>
      <c r="BI588" s="257"/>
      <c r="BJ588" s="257"/>
    </row>
    <row r="589" spans="2:62" ht="15.75" customHeight="1">
      <c r="B589" s="7"/>
      <c r="C589" s="347"/>
      <c r="D589" s="347"/>
      <c r="E589" s="347"/>
      <c r="F589" s="347"/>
      <c r="G589" s="347"/>
      <c r="H589" s="347"/>
      <c r="I589" s="347"/>
      <c r="J589" s="347"/>
      <c r="K589" s="347"/>
      <c r="L589" s="347"/>
      <c r="M589" s="347"/>
      <c r="N589" s="347"/>
      <c r="O589" s="347"/>
      <c r="P589" s="347"/>
      <c r="Q589" s="347"/>
      <c r="R589" s="347"/>
      <c r="S589" s="347"/>
      <c r="T589" s="347"/>
      <c r="U589" s="347"/>
      <c r="V589" s="347"/>
      <c r="W589" s="347"/>
      <c r="X589" s="347"/>
      <c r="Y589" s="257"/>
      <c r="Z589" s="257"/>
      <c r="AA589" s="257"/>
      <c r="AB589" s="257"/>
      <c r="AC589" s="257"/>
      <c r="AD589" s="257"/>
      <c r="AE589" s="257"/>
      <c r="AF589" s="257"/>
      <c r="AG589" s="257"/>
      <c r="AH589" s="257"/>
      <c r="AI589" s="257"/>
      <c r="AJ589" s="257"/>
      <c r="AK589" s="257"/>
      <c r="AL589" s="257"/>
      <c r="AM589" s="257"/>
      <c r="AN589" s="257"/>
      <c r="AO589" s="257"/>
      <c r="AP589" s="257"/>
      <c r="AQ589" s="257"/>
      <c r="AR589" s="257"/>
      <c r="AS589" s="257"/>
      <c r="AT589" s="257"/>
      <c r="AU589" s="257"/>
      <c r="AV589" s="257"/>
      <c r="AW589" s="257"/>
      <c r="AX589" s="257"/>
      <c r="AY589" s="257"/>
      <c r="AZ589" s="257"/>
      <c r="BA589" s="257"/>
      <c r="BB589" s="257"/>
      <c r="BC589" s="257"/>
      <c r="BD589" s="257"/>
      <c r="BE589" s="257"/>
      <c r="BF589" s="257"/>
      <c r="BG589" s="257"/>
      <c r="BH589" s="257"/>
      <c r="BI589" s="257"/>
      <c r="BJ589" s="257"/>
    </row>
    <row r="590" spans="2:62" ht="15.75" customHeight="1">
      <c r="B590" s="7"/>
      <c r="C590" s="347"/>
      <c r="D590" s="347"/>
      <c r="E590" s="347"/>
      <c r="F590" s="347"/>
      <c r="G590" s="347"/>
      <c r="H590" s="347"/>
      <c r="I590" s="347"/>
      <c r="J590" s="347"/>
      <c r="K590" s="347"/>
      <c r="L590" s="347"/>
      <c r="M590" s="347"/>
      <c r="N590" s="347"/>
      <c r="O590" s="347"/>
      <c r="P590" s="347"/>
      <c r="Q590" s="347"/>
      <c r="R590" s="347"/>
      <c r="S590" s="347"/>
      <c r="T590" s="347"/>
      <c r="U590" s="347"/>
      <c r="V590" s="347"/>
      <c r="W590" s="347"/>
      <c r="X590" s="347"/>
      <c r="Y590" s="257"/>
      <c r="Z590" s="257"/>
      <c r="AA590" s="257"/>
      <c r="AB590" s="257"/>
      <c r="AC590" s="257"/>
      <c r="AD590" s="257"/>
      <c r="AE590" s="257"/>
      <c r="AF590" s="257"/>
      <c r="AG590" s="257"/>
      <c r="AH590" s="257"/>
      <c r="AI590" s="257"/>
      <c r="AJ590" s="257"/>
      <c r="AK590" s="257"/>
      <c r="AL590" s="257"/>
      <c r="AM590" s="257"/>
      <c r="AN590" s="257"/>
      <c r="AO590" s="257"/>
      <c r="AP590" s="257"/>
      <c r="AQ590" s="257"/>
      <c r="AR590" s="257"/>
      <c r="AS590" s="257"/>
      <c r="AT590" s="257"/>
      <c r="AU590" s="257"/>
      <c r="AV590" s="257"/>
      <c r="AW590" s="257"/>
      <c r="AX590" s="257"/>
      <c r="AY590" s="257"/>
      <c r="AZ590" s="257"/>
      <c r="BA590" s="257"/>
      <c r="BB590" s="257"/>
      <c r="BC590" s="257"/>
      <c r="BD590" s="257"/>
      <c r="BE590" s="257"/>
      <c r="BF590" s="257"/>
      <c r="BG590" s="257"/>
      <c r="BH590" s="257"/>
      <c r="BI590" s="257"/>
      <c r="BJ590" s="257"/>
    </row>
    <row r="591" spans="2:62" ht="15.75" customHeight="1">
      <c r="B591" s="7"/>
      <c r="C591" s="347"/>
      <c r="D591" s="347"/>
      <c r="E591" s="347"/>
      <c r="F591" s="347"/>
      <c r="G591" s="347"/>
      <c r="H591" s="347"/>
      <c r="I591" s="347"/>
      <c r="J591" s="347"/>
      <c r="K591" s="347"/>
      <c r="L591" s="347"/>
      <c r="M591" s="347"/>
      <c r="N591" s="347"/>
      <c r="O591" s="347"/>
      <c r="P591" s="347"/>
      <c r="Q591" s="347"/>
      <c r="R591" s="347"/>
      <c r="S591" s="347"/>
      <c r="T591" s="347"/>
      <c r="U591" s="347"/>
      <c r="V591" s="347"/>
      <c r="W591" s="347"/>
      <c r="X591" s="347"/>
      <c r="Y591" s="257"/>
      <c r="Z591" s="257"/>
      <c r="AA591" s="257"/>
      <c r="AB591" s="257"/>
      <c r="AC591" s="257"/>
      <c r="AD591" s="257"/>
      <c r="AE591" s="257"/>
      <c r="AF591" s="257"/>
      <c r="AG591" s="257"/>
      <c r="AH591" s="257"/>
      <c r="AI591" s="257"/>
      <c r="AJ591" s="257"/>
      <c r="AK591" s="257"/>
      <c r="AL591" s="257"/>
      <c r="AM591" s="257"/>
      <c r="AN591" s="257"/>
      <c r="AO591" s="257"/>
      <c r="AP591" s="257"/>
      <c r="AQ591" s="257"/>
      <c r="AR591" s="257"/>
      <c r="AS591" s="257"/>
      <c r="AT591" s="257"/>
      <c r="AU591" s="257"/>
      <c r="AV591" s="257"/>
      <c r="AW591" s="257"/>
      <c r="AX591" s="257"/>
      <c r="AY591" s="257"/>
      <c r="AZ591" s="257"/>
      <c r="BA591" s="257"/>
      <c r="BB591" s="257"/>
      <c r="BC591" s="257"/>
      <c r="BD591" s="257"/>
      <c r="BE591" s="257"/>
      <c r="BF591" s="257"/>
      <c r="BG591" s="257"/>
      <c r="BH591" s="257"/>
      <c r="BI591" s="257"/>
      <c r="BJ591" s="257"/>
    </row>
    <row r="592" spans="2:62" ht="15.75" customHeight="1">
      <c r="B592" s="7"/>
      <c r="C592" s="347"/>
      <c r="D592" s="347"/>
      <c r="E592" s="347"/>
      <c r="F592" s="347"/>
      <c r="G592" s="347"/>
      <c r="H592" s="347"/>
      <c r="I592" s="347"/>
      <c r="J592" s="347"/>
      <c r="K592" s="347"/>
      <c r="L592" s="347"/>
      <c r="M592" s="347"/>
      <c r="N592" s="347"/>
      <c r="O592" s="347"/>
      <c r="P592" s="347"/>
      <c r="Q592" s="347"/>
      <c r="R592" s="347"/>
      <c r="S592" s="347"/>
      <c r="T592" s="347"/>
      <c r="U592" s="347"/>
      <c r="V592" s="347"/>
      <c r="W592" s="347"/>
      <c r="X592" s="347"/>
      <c r="Y592" s="257"/>
      <c r="Z592" s="257"/>
      <c r="AA592" s="257"/>
      <c r="AB592" s="257"/>
      <c r="AC592" s="257"/>
      <c r="AD592" s="257"/>
      <c r="AE592" s="257"/>
      <c r="AF592" s="257"/>
      <c r="AG592" s="257"/>
      <c r="AH592" s="257"/>
      <c r="AI592" s="257"/>
      <c r="AJ592" s="257"/>
      <c r="AK592" s="257"/>
      <c r="AL592" s="257"/>
      <c r="AM592" s="257"/>
      <c r="AN592" s="257"/>
      <c r="AO592" s="257"/>
      <c r="AP592" s="257"/>
      <c r="AQ592" s="257"/>
      <c r="AR592" s="257"/>
      <c r="AS592" s="257"/>
      <c r="AT592" s="257"/>
      <c r="AU592" s="257"/>
      <c r="AV592" s="257"/>
      <c r="AW592" s="257"/>
      <c r="AX592" s="257"/>
      <c r="AY592" s="257"/>
      <c r="AZ592" s="257"/>
      <c r="BA592" s="257"/>
      <c r="BB592" s="257"/>
      <c r="BC592" s="257"/>
      <c r="BD592" s="257"/>
      <c r="BE592" s="257"/>
      <c r="BF592" s="257"/>
      <c r="BG592" s="257"/>
      <c r="BH592" s="257"/>
      <c r="BI592" s="257"/>
      <c r="BJ592" s="257"/>
    </row>
    <row r="593" spans="2:62" ht="15.75" customHeight="1">
      <c r="B593" s="7"/>
      <c r="C593" s="347"/>
      <c r="D593" s="347"/>
      <c r="E593" s="347"/>
      <c r="F593" s="347"/>
      <c r="G593" s="347"/>
      <c r="H593" s="347"/>
      <c r="I593" s="347"/>
      <c r="J593" s="347"/>
      <c r="K593" s="347"/>
      <c r="L593" s="347"/>
      <c r="M593" s="347"/>
      <c r="N593" s="347"/>
      <c r="O593" s="347"/>
      <c r="P593" s="347"/>
      <c r="Q593" s="347"/>
      <c r="R593" s="347"/>
      <c r="S593" s="347"/>
      <c r="T593" s="347"/>
      <c r="U593" s="347"/>
      <c r="V593" s="347"/>
      <c r="W593" s="347"/>
      <c r="X593" s="347"/>
      <c r="Y593" s="257"/>
      <c r="Z593" s="257"/>
      <c r="AA593" s="257"/>
      <c r="AB593" s="257"/>
      <c r="AC593" s="257"/>
      <c r="AD593" s="257"/>
      <c r="AE593" s="257"/>
      <c r="AF593" s="257"/>
      <c r="AG593" s="257"/>
      <c r="AH593" s="257"/>
      <c r="AI593" s="257"/>
      <c r="AJ593" s="257"/>
      <c r="AK593" s="257"/>
      <c r="AL593" s="257"/>
      <c r="AM593" s="257"/>
      <c r="AN593" s="257"/>
      <c r="AO593" s="257"/>
      <c r="AP593" s="257"/>
      <c r="AQ593" s="257"/>
      <c r="AR593" s="257"/>
      <c r="AS593" s="257"/>
      <c r="AT593" s="257"/>
      <c r="AU593" s="257"/>
      <c r="AV593" s="257"/>
      <c r="AW593" s="257"/>
      <c r="AX593" s="257"/>
      <c r="AY593" s="257"/>
      <c r="AZ593" s="257"/>
      <c r="BA593" s="257"/>
      <c r="BB593" s="257"/>
      <c r="BC593" s="257"/>
      <c r="BD593" s="257"/>
      <c r="BE593" s="257"/>
      <c r="BF593" s="257"/>
      <c r="BG593" s="257"/>
      <c r="BH593" s="257"/>
      <c r="BI593" s="257"/>
      <c r="BJ593" s="257"/>
    </row>
    <row r="594" spans="2:62" ht="15.75" customHeight="1">
      <c r="B594" s="7"/>
      <c r="C594" s="347"/>
      <c r="D594" s="347"/>
      <c r="E594" s="347"/>
      <c r="F594" s="347"/>
      <c r="G594" s="347"/>
      <c r="H594" s="347"/>
      <c r="I594" s="347"/>
      <c r="J594" s="347"/>
      <c r="K594" s="347"/>
      <c r="L594" s="347"/>
      <c r="M594" s="347"/>
      <c r="N594" s="347"/>
      <c r="O594" s="347"/>
      <c r="P594" s="347"/>
      <c r="Q594" s="347"/>
      <c r="R594" s="347"/>
      <c r="S594" s="347"/>
      <c r="T594" s="347"/>
      <c r="U594" s="347"/>
      <c r="V594" s="347"/>
      <c r="W594" s="347"/>
      <c r="X594" s="347"/>
      <c r="Y594" s="257"/>
      <c r="Z594" s="257"/>
      <c r="AA594" s="257"/>
      <c r="AB594" s="257"/>
      <c r="AC594" s="257"/>
      <c r="AD594" s="257"/>
      <c r="AE594" s="257"/>
      <c r="AF594" s="257"/>
      <c r="AG594" s="257"/>
      <c r="AH594" s="257"/>
      <c r="AI594" s="257"/>
      <c r="AJ594" s="257"/>
      <c r="AK594" s="257"/>
      <c r="AL594" s="257"/>
      <c r="AM594" s="257"/>
      <c r="AN594" s="257"/>
      <c r="AO594" s="257"/>
      <c r="AP594" s="257"/>
      <c r="AQ594" s="257"/>
      <c r="AR594" s="257"/>
      <c r="AS594" s="257"/>
      <c r="AT594" s="257"/>
      <c r="AU594" s="257"/>
      <c r="AV594" s="257"/>
      <c r="AW594" s="257"/>
      <c r="AX594" s="257"/>
      <c r="AY594" s="257"/>
      <c r="AZ594" s="257"/>
      <c r="BA594" s="257"/>
      <c r="BB594" s="257"/>
      <c r="BC594" s="257"/>
      <c r="BD594" s="257"/>
      <c r="BE594" s="257"/>
      <c r="BF594" s="257"/>
      <c r="BG594" s="257"/>
      <c r="BH594" s="257"/>
      <c r="BI594" s="257"/>
      <c r="BJ594" s="257"/>
    </row>
    <row r="595" spans="2:62" ht="15.75" customHeight="1">
      <c r="B595" s="7"/>
      <c r="C595" s="347"/>
      <c r="D595" s="347"/>
      <c r="E595" s="347"/>
      <c r="F595" s="347"/>
      <c r="G595" s="347"/>
      <c r="H595" s="347"/>
      <c r="I595" s="347"/>
      <c r="J595" s="347"/>
      <c r="K595" s="347"/>
      <c r="L595" s="347"/>
      <c r="M595" s="347"/>
      <c r="N595" s="347"/>
      <c r="O595" s="347"/>
      <c r="P595" s="347"/>
      <c r="Q595" s="347"/>
      <c r="R595" s="347"/>
      <c r="S595" s="347"/>
      <c r="T595" s="347"/>
      <c r="U595" s="347"/>
      <c r="V595" s="347"/>
      <c r="W595" s="347"/>
      <c r="X595" s="347"/>
      <c r="Y595" s="257"/>
      <c r="Z595" s="257"/>
      <c r="AA595" s="257"/>
      <c r="AB595" s="257"/>
      <c r="AC595" s="257"/>
      <c r="AD595" s="257"/>
      <c r="AE595" s="257"/>
      <c r="AF595" s="257"/>
      <c r="AG595" s="257"/>
      <c r="AH595" s="257"/>
      <c r="AI595" s="257"/>
      <c r="AJ595" s="257"/>
      <c r="AK595" s="257"/>
      <c r="AL595" s="257"/>
      <c r="AM595" s="257"/>
      <c r="AN595" s="257"/>
      <c r="AO595" s="257"/>
      <c r="AP595" s="257"/>
      <c r="AQ595" s="257"/>
      <c r="AR595" s="257"/>
      <c r="AS595" s="257"/>
      <c r="AT595" s="257"/>
      <c r="AU595" s="257"/>
      <c r="AV595" s="257"/>
      <c r="AW595" s="257"/>
      <c r="AX595" s="257"/>
      <c r="AY595" s="257"/>
      <c r="AZ595" s="257"/>
      <c r="BA595" s="257"/>
      <c r="BB595" s="257"/>
      <c r="BC595" s="257"/>
      <c r="BD595" s="257"/>
      <c r="BE595" s="257"/>
      <c r="BF595" s="257"/>
      <c r="BG595" s="257"/>
      <c r="BH595" s="257"/>
      <c r="BI595" s="257"/>
      <c r="BJ595" s="257"/>
    </row>
    <row r="596" spans="2:62" ht="15.75" customHeight="1">
      <c r="B596" s="7"/>
      <c r="C596" s="347"/>
      <c r="D596" s="347"/>
      <c r="E596" s="347"/>
      <c r="F596" s="347"/>
      <c r="G596" s="347"/>
      <c r="H596" s="347"/>
      <c r="I596" s="347"/>
      <c r="J596" s="347"/>
      <c r="K596" s="347"/>
      <c r="L596" s="347"/>
      <c r="M596" s="347"/>
      <c r="N596" s="347"/>
      <c r="O596" s="347"/>
      <c r="P596" s="347"/>
      <c r="Q596" s="347"/>
      <c r="R596" s="347"/>
      <c r="S596" s="347"/>
      <c r="T596" s="347"/>
      <c r="U596" s="347"/>
      <c r="V596" s="347"/>
      <c r="W596" s="347"/>
      <c r="X596" s="347"/>
      <c r="Y596" s="257"/>
      <c r="Z596" s="257"/>
      <c r="AA596" s="257"/>
      <c r="AB596" s="257"/>
      <c r="AC596" s="257"/>
      <c r="AD596" s="257"/>
      <c r="AE596" s="257"/>
      <c r="AF596" s="257"/>
      <c r="AG596" s="257"/>
      <c r="AH596" s="257"/>
      <c r="AI596" s="257"/>
      <c r="AJ596" s="257"/>
      <c r="AK596" s="257"/>
      <c r="AL596" s="257"/>
      <c r="AM596" s="257"/>
      <c r="AN596" s="257"/>
      <c r="AO596" s="257"/>
      <c r="AP596" s="257"/>
      <c r="AQ596" s="257"/>
      <c r="AR596" s="257"/>
      <c r="AS596" s="257"/>
      <c r="AT596" s="257"/>
      <c r="AU596" s="257"/>
      <c r="AV596" s="257"/>
      <c r="AW596" s="257"/>
      <c r="AX596" s="257"/>
      <c r="AY596" s="257"/>
      <c r="AZ596" s="257"/>
      <c r="BA596" s="257"/>
      <c r="BB596" s="257"/>
      <c r="BC596" s="257"/>
      <c r="BD596" s="257"/>
      <c r="BE596" s="257"/>
      <c r="BF596" s="257"/>
      <c r="BG596" s="257"/>
      <c r="BH596" s="257"/>
      <c r="BI596" s="257"/>
      <c r="BJ596" s="257"/>
    </row>
    <row r="597" spans="2:62" ht="15.75" customHeight="1">
      <c r="B597" s="7"/>
      <c r="C597" s="347"/>
      <c r="D597" s="347"/>
      <c r="E597" s="347"/>
      <c r="F597" s="347"/>
      <c r="G597" s="347"/>
      <c r="H597" s="347"/>
      <c r="I597" s="347"/>
      <c r="J597" s="347"/>
      <c r="K597" s="347"/>
      <c r="L597" s="347"/>
      <c r="M597" s="347"/>
      <c r="N597" s="347"/>
      <c r="O597" s="347"/>
      <c r="P597" s="347"/>
      <c r="Q597" s="347"/>
      <c r="R597" s="347"/>
      <c r="S597" s="347"/>
      <c r="T597" s="347"/>
      <c r="U597" s="347"/>
      <c r="V597" s="347"/>
      <c r="W597" s="347"/>
      <c r="X597" s="347"/>
      <c r="Y597" s="257"/>
      <c r="Z597" s="257"/>
      <c r="AA597" s="257"/>
      <c r="AB597" s="257"/>
      <c r="AC597" s="257"/>
      <c r="AD597" s="257"/>
      <c r="AE597" s="257"/>
      <c r="AF597" s="257"/>
      <c r="AG597" s="257"/>
      <c r="AH597" s="257"/>
      <c r="AI597" s="257"/>
      <c r="AJ597" s="257"/>
      <c r="AK597" s="257"/>
      <c r="AL597" s="257"/>
      <c r="AM597" s="257"/>
      <c r="AN597" s="257"/>
      <c r="AO597" s="257"/>
      <c r="AP597" s="257"/>
      <c r="AQ597" s="257"/>
      <c r="AR597" s="257"/>
      <c r="AS597" s="257"/>
      <c r="AT597" s="257"/>
      <c r="AU597" s="257"/>
      <c r="AV597" s="257"/>
      <c r="AW597" s="257"/>
      <c r="AX597" s="257"/>
      <c r="AY597" s="257"/>
      <c r="AZ597" s="257"/>
      <c r="BA597" s="257"/>
      <c r="BB597" s="257"/>
      <c r="BC597" s="257"/>
      <c r="BD597" s="257"/>
      <c r="BE597" s="257"/>
      <c r="BF597" s="257"/>
      <c r="BG597" s="257"/>
      <c r="BH597" s="257"/>
      <c r="BI597" s="257"/>
      <c r="BJ597" s="257"/>
    </row>
    <row r="598" spans="2:62" ht="15.75" customHeight="1">
      <c r="B598" s="7"/>
      <c r="C598" s="347"/>
      <c r="D598" s="347"/>
      <c r="E598" s="347"/>
      <c r="F598" s="347"/>
      <c r="G598" s="347"/>
      <c r="H598" s="347"/>
      <c r="I598" s="347"/>
      <c r="J598" s="347"/>
      <c r="K598" s="347"/>
      <c r="L598" s="347"/>
      <c r="M598" s="347"/>
      <c r="N598" s="347"/>
      <c r="O598" s="347"/>
      <c r="P598" s="347"/>
      <c r="Q598" s="347"/>
      <c r="R598" s="347"/>
      <c r="S598" s="347"/>
      <c r="T598" s="347"/>
      <c r="U598" s="347"/>
      <c r="V598" s="347"/>
      <c r="W598" s="347"/>
      <c r="X598" s="347"/>
      <c r="Y598" s="257"/>
      <c r="Z598" s="257"/>
      <c r="AA598" s="257"/>
      <c r="AB598" s="257"/>
      <c r="AC598" s="257"/>
      <c r="AD598" s="257"/>
      <c r="AE598" s="257"/>
      <c r="AF598" s="257"/>
      <c r="AG598" s="257"/>
      <c r="AH598" s="257"/>
      <c r="AI598" s="257"/>
      <c r="AJ598" s="257"/>
      <c r="AK598" s="257"/>
      <c r="AL598" s="257"/>
      <c r="AM598" s="257"/>
      <c r="AN598" s="257"/>
      <c r="AO598" s="257"/>
      <c r="AP598" s="257"/>
      <c r="AQ598" s="257"/>
      <c r="AR598" s="257"/>
      <c r="AS598" s="257"/>
      <c r="AT598" s="257"/>
      <c r="AU598" s="257"/>
      <c r="AV598" s="257"/>
      <c r="AW598" s="257"/>
      <c r="AX598" s="257"/>
      <c r="AY598" s="257"/>
      <c r="AZ598" s="257"/>
      <c r="BA598" s="257"/>
      <c r="BB598" s="257"/>
      <c r="BC598" s="257"/>
      <c r="BD598" s="257"/>
      <c r="BE598" s="257"/>
      <c r="BF598" s="257"/>
      <c r="BG598" s="257"/>
      <c r="BH598" s="257"/>
      <c r="BI598" s="257"/>
      <c r="BJ598" s="257"/>
    </row>
    <row r="599" spans="2:62" ht="15.75" customHeight="1">
      <c r="B599" s="7"/>
      <c r="C599" s="347"/>
      <c r="D599" s="347"/>
      <c r="E599" s="347"/>
      <c r="F599" s="347"/>
      <c r="G599" s="347"/>
      <c r="H599" s="347"/>
      <c r="I599" s="347"/>
      <c r="J599" s="347"/>
      <c r="K599" s="347"/>
      <c r="L599" s="347"/>
      <c r="M599" s="347"/>
      <c r="N599" s="347"/>
      <c r="O599" s="347"/>
      <c r="P599" s="347"/>
      <c r="Q599" s="347"/>
      <c r="R599" s="347"/>
      <c r="S599" s="347"/>
      <c r="T599" s="347"/>
      <c r="U599" s="347"/>
      <c r="V599" s="347"/>
      <c r="W599" s="347"/>
      <c r="X599" s="347"/>
      <c r="Y599" s="257"/>
      <c r="Z599" s="257"/>
      <c r="AA599" s="257"/>
      <c r="AB599" s="257"/>
      <c r="AC599" s="257"/>
      <c r="AD599" s="257"/>
      <c r="AE599" s="257"/>
      <c r="AF599" s="257"/>
      <c r="AG599" s="257"/>
      <c r="AH599" s="257"/>
      <c r="AI599" s="257"/>
      <c r="AJ599" s="257"/>
      <c r="AK599" s="257"/>
      <c r="AL599" s="257"/>
      <c r="AM599" s="257"/>
      <c r="AN599" s="257"/>
      <c r="AO599" s="257"/>
      <c r="AP599" s="257"/>
      <c r="AQ599" s="257"/>
      <c r="AR599" s="257"/>
      <c r="AS599" s="257"/>
      <c r="AT599" s="257"/>
      <c r="AU599" s="257"/>
      <c r="AV599" s="257"/>
      <c r="AW599" s="257"/>
      <c r="AX599" s="257"/>
      <c r="AY599" s="257"/>
      <c r="AZ599" s="257"/>
      <c r="BA599" s="257"/>
      <c r="BB599" s="257"/>
      <c r="BC599" s="257"/>
      <c r="BD599" s="257"/>
      <c r="BE599" s="257"/>
      <c r="BF599" s="257"/>
      <c r="BG599" s="257"/>
      <c r="BH599" s="257"/>
      <c r="BI599" s="257"/>
      <c r="BJ599" s="257"/>
    </row>
    <row r="600" spans="2:62" ht="15.75" customHeight="1">
      <c r="B600" s="7"/>
      <c r="C600" s="347"/>
      <c r="D600" s="347"/>
      <c r="E600" s="347"/>
      <c r="F600" s="347"/>
      <c r="G600" s="347"/>
      <c r="H600" s="347"/>
      <c r="I600" s="347"/>
      <c r="J600" s="347"/>
      <c r="K600" s="347"/>
      <c r="L600" s="347"/>
      <c r="M600" s="347"/>
      <c r="N600" s="347"/>
      <c r="O600" s="347"/>
      <c r="P600" s="347"/>
      <c r="Q600" s="347"/>
      <c r="R600" s="347"/>
      <c r="S600" s="347"/>
      <c r="T600" s="347"/>
      <c r="U600" s="347"/>
      <c r="V600" s="347"/>
      <c r="W600" s="347"/>
      <c r="X600" s="347"/>
      <c r="Y600" s="257"/>
      <c r="Z600" s="257"/>
      <c r="AA600" s="257"/>
      <c r="AB600" s="257"/>
      <c r="AC600" s="257"/>
      <c r="AD600" s="257"/>
      <c r="AE600" s="257"/>
      <c r="AF600" s="257"/>
      <c r="AG600" s="257"/>
      <c r="AH600" s="257"/>
      <c r="AI600" s="257"/>
      <c r="AJ600" s="257"/>
      <c r="AK600" s="257"/>
      <c r="AL600" s="257"/>
      <c r="AM600" s="257"/>
      <c r="AN600" s="257"/>
      <c r="AO600" s="257"/>
      <c r="AP600" s="257"/>
      <c r="AQ600" s="257"/>
      <c r="AR600" s="257"/>
      <c r="AS600" s="257"/>
      <c r="AT600" s="257"/>
      <c r="AU600" s="257"/>
      <c r="AV600" s="257"/>
      <c r="AW600" s="257"/>
      <c r="AX600" s="257"/>
      <c r="AY600" s="257"/>
      <c r="AZ600" s="257"/>
      <c r="BA600" s="257"/>
      <c r="BB600" s="257"/>
      <c r="BC600" s="257"/>
      <c r="BD600" s="257"/>
      <c r="BE600" s="257"/>
      <c r="BF600" s="257"/>
      <c r="BG600" s="257"/>
      <c r="BH600" s="257"/>
      <c r="BI600" s="257"/>
      <c r="BJ600" s="257"/>
    </row>
    <row r="601" spans="2:62" ht="15.75" customHeight="1">
      <c r="B601" s="7"/>
      <c r="C601" s="347"/>
      <c r="D601" s="347"/>
      <c r="E601" s="347"/>
      <c r="F601" s="347"/>
      <c r="G601" s="347"/>
      <c r="H601" s="347"/>
      <c r="I601" s="347"/>
      <c r="J601" s="347"/>
      <c r="K601" s="347"/>
      <c r="L601" s="347"/>
      <c r="M601" s="347"/>
      <c r="N601" s="347"/>
      <c r="O601" s="347"/>
      <c r="P601" s="347"/>
      <c r="Q601" s="347"/>
      <c r="R601" s="347"/>
      <c r="S601" s="347"/>
      <c r="T601" s="347"/>
      <c r="U601" s="347"/>
      <c r="V601" s="347"/>
      <c r="W601" s="347"/>
      <c r="X601" s="347"/>
      <c r="Y601" s="257"/>
      <c r="Z601" s="257"/>
      <c r="AA601" s="257"/>
      <c r="AB601" s="257"/>
      <c r="AC601" s="257"/>
      <c r="AD601" s="257"/>
      <c r="AE601" s="257"/>
      <c r="AF601" s="257"/>
      <c r="AG601" s="257"/>
      <c r="AH601" s="257"/>
      <c r="AI601" s="257"/>
      <c r="AJ601" s="257"/>
      <c r="AK601" s="257"/>
      <c r="AL601" s="257"/>
      <c r="AM601" s="257"/>
      <c r="AN601" s="257"/>
      <c r="AO601" s="257"/>
      <c r="AP601" s="257"/>
      <c r="AQ601" s="257"/>
      <c r="AR601" s="257"/>
      <c r="AS601" s="257"/>
      <c r="AT601" s="257"/>
      <c r="AU601" s="257"/>
      <c r="AV601" s="257"/>
      <c r="AW601" s="257"/>
      <c r="AX601" s="257"/>
      <c r="AY601" s="257"/>
      <c r="AZ601" s="257"/>
      <c r="BA601" s="257"/>
      <c r="BB601" s="257"/>
      <c r="BC601" s="257"/>
      <c r="BD601" s="257"/>
      <c r="BE601" s="257"/>
      <c r="BF601" s="257"/>
      <c r="BG601" s="257"/>
      <c r="BH601" s="257"/>
      <c r="BI601" s="257"/>
      <c r="BJ601" s="257"/>
    </row>
    <row r="602" spans="2:62" ht="15.75" customHeight="1">
      <c r="B602" s="7"/>
      <c r="C602" s="347"/>
      <c r="D602" s="347"/>
      <c r="E602" s="347"/>
      <c r="F602" s="347"/>
      <c r="G602" s="347"/>
      <c r="H602" s="347"/>
      <c r="I602" s="347"/>
      <c r="J602" s="347"/>
      <c r="K602" s="347"/>
      <c r="L602" s="347"/>
      <c r="M602" s="347"/>
      <c r="N602" s="347"/>
      <c r="O602" s="347"/>
      <c r="P602" s="347"/>
      <c r="Q602" s="347"/>
      <c r="R602" s="347"/>
      <c r="S602" s="347"/>
      <c r="T602" s="347"/>
      <c r="U602" s="347"/>
      <c r="V602" s="347"/>
      <c r="W602" s="347"/>
      <c r="X602" s="347"/>
      <c r="Y602" s="257"/>
      <c r="Z602" s="257"/>
      <c r="AA602" s="257"/>
      <c r="AB602" s="257"/>
      <c r="AC602" s="257"/>
      <c r="AD602" s="257"/>
      <c r="AE602" s="257"/>
      <c r="AF602" s="257"/>
      <c r="AG602" s="257"/>
      <c r="AH602" s="257"/>
      <c r="AI602" s="257"/>
      <c r="AJ602" s="257"/>
      <c r="AK602" s="257"/>
      <c r="AL602" s="257"/>
      <c r="AM602" s="257"/>
      <c r="AN602" s="257"/>
      <c r="AO602" s="257"/>
      <c r="AP602" s="257"/>
      <c r="AQ602" s="257"/>
      <c r="AR602" s="257"/>
      <c r="AS602" s="257"/>
      <c r="AT602" s="257"/>
      <c r="AU602" s="257"/>
      <c r="AV602" s="257"/>
      <c r="AW602" s="257"/>
      <c r="AX602" s="257"/>
      <c r="AY602" s="257"/>
      <c r="AZ602" s="257"/>
      <c r="BA602" s="257"/>
      <c r="BB602" s="257"/>
      <c r="BC602" s="257"/>
      <c r="BD602" s="257"/>
      <c r="BE602" s="257"/>
      <c r="BF602" s="257"/>
      <c r="BG602" s="257"/>
      <c r="BH602" s="257"/>
      <c r="BI602" s="257"/>
      <c r="BJ602" s="257"/>
    </row>
    <row r="603" spans="2:62" ht="15.75" customHeight="1">
      <c r="B603" s="7"/>
      <c r="C603" s="347"/>
      <c r="D603" s="347"/>
      <c r="E603" s="347"/>
      <c r="F603" s="347"/>
      <c r="G603" s="347"/>
      <c r="H603" s="347"/>
      <c r="I603" s="347"/>
      <c r="J603" s="347"/>
      <c r="K603" s="347"/>
      <c r="L603" s="347"/>
      <c r="M603" s="347"/>
      <c r="N603" s="347"/>
      <c r="O603" s="347"/>
      <c r="P603" s="347"/>
      <c r="Q603" s="347"/>
      <c r="R603" s="347"/>
      <c r="S603" s="347"/>
      <c r="T603" s="347"/>
      <c r="U603" s="347"/>
      <c r="V603" s="347"/>
      <c r="W603" s="347"/>
      <c r="X603" s="347"/>
      <c r="Y603" s="257"/>
      <c r="Z603" s="257"/>
      <c r="AA603" s="257"/>
      <c r="AB603" s="257"/>
      <c r="AC603" s="257"/>
      <c r="AD603" s="257"/>
      <c r="AE603" s="257"/>
      <c r="AF603" s="257"/>
      <c r="AG603" s="257"/>
      <c r="AH603" s="257"/>
      <c r="AI603" s="257"/>
      <c r="AJ603" s="257"/>
      <c r="AK603" s="257"/>
      <c r="AL603" s="257"/>
      <c r="AM603" s="257"/>
      <c r="AN603" s="257"/>
      <c r="AO603" s="257"/>
      <c r="AP603" s="257"/>
      <c r="AQ603" s="257"/>
      <c r="AR603" s="257"/>
      <c r="AS603" s="257"/>
      <c r="AT603" s="257"/>
      <c r="AU603" s="257"/>
      <c r="AV603" s="257"/>
      <c r="AW603" s="257"/>
      <c r="AX603" s="257"/>
      <c r="AY603" s="257"/>
      <c r="AZ603" s="257"/>
      <c r="BA603" s="257"/>
      <c r="BB603" s="257"/>
      <c r="BC603" s="257"/>
      <c r="BD603" s="257"/>
      <c r="BE603" s="257"/>
      <c r="BF603" s="257"/>
      <c r="BG603" s="257"/>
      <c r="BH603" s="257"/>
      <c r="BI603" s="257"/>
      <c r="BJ603" s="257"/>
    </row>
    <row r="604" spans="2:62" ht="15.75" customHeight="1">
      <c r="B604" s="7"/>
      <c r="C604" s="347"/>
      <c r="D604" s="347"/>
      <c r="E604" s="347"/>
      <c r="F604" s="347"/>
      <c r="G604" s="347"/>
      <c r="H604" s="347"/>
      <c r="I604" s="347"/>
      <c r="J604" s="347"/>
      <c r="K604" s="347"/>
      <c r="L604" s="347"/>
      <c r="M604" s="347"/>
      <c r="N604" s="347"/>
      <c r="O604" s="347"/>
      <c r="P604" s="347"/>
      <c r="Q604" s="347"/>
      <c r="R604" s="347"/>
      <c r="S604" s="347"/>
      <c r="T604" s="347"/>
      <c r="U604" s="347"/>
      <c r="V604" s="347"/>
      <c r="W604" s="347"/>
      <c r="X604" s="347"/>
      <c r="Y604" s="257"/>
      <c r="Z604" s="257"/>
      <c r="AA604" s="257"/>
      <c r="AB604" s="257"/>
      <c r="AC604" s="257"/>
      <c r="AD604" s="257"/>
      <c r="AE604" s="257"/>
      <c r="AF604" s="257"/>
      <c r="AG604" s="257"/>
      <c r="AH604" s="257"/>
      <c r="AI604" s="257"/>
      <c r="AJ604" s="257"/>
      <c r="AK604" s="257"/>
      <c r="AL604" s="257"/>
      <c r="AM604" s="257"/>
      <c r="AN604" s="257"/>
      <c r="AO604" s="257"/>
      <c r="AP604" s="257"/>
      <c r="AQ604" s="257"/>
      <c r="AR604" s="257"/>
      <c r="AS604" s="257"/>
      <c r="AT604" s="257"/>
      <c r="AU604" s="257"/>
      <c r="AV604" s="257"/>
      <c r="AW604" s="257"/>
      <c r="AX604" s="257"/>
      <c r="AY604" s="257"/>
      <c r="AZ604" s="257"/>
      <c r="BA604" s="257"/>
      <c r="BB604" s="257"/>
      <c r="BC604" s="257"/>
      <c r="BD604" s="257"/>
      <c r="BE604" s="257"/>
      <c r="BF604" s="257"/>
      <c r="BG604" s="257"/>
      <c r="BH604" s="257"/>
      <c r="BI604" s="257"/>
      <c r="BJ604" s="257"/>
    </row>
    <row r="605" spans="2:62" ht="15.75" customHeight="1">
      <c r="B605" s="7"/>
      <c r="C605" s="347"/>
      <c r="D605" s="347"/>
      <c r="E605" s="347"/>
      <c r="F605" s="347"/>
      <c r="G605" s="347"/>
      <c r="H605" s="347"/>
      <c r="I605" s="347"/>
      <c r="J605" s="347"/>
      <c r="K605" s="347"/>
      <c r="L605" s="347"/>
      <c r="M605" s="347"/>
      <c r="N605" s="347"/>
      <c r="O605" s="347"/>
      <c r="P605" s="347"/>
      <c r="Q605" s="347"/>
      <c r="R605" s="347"/>
      <c r="S605" s="347"/>
      <c r="T605" s="347"/>
      <c r="U605" s="347"/>
      <c r="V605" s="347"/>
      <c r="W605" s="347"/>
      <c r="X605" s="347"/>
      <c r="Y605" s="257"/>
      <c r="Z605" s="257"/>
      <c r="AA605" s="257"/>
      <c r="AB605" s="257"/>
      <c r="AC605" s="257"/>
      <c r="AD605" s="257"/>
      <c r="AE605" s="257"/>
      <c r="AF605" s="257"/>
      <c r="AG605" s="257"/>
      <c r="AH605" s="257"/>
      <c r="AI605" s="257"/>
      <c r="AJ605" s="257"/>
      <c r="AK605" s="257"/>
      <c r="AL605" s="257"/>
      <c r="AM605" s="257"/>
      <c r="AN605" s="257"/>
      <c r="AO605" s="257"/>
      <c r="AP605" s="257"/>
      <c r="AQ605" s="257"/>
      <c r="AR605" s="257"/>
      <c r="AS605" s="257"/>
      <c r="AT605" s="257"/>
      <c r="AU605" s="257"/>
      <c r="AV605" s="257"/>
      <c r="AW605" s="257"/>
      <c r="AX605" s="257"/>
      <c r="AY605" s="257"/>
      <c r="AZ605" s="257"/>
      <c r="BA605" s="257"/>
      <c r="BB605" s="257"/>
      <c r="BC605" s="257"/>
      <c r="BD605" s="257"/>
      <c r="BE605" s="257"/>
      <c r="BF605" s="257"/>
      <c r="BG605" s="257"/>
      <c r="BH605" s="257"/>
      <c r="BI605" s="257"/>
      <c r="BJ605" s="257"/>
    </row>
    <row r="606" spans="2:62" ht="15.75" customHeight="1">
      <c r="B606" s="7"/>
      <c r="C606" s="347"/>
      <c r="D606" s="347"/>
      <c r="E606" s="347"/>
      <c r="F606" s="347"/>
      <c r="G606" s="347"/>
      <c r="H606" s="347"/>
      <c r="I606" s="347"/>
      <c r="J606" s="347"/>
      <c r="K606" s="347"/>
      <c r="L606" s="347"/>
      <c r="M606" s="347"/>
      <c r="N606" s="347"/>
      <c r="O606" s="347"/>
      <c r="P606" s="347"/>
      <c r="Q606" s="347"/>
      <c r="R606" s="347"/>
      <c r="S606" s="347"/>
      <c r="T606" s="347"/>
      <c r="U606" s="347"/>
      <c r="V606" s="347"/>
      <c r="W606" s="347"/>
      <c r="X606" s="347"/>
      <c r="Y606" s="257"/>
      <c r="Z606" s="257"/>
      <c r="AA606" s="257"/>
      <c r="AB606" s="257"/>
      <c r="AC606" s="257"/>
      <c r="AD606" s="257"/>
      <c r="AE606" s="257"/>
      <c r="AF606" s="257"/>
      <c r="AG606" s="257"/>
      <c r="AH606" s="257"/>
      <c r="AI606" s="257"/>
      <c r="AJ606" s="257"/>
      <c r="AK606" s="257"/>
      <c r="AL606" s="257"/>
      <c r="AM606" s="257"/>
      <c r="AN606" s="257"/>
      <c r="AO606" s="257"/>
      <c r="AP606" s="257"/>
      <c r="AQ606" s="257"/>
      <c r="AR606" s="257"/>
      <c r="AS606" s="257"/>
      <c r="AT606" s="257"/>
      <c r="AU606" s="257"/>
      <c r="AV606" s="257"/>
      <c r="AW606" s="257"/>
      <c r="AX606" s="257"/>
      <c r="AY606" s="257"/>
      <c r="AZ606" s="257"/>
      <c r="BA606" s="257"/>
      <c r="BB606" s="257"/>
      <c r="BC606" s="257"/>
      <c r="BD606" s="257"/>
      <c r="BE606" s="257"/>
      <c r="BF606" s="257"/>
      <c r="BG606" s="257"/>
      <c r="BH606" s="257"/>
      <c r="BI606" s="257"/>
      <c r="BJ606" s="257"/>
    </row>
    <row r="607" spans="2:62" ht="15.75" customHeight="1">
      <c r="B607" s="7"/>
      <c r="C607" s="347"/>
      <c r="D607" s="347"/>
      <c r="E607" s="347"/>
      <c r="F607" s="347"/>
      <c r="G607" s="347"/>
      <c r="H607" s="347"/>
      <c r="I607" s="347"/>
      <c r="J607" s="347"/>
      <c r="K607" s="347"/>
      <c r="L607" s="347"/>
      <c r="M607" s="347"/>
      <c r="N607" s="347"/>
      <c r="O607" s="347"/>
      <c r="P607" s="347"/>
      <c r="Q607" s="347"/>
      <c r="R607" s="347"/>
      <c r="S607" s="347"/>
      <c r="T607" s="347"/>
      <c r="U607" s="347"/>
      <c r="V607" s="347"/>
      <c r="W607" s="347"/>
      <c r="X607" s="347"/>
      <c r="Y607" s="257"/>
      <c r="Z607" s="257"/>
      <c r="AA607" s="257"/>
      <c r="AB607" s="257"/>
      <c r="AC607" s="257"/>
      <c r="AD607" s="257"/>
      <c r="AE607" s="257"/>
      <c r="AF607" s="257"/>
      <c r="AG607" s="257"/>
      <c r="AH607" s="257"/>
      <c r="AI607" s="257"/>
      <c r="AJ607" s="257"/>
      <c r="AK607" s="257"/>
      <c r="AL607" s="257"/>
      <c r="AM607" s="257"/>
      <c r="AN607" s="257"/>
      <c r="AO607" s="257"/>
      <c r="AP607" s="257"/>
      <c r="AQ607" s="257"/>
      <c r="AR607" s="257"/>
      <c r="AS607" s="257"/>
      <c r="AT607" s="257"/>
      <c r="AU607" s="257"/>
      <c r="AV607" s="257"/>
      <c r="AW607" s="257"/>
      <c r="AX607" s="257"/>
      <c r="AY607" s="257"/>
      <c r="AZ607" s="257"/>
      <c r="BA607" s="257"/>
      <c r="BB607" s="257"/>
      <c r="BC607" s="257"/>
      <c r="BD607" s="257"/>
      <c r="BE607" s="257"/>
      <c r="BF607" s="257"/>
      <c r="BG607" s="257"/>
      <c r="BH607" s="257"/>
      <c r="BI607" s="257"/>
      <c r="BJ607" s="257"/>
    </row>
    <row r="608" spans="2:62" ht="15.75" customHeight="1">
      <c r="B608" s="7"/>
      <c r="C608" s="347"/>
      <c r="D608" s="347"/>
      <c r="E608" s="347"/>
      <c r="F608" s="347"/>
      <c r="G608" s="347"/>
      <c r="H608" s="347"/>
      <c r="I608" s="347"/>
      <c r="J608" s="347"/>
      <c r="K608" s="347"/>
      <c r="L608" s="347"/>
      <c r="M608" s="347"/>
      <c r="N608" s="347"/>
      <c r="O608" s="347"/>
      <c r="P608" s="347"/>
      <c r="Q608" s="347"/>
      <c r="R608" s="347"/>
      <c r="S608" s="347"/>
      <c r="T608" s="347"/>
      <c r="U608" s="347"/>
      <c r="V608" s="347"/>
      <c r="W608" s="347"/>
      <c r="X608" s="347"/>
      <c r="Y608" s="257"/>
      <c r="Z608" s="257"/>
      <c r="AA608" s="257"/>
      <c r="AB608" s="257"/>
      <c r="AC608" s="257"/>
      <c r="AD608" s="257"/>
      <c r="AE608" s="257"/>
      <c r="AF608" s="257"/>
      <c r="AG608" s="257"/>
      <c r="AH608" s="257"/>
      <c r="AI608" s="257"/>
      <c r="AJ608" s="257"/>
      <c r="AK608" s="257"/>
      <c r="AL608" s="257"/>
      <c r="AM608" s="257"/>
      <c r="AN608" s="257"/>
      <c r="AO608" s="257"/>
      <c r="AP608" s="257"/>
      <c r="AQ608" s="257"/>
      <c r="AR608" s="257"/>
      <c r="AS608" s="257"/>
      <c r="AT608" s="257"/>
      <c r="AU608" s="257"/>
      <c r="AV608" s="257"/>
      <c r="AW608" s="257"/>
      <c r="AX608" s="257"/>
      <c r="AY608" s="257"/>
      <c r="AZ608" s="257"/>
      <c r="BA608" s="257"/>
      <c r="BB608" s="257"/>
      <c r="BC608" s="257"/>
      <c r="BD608" s="257"/>
      <c r="BE608" s="257"/>
      <c r="BF608" s="257"/>
      <c r="BG608" s="257"/>
      <c r="BH608" s="257"/>
      <c r="BI608" s="257"/>
      <c r="BJ608" s="257"/>
    </row>
    <row r="609" spans="2:62" ht="15.75" customHeight="1">
      <c r="B609" s="7"/>
      <c r="C609" s="347"/>
      <c r="D609" s="347"/>
      <c r="E609" s="347"/>
      <c r="F609" s="347"/>
      <c r="G609" s="347"/>
      <c r="H609" s="347"/>
      <c r="I609" s="347"/>
      <c r="J609" s="347"/>
      <c r="K609" s="347"/>
      <c r="L609" s="347"/>
      <c r="M609" s="347"/>
      <c r="N609" s="347"/>
      <c r="O609" s="347"/>
      <c r="P609" s="347"/>
      <c r="Q609" s="347"/>
      <c r="R609" s="347"/>
      <c r="S609" s="347"/>
      <c r="T609" s="347"/>
      <c r="U609" s="347"/>
      <c r="V609" s="347"/>
      <c r="W609" s="347"/>
      <c r="X609" s="347"/>
      <c r="Y609" s="257"/>
      <c r="Z609" s="257"/>
      <c r="AA609" s="257"/>
      <c r="AB609" s="257"/>
      <c r="AC609" s="257"/>
      <c r="AD609" s="257"/>
      <c r="AE609" s="257"/>
      <c r="AF609" s="257"/>
      <c r="AG609" s="257"/>
      <c r="AH609" s="257"/>
      <c r="AI609" s="257"/>
      <c r="AJ609" s="257"/>
      <c r="AK609" s="257"/>
      <c r="AL609" s="257"/>
      <c r="AM609" s="257"/>
      <c r="AN609" s="257"/>
      <c r="AO609" s="257"/>
      <c r="AP609" s="257"/>
      <c r="AQ609" s="257"/>
      <c r="AR609" s="257"/>
      <c r="AS609" s="257"/>
      <c r="AT609" s="257"/>
      <c r="AU609" s="257"/>
      <c r="AV609" s="257"/>
      <c r="AW609" s="257"/>
      <c r="AX609" s="257"/>
      <c r="AY609" s="257"/>
      <c r="AZ609" s="257"/>
      <c r="BA609" s="257"/>
      <c r="BB609" s="257"/>
      <c r="BC609" s="257"/>
      <c r="BD609" s="257"/>
      <c r="BE609" s="257"/>
      <c r="BF609" s="257"/>
      <c r="BG609" s="257"/>
      <c r="BH609" s="257"/>
      <c r="BI609" s="257"/>
      <c r="BJ609" s="257"/>
    </row>
    <row r="610" spans="2:62" ht="15.75" customHeight="1">
      <c r="B610" s="7"/>
      <c r="C610" s="347"/>
      <c r="D610" s="347"/>
      <c r="E610" s="347"/>
      <c r="F610" s="347"/>
      <c r="G610" s="347"/>
      <c r="H610" s="347"/>
      <c r="I610" s="347"/>
      <c r="J610" s="347"/>
      <c r="K610" s="347"/>
      <c r="L610" s="347"/>
      <c r="M610" s="347"/>
      <c r="N610" s="347"/>
      <c r="O610" s="347"/>
      <c r="P610" s="347"/>
      <c r="Q610" s="347"/>
      <c r="R610" s="347"/>
      <c r="S610" s="347"/>
      <c r="T610" s="347"/>
      <c r="U610" s="347"/>
      <c r="V610" s="347"/>
      <c r="W610" s="347"/>
      <c r="X610" s="347"/>
      <c r="Y610" s="257"/>
      <c r="Z610" s="257"/>
      <c r="AA610" s="257"/>
      <c r="AB610" s="257"/>
      <c r="AC610" s="257"/>
      <c r="AD610" s="257"/>
      <c r="AE610" s="257"/>
      <c r="AF610" s="257"/>
      <c r="AG610" s="257"/>
      <c r="AH610" s="257"/>
      <c r="AI610" s="257"/>
      <c r="AJ610" s="257"/>
      <c r="AK610" s="257"/>
      <c r="AL610" s="257"/>
      <c r="AM610" s="257"/>
      <c r="AN610" s="257"/>
      <c r="AO610" s="257"/>
      <c r="AP610" s="257"/>
      <c r="AQ610" s="257"/>
      <c r="AR610" s="257"/>
      <c r="AS610" s="257"/>
      <c r="AT610" s="257"/>
      <c r="AU610" s="257"/>
      <c r="AV610" s="257"/>
      <c r="AW610" s="257"/>
      <c r="AX610" s="257"/>
      <c r="AY610" s="257"/>
      <c r="AZ610" s="257"/>
      <c r="BA610" s="257"/>
      <c r="BB610" s="257"/>
      <c r="BC610" s="257"/>
      <c r="BD610" s="257"/>
      <c r="BE610" s="257"/>
      <c r="BF610" s="257"/>
      <c r="BG610" s="257"/>
      <c r="BH610" s="257"/>
      <c r="BI610" s="257"/>
      <c r="BJ610" s="257"/>
    </row>
    <row r="611" spans="2:62" ht="15.75" customHeight="1">
      <c r="B611" s="7"/>
      <c r="C611" s="347"/>
      <c r="D611" s="347"/>
      <c r="E611" s="347"/>
      <c r="F611" s="347"/>
      <c r="G611" s="347"/>
      <c r="H611" s="347"/>
      <c r="I611" s="347"/>
      <c r="J611" s="347"/>
      <c r="K611" s="347"/>
      <c r="L611" s="347"/>
      <c r="M611" s="347"/>
      <c r="N611" s="347"/>
      <c r="O611" s="347"/>
      <c r="P611" s="347"/>
      <c r="Q611" s="347"/>
      <c r="R611" s="347"/>
      <c r="S611" s="347"/>
      <c r="T611" s="347"/>
      <c r="U611" s="347"/>
      <c r="V611" s="347"/>
      <c r="W611" s="347"/>
      <c r="X611" s="347"/>
      <c r="Y611" s="257"/>
      <c r="Z611" s="257"/>
      <c r="AA611" s="257"/>
      <c r="AB611" s="257"/>
      <c r="AC611" s="257"/>
      <c r="AD611" s="257"/>
      <c r="AE611" s="257"/>
      <c r="AF611" s="257"/>
      <c r="AG611" s="257"/>
      <c r="AH611" s="257"/>
      <c r="AI611" s="257"/>
      <c r="AJ611" s="257"/>
      <c r="AK611" s="257"/>
      <c r="AL611" s="257"/>
      <c r="AM611" s="257"/>
      <c r="AN611" s="257"/>
      <c r="AO611" s="257"/>
      <c r="AP611" s="257"/>
      <c r="AQ611" s="257"/>
      <c r="AR611" s="257"/>
      <c r="AS611" s="257"/>
      <c r="AT611" s="257"/>
      <c r="AU611" s="257"/>
      <c r="AV611" s="257"/>
      <c r="AW611" s="257"/>
      <c r="AX611" s="257"/>
      <c r="AY611" s="257"/>
      <c r="AZ611" s="257"/>
      <c r="BA611" s="257"/>
      <c r="BB611" s="257"/>
      <c r="BC611" s="257"/>
      <c r="BD611" s="257"/>
      <c r="BE611" s="257"/>
      <c r="BF611" s="257"/>
      <c r="BG611" s="257"/>
      <c r="BH611" s="257"/>
      <c r="BI611" s="257"/>
      <c r="BJ611" s="257"/>
    </row>
    <row r="612" spans="2:62" ht="15.75" customHeight="1">
      <c r="B612" s="7"/>
      <c r="C612" s="347"/>
      <c r="D612" s="347"/>
      <c r="E612" s="347"/>
      <c r="F612" s="347"/>
      <c r="G612" s="347"/>
      <c r="H612" s="347"/>
      <c r="I612" s="347"/>
      <c r="J612" s="347"/>
      <c r="K612" s="347"/>
      <c r="L612" s="347"/>
      <c r="M612" s="347"/>
      <c r="N612" s="347"/>
      <c r="O612" s="347"/>
      <c r="P612" s="347"/>
      <c r="Q612" s="347"/>
      <c r="R612" s="347"/>
      <c r="S612" s="347"/>
      <c r="T612" s="347"/>
      <c r="U612" s="347"/>
      <c r="V612" s="347"/>
      <c r="W612" s="347"/>
      <c r="X612" s="347"/>
      <c r="Y612" s="257"/>
      <c r="Z612" s="257"/>
      <c r="AA612" s="257"/>
      <c r="AB612" s="257"/>
      <c r="AC612" s="257"/>
      <c r="AD612" s="257"/>
      <c r="AE612" s="257"/>
      <c r="AF612" s="257"/>
      <c r="AG612" s="257"/>
      <c r="AH612" s="257"/>
      <c r="AI612" s="257"/>
      <c r="AJ612" s="257"/>
      <c r="AK612" s="257"/>
      <c r="AL612" s="257"/>
      <c r="AM612" s="257"/>
      <c r="AN612" s="257"/>
      <c r="AO612" s="257"/>
      <c r="AP612" s="257"/>
      <c r="AQ612" s="257"/>
      <c r="AR612" s="257"/>
      <c r="AS612" s="257"/>
      <c r="AT612" s="257"/>
      <c r="AU612" s="257"/>
      <c r="AV612" s="257"/>
      <c r="AW612" s="257"/>
      <c r="AX612" s="257"/>
      <c r="AY612" s="257"/>
      <c r="AZ612" s="257"/>
      <c r="BA612" s="257"/>
      <c r="BB612" s="257"/>
      <c r="BC612" s="257"/>
      <c r="BD612" s="257"/>
      <c r="BE612" s="257"/>
      <c r="BF612" s="257"/>
      <c r="BG612" s="257"/>
      <c r="BH612" s="257"/>
      <c r="BI612" s="257"/>
      <c r="BJ612" s="257"/>
    </row>
    <row r="613" spans="2:62" ht="15.75" customHeight="1">
      <c r="B613" s="7"/>
      <c r="C613" s="347"/>
      <c r="D613" s="347"/>
      <c r="E613" s="347"/>
      <c r="F613" s="347"/>
      <c r="G613" s="347"/>
      <c r="H613" s="347"/>
      <c r="I613" s="347"/>
      <c r="J613" s="347"/>
      <c r="K613" s="347"/>
      <c r="L613" s="347"/>
      <c r="M613" s="347"/>
      <c r="N613" s="347"/>
      <c r="O613" s="347"/>
      <c r="P613" s="347"/>
      <c r="Q613" s="347"/>
      <c r="R613" s="347"/>
      <c r="S613" s="347"/>
      <c r="T613" s="347"/>
      <c r="U613" s="347"/>
      <c r="V613" s="347"/>
      <c r="W613" s="347"/>
      <c r="X613" s="347"/>
      <c r="Y613" s="257"/>
      <c r="Z613" s="257"/>
      <c r="AA613" s="257"/>
      <c r="AB613" s="257"/>
      <c r="AC613" s="257"/>
      <c r="AD613" s="257"/>
      <c r="AE613" s="257"/>
      <c r="AF613" s="257"/>
      <c r="AG613" s="257"/>
      <c r="AH613" s="257"/>
      <c r="AI613" s="257"/>
      <c r="AJ613" s="257"/>
      <c r="AK613" s="257"/>
      <c r="AL613" s="257"/>
      <c r="AM613" s="257"/>
      <c r="AN613" s="257"/>
      <c r="AO613" s="257"/>
      <c r="AP613" s="257"/>
      <c r="AQ613" s="257"/>
      <c r="AR613" s="257"/>
      <c r="AS613" s="257"/>
      <c r="AT613" s="257"/>
      <c r="AU613" s="257"/>
      <c r="AV613" s="257"/>
      <c r="AW613" s="257"/>
      <c r="AX613" s="257"/>
      <c r="AY613" s="257"/>
      <c r="AZ613" s="257"/>
      <c r="BA613" s="257"/>
      <c r="BB613" s="257"/>
      <c r="BC613" s="257"/>
      <c r="BD613" s="257"/>
      <c r="BE613" s="257"/>
      <c r="BF613" s="257"/>
      <c r="BG613" s="257"/>
      <c r="BH613" s="257"/>
      <c r="BI613" s="257"/>
      <c r="BJ613" s="257"/>
    </row>
    <row r="614" spans="2:62" ht="15.75" customHeight="1">
      <c r="B614" s="7"/>
      <c r="C614" s="347"/>
      <c r="D614" s="347"/>
      <c r="E614" s="347"/>
      <c r="F614" s="347"/>
      <c r="G614" s="347"/>
      <c r="H614" s="347"/>
      <c r="I614" s="347"/>
      <c r="J614" s="347"/>
      <c r="K614" s="347"/>
      <c r="L614" s="347"/>
      <c r="M614" s="347"/>
      <c r="N614" s="347"/>
      <c r="O614" s="347"/>
      <c r="P614" s="347"/>
      <c r="Q614" s="347"/>
      <c r="R614" s="347"/>
      <c r="S614" s="347"/>
      <c r="T614" s="347"/>
      <c r="U614" s="347"/>
      <c r="V614" s="347"/>
      <c r="W614" s="347"/>
      <c r="X614" s="347"/>
      <c r="Y614" s="257"/>
      <c r="Z614" s="257"/>
      <c r="AA614" s="257"/>
      <c r="AB614" s="257"/>
      <c r="AC614" s="257"/>
      <c r="AD614" s="257"/>
      <c r="AE614" s="257"/>
      <c r="AF614" s="257"/>
      <c r="AG614" s="257"/>
      <c r="AH614" s="257"/>
      <c r="AI614" s="257"/>
      <c r="AJ614" s="257"/>
      <c r="AK614" s="257"/>
      <c r="AL614" s="257"/>
      <c r="AM614" s="257"/>
      <c r="AN614" s="257"/>
      <c r="AO614" s="257"/>
      <c r="AP614" s="257"/>
      <c r="AQ614" s="257"/>
      <c r="AR614" s="257"/>
      <c r="AS614" s="257"/>
      <c r="AT614" s="257"/>
      <c r="AU614" s="257"/>
      <c r="AV614" s="257"/>
      <c r="AW614" s="257"/>
      <c r="AX614" s="257"/>
      <c r="AY614" s="257"/>
      <c r="AZ614" s="257"/>
      <c r="BA614" s="257"/>
      <c r="BB614" s="257"/>
      <c r="BC614" s="257"/>
      <c r="BD614" s="257"/>
      <c r="BE614" s="257"/>
      <c r="BF614" s="257"/>
      <c r="BG614" s="257"/>
      <c r="BH614" s="257"/>
      <c r="BI614" s="257"/>
      <c r="BJ614" s="257"/>
    </row>
    <row r="615" spans="2:62" ht="15.75" customHeight="1">
      <c r="B615" s="7"/>
      <c r="C615" s="347"/>
      <c r="D615" s="347"/>
      <c r="E615" s="347"/>
      <c r="F615" s="347"/>
      <c r="G615" s="347"/>
      <c r="H615" s="347"/>
      <c r="I615" s="347"/>
      <c r="J615" s="347"/>
      <c r="K615" s="347"/>
      <c r="L615" s="347"/>
      <c r="M615" s="347"/>
      <c r="N615" s="347"/>
      <c r="O615" s="347"/>
      <c r="P615" s="347"/>
      <c r="Q615" s="347"/>
      <c r="R615" s="347"/>
      <c r="S615" s="347"/>
      <c r="T615" s="347"/>
      <c r="U615" s="347"/>
      <c r="V615" s="347"/>
      <c r="W615" s="347"/>
      <c r="X615" s="347"/>
      <c r="Y615" s="257"/>
      <c r="Z615" s="257"/>
      <c r="AA615" s="257"/>
      <c r="AB615" s="257"/>
      <c r="AC615" s="257"/>
      <c r="AD615" s="257"/>
      <c r="AE615" s="257"/>
      <c r="AF615" s="257"/>
      <c r="AG615" s="257"/>
      <c r="AH615" s="257"/>
      <c r="AI615" s="257"/>
      <c r="AJ615" s="257"/>
      <c r="AK615" s="257"/>
      <c r="AL615" s="257"/>
      <c r="AM615" s="257"/>
      <c r="AN615" s="257"/>
      <c r="AO615" s="257"/>
      <c r="AP615" s="257"/>
      <c r="AQ615" s="257"/>
      <c r="AR615" s="257"/>
      <c r="AS615" s="257"/>
      <c r="AT615" s="257"/>
      <c r="AU615" s="257"/>
      <c r="AV615" s="257"/>
      <c r="AW615" s="257"/>
      <c r="AX615" s="257"/>
      <c r="AY615" s="257"/>
      <c r="AZ615" s="257"/>
      <c r="BA615" s="257"/>
      <c r="BB615" s="257"/>
      <c r="BC615" s="257"/>
      <c r="BD615" s="257"/>
      <c r="BE615" s="257"/>
      <c r="BF615" s="257"/>
      <c r="BG615" s="257"/>
      <c r="BH615" s="257"/>
      <c r="BI615" s="257"/>
      <c r="BJ615" s="257"/>
    </row>
    <row r="616" spans="2:62" ht="15.75" customHeight="1">
      <c r="B616" s="7"/>
      <c r="C616" s="347"/>
      <c r="D616" s="347"/>
      <c r="E616" s="347"/>
      <c r="F616" s="347"/>
      <c r="G616" s="347"/>
      <c r="H616" s="347"/>
      <c r="I616" s="347"/>
      <c r="J616" s="347"/>
      <c r="K616" s="347"/>
      <c r="L616" s="347"/>
      <c r="M616" s="347"/>
      <c r="N616" s="347"/>
      <c r="O616" s="347"/>
      <c r="P616" s="347"/>
      <c r="Q616" s="347"/>
      <c r="R616" s="347"/>
      <c r="S616" s="347"/>
      <c r="T616" s="347"/>
      <c r="U616" s="347"/>
      <c r="V616" s="347"/>
      <c r="W616" s="347"/>
      <c r="X616" s="347"/>
      <c r="Y616" s="257"/>
      <c r="Z616" s="257"/>
      <c r="AA616" s="257"/>
      <c r="AB616" s="257"/>
      <c r="AC616" s="257"/>
      <c r="AD616" s="257"/>
      <c r="AE616" s="257"/>
      <c r="AF616" s="257"/>
      <c r="AG616" s="257"/>
      <c r="AH616" s="257"/>
      <c r="AI616" s="257"/>
      <c r="AJ616" s="257"/>
      <c r="AK616" s="257"/>
      <c r="AL616" s="257"/>
      <c r="AM616" s="257"/>
      <c r="AN616" s="257"/>
      <c r="AO616" s="257"/>
      <c r="AP616" s="257"/>
      <c r="AQ616" s="257"/>
      <c r="AR616" s="257"/>
      <c r="AS616" s="257"/>
      <c r="AT616" s="257"/>
      <c r="AU616" s="257"/>
      <c r="AV616" s="257"/>
      <c r="AW616" s="257"/>
      <c r="AX616" s="257"/>
      <c r="AY616" s="257"/>
      <c r="AZ616" s="257"/>
      <c r="BA616" s="257"/>
      <c r="BB616" s="257"/>
      <c r="BC616" s="257"/>
      <c r="BD616" s="257"/>
      <c r="BE616" s="257"/>
      <c r="BF616" s="257"/>
      <c r="BG616" s="257"/>
      <c r="BH616" s="257"/>
      <c r="BI616" s="257"/>
      <c r="BJ616" s="257"/>
    </row>
    <row r="617" spans="2:62" ht="15.75" customHeight="1">
      <c r="B617" s="7"/>
      <c r="C617" s="347"/>
      <c r="D617" s="347"/>
      <c r="E617" s="347"/>
      <c r="F617" s="347"/>
      <c r="G617" s="347"/>
      <c r="H617" s="347"/>
      <c r="I617" s="347"/>
      <c r="J617" s="347"/>
      <c r="K617" s="347"/>
      <c r="L617" s="347"/>
      <c r="M617" s="347"/>
      <c r="N617" s="347"/>
      <c r="O617" s="347"/>
      <c r="P617" s="347"/>
      <c r="Q617" s="347"/>
      <c r="R617" s="347"/>
      <c r="S617" s="347"/>
      <c r="T617" s="347"/>
      <c r="U617" s="347"/>
      <c r="V617" s="347"/>
      <c r="W617" s="347"/>
      <c r="X617" s="347"/>
      <c r="Y617" s="257"/>
      <c r="Z617" s="257"/>
      <c r="AA617" s="257"/>
      <c r="AB617" s="257"/>
      <c r="AC617" s="257"/>
      <c r="AD617" s="257"/>
      <c r="AE617" s="257"/>
      <c r="AF617" s="257"/>
      <c r="AG617" s="257"/>
      <c r="AH617" s="257"/>
      <c r="AI617" s="257"/>
      <c r="AJ617" s="257"/>
      <c r="AK617" s="257"/>
      <c r="AL617" s="257"/>
      <c r="AM617" s="257"/>
      <c r="AN617" s="257"/>
      <c r="AO617" s="257"/>
      <c r="AP617" s="257"/>
      <c r="AQ617" s="257"/>
      <c r="AR617" s="257"/>
      <c r="AS617" s="257"/>
      <c r="AT617" s="257"/>
      <c r="AU617" s="257"/>
      <c r="AV617" s="257"/>
      <c r="AW617" s="257"/>
      <c r="AX617" s="257"/>
      <c r="AY617" s="257"/>
      <c r="AZ617" s="257"/>
      <c r="BA617" s="257"/>
      <c r="BB617" s="257"/>
      <c r="BC617" s="257"/>
      <c r="BD617" s="257"/>
      <c r="BE617" s="257"/>
      <c r="BF617" s="257"/>
      <c r="BG617" s="257"/>
      <c r="BH617" s="257"/>
      <c r="BI617" s="257"/>
      <c r="BJ617" s="257"/>
    </row>
    <row r="618" spans="2:62" ht="15.75" customHeight="1">
      <c r="B618" s="7"/>
      <c r="C618" s="347"/>
      <c r="D618" s="347"/>
      <c r="E618" s="347"/>
      <c r="F618" s="347"/>
      <c r="G618" s="347"/>
      <c r="H618" s="347"/>
      <c r="I618" s="347"/>
      <c r="J618" s="347"/>
      <c r="K618" s="347"/>
      <c r="L618" s="347"/>
      <c r="M618" s="347"/>
      <c r="N618" s="347"/>
      <c r="O618" s="347"/>
      <c r="P618" s="347"/>
      <c r="Q618" s="347"/>
      <c r="R618" s="347"/>
      <c r="S618" s="347"/>
      <c r="T618" s="347"/>
      <c r="U618" s="347"/>
      <c r="V618" s="347"/>
      <c r="W618" s="347"/>
      <c r="X618" s="347"/>
      <c r="Y618" s="257"/>
      <c r="Z618" s="257"/>
      <c r="AA618" s="257"/>
      <c r="AB618" s="257"/>
      <c r="AC618" s="257"/>
      <c r="AD618" s="257"/>
      <c r="AE618" s="257"/>
      <c r="AF618" s="257"/>
      <c r="AG618" s="257"/>
      <c r="AH618" s="257"/>
      <c r="AI618" s="257"/>
      <c r="AJ618" s="257"/>
      <c r="AK618" s="257"/>
      <c r="AL618" s="257"/>
      <c r="AM618" s="257"/>
      <c r="AN618" s="257"/>
      <c r="AO618" s="257"/>
      <c r="AP618" s="257"/>
      <c r="AQ618" s="257"/>
      <c r="AR618" s="257"/>
      <c r="AS618" s="257"/>
      <c r="AT618" s="257"/>
      <c r="AU618" s="257"/>
      <c r="AV618" s="257"/>
      <c r="AW618" s="257"/>
      <c r="AX618" s="257"/>
      <c r="AY618" s="257"/>
      <c r="AZ618" s="257"/>
      <c r="BA618" s="257"/>
      <c r="BB618" s="257"/>
      <c r="BC618" s="257"/>
      <c r="BD618" s="257"/>
      <c r="BE618" s="257"/>
      <c r="BF618" s="257"/>
      <c r="BG618" s="257"/>
      <c r="BH618" s="257"/>
      <c r="BI618" s="257"/>
      <c r="BJ618" s="257"/>
    </row>
    <row r="619" spans="2:62" ht="15.75" customHeight="1">
      <c r="B619" s="7"/>
      <c r="C619" s="347"/>
      <c r="D619" s="347"/>
      <c r="E619" s="347"/>
      <c r="F619" s="347"/>
      <c r="G619" s="347"/>
      <c r="H619" s="347"/>
      <c r="I619" s="347"/>
      <c r="J619" s="347"/>
      <c r="K619" s="347"/>
      <c r="L619" s="347"/>
      <c r="M619" s="347"/>
      <c r="N619" s="347"/>
      <c r="O619" s="347"/>
      <c r="P619" s="347"/>
      <c r="Q619" s="347"/>
      <c r="R619" s="347"/>
      <c r="S619" s="347"/>
      <c r="T619" s="347"/>
      <c r="U619" s="347"/>
      <c r="V619" s="347"/>
      <c r="W619" s="347"/>
      <c r="X619" s="347"/>
      <c r="Y619" s="257"/>
      <c r="Z619" s="257"/>
      <c r="AA619" s="257"/>
      <c r="AB619" s="257"/>
      <c r="AC619" s="257"/>
      <c r="AD619" s="257"/>
      <c r="AE619" s="257"/>
      <c r="AF619" s="257"/>
      <c r="AG619" s="257"/>
      <c r="AH619" s="257"/>
      <c r="AI619" s="257"/>
      <c r="AJ619" s="257"/>
      <c r="AK619" s="257"/>
      <c r="AL619" s="257"/>
      <c r="AM619" s="257"/>
      <c r="AN619" s="257"/>
      <c r="AO619" s="257"/>
      <c r="AP619" s="257"/>
      <c r="AQ619" s="257"/>
      <c r="AR619" s="257"/>
      <c r="AS619" s="257"/>
      <c r="AT619" s="257"/>
      <c r="AU619" s="257"/>
      <c r="AV619" s="257"/>
      <c r="AW619" s="257"/>
      <c r="AX619" s="257"/>
      <c r="AY619" s="257"/>
      <c r="AZ619" s="257"/>
      <c r="BA619" s="257"/>
      <c r="BB619" s="257"/>
      <c r="BC619" s="257"/>
      <c r="BD619" s="257"/>
      <c r="BE619" s="257"/>
      <c r="BF619" s="257"/>
      <c r="BG619" s="257"/>
      <c r="BH619" s="257"/>
      <c r="BI619" s="257"/>
      <c r="BJ619" s="257"/>
    </row>
    <row r="620" spans="2:62" ht="15.75" customHeight="1">
      <c r="B620" s="7"/>
      <c r="C620" s="347"/>
      <c r="D620" s="347"/>
      <c r="E620" s="347"/>
      <c r="F620" s="347"/>
      <c r="G620" s="347"/>
      <c r="H620" s="347"/>
      <c r="I620" s="347"/>
      <c r="J620" s="347"/>
      <c r="K620" s="347"/>
      <c r="L620" s="347"/>
      <c r="M620" s="347"/>
      <c r="N620" s="347"/>
      <c r="O620" s="347"/>
      <c r="P620" s="347"/>
      <c r="Q620" s="347"/>
      <c r="R620" s="347"/>
      <c r="S620" s="347"/>
      <c r="T620" s="347"/>
      <c r="U620" s="347"/>
      <c r="V620" s="347"/>
      <c r="W620" s="347"/>
      <c r="X620" s="347"/>
      <c r="Y620" s="257"/>
      <c r="Z620" s="257"/>
      <c r="AA620" s="257"/>
      <c r="AB620" s="257"/>
      <c r="AC620" s="257"/>
      <c r="AD620" s="257"/>
      <c r="AE620" s="257"/>
      <c r="AF620" s="257"/>
      <c r="AG620" s="257"/>
      <c r="AH620" s="257"/>
      <c r="AI620" s="257"/>
      <c r="AJ620" s="257"/>
      <c r="AK620" s="257"/>
      <c r="AL620" s="257"/>
      <c r="AM620" s="257"/>
      <c r="AN620" s="257"/>
      <c r="AO620" s="257"/>
      <c r="AP620" s="257"/>
      <c r="AQ620" s="257"/>
      <c r="AR620" s="257"/>
      <c r="AS620" s="257"/>
      <c r="AT620" s="257"/>
      <c r="AU620" s="257"/>
      <c r="AV620" s="257"/>
      <c r="AW620" s="257"/>
      <c r="AX620" s="257"/>
      <c r="AY620" s="257"/>
      <c r="AZ620" s="257"/>
      <c r="BA620" s="257"/>
      <c r="BB620" s="257"/>
      <c r="BC620" s="257"/>
      <c r="BD620" s="257"/>
      <c r="BE620" s="257"/>
      <c r="BF620" s="257"/>
      <c r="BG620" s="257"/>
      <c r="BH620" s="257"/>
      <c r="BI620" s="257"/>
      <c r="BJ620" s="257"/>
    </row>
    <row r="621" spans="2:62" ht="15.75" customHeight="1">
      <c r="B621" s="7"/>
      <c r="C621" s="347"/>
      <c r="D621" s="347"/>
      <c r="E621" s="347"/>
      <c r="F621" s="347"/>
      <c r="G621" s="347"/>
      <c r="H621" s="347"/>
      <c r="I621" s="347"/>
      <c r="J621" s="347"/>
      <c r="K621" s="347"/>
      <c r="L621" s="347"/>
      <c r="M621" s="347"/>
      <c r="N621" s="347"/>
      <c r="O621" s="347"/>
      <c r="P621" s="347"/>
      <c r="Q621" s="347"/>
      <c r="R621" s="347"/>
      <c r="S621" s="347"/>
      <c r="T621" s="347"/>
      <c r="U621" s="347"/>
      <c r="V621" s="347"/>
      <c r="W621" s="347"/>
      <c r="X621" s="347"/>
      <c r="Y621" s="257"/>
      <c r="Z621" s="257"/>
      <c r="AA621" s="257"/>
      <c r="AB621" s="257"/>
      <c r="AC621" s="257"/>
      <c r="AD621" s="257"/>
      <c r="AE621" s="257"/>
      <c r="AF621" s="257"/>
      <c r="AG621" s="257"/>
      <c r="AH621" s="257"/>
      <c r="AI621" s="257"/>
      <c r="AJ621" s="257"/>
      <c r="AK621" s="257"/>
      <c r="AL621" s="257"/>
      <c r="AM621" s="257"/>
      <c r="AN621" s="257"/>
      <c r="AO621" s="257"/>
      <c r="AP621" s="257"/>
      <c r="AQ621" s="257"/>
      <c r="AR621" s="257"/>
      <c r="AS621" s="257"/>
      <c r="AT621" s="257"/>
      <c r="AU621" s="257"/>
      <c r="AV621" s="257"/>
      <c r="AW621" s="257"/>
      <c r="AX621" s="257"/>
      <c r="AY621" s="257"/>
      <c r="AZ621" s="257"/>
      <c r="BA621" s="257"/>
      <c r="BB621" s="257"/>
      <c r="BC621" s="257"/>
      <c r="BD621" s="257"/>
      <c r="BE621" s="257"/>
      <c r="BF621" s="257"/>
      <c r="BG621" s="257"/>
      <c r="BH621" s="257"/>
      <c r="BI621" s="257"/>
      <c r="BJ621" s="257"/>
    </row>
    <row r="622" spans="2:62" ht="15.75" customHeight="1">
      <c r="B622" s="7"/>
      <c r="C622" s="347"/>
      <c r="D622" s="347"/>
      <c r="E622" s="347"/>
      <c r="F622" s="347"/>
      <c r="G622" s="347"/>
      <c r="H622" s="347"/>
      <c r="I622" s="347"/>
      <c r="J622" s="347"/>
      <c r="K622" s="347"/>
      <c r="L622" s="347"/>
      <c r="M622" s="347"/>
      <c r="N622" s="347"/>
      <c r="O622" s="347"/>
      <c r="P622" s="347"/>
      <c r="Q622" s="347"/>
      <c r="R622" s="347"/>
      <c r="S622" s="347"/>
      <c r="T622" s="347"/>
      <c r="U622" s="347"/>
      <c r="V622" s="347"/>
      <c r="W622" s="347"/>
      <c r="X622" s="347"/>
      <c r="Y622" s="257"/>
      <c r="Z622" s="257"/>
      <c r="AA622" s="257"/>
      <c r="AB622" s="257"/>
      <c r="AC622" s="257"/>
      <c r="AD622" s="257"/>
      <c r="AE622" s="257"/>
      <c r="AF622" s="257"/>
      <c r="AG622" s="257"/>
      <c r="AH622" s="257"/>
      <c r="AI622" s="257"/>
      <c r="AJ622" s="257"/>
      <c r="AK622" s="257"/>
      <c r="AL622" s="257"/>
      <c r="AM622" s="257"/>
      <c r="AN622" s="257"/>
      <c r="AO622" s="257"/>
      <c r="AP622" s="257"/>
      <c r="AQ622" s="257"/>
      <c r="AR622" s="257"/>
      <c r="AS622" s="257"/>
      <c r="AT622" s="257"/>
      <c r="AU622" s="257"/>
      <c r="AV622" s="257"/>
      <c r="AW622" s="257"/>
      <c r="AX622" s="257"/>
      <c r="AY622" s="257"/>
      <c r="AZ622" s="257"/>
      <c r="BA622" s="257"/>
      <c r="BB622" s="257"/>
      <c r="BC622" s="257"/>
      <c r="BD622" s="257"/>
      <c r="BE622" s="257"/>
      <c r="BF622" s="257"/>
      <c r="BG622" s="257"/>
      <c r="BH622" s="257"/>
      <c r="BI622" s="257"/>
      <c r="BJ622" s="257"/>
    </row>
    <row r="623" spans="2:62" ht="15.75" customHeight="1">
      <c r="B623" s="7"/>
      <c r="C623" s="347"/>
      <c r="D623" s="347"/>
      <c r="E623" s="347"/>
      <c r="F623" s="347"/>
      <c r="G623" s="347"/>
      <c r="H623" s="347"/>
      <c r="I623" s="347"/>
      <c r="J623" s="347"/>
      <c r="K623" s="347"/>
      <c r="L623" s="347"/>
      <c r="M623" s="347"/>
      <c r="N623" s="347"/>
      <c r="O623" s="347"/>
      <c r="P623" s="347"/>
      <c r="Q623" s="347"/>
      <c r="R623" s="347"/>
      <c r="S623" s="347"/>
      <c r="T623" s="347"/>
      <c r="U623" s="347"/>
      <c r="V623" s="347"/>
      <c r="W623" s="347"/>
      <c r="X623" s="347"/>
      <c r="Y623" s="257"/>
      <c r="Z623" s="257"/>
      <c r="AA623" s="257"/>
      <c r="AB623" s="257"/>
      <c r="AC623" s="257"/>
      <c r="AD623" s="257"/>
      <c r="AE623" s="257"/>
      <c r="AF623" s="257"/>
      <c r="AG623" s="257"/>
      <c r="AH623" s="257"/>
      <c r="AI623" s="257"/>
      <c r="AJ623" s="257"/>
      <c r="AK623" s="257"/>
      <c r="AL623" s="257"/>
      <c r="AM623" s="257"/>
      <c r="AN623" s="257"/>
      <c r="AO623" s="257"/>
      <c r="AP623" s="257"/>
      <c r="AQ623" s="257"/>
      <c r="AR623" s="257"/>
      <c r="AS623" s="257"/>
      <c r="AT623" s="257"/>
      <c r="AU623" s="257"/>
      <c r="AV623" s="257"/>
      <c r="AW623" s="257"/>
      <c r="AX623" s="257"/>
      <c r="AY623" s="257"/>
      <c r="AZ623" s="257"/>
      <c r="BA623" s="257"/>
      <c r="BB623" s="257"/>
      <c r="BC623" s="257"/>
      <c r="BD623" s="257"/>
      <c r="BE623" s="257"/>
      <c r="BF623" s="257"/>
      <c r="BG623" s="257"/>
      <c r="BH623" s="257"/>
      <c r="BI623" s="257"/>
      <c r="BJ623" s="257"/>
    </row>
    <row r="624" spans="2:62" ht="15.75" customHeight="1">
      <c r="B624" s="7"/>
      <c r="C624" s="347"/>
      <c r="D624" s="347"/>
      <c r="E624" s="347"/>
      <c r="F624" s="347"/>
      <c r="G624" s="347"/>
      <c r="H624" s="347"/>
      <c r="I624" s="347"/>
      <c r="J624" s="347"/>
      <c r="K624" s="347"/>
      <c r="L624" s="347"/>
      <c r="M624" s="347"/>
      <c r="N624" s="347"/>
      <c r="O624" s="347"/>
      <c r="P624" s="347"/>
      <c r="Q624" s="347"/>
      <c r="R624" s="347"/>
      <c r="S624" s="347"/>
      <c r="T624" s="347"/>
      <c r="U624" s="347"/>
      <c r="V624" s="347"/>
      <c r="W624" s="347"/>
      <c r="X624" s="347"/>
      <c r="Y624" s="257"/>
      <c r="Z624" s="257"/>
      <c r="AA624" s="257"/>
      <c r="AB624" s="257"/>
      <c r="AC624" s="257"/>
      <c r="AD624" s="257"/>
      <c r="AE624" s="257"/>
      <c r="AF624" s="257"/>
      <c r="AG624" s="257"/>
      <c r="AH624" s="257"/>
      <c r="AI624" s="257"/>
      <c r="AJ624" s="257"/>
      <c r="AK624" s="257"/>
      <c r="AL624" s="257"/>
      <c r="AM624" s="257"/>
      <c r="AN624" s="257"/>
      <c r="AO624" s="257"/>
      <c r="AP624" s="257"/>
      <c r="AQ624" s="257"/>
      <c r="AR624" s="257"/>
      <c r="AS624" s="257"/>
      <c r="AT624" s="257"/>
      <c r="AU624" s="257"/>
      <c r="AV624" s="257"/>
      <c r="AW624" s="257"/>
      <c r="AX624" s="257"/>
      <c r="AY624" s="257"/>
      <c r="AZ624" s="257"/>
      <c r="BA624" s="257"/>
      <c r="BB624" s="257"/>
      <c r="BC624" s="257"/>
      <c r="BD624" s="257"/>
      <c r="BE624" s="257"/>
      <c r="BF624" s="257"/>
      <c r="BG624" s="257"/>
      <c r="BH624" s="257"/>
      <c r="BI624" s="257"/>
      <c r="BJ624" s="257"/>
    </row>
    <row r="625" spans="2:62" ht="15.75" customHeight="1">
      <c r="B625" s="7"/>
      <c r="C625" s="347"/>
      <c r="D625" s="347"/>
      <c r="E625" s="347"/>
      <c r="F625" s="347"/>
      <c r="G625" s="347"/>
      <c r="H625" s="347"/>
      <c r="I625" s="347"/>
      <c r="J625" s="347"/>
      <c r="K625" s="347"/>
      <c r="L625" s="347"/>
      <c r="M625" s="347"/>
      <c r="N625" s="347"/>
      <c r="O625" s="347"/>
      <c r="P625" s="347"/>
      <c r="Q625" s="347"/>
      <c r="R625" s="347"/>
      <c r="S625" s="347"/>
      <c r="T625" s="347"/>
      <c r="U625" s="347"/>
      <c r="V625" s="347"/>
      <c r="W625" s="347"/>
      <c r="X625" s="347"/>
      <c r="Y625" s="257"/>
      <c r="Z625" s="257"/>
      <c r="AA625" s="257"/>
      <c r="AB625" s="257"/>
      <c r="AC625" s="257"/>
      <c r="AD625" s="257"/>
      <c r="AE625" s="257"/>
      <c r="AF625" s="257"/>
      <c r="AG625" s="257"/>
      <c r="AH625" s="257"/>
      <c r="AI625" s="257"/>
      <c r="AJ625" s="257"/>
      <c r="AK625" s="257"/>
      <c r="AL625" s="257"/>
      <c r="AM625" s="257"/>
      <c r="AN625" s="257"/>
      <c r="AO625" s="257"/>
      <c r="AP625" s="257"/>
      <c r="AQ625" s="257"/>
      <c r="AR625" s="257"/>
      <c r="AS625" s="257"/>
      <c r="AT625" s="257"/>
      <c r="AU625" s="257"/>
      <c r="AV625" s="257"/>
      <c r="AW625" s="257"/>
      <c r="AX625" s="257"/>
      <c r="AY625" s="257"/>
      <c r="AZ625" s="257"/>
      <c r="BA625" s="257"/>
      <c r="BB625" s="257"/>
      <c r="BC625" s="257"/>
      <c r="BD625" s="257"/>
      <c r="BE625" s="257"/>
      <c r="BF625" s="257"/>
      <c r="BG625" s="257"/>
      <c r="BH625" s="257"/>
      <c r="BI625" s="257"/>
      <c r="BJ625" s="257"/>
    </row>
    <row r="626" spans="2:62" ht="15.75" customHeight="1">
      <c r="B626" s="7"/>
      <c r="C626" s="347"/>
      <c r="D626" s="347"/>
      <c r="E626" s="347"/>
      <c r="F626" s="347"/>
      <c r="G626" s="347"/>
      <c r="H626" s="347"/>
      <c r="I626" s="347"/>
      <c r="J626" s="347"/>
      <c r="K626" s="347"/>
      <c r="L626" s="347"/>
      <c r="M626" s="347"/>
      <c r="N626" s="347"/>
      <c r="O626" s="347"/>
      <c r="P626" s="347"/>
      <c r="Q626" s="347"/>
      <c r="R626" s="347"/>
      <c r="S626" s="347"/>
      <c r="T626" s="347"/>
      <c r="U626" s="347"/>
      <c r="V626" s="347"/>
      <c r="W626" s="347"/>
      <c r="X626" s="347"/>
      <c r="Y626" s="257"/>
      <c r="Z626" s="257"/>
      <c r="AA626" s="257"/>
      <c r="AB626" s="257"/>
      <c r="AC626" s="257"/>
      <c r="AD626" s="257"/>
      <c r="AE626" s="257"/>
      <c r="AF626" s="257"/>
      <c r="AG626" s="257"/>
      <c r="AH626" s="257"/>
      <c r="AI626" s="257"/>
      <c r="AJ626" s="257"/>
      <c r="AK626" s="257"/>
      <c r="AL626" s="257"/>
      <c r="AM626" s="257"/>
      <c r="AN626" s="257"/>
      <c r="AO626" s="257"/>
      <c r="AP626" s="257"/>
      <c r="AQ626" s="257"/>
      <c r="AR626" s="257"/>
      <c r="AS626" s="257"/>
      <c r="AT626" s="257"/>
      <c r="AU626" s="257"/>
      <c r="AV626" s="257"/>
      <c r="AW626" s="257"/>
      <c r="AX626" s="257"/>
      <c r="AY626" s="257"/>
      <c r="AZ626" s="257"/>
      <c r="BA626" s="257"/>
      <c r="BB626" s="257"/>
      <c r="BC626" s="257"/>
      <c r="BD626" s="257"/>
      <c r="BE626" s="257"/>
      <c r="BF626" s="257"/>
      <c r="BG626" s="257"/>
      <c r="BH626" s="257"/>
      <c r="BI626" s="257"/>
      <c r="BJ626" s="257"/>
    </row>
    <row r="627" spans="2:62" ht="15.75" customHeight="1">
      <c r="B627" s="7"/>
      <c r="C627" s="347"/>
      <c r="D627" s="347"/>
      <c r="E627" s="347"/>
      <c r="F627" s="347"/>
      <c r="G627" s="347"/>
      <c r="H627" s="347"/>
      <c r="I627" s="347"/>
      <c r="J627" s="347"/>
      <c r="K627" s="347"/>
      <c r="L627" s="347"/>
      <c r="M627" s="347"/>
      <c r="N627" s="347"/>
      <c r="O627" s="347"/>
      <c r="P627" s="347"/>
      <c r="Q627" s="347"/>
      <c r="R627" s="347"/>
      <c r="S627" s="347"/>
      <c r="T627" s="347"/>
      <c r="U627" s="347"/>
      <c r="V627" s="347"/>
      <c r="W627" s="347"/>
      <c r="X627" s="347"/>
      <c r="Y627" s="257"/>
      <c r="Z627" s="257"/>
      <c r="AA627" s="257"/>
      <c r="AB627" s="257"/>
      <c r="AC627" s="257"/>
      <c r="AD627" s="257"/>
      <c r="AE627" s="257"/>
      <c r="AF627" s="257"/>
      <c r="AG627" s="257"/>
      <c r="AH627" s="257"/>
      <c r="AI627" s="257"/>
      <c r="AJ627" s="257"/>
      <c r="AK627" s="257"/>
      <c r="AL627" s="257"/>
      <c r="AM627" s="257"/>
      <c r="AN627" s="257"/>
      <c r="AO627" s="257"/>
      <c r="AP627" s="257"/>
      <c r="AQ627" s="257"/>
      <c r="AR627" s="257"/>
      <c r="AS627" s="257"/>
      <c r="AT627" s="257"/>
      <c r="AU627" s="257"/>
      <c r="AV627" s="257"/>
      <c r="AW627" s="257"/>
      <c r="AX627" s="257"/>
      <c r="AY627" s="257"/>
      <c r="AZ627" s="257"/>
      <c r="BA627" s="257"/>
      <c r="BB627" s="257"/>
      <c r="BC627" s="257"/>
      <c r="BD627" s="257"/>
      <c r="BE627" s="257"/>
      <c r="BF627" s="257"/>
      <c r="BG627" s="257"/>
      <c r="BH627" s="257"/>
      <c r="BI627" s="257"/>
      <c r="BJ627" s="257"/>
    </row>
    <row r="628" spans="2:62" ht="15.75" customHeight="1">
      <c r="B628" s="7"/>
      <c r="C628" s="347"/>
      <c r="D628" s="347"/>
      <c r="E628" s="347"/>
      <c r="F628" s="347"/>
      <c r="G628" s="347"/>
      <c r="H628" s="347"/>
      <c r="I628" s="347"/>
      <c r="J628" s="347"/>
      <c r="K628" s="347"/>
      <c r="L628" s="347"/>
      <c r="M628" s="347"/>
      <c r="N628" s="347"/>
      <c r="O628" s="347"/>
      <c r="P628" s="347"/>
      <c r="Q628" s="347"/>
      <c r="R628" s="347"/>
      <c r="S628" s="347"/>
      <c r="T628" s="347"/>
      <c r="U628" s="347"/>
      <c r="V628" s="347"/>
      <c r="W628" s="347"/>
      <c r="X628" s="347"/>
      <c r="Y628" s="257"/>
      <c r="Z628" s="257"/>
      <c r="AA628" s="257"/>
      <c r="AB628" s="257"/>
      <c r="AC628" s="257"/>
      <c r="AD628" s="257"/>
      <c r="AE628" s="257"/>
      <c r="AF628" s="257"/>
      <c r="AG628" s="257"/>
      <c r="AH628" s="257"/>
      <c r="AI628" s="257"/>
      <c r="AJ628" s="257"/>
      <c r="AK628" s="257"/>
      <c r="AL628" s="257"/>
      <c r="AM628" s="257"/>
      <c r="AN628" s="257"/>
      <c r="AO628" s="257"/>
      <c r="AP628" s="257"/>
      <c r="AQ628" s="257"/>
      <c r="AR628" s="257"/>
      <c r="AS628" s="257"/>
      <c r="AT628" s="257"/>
      <c r="AU628" s="257"/>
      <c r="AV628" s="257"/>
      <c r="AW628" s="257"/>
      <c r="AX628" s="257"/>
      <c r="AY628" s="257"/>
      <c r="AZ628" s="257"/>
      <c r="BA628" s="257"/>
      <c r="BB628" s="257"/>
      <c r="BC628" s="257"/>
      <c r="BD628" s="257"/>
      <c r="BE628" s="257"/>
      <c r="BF628" s="257"/>
      <c r="BG628" s="257"/>
      <c r="BH628" s="257"/>
      <c r="BI628" s="257"/>
      <c r="BJ628" s="257"/>
    </row>
    <row r="629" spans="2:62" ht="15.75" customHeight="1">
      <c r="B629" s="7"/>
      <c r="C629" s="347"/>
      <c r="D629" s="347"/>
      <c r="E629" s="347"/>
      <c r="F629" s="347"/>
      <c r="G629" s="347"/>
      <c r="H629" s="347"/>
      <c r="I629" s="347"/>
      <c r="J629" s="347"/>
      <c r="K629" s="347"/>
      <c r="L629" s="347"/>
      <c r="M629" s="347"/>
      <c r="N629" s="347"/>
      <c r="O629" s="347"/>
      <c r="P629" s="347"/>
      <c r="Q629" s="347"/>
      <c r="R629" s="347"/>
      <c r="S629" s="347"/>
      <c r="T629" s="347"/>
      <c r="U629" s="347"/>
      <c r="V629" s="347"/>
      <c r="W629" s="347"/>
      <c r="X629" s="347"/>
      <c r="Y629" s="257"/>
      <c r="Z629" s="257"/>
      <c r="AA629" s="257"/>
      <c r="AB629" s="257"/>
      <c r="AC629" s="257"/>
      <c r="AD629" s="257"/>
      <c r="AE629" s="257"/>
      <c r="AF629" s="257"/>
      <c r="AG629" s="257"/>
      <c r="AH629" s="257"/>
      <c r="AI629" s="257"/>
      <c r="AJ629" s="257"/>
      <c r="AK629" s="257"/>
      <c r="AL629" s="257"/>
      <c r="AM629" s="257"/>
      <c r="AN629" s="257"/>
      <c r="AO629" s="257"/>
      <c r="AP629" s="257"/>
      <c r="AQ629" s="257"/>
      <c r="AR629" s="257"/>
      <c r="AS629" s="257"/>
      <c r="AT629" s="257"/>
      <c r="AU629" s="257"/>
      <c r="AV629" s="257"/>
      <c r="AW629" s="257"/>
      <c r="AX629" s="257"/>
      <c r="AY629" s="257"/>
      <c r="AZ629" s="257"/>
      <c r="BA629" s="257"/>
      <c r="BB629" s="257"/>
      <c r="BC629" s="257"/>
      <c r="BD629" s="257"/>
      <c r="BE629" s="257"/>
      <c r="BF629" s="257"/>
      <c r="BG629" s="257"/>
      <c r="BH629" s="257"/>
      <c r="BI629" s="257"/>
      <c r="BJ629" s="257"/>
    </row>
    <row r="630" spans="2:62" ht="15.75" customHeight="1">
      <c r="B630" s="7"/>
      <c r="C630" s="347"/>
      <c r="D630" s="347"/>
      <c r="E630" s="347"/>
      <c r="F630" s="347"/>
      <c r="G630" s="347"/>
      <c r="H630" s="347"/>
      <c r="I630" s="347"/>
      <c r="J630" s="347"/>
      <c r="K630" s="347"/>
      <c r="L630" s="347"/>
      <c r="M630" s="347"/>
      <c r="N630" s="347"/>
      <c r="O630" s="347"/>
      <c r="P630" s="347"/>
      <c r="Q630" s="347"/>
      <c r="R630" s="347"/>
      <c r="S630" s="347"/>
      <c r="T630" s="347"/>
      <c r="U630" s="347"/>
      <c r="V630" s="347"/>
      <c r="W630" s="347"/>
      <c r="X630" s="347"/>
      <c r="Y630" s="257"/>
      <c r="Z630" s="257"/>
      <c r="AA630" s="257"/>
      <c r="AB630" s="257"/>
      <c r="AC630" s="257"/>
      <c r="AD630" s="257"/>
      <c r="AE630" s="257"/>
      <c r="AF630" s="257"/>
      <c r="AG630" s="257"/>
      <c r="AH630" s="257"/>
      <c r="AI630" s="257"/>
      <c r="AJ630" s="257"/>
      <c r="AK630" s="257"/>
      <c r="AL630" s="257"/>
      <c r="AM630" s="257"/>
      <c r="AN630" s="257"/>
      <c r="AO630" s="257"/>
      <c r="AP630" s="257"/>
      <c r="AQ630" s="257"/>
      <c r="AR630" s="257"/>
      <c r="AS630" s="257"/>
      <c r="AT630" s="257"/>
      <c r="AU630" s="257"/>
      <c r="AV630" s="257"/>
      <c r="AW630" s="257"/>
      <c r="AX630" s="257"/>
      <c r="AY630" s="257"/>
      <c r="AZ630" s="257"/>
      <c r="BA630" s="257"/>
      <c r="BB630" s="257"/>
      <c r="BC630" s="257"/>
      <c r="BD630" s="257"/>
      <c r="BE630" s="257"/>
      <c r="BF630" s="257"/>
      <c r="BG630" s="257"/>
      <c r="BH630" s="257"/>
      <c r="BI630" s="257"/>
      <c r="BJ630" s="257"/>
    </row>
    <row r="631" spans="2:62" ht="15.75" customHeight="1">
      <c r="B631" s="7"/>
      <c r="C631" s="347"/>
      <c r="D631" s="347"/>
      <c r="E631" s="347"/>
      <c r="F631" s="347"/>
      <c r="G631" s="347"/>
      <c r="H631" s="347"/>
      <c r="I631" s="347"/>
      <c r="J631" s="347"/>
      <c r="K631" s="347"/>
      <c r="L631" s="347"/>
      <c r="M631" s="347"/>
      <c r="N631" s="347"/>
      <c r="O631" s="347"/>
      <c r="P631" s="347"/>
      <c r="Q631" s="347"/>
      <c r="R631" s="347"/>
      <c r="S631" s="347"/>
      <c r="T631" s="347"/>
      <c r="U631" s="347"/>
      <c r="V631" s="347"/>
      <c r="W631" s="347"/>
      <c r="X631" s="347"/>
      <c r="Y631" s="257"/>
      <c r="Z631" s="257"/>
      <c r="AA631" s="257"/>
      <c r="AB631" s="257"/>
      <c r="AC631" s="257"/>
      <c r="AD631" s="257"/>
      <c r="AE631" s="257"/>
      <c r="AF631" s="257"/>
      <c r="AG631" s="257"/>
      <c r="AH631" s="257"/>
      <c r="AI631" s="257"/>
      <c r="AJ631" s="257"/>
      <c r="AK631" s="257"/>
      <c r="AL631" s="257"/>
      <c r="AM631" s="257"/>
      <c r="AN631" s="257"/>
      <c r="AO631" s="257"/>
      <c r="AP631" s="257"/>
      <c r="AQ631" s="257"/>
      <c r="AR631" s="257"/>
      <c r="AS631" s="257"/>
      <c r="AT631" s="257"/>
      <c r="AU631" s="257"/>
      <c r="AV631" s="257"/>
      <c r="AW631" s="257"/>
      <c r="AX631" s="257"/>
      <c r="AY631" s="257"/>
      <c r="AZ631" s="257"/>
      <c r="BA631" s="257"/>
      <c r="BB631" s="257"/>
      <c r="BC631" s="257"/>
      <c r="BD631" s="257"/>
      <c r="BE631" s="257"/>
      <c r="BF631" s="257"/>
      <c r="BG631" s="257"/>
      <c r="BH631" s="257"/>
      <c r="BI631" s="257"/>
      <c r="BJ631" s="257"/>
    </row>
    <row r="632" spans="2:62" ht="15.75" customHeight="1">
      <c r="B632" s="7"/>
      <c r="C632" s="347"/>
      <c r="D632" s="347"/>
      <c r="E632" s="347"/>
      <c r="F632" s="347"/>
      <c r="G632" s="347"/>
      <c r="H632" s="347"/>
      <c r="I632" s="347"/>
      <c r="J632" s="347"/>
      <c r="K632" s="347"/>
      <c r="L632" s="347"/>
      <c r="M632" s="347"/>
      <c r="N632" s="347"/>
      <c r="O632" s="347"/>
      <c r="P632" s="347"/>
      <c r="Q632" s="347"/>
      <c r="R632" s="347"/>
      <c r="S632" s="347"/>
      <c r="T632" s="347"/>
      <c r="U632" s="347"/>
      <c r="V632" s="347"/>
      <c r="W632" s="347"/>
      <c r="X632" s="347"/>
      <c r="Y632" s="257"/>
      <c r="Z632" s="257"/>
      <c r="AA632" s="257"/>
      <c r="AB632" s="257"/>
      <c r="AC632" s="257"/>
      <c r="AD632" s="257"/>
      <c r="AE632" s="257"/>
      <c r="AF632" s="257"/>
      <c r="AG632" s="257"/>
      <c r="AH632" s="257"/>
      <c r="AI632" s="257"/>
      <c r="AJ632" s="257"/>
      <c r="AK632" s="257"/>
      <c r="AL632" s="257"/>
      <c r="AM632" s="257"/>
      <c r="AN632" s="257"/>
      <c r="AO632" s="257"/>
      <c r="AP632" s="257"/>
      <c r="AQ632" s="257"/>
      <c r="AR632" s="257"/>
      <c r="AS632" s="257"/>
      <c r="AT632" s="257"/>
      <c r="AU632" s="257"/>
      <c r="AV632" s="257"/>
      <c r="AW632" s="257"/>
      <c r="AX632" s="257"/>
      <c r="AY632" s="257"/>
      <c r="AZ632" s="257"/>
      <c r="BA632" s="257"/>
      <c r="BB632" s="257"/>
      <c r="BC632" s="257"/>
      <c r="BD632" s="257"/>
      <c r="BE632" s="257"/>
      <c r="BF632" s="257"/>
      <c r="BG632" s="257"/>
      <c r="BH632" s="257"/>
      <c r="BI632" s="257"/>
      <c r="BJ632" s="257"/>
    </row>
    <row r="633" spans="2:62" ht="15.75" customHeight="1">
      <c r="B633" s="7"/>
      <c r="C633" s="347"/>
      <c r="D633" s="347"/>
      <c r="E633" s="347"/>
      <c r="F633" s="347"/>
      <c r="G633" s="347"/>
      <c r="H633" s="347"/>
      <c r="I633" s="347"/>
      <c r="J633" s="347"/>
      <c r="K633" s="347"/>
      <c r="L633" s="347"/>
      <c r="M633" s="347"/>
      <c r="N633" s="347"/>
      <c r="O633" s="347"/>
      <c r="P633" s="347"/>
      <c r="Q633" s="347"/>
      <c r="R633" s="347"/>
      <c r="S633" s="347"/>
      <c r="T633" s="347"/>
      <c r="U633" s="347"/>
      <c r="V633" s="347"/>
      <c r="W633" s="347"/>
      <c r="X633" s="347"/>
      <c r="Y633" s="257"/>
      <c r="Z633" s="257"/>
      <c r="AA633" s="257"/>
      <c r="AB633" s="257"/>
      <c r="AC633" s="257"/>
      <c r="AD633" s="257"/>
      <c r="AE633" s="257"/>
      <c r="AF633" s="257"/>
      <c r="AG633" s="257"/>
      <c r="AH633" s="257"/>
      <c r="AI633" s="257"/>
      <c r="AJ633" s="257"/>
      <c r="AK633" s="257"/>
      <c r="AL633" s="257"/>
      <c r="AM633" s="257"/>
      <c r="AN633" s="257"/>
      <c r="AO633" s="257"/>
      <c r="AP633" s="257"/>
      <c r="AQ633" s="257"/>
      <c r="AR633" s="257"/>
      <c r="AS633" s="257"/>
      <c r="AT633" s="257"/>
      <c r="AU633" s="257"/>
      <c r="AV633" s="257"/>
      <c r="AW633" s="257"/>
      <c r="AX633" s="257"/>
      <c r="AY633" s="257"/>
      <c r="AZ633" s="257"/>
      <c r="BA633" s="257"/>
      <c r="BB633" s="257"/>
      <c r="BC633" s="257"/>
      <c r="BD633" s="257"/>
      <c r="BE633" s="257"/>
      <c r="BF633" s="257"/>
      <c r="BG633" s="257"/>
      <c r="BH633" s="257"/>
      <c r="BI633" s="257"/>
      <c r="BJ633" s="257"/>
    </row>
    <row r="634" spans="2:62" ht="15.75" customHeight="1">
      <c r="B634" s="7"/>
      <c r="C634" s="347"/>
      <c r="D634" s="347"/>
      <c r="E634" s="347"/>
      <c r="F634" s="347"/>
      <c r="G634" s="347"/>
      <c r="H634" s="347"/>
      <c r="I634" s="347"/>
      <c r="J634" s="347"/>
      <c r="K634" s="347"/>
      <c r="L634" s="347"/>
      <c r="M634" s="347"/>
      <c r="N634" s="347"/>
      <c r="O634" s="347"/>
      <c r="P634" s="347"/>
      <c r="Q634" s="347"/>
      <c r="R634" s="347"/>
      <c r="S634" s="347"/>
      <c r="T634" s="347"/>
      <c r="U634" s="347"/>
      <c r="V634" s="347"/>
      <c r="W634" s="347"/>
      <c r="X634" s="347"/>
      <c r="Y634" s="257"/>
      <c r="Z634" s="257"/>
      <c r="AA634" s="257"/>
      <c r="AB634" s="257"/>
      <c r="AC634" s="257"/>
      <c r="AD634" s="257"/>
      <c r="AE634" s="257"/>
      <c r="AF634" s="257"/>
      <c r="AG634" s="257"/>
      <c r="AH634" s="257"/>
      <c r="AI634" s="257"/>
      <c r="AJ634" s="257"/>
      <c r="AK634" s="257"/>
      <c r="AL634" s="257"/>
      <c r="AM634" s="257"/>
      <c r="AN634" s="257"/>
      <c r="AO634" s="257"/>
      <c r="AP634" s="257"/>
      <c r="AQ634" s="257"/>
      <c r="AR634" s="257"/>
      <c r="AS634" s="257"/>
      <c r="AT634" s="257"/>
      <c r="AU634" s="257"/>
      <c r="AV634" s="257"/>
      <c r="AW634" s="257"/>
      <c r="AX634" s="257"/>
      <c r="AY634" s="257"/>
      <c r="AZ634" s="257"/>
      <c r="BA634" s="257"/>
      <c r="BB634" s="257"/>
      <c r="BC634" s="257"/>
      <c r="BD634" s="257"/>
      <c r="BE634" s="257"/>
      <c r="BF634" s="257"/>
      <c r="BG634" s="257"/>
      <c r="BH634" s="257"/>
      <c r="BI634" s="257"/>
      <c r="BJ634" s="257"/>
    </row>
    <row r="635" spans="2:62" ht="15.75" customHeight="1">
      <c r="B635" s="7"/>
      <c r="C635" s="347"/>
      <c r="D635" s="347"/>
      <c r="E635" s="347"/>
      <c r="F635" s="347"/>
      <c r="G635" s="347"/>
      <c r="H635" s="347"/>
      <c r="I635" s="347"/>
      <c r="J635" s="347"/>
      <c r="K635" s="347"/>
      <c r="L635" s="347"/>
      <c r="M635" s="347"/>
      <c r="N635" s="347"/>
      <c r="O635" s="347"/>
      <c r="P635" s="347"/>
      <c r="Q635" s="347"/>
      <c r="R635" s="347"/>
      <c r="S635" s="347"/>
      <c r="T635" s="347"/>
      <c r="U635" s="347"/>
      <c r="V635" s="347"/>
      <c r="W635" s="347"/>
      <c r="X635" s="347"/>
      <c r="Y635" s="257"/>
      <c r="Z635" s="257"/>
      <c r="AA635" s="257"/>
      <c r="AB635" s="257"/>
      <c r="AC635" s="257"/>
      <c r="AD635" s="257"/>
      <c r="AE635" s="257"/>
      <c r="AF635" s="257"/>
      <c r="AG635" s="257"/>
      <c r="AH635" s="257"/>
      <c r="AI635" s="257"/>
      <c r="AJ635" s="257"/>
      <c r="AK635" s="257"/>
      <c r="AL635" s="257"/>
      <c r="AM635" s="257"/>
      <c r="AN635" s="257"/>
      <c r="AO635" s="257"/>
      <c r="AP635" s="257"/>
      <c r="AQ635" s="257"/>
      <c r="AR635" s="257"/>
      <c r="AS635" s="257"/>
      <c r="AT635" s="257"/>
      <c r="AU635" s="257"/>
      <c r="AV635" s="257"/>
      <c r="AW635" s="257"/>
      <c r="AX635" s="257"/>
      <c r="AY635" s="257"/>
      <c r="AZ635" s="257"/>
      <c r="BA635" s="257"/>
      <c r="BB635" s="257"/>
      <c r="BC635" s="257"/>
      <c r="BD635" s="257"/>
      <c r="BE635" s="257"/>
      <c r="BF635" s="257"/>
      <c r="BG635" s="257"/>
      <c r="BH635" s="257"/>
      <c r="BI635" s="257"/>
      <c r="BJ635" s="257"/>
    </row>
    <row r="636" spans="2:62" ht="15.75" customHeight="1">
      <c r="B636" s="7"/>
      <c r="C636" s="347"/>
      <c r="D636" s="347"/>
      <c r="E636" s="347"/>
      <c r="F636" s="347"/>
      <c r="G636" s="347"/>
      <c r="H636" s="347"/>
      <c r="I636" s="347"/>
      <c r="J636" s="347"/>
      <c r="K636" s="347"/>
      <c r="L636" s="347"/>
      <c r="M636" s="347"/>
      <c r="N636" s="347"/>
      <c r="O636" s="347"/>
      <c r="P636" s="347"/>
      <c r="Q636" s="347"/>
      <c r="R636" s="347"/>
      <c r="S636" s="347"/>
      <c r="T636" s="347"/>
      <c r="U636" s="347"/>
      <c r="V636" s="347"/>
      <c r="W636" s="347"/>
      <c r="X636" s="347"/>
      <c r="Y636" s="257"/>
      <c r="Z636" s="257"/>
      <c r="AA636" s="257"/>
      <c r="AB636" s="257"/>
      <c r="AC636" s="257"/>
      <c r="AD636" s="257"/>
      <c r="AE636" s="257"/>
      <c r="AF636" s="257"/>
      <c r="AG636" s="257"/>
      <c r="AH636" s="257"/>
      <c r="AI636" s="257"/>
      <c r="AJ636" s="257"/>
      <c r="AK636" s="257"/>
      <c r="AL636" s="257"/>
      <c r="AM636" s="257"/>
      <c r="AN636" s="257"/>
      <c r="AO636" s="257"/>
      <c r="AP636" s="257"/>
      <c r="AQ636" s="257"/>
      <c r="AR636" s="257"/>
      <c r="AS636" s="257"/>
      <c r="AT636" s="257"/>
      <c r="AU636" s="257"/>
      <c r="AV636" s="257"/>
      <c r="AW636" s="257"/>
      <c r="AX636" s="257"/>
      <c r="AY636" s="257"/>
      <c r="AZ636" s="257"/>
      <c r="BA636" s="257"/>
      <c r="BB636" s="257"/>
      <c r="BC636" s="257"/>
      <c r="BD636" s="257"/>
      <c r="BE636" s="257"/>
      <c r="BF636" s="257"/>
      <c r="BG636" s="257"/>
      <c r="BH636" s="257"/>
      <c r="BI636" s="257"/>
      <c r="BJ636" s="257"/>
    </row>
    <row r="637" spans="2:62" ht="15.75" customHeight="1">
      <c r="B637" s="7"/>
      <c r="C637" s="347"/>
      <c r="D637" s="347"/>
      <c r="E637" s="347"/>
      <c r="F637" s="347"/>
      <c r="G637" s="347"/>
      <c r="H637" s="347"/>
      <c r="I637" s="347"/>
      <c r="J637" s="347"/>
      <c r="K637" s="347"/>
      <c r="L637" s="347"/>
      <c r="M637" s="347"/>
      <c r="N637" s="347"/>
      <c r="O637" s="347"/>
      <c r="P637" s="347"/>
      <c r="Q637" s="347"/>
      <c r="R637" s="347"/>
      <c r="S637" s="347"/>
      <c r="T637" s="347"/>
      <c r="U637" s="347"/>
      <c r="V637" s="347"/>
      <c r="W637" s="347"/>
      <c r="X637" s="347"/>
      <c r="Y637" s="257"/>
      <c r="Z637" s="257"/>
      <c r="AA637" s="257"/>
      <c r="AB637" s="257"/>
      <c r="AC637" s="257"/>
      <c r="AD637" s="257"/>
      <c r="AE637" s="257"/>
      <c r="AF637" s="257"/>
      <c r="AG637" s="257"/>
      <c r="AH637" s="257"/>
      <c r="AI637" s="257"/>
      <c r="AJ637" s="257"/>
      <c r="AK637" s="257"/>
      <c r="AL637" s="257"/>
      <c r="AM637" s="257"/>
      <c r="AN637" s="257"/>
      <c r="AO637" s="257"/>
      <c r="AP637" s="257"/>
      <c r="AQ637" s="257"/>
      <c r="AR637" s="257"/>
      <c r="AS637" s="257"/>
      <c r="AT637" s="257"/>
      <c r="AU637" s="257"/>
      <c r="AV637" s="257"/>
      <c r="AW637" s="257"/>
      <c r="AX637" s="257"/>
      <c r="AY637" s="257"/>
      <c r="AZ637" s="257"/>
      <c r="BA637" s="257"/>
      <c r="BB637" s="257"/>
      <c r="BC637" s="257"/>
      <c r="BD637" s="257"/>
      <c r="BE637" s="257"/>
      <c r="BF637" s="257"/>
      <c r="BG637" s="257"/>
      <c r="BH637" s="257"/>
      <c r="BI637" s="257"/>
      <c r="BJ637" s="257"/>
    </row>
    <row r="638" spans="2:62" ht="15.75" customHeight="1">
      <c r="B638" s="7"/>
      <c r="C638" s="347"/>
      <c r="D638" s="347"/>
      <c r="E638" s="347"/>
      <c r="F638" s="347"/>
      <c r="G638" s="347"/>
      <c r="H638" s="347"/>
      <c r="I638" s="347"/>
      <c r="J638" s="347"/>
      <c r="K638" s="347"/>
      <c r="L638" s="347"/>
      <c r="M638" s="347"/>
      <c r="N638" s="347"/>
      <c r="O638" s="347"/>
      <c r="P638" s="347"/>
      <c r="Q638" s="347"/>
      <c r="R638" s="347"/>
      <c r="S638" s="347"/>
      <c r="T638" s="347"/>
      <c r="U638" s="347"/>
      <c r="V638" s="347"/>
      <c r="W638" s="347"/>
      <c r="X638" s="347"/>
      <c r="Y638" s="257"/>
      <c r="Z638" s="257"/>
      <c r="AA638" s="257"/>
      <c r="AB638" s="257"/>
      <c r="AC638" s="257"/>
      <c r="AD638" s="257"/>
      <c r="AE638" s="257"/>
      <c r="AF638" s="257"/>
      <c r="AG638" s="257"/>
      <c r="AH638" s="257"/>
      <c r="AI638" s="257"/>
      <c r="AJ638" s="257"/>
      <c r="AK638" s="257"/>
      <c r="AL638" s="257"/>
      <c r="AM638" s="257"/>
      <c r="AN638" s="257"/>
      <c r="AO638" s="257"/>
      <c r="AP638" s="257"/>
      <c r="AQ638" s="257"/>
      <c r="AR638" s="257"/>
      <c r="AS638" s="257"/>
      <c r="AT638" s="257"/>
      <c r="AU638" s="257"/>
      <c r="AV638" s="257"/>
      <c r="AW638" s="257"/>
      <c r="AX638" s="257"/>
      <c r="AY638" s="257"/>
      <c r="AZ638" s="257"/>
      <c r="BA638" s="257"/>
      <c r="BB638" s="257"/>
      <c r="BC638" s="257"/>
      <c r="BD638" s="257"/>
      <c r="BE638" s="257"/>
      <c r="BF638" s="257"/>
      <c r="BG638" s="257"/>
      <c r="BH638" s="257"/>
      <c r="BI638" s="257"/>
      <c r="BJ638" s="257"/>
    </row>
    <row r="639" spans="2:62" ht="15.75" customHeight="1">
      <c r="B639" s="7"/>
      <c r="C639" s="347"/>
      <c r="D639" s="347"/>
      <c r="E639" s="347"/>
      <c r="F639" s="347"/>
      <c r="G639" s="347"/>
      <c r="H639" s="347"/>
      <c r="I639" s="347"/>
      <c r="J639" s="347"/>
      <c r="K639" s="347"/>
      <c r="L639" s="347"/>
      <c r="M639" s="347"/>
      <c r="N639" s="347"/>
      <c r="O639" s="347"/>
      <c r="P639" s="347"/>
      <c r="Q639" s="347"/>
      <c r="R639" s="347"/>
      <c r="S639" s="347"/>
      <c r="T639" s="347"/>
      <c r="U639" s="347"/>
      <c r="V639" s="347"/>
      <c r="W639" s="347"/>
      <c r="X639" s="347"/>
      <c r="Y639" s="257"/>
      <c r="Z639" s="257"/>
      <c r="AA639" s="257"/>
      <c r="AB639" s="257"/>
      <c r="AC639" s="257"/>
      <c r="AD639" s="257"/>
      <c r="AE639" s="257"/>
      <c r="AF639" s="257"/>
      <c r="AG639" s="257"/>
      <c r="AH639" s="257"/>
      <c r="AI639" s="257"/>
      <c r="AJ639" s="257"/>
      <c r="AK639" s="257"/>
      <c r="AL639" s="257"/>
      <c r="AM639" s="257"/>
      <c r="AN639" s="257"/>
      <c r="AO639" s="257"/>
      <c r="AP639" s="257"/>
      <c r="AQ639" s="257"/>
      <c r="AR639" s="257"/>
      <c r="AS639" s="257"/>
      <c r="AT639" s="257"/>
      <c r="AU639" s="257"/>
      <c r="AV639" s="257"/>
      <c r="AW639" s="257"/>
      <c r="AX639" s="257"/>
      <c r="AY639" s="257"/>
      <c r="AZ639" s="257"/>
      <c r="BA639" s="257"/>
      <c r="BB639" s="257"/>
      <c r="BC639" s="257"/>
      <c r="BD639" s="257"/>
      <c r="BE639" s="257"/>
      <c r="BF639" s="257"/>
      <c r="BG639" s="257"/>
      <c r="BH639" s="257"/>
      <c r="BI639" s="257"/>
      <c r="BJ639" s="257"/>
    </row>
    <row r="640" spans="2:62" ht="15.75" customHeight="1">
      <c r="B640" s="7"/>
      <c r="C640" s="347"/>
      <c r="D640" s="347"/>
      <c r="E640" s="347"/>
      <c r="F640" s="347"/>
      <c r="G640" s="347"/>
      <c r="H640" s="347"/>
      <c r="I640" s="347"/>
      <c r="J640" s="347"/>
      <c r="K640" s="347"/>
      <c r="L640" s="347"/>
      <c r="M640" s="347"/>
      <c r="N640" s="347"/>
      <c r="O640" s="347"/>
      <c r="P640" s="347"/>
      <c r="Q640" s="347"/>
      <c r="R640" s="347"/>
      <c r="S640" s="347"/>
      <c r="T640" s="347"/>
      <c r="U640" s="347"/>
      <c r="V640" s="347"/>
      <c r="W640" s="347"/>
      <c r="X640" s="347"/>
      <c r="Y640" s="257"/>
      <c r="Z640" s="257"/>
      <c r="AA640" s="257"/>
      <c r="AB640" s="257"/>
      <c r="AC640" s="257"/>
      <c r="AD640" s="257"/>
      <c r="AE640" s="257"/>
      <c r="AF640" s="257"/>
      <c r="AG640" s="257"/>
      <c r="AH640" s="257"/>
      <c r="AI640" s="257"/>
      <c r="AJ640" s="257"/>
      <c r="AK640" s="257"/>
      <c r="AL640" s="257"/>
      <c r="AM640" s="257"/>
      <c r="AN640" s="257"/>
      <c r="AO640" s="257"/>
      <c r="AP640" s="257"/>
      <c r="AQ640" s="257"/>
      <c r="AR640" s="257"/>
      <c r="AS640" s="257"/>
      <c r="AT640" s="257"/>
      <c r="AU640" s="257"/>
      <c r="AV640" s="257"/>
      <c r="AW640" s="257"/>
      <c r="AX640" s="257"/>
      <c r="AY640" s="257"/>
      <c r="AZ640" s="257"/>
      <c r="BA640" s="257"/>
      <c r="BB640" s="257"/>
      <c r="BC640" s="257"/>
      <c r="BD640" s="257"/>
      <c r="BE640" s="257"/>
      <c r="BF640" s="257"/>
      <c r="BG640" s="257"/>
      <c r="BH640" s="257"/>
      <c r="BI640" s="257"/>
      <c r="BJ640" s="257"/>
    </row>
    <row r="641" spans="2:62" ht="15.75" customHeight="1">
      <c r="B641" s="7"/>
      <c r="C641" s="347"/>
      <c r="D641" s="347"/>
      <c r="E641" s="347"/>
      <c r="F641" s="347"/>
      <c r="G641" s="347"/>
      <c r="H641" s="347"/>
      <c r="I641" s="347"/>
      <c r="J641" s="347"/>
      <c r="K641" s="347"/>
      <c r="L641" s="347"/>
      <c r="M641" s="347"/>
      <c r="N641" s="347"/>
      <c r="O641" s="347"/>
      <c r="P641" s="347"/>
      <c r="Q641" s="347"/>
      <c r="R641" s="347"/>
      <c r="S641" s="347"/>
      <c r="T641" s="347"/>
      <c r="U641" s="347"/>
      <c r="V641" s="347"/>
      <c r="W641" s="347"/>
      <c r="X641" s="347"/>
      <c r="Y641" s="257"/>
      <c r="Z641" s="257"/>
      <c r="AA641" s="257"/>
      <c r="AB641" s="257"/>
      <c r="AC641" s="257"/>
      <c r="AD641" s="257"/>
      <c r="AE641" s="257"/>
      <c r="AF641" s="257"/>
      <c r="AG641" s="257"/>
      <c r="AH641" s="257"/>
      <c r="AI641" s="257"/>
      <c r="AJ641" s="257"/>
      <c r="AK641" s="257"/>
      <c r="AL641" s="257"/>
      <c r="AM641" s="257"/>
      <c r="AN641" s="257"/>
      <c r="AO641" s="257"/>
      <c r="AP641" s="257"/>
      <c r="AQ641" s="257"/>
      <c r="AR641" s="257"/>
      <c r="AS641" s="257"/>
      <c r="AT641" s="257"/>
      <c r="AU641" s="257"/>
      <c r="AV641" s="257"/>
      <c r="AW641" s="257"/>
      <c r="AX641" s="257"/>
      <c r="AY641" s="257"/>
      <c r="AZ641" s="257"/>
      <c r="BA641" s="257"/>
      <c r="BB641" s="257"/>
      <c r="BC641" s="257"/>
      <c r="BD641" s="257"/>
      <c r="BE641" s="257"/>
      <c r="BF641" s="257"/>
      <c r="BG641" s="257"/>
      <c r="BH641" s="257"/>
      <c r="BI641" s="257"/>
      <c r="BJ641" s="257"/>
    </row>
    <row r="642" spans="2:62" ht="15.75" customHeight="1">
      <c r="B642" s="7"/>
      <c r="C642" s="347"/>
      <c r="D642" s="347"/>
      <c r="E642" s="347"/>
      <c r="F642" s="347"/>
      <c r="G642" s="347"/>
      <c r="H642" s="347"/>
      <c r="I642" s="347"/>
      <c r="J642" s="347"/>
      <c r="K642" s="347"/>
      <c r="L642" s="347"/>
      <c r="M642" s="347"/>
      <c r="N642" s="347"/>
      <c r="O642" s="347"/>
      <c r="P642" s="347"/>
      <c r="Q642" s="347"/>
      <c r="R642" s="347"/>
      <c r="S642" s="347"/>
      <c r="T642" s="347"/>
      <c r="U642" s="347"/>
      <c r="V642" s="347"/>
      <c r="W642" s="347"/>
      <c r="X642" s="347"/>
      <c r="Y642" s="257"/>
      <c r="Z642" s="257"/>
      <c r="AA642" s="257"/>
      <c r="AB642" s="257"/>
      <c r="AC642" s="257"/>
      <c r="AD642" s="257"/>
      <c r="AE642" s="257"/>
      <c r="AF642" s="257"/>
      <c r="AG642" s="257"/>
      <c r="AH642" s="257"/>
      <c r="AI642" s="257"/>
      <c r="AJ642" s="257"/>
      <c r="AK642" s="257"/>
      <c r="AL642" s="257"/>
      <c r="AM642" s="257"/>
      <c r="AN642" s="257"/>
      <c r="AO642" s="257"/>
      <c r="AP642" s="257"/>
      <c r="AQ642" s="257"/>
      <c r="AR642" s="257"/>
      <c r="AS642" s="257"/>
      <c r="AT642" s="257"/>
      <c r="AU642" s="257"/>
      <c r="AV642" s="257"/>
      <c r="AW642" s="257"/>
      <c r="AX642" s="257"/>
      <c r="AY642" s="257"/>
      <c r="AZ642" s="257"/>
      <c r="BA642" s="257"/>
      <c r="BB642" s="257"/>
      <c r="BC642" s="257"/>
      <c r="BD642" s="257"/>
      <c r="BE642" s="257"/>
      <c r="BF642" s="257"/>
      <c r="BG642" s="257"/>
      <c r="BH642" s="257"/>
      <c r="BI642" s="257"/>
      <c r="BJ642" s="257"/>
    </row>
    <row r="643" spans="2:62" ht="15.75" customHeight="1">
      <c r="B643" s="7"/>
      <c r="C643" s="347"/>
      <c r="D643" s="347"/>
      <c r="E643" s="347"/>
      <c r="F643" s="347"/>
      <c r="G643" s="347"/>
      <c r="H643" s="347"/>
      <c r="I643" s="347"/>
      <c r="J643" s="347"/>
      <c r="K643" s="347"/>
      <c r="L643" s="347"/>
      <c r="M643" s="347"/>
      <c r="N643" s="347"/>
      <c r="O643" s="347"/>
      <c r="P643" s="347"/>
      <c r="Q643" s="347"/>
      <c r="R643" s="347"/>
      <c r="S643" s="347"/>
      <c r="T643" s="347"/>
      <c r="U643" s="347"/>
      <c r="V643" s="347"/>
      <c r="W643" s="347"/>
      <c r="X643" s="347"/>
      <c r="Y643" s="257"/>
      <c r="Z643" s="257"/>
      <c r="AA643" s="257"/>
      <c r="AB643" s="257"/>
      <c r="AC643" s="257"/>
      <c r="AD643" s="257"/>
      <c r="AE643" s="257"/>
      <c r="AF643" s="257"/>
      <c r="AG643" s="257"/>
      <c r="AH643" s="257"/>
      <c r="AI643" s="257"/>
      <c r="AJ643" s="257"/>
      <c r="AK643" s="257"/>
      <c r="AL643" s="257"/>
      <c r="AM643" s="257"/>
      <c r="AN643" s="257"/>
      <c r="AO643" s="257"/>
      <c r="AP643" s="257"/>
      <c r="AQ643" s="257"/>
      <c r="AR643" s="257"/>
      <c r="AS643" s="257"/>
      <c r="AT643" s="257"/>
      <c r="AU643" s="257"/>
      <c r="AV643" s="257"/>
      <c r="AW643" s="257"/>
      <c r="AX643" s="257"/>
      <c r="AY643" s="257"/>
      <c r="AZ643" s="257"/>
      <c r="BA643" s="257"/>
      <c r="BB643" s="257"/>
      <c r="BC643" s="257"/>
      <c r="BD643" s="257"/>
      <c r="BE643" s="257"/>
      <c r="BF643" s="257"/>
      <c r="BG643" s="257"/>
      <c r="BH643" s="257"/>
      <c r="BI643" s="257"/>
      <c r="BJ643" s="257"/>
    </row>
    <row r="644" spans="2:62" ht="15.75" customHeight="1">
      <c r="B644" s="7"/>
      <c r="C644" s="347"/>
      <c r="D644" s="347"/>
      <c r="E644" s="347"/>
      <c r="F644" s="347"/>
      <c r="G644" s="347"/>
      <c r="H644" s="347"/>
      <c r="I644" s="347"/>
      <c r="J644" s="347"/>
      <c r="K644" s="347"/>
      <c r="L644" s="347"/>
      <c r="M644" s="347"/>
      <c r="N644" s="347"/>
      <c r="O644" s="347"/>
      <c r="P644" s="347"/>
      <c r="Q644" s="347"/>
      <c r="R644" s="347"/>
      <c r="S644" s="347"/>
      <c r="T644" s="347"/>
      <c r="U644" s="347"/>
      <c r="V644" s="347"/>
      <c r="W644" s="347"/>
      <c r="X644" s="347"/>
      <c r="Y644" s="257"/>
      <c r="Z644" s="257"/>
      <c r="AA644" s="257"/>
      <c r="AB644" s="257"/>
      <c r="AC644" s="257"/>
      <c r="AD644" s="257"/>
      <c r="AE644" s="257"/>
      <c r="AF644" s="257"/>
      <c r="AG644" s="257"/>
      <c r="AH644" s="257"/>
      <c r="AI644" s="257"/>
      <c r="AJ644" s="257"/>
      <c r="AK644" s="257"/>
      <c r="AL644" s="257"/>
      <c r="AM644" s="257"/>
      <c r="AN644" s="257"/>
      <c r="AO644" s="257"/>
      <c r="AP644" s="257"/>
      <c r="AQ644" s="257"/>
      <c r="AR644" s="257"/>
      <c r="AS644" s="257"/>
      <c r="AT644" s="257"/>
      <c r="AU644" s="257"/>
      <c r="AV644" s="257"/>
      <c r="AW644" s="257"/>
      <c r="AX644" s="257"/>
      <c r="AY644" s="257"/>
      <c r="AZ644" s="257"/>
      <c r="BA644" s="257"/>
      <c r="BB644" s="257"/>
      <c r="BC644" s="257"/>
      <c r="BD644" s="257"/>
      <c r="BE644" s="257"/>
      <c r="BF644" s="257"/>
      <c r="BG644" s="257"/>
      <c r="BH644" s="257"/>
      <c r="BI644" s="257"/>
      <c r="BJ644" s="257"/>
    </row>
    <row r="645" spans="2:62" ht="15.75" customHeight="1">
      <c r="B645" s="7"/>
      <c r="C645" s="427"/>
      <c r="D645" s="347"/>
      <c r="E645" s="347"/>
      <c r="F645" s="347"/>
      <c r="G645" s="347"/>
      <c r="H645" s="347"/>
      <c r="I645" s="347"/>
      <c r="J645" s="347"/>
      <c r="K645" s="347"/>
      <c r="L645" s="347"/>
      <c r="M645" s="347"/>
      <c r="N645" s="347"/>
      <c r="O645" s="428"/>
      <c r="P645" s="347"/>
      <c r="Q645" s="347"/>
      <c r="R645" s="347"/>
      <c r="S645" s="347"/>
      <c r="T645" s="347"/>
      <c r="U645" s="347"/>
      <c r="V645" s="347"/>
      <c r="W645" s="347"/>
      <c r="X645" s="347"/>
      <c r="Y645" s="257"/>
      <c r="Z645" s="257"/>
      <c r="AA645" s="257"/>
      <c r="AB645" s="257"/>
      <c r="AC645" s="257"/>
      <c r="AD645" s="257"/>
      <c r="AE645" s="257"/>
      <c r="AF645" s="257"/>
      <c r="AG645" s="257"/>
      <c r="AH645" s="257"/>
      <c r="AI645" s="257"/>
      <c r="AJ645" s="257"/>
      <c r="AK645" s="257"/>
      <c r="AL645" s="257"/>
      <c r="AM645" s="257"/>
      <c r="AN645" s="257"/>
      <c r="AO645" s="257"/>
      <c r="AP645" s="257"/>
      <c r="AQ645" s="257"/>
      <c r="AR645" s="257"/>
      <c r="AS645" s="257"/>
      <c r="AT645" s="257"/>
      <c r="AU645" s="257"/>
      <c r="AV645" s="257"/>
      <c r="AW645" s="257"/>
      <c r="AX645" s="257"/>
      <c r="AY645" s="257"/>
      <c r="AZ645" s="257"/>
      <c r="BA645" s="257"/>
      <c r="BB645" s="257"/>
      <c r="BC645" s="257"/>
      <c r="BD645" s="257"/>
      <c r="BE645" s="257"/>
      <c r="BF645" s="257"/>
      <c r="BG645" s="257"/>
      <c r="BH645" s="257"/>
      <c r="BI645" s="257"/>
      <c r="BJ645" s="257"/>
    </row>
    <row r="646" spans="2:62" ht="15.75" customHeight="1">
      <c r="B646" s="7"/>
      <c r="C646" s="417"/>
      <c r="D646" s="421"/>
      <c r="E646" s="421"/>
      <c r="F646" s="421"/>
      <c r="G646" s="421"/>
      <c r="H646" s="421"/>
      <c r="I646" s="421"/>
      <c r="J646" s="421"/>
      <c r="K646" s="421"/>
      <c r="L646" s="421"/>
      <c r="M646" s="421"/>
      <c r="N646" s="421"/>
      <c r="O646" s="421"/>
      <c r="P646" s="421"/>
      <c r="Q646" s="429"/>
      <c r="R646" s="421"/>
      <c r="S646" s="421"/>
      <c r="T646" s="347"/>
      <c r="U646" s="347"/>
      <c r="V646" s="347"/>
      <c r="W646" s="347"/>
      <c r="X646" s="347"/>
      <c r="Y646" s="257"/>
      <c r="Z646" s="257"/>
      <c r="AA646" s="257"/>
      <c r="AB646" s="257"/>
      <c r="AC646" s="257"/>
      <c r="AD646" s="257"/>
      <c r="AE646" s="257"/>
      <c r="AF646" s="257"/>
      <c r="AG646" s="257"/>
      <c r="AH646" s="257"/>
      <c r="AI646" s="257"/>
      <c r="AJ646" s="257"/>
      <c r="AK646" s="257"/>
      <c r="AL646" s="257"/>
      <c r="AM646" s="257"/>
      <c r="AN646" s="257"/>
      <c r="AO646" s="257"/>
      <c r="AP646" s="257"/>
      <c r="AQ646" s="257"/>
      <c r="AR646" s="257"/>
      <c r="AS646" s="257"/>
      <c r="AT646" s="257"/>
      <c r="AU646" s="257"/>
      <c r="AV646" s="257"/>
      <c r="AW646" s="257"/>
      <c r="AX646" s="257"/>
      <c r="AY646" s="257"/>
      <c r="AZ646" s="257"/>
      <c r="BA646" s="257"/>
      <c r="BB646" s="257"/>
      <c r="BC646" s="257"/>
      <c r="BD646" s="257"/>
      <c r="BE646" s="257"/>
      <c r="BF646" s="257"/>
      <c r="BG646" s="257"/>
      <c r="BH646" s="257"/>
      <c r="BI646" s="257"/>
      <c r="BJ646" s="257"/>
    </row>
    <row r="647" spans="2:62" ht="15.75" customHeight="1">
      <c r="B647" s="7"/>
      <c r="C647" s="347"/>
      <c r="D647" s="418"/>
      <c r="E647" s="418"/>
      <c r="F647" s="430"/>
      <c r="G647" s="418"/>
      <c r="H647" s="418"/>
      <c r="I647" s="430"/>
      <c r="J647" s="422"/>
      <c r="K647" s="422"/>
      <c r="L647" s="431"/>
      <c r="M647" s="422"/>
      <c r="N647" s="422"/>
      <c r="O647" s="422"/>
      <c r="P647" s="422"/>
      <c r="Q647" s="419"/>
      <c r="R647" s="418"/>
      <c r="S647" s="430"/>
      <c r="T647" s="347"/>
      <c r="U647" s="347"/>
      <c r="V647" s="347"/>
      <c r="W647" s="347"/>
      <c r="X647" s="347"/>
      <c r="Y647" s="257"/>
      <c r="Z647" s="257"/>
      <c r="AA647" s="257"/>
      <c r="AB647" s="257"/>
      <c r="AC647" s="257"/>
      <c r="AD647" s="257"/>
      <c r="AE647" s="257"/>
      <c r="AF647" s="257"/>
      <c r="AG647" s="257"/>
      <c r="AH647" s="257"/>
      <c r="AI647" s="257"/>
      <c r="AJ647" s="257"/>
      <c r="AK647" s="257"/>
      <c r="AL647" s="257"/>
      <c r="AM647" s="257"/>
      <c r="AN647" s="257"/>
      <c r="AO647" s="257"/>
      <c r="AP647" s="257"/>
      <c r="AQ647" s="257"/>
      <c r="AR647" s="257"/>
      <c r="AS647" s="257"/>
      <c r="AT647" s="257"/>
      <c r="AU647" s="257"/>
      <c r="AV647" s="257"/>
      <c r="AW647" s="257"/>
      <c r="AX647" s="257"/>
      <c r="AY647" s="257"/>
      <c r="AZ647" s="257"/>
      <c r="BA647" s="257"/>
      <c r="BB647" s="257"/>
      <c r="BC647" s="257"/>
      <c r="BD647" s="257"/>
      <c r="BE647" s="257"/>
      <c r="BF647" s="257"/>
      <c r="BG647" s="257"/>
      <c r="BH647" s="257"/>
      <c r="BI647" s="257"/>
      <c r="BJ647" s="257"/>
    </row>
    <row r="648" spans="2:62" ht="15.75" customHeight="1">
      <c r="B648" s="7"/>
      <c r="C648" s="432"/>
      <c r="D648" s="347"/>
      <c r="E648" s="347"/>
      <c r="F648" s="421"/>
      <c r="G648" s="347"/>
      <c r="H648" s="347"/>
      <c r="I648" s="421"/>
      <c r="J648" s="421"/>
      <c r="K648" s="421"/>
      <c r="L648" s="347"/>
      <c r="M648" s="421"/>
      <c r="N648" s="421"/>
      <c r="O648" s="347"/>
      <c r="P648" s="421"/>
      <c r="Q648" s="421"/>
      <c r="R648" s="347"/>
      <c r="S648" s="421"/>
      <c r="T648" s="347"/>
      <c r="U648" s="347"/>
      <c r="V648" s="347"/>
      <c r="W648" s="347"/>
      <c r="X648" s="347"/>
      <c r="Y648" s="257"/>
      <c r="Z648" s="257"/>
      <c r="AA648" s="257"/>
      <c r="AB648" s="257"/>
      <c r="AC648" s="257"/>
      <c r="AD648" s="257"/>
      <c r="AE648" s="257"/>
      <c r="AF648" s="257"/>
      <c r="AG648" s="257"/>
      <c r="AH648" s="257"/>
      <c r="AI648" s="257"/>
      <c r="AJ648" s="257"/>
      <c r="AK648" s="257"/>
      <c r="AL648" s="257"/>
      <c r="AM648" s="257"/>
      <c r="AN648" s="257"/>
      <c r="AO648" s="257"/>
      <c r="AP648" s="257"/>
      <c r="AQ648" s="257"/>
      <c r="AR648" s="257"/>
      <c r="AS648" s="257"/>
      <c r="AT648" s="257"/>
      <c r="AU648" s="257"/>
      <c r="AV648" s="257"/>
      <c r="AW648" s="257"/>
      <c r="AX648" s="257"/>
      <c r="AY648" s="257"/>
      <c r="AZ648" s="257"/>
      <c r="BA648" s="257"/>
      <c r="BB648" s="257"/>
      <c r="BC648" s="257"/>
      <c r="BD648" s="257"/>
      <c r="BE648" s="257"/>
      <c r="BF648" s="257"/>
      <c r="BG648" s="257"/>
      <c r="BH648" s="257"/>
      <c r="BI648" s="257"/>
      <c r="BJ648" s="257"/>
    </row>
    <row r="649" spans="2:62" ht="15.75" customHeight="1">
      <c r="B649" s="7"/>
      <c r="C649" s="347"/>
      <c r="D649" s="347"/>
      <c r="E649" s="347"/>
      <c r="F649" s="414"/>
      <c r="G649" s="347"/>
      <c r="H649" s="347"/>
      <c r="I649" s="414"/>
      <c r="J649" s="414"/>
      <c r="K649" s="414"/>
      <c r="L649" s="414"/>
      <c r="M649" s="414"/>
      <c r="N649" s="414"/>
      <c r="O649" s="414"/>
      <c r="P649" s="414"/>
      <c r="Q649" s="414"/>
      <c r="R649" s="414"/>
      <c r="S649" s="414"/>
      <c r="T649" s="347"/>
      <c r="U649" s="347"/>
      <c r="V649" s="347"/>
      <c r="W649" s="347"/>
      <c r="X649" s="347"/>
      <c r="Y649" s="257"/>
      <c r="Z649" s="257"/>
      <c r="AA649" s="257"/>
      <c r="AB649" s="257"/>
      <c r="AC649" s="257"/>
      <c r="AD649" s="257"/>
      <c r="AE649" s="257"/>
      <c r="AF649" s="257"/>
      <c r="AG649" s="257"/>
      <c r="AH649" s="257"/>
      <c r="AI649" s="257"/>
      <c r="AJ649" s="257"/>
      <c r="AK649" s="257"/>
      <c r="AL649" s="257"/>
      <c r="AM649" s="257"/>
      <c r="AN649" s="257"/>
      <c r="AO649" s="257"/>
      <c r="AP649" s="257"/>
      <c r="AQ649" s="257"/>
      <c r="AR649" s="257"/>
      <c r="AS649" s="257"/>
      <c r="AT649" s="257"/>
      <c r="AU649" s="257"/>
      <c r="AV649" s="257"/>
      <c r="AW649" s="257"/>
      <c r="AX649" s="257"/>
      <c r="AY649" s="257"/>
      <c r="AZ649" s="257"/>
      <c r="BA649" s="257"/>
      <c r="BB649" s="257"/>
      <c r="BC649" s="257"/>
      <c r="BD649" s="257"/>
      <c r="BE649" s="257"/>
      <c r="BF649" s="257"/>
      <c r="BG649" s="257"/>
      <c r="BH649" s="257"/>
      <c r="BI649" s="257"/>
      <c r="BJ649" s="257"/>
    </row>
    <row r="650" spans="2:62" ht="15.75" customHeight="1">
      <c r="B650" s="7"/>
      <c r="C650" s="413"/>
      <c r="D650" s="413"/>
      <c r="E650" s="413"/>
      <c r="F650" s="416"/>
      <c r="G650" s="413"/>
      <c r="H650" s="413"/>
      <c r="I650" s="416"/>
      <c r="J650" s="416"/>
      <c r="K650" s="416"/>
      <c r="L650" s="416"/>
      <c r="M650" s="416"/>
      <c r="N650" s="416"/>
      <c r="O650" s="416"/>
      <c r="P650" s="416"/>
      <c r="Q650" s="416"/>
      <c r="R650" s="416"/>
      <c r="S650" s="416"/>
      <c r="T650" s="347"/>
      <c r="U650" s="347"/>
      <c r="V650" s="347"/>
      <c r="W650" s="347"/>
      <c r="X650" s="347"/>
      <c r="Y650" s="257"/>
      <c r="Z650" s="257"/>
      <c r="AA650" s="257"/>
      <c r="AB650" s="257"/>
      <c r="AC650" s="257"/>
      <c r="AD650" s="257"/>
      <c r="AE650" s="257"/>
      <c r="AF650" s="257"/>
      <c r="AG650" s="257"/>
      <c r="AH650" s="257"/>
      <c r="AI650" s="257"/>
      <c r="AJ650" s="257"/>
      <c r="AK650" s="257"/>
      <c r="AL650" s="257"/>
      <c r="AM650" s="257"/>
      <c r="AN650" s="257"/>
      <c r="AO650" s="257"/>
      <c r="AP650" s="257"/>
      <c r="AQ650" s="257"/>
      <c r="AR650" s="257"/>
      <c r="AS650" s="257"/>
      <c r="AT650" s="257"/>
      <c r="AU650" s="257"/>
      <c r="AV650" s="257"/>
      <c r="AW650" s="257"/>
      <c r="AX650" s="257"/>
      <c r="AY650" s="257"/>
      <c r="AZ650" s="257"/>
      <c r="BA650" s="257"/>
      <c r="BB650" s="257"/>
      <c r="BC650" s="257"/>
      <c r="BD650" s="257"/>
      <c r="BE650" s="257"/>
      <c r="BF650" s="257"/>
      <c r="BG650" s="257"/>
      <c r="BH650" s="257"/>
      <c r="BI650" s="257"/>
      <c r="BJ650" s="257"/>
    </row>
    <row r="651" spans="2:62" ht="15.75" customHeight="1">
      <c r="B651" s="7"/>
      <c r="C651" s="347"/>
      <c r="D651" s="347"/>
      <c r="E651" s="347"/>
      <c r="F651" s="347"/>
      <c r="G651" s="347"/>
      <c r="H651" s="347"/>
      <c r="I651" s="347"/>
      <c r="J651" s="414"/>
      <c r="K651" s="414"/>
      <c r="L651" s="414"/>
      <c r="M651" s="414"/>
      <c r="N651" s="414"/>
      <c r="O651" s="414"/>
      <c r="P651" s="414"/>
      <c r="Q651" s="414"/>
      <c r="R651" s="414"/>
      <c r="S651" s="414"/>
      <c r="T651" s="347"/>
      <c r="U651" s="347"/>
      <c r="V651" s="347"/>
      <c r="W651" s="347"/>
      <c r="X651" s="347"/>
      <c r="Y651" s="257"/>
      <c r="Z651" s="257"/>
      <c r="AA651" s="257"/>
      <c r="AB651" s="257"/>
      <c r="AC651" s="257"/>
      <c r="AD651" s="257"/>
      <c r="AE651" s="257"/>
      <c r="AF651" s="257"/>
      <c r="AG651" s="257"/>
      <c r="AH651" s="257"/>
      <c r="AI651" s="257"/>
      <c r="AJ651" s="257"/>
      <c r="AK651" s="257"/>
      <c r="AL651" s="257"/>
      <c r="AM651" s="257"/>
      <c r="AN651" s="257"/>
      <c r="AO651" s="257"/>
      <c r="AP651" s="257"/>
      <c r="AQ651" s="257"/>
      <c r="AR651" s="257"/>
      <c r="AS651" s="257"/>
      <c r="AT651" s="257"/>
      <c r="AU651" s="257"/>
      <c r="AV651" s="257"/>
      <c r="AW651" s="257"/>
      <c r="AX651" s="257"/>
      <c r="AY651" s="257"/>
      <c r="AZ651" s="257"/>
      <c r="BA651" s="257"/>
      <c r="BB651" s="257"/>
      <c r="BC651" s="257"/>
      <c r="BD651" s="257"/>
      <c r="BE651" s="257"/>
      <c r="BF651" s="257"/>
      <c r="BG651" s="257"/>
      <c r="BH651" s="257"/>
      <c r="BI651" s="257"/>
      <c r="BJ651" s="257"/>
    </row>
    <row r="652" spans="2:62" ht="15.75" customHeight="1">
      <c r="B652" s="7"/>
      <c r="C652" s="347"/>
      <c r="D652" s="347"/>
      <c r="E652" s="347"/>
      <c r="F652" s="347"/>
      <c r="G652" s="347"/>
      <c r="H652" s="347"/>
      <c r="I652" s="347"/>
      <c r="J652" s="347"/>
      <c r="K652" s="414"/>
      <c r="L652" s="414"/>
      <c r="M652" s="347"/>
      <c r="N652" s="414"/>
      <c r="O652" s="414"/>
      <c r="P652" s="347"/>
      <c r="Q652" s="414"/>
      <c r="R652" s="414"/>
      <c r="S652" s="347"/>
      <c r="T652" s="347"/>
      <c r="U652" s="347"/>
      <c r="V652" s="347"/>
      <c r="W652" s="347"/>
      <c r="X652" s="347"/>
      <c r="Y652" s="257"/>
      <c r="Z652" s="257"/>
      <c r="AA652" s="257"/>
      <c r="AB652" s="257"/>
      <c r="AC652" s="257"/>
      <c r="AD652" s="257"/>
      <c r="AE652" s="257"/>
      <c r="AF652" s="257"/>
      <c r="AG652" s="257"/>
      <c r="AH652" s="257"/>
      <c r="AI652" s="257"/>
      <c r="AJ652" s="257"/>
      <c r="AK652" s="257"/>
      <c r="AL652" s="257"/>
      <c r="AM652" s="257"/>
      <c r="AN652" s="257"/>
      <c r="AO652" s="257"/>
      <c r="AP652" s="257"/>
      <c r="AQ652" s="257"/>
      <c r="AR652" s="257"/>
      <c r="AS652" s="257"/>
      <c r="AT652" s="257"/>
      <c r="AU652" s="257"/>
      <c r="AV652" s="257"/>
      <c r="AW652" s="257"/>
      <c r="AX652" s="257"/>
      <c r="AY652" s="257"/>
      <c r="AZ652" s="257"/>
      <c r="BA652" s="257"/>
      <c r="BB652" s="257"/>
      <c r="BC652" s="257"/>
      <c r="BD652" s="257"/>
      <c r="BE652" s="257"/>
      <c r="BF652" s="257"/>
      <c r="BG652" s="257"/>
      <c r="BH652" s="257"/>
      <c r="BI652" s="257"/>
      <c r="BJ652" s="257"/>
    </row>
    <row r="653" spans="2:62" ht="15.75" customHeight="1">
      <c r="B653" s="7"/>
      <c r="C653" s="347"/>
      <c r="D653" s="347"/>
      <c r="E653" s="347"/>
      <c r="F653" s="347"/>
      <c r="G653" s="347"/>
      <c r="H653" s="347"/>
      <c r="I653" s="347"/>
      <c r="J653" s="347"/>
      <c r="K653" s="414"/>
      <c r="L653" s="414"/>
      <c r="M653" s="347"/>
      <c r="N653" s="414"/>
      <c r="O653" s="414"/>
      <c r="P653" s="347"/>
      <c r="Q653" s="414"/>
      <c r="R653" s="414"/>
      <c r="S653" s="347"/>
      <c r="T653" s="347"/>
      <c r="U653" s="347"/>
      <c r="V653" s="347"/>
      <c r="W653" s="347"/>
      <c r="X653" s="347"/>
      <c r="Y653" s="257"/>
      <c r="Z653" s="257"/>
      <c r="AA653" s="257"/>
      <c r="AB653" s="257"/>
      <c r="AC653" s="257"/>
      <c r="AD653" s="257"/>
      <c r="AE653" s="257"/>
      <c r="AF653" s="257"/>
      <c r="AG653" s="257"/>
      <c r="AH653" s="257"/>
      <c r="AI653" s="257"/>
      <c r="AJ653" s="257"/>
      <c r="AK653" s="257"/>
      <c r="AL653" s="257"/>
      <c r="AM653" s="257"/>
      <c r="AN653" s="257"/>
      <c r="AO653" s="257"/>
      <c r="AP653" s="257"/>
      <c r="AQ653" s="257"/>
      <c r="AR653" s="257"/>
      <c r="AS653" s="257"/>
      <c r="AT653" s="257"/>
      <c r="AU653" s="257"/>
      <c r="AV653" s="257"/>
      <c r="AW653" s="257"/>
      <c r="AX653" s="257"/>
      <c r="AY653" s="257"/>
      <c r="AZ653" s="257"/>
      <c r="BA653" s="257"/>
      <c r="BB653" s="257"/>
      <c r="BC653" s="257"/>
      <c r="BD653" s="257"/>
      <c r="BE653" s="257"/>
      <c r="BF653" s="257"/>
      <c r="BG653" s="257"/>
      <c r="BH653" s="257"/>
      <c r="BI653" s="257"/>
      <c r="BJ653" s="257"/>
    </row>
    <row r="654" spans="2:62" ht="15.75" customHeight="1">
      <c r="B654" s="7"/>
      <c r="C654" s="347"/>
      <c r="D654" s="347"/>
      <c r="E654" s="347"/>
      <c r="F654" s="347"/>
      <c r="G654" s="347"/>
      <c r="H654" s="347"/>
      <c r="I654" s="347"/>
      <c r="J654" s="347"/>
      <c r="K654" s="414"/>
      <c r="L654" s="414"/>
      <c r="M654" s="347"/>
      <c r="N654" s="414"/>
      <c r="O654" s="414"/>
      <c r="P654" s="347"/>
      <c r="Q654" s="414"/>
      <c r="R654" s="414"/>
      <c r="S654" s="347"/>
      <c r="T654" s="347"/>
      <c r="U654" s="347"/>
      <c r="V654" s="347"/>
      <c r="W654" s="347"/>
      <c r="X654" s="347"/>
      <c r="Y654" s="257"/>
      <c r="Z654" s="257"/>
      <c r="AA654" s="257"/>
      <c r="AB654" s="257"/>
      <c r="AC654" s="257"/>
      <c r="AD654" s="257"/>
      <c r="AE654" s="257"/>
      <c r="AF654" s="257"/>
      <c r="AG654" s="257"/>
      <c r="AH654" s="257"/>
      <c r="AI654" s="257"/>
      <c r="AJ654" s="257"/>
      <c r="AK654" s="257"/>
      <c r="AL654" s="257"/>
      <c r="AM654" s="257"/>
      <c r="AN654" s="257"/>
      <c r="AO654" s="257"/>
      <c r="AP654" s="257"/>
      <c r="AQ654" s="257"/>
      <c r="AR654" s="257"/>
      <c r="AS654" s="257"/>
      <c r="AT654" s="257"/>
      <c r="AU654" s="257"/>
      <c r="AV654" s="257"/>
      <c r="AW654" s="257"/>
      <c r="AX654" s="257"/>
      <c r="AY654" s="257"/>
      <c r="AZ654" s="257"/>
      <c r="BA654" s="257"/>
      <c r="BB654" s="257"/>
      <c r="BC654" s="257"/>
      <c r="BD654" s="257"/>
      <c r="BE654" s="257"/>
      <c r="BF654" s="257"/>
      <c r="BG654" s="257"/>
      <c r="BH654" s="257"/>
      <c r="BI654" s="257"/>
      <c r="BJ654" s="257"/>
    </row>
    <row r="655" spans="2:62" ht="15.75" customHeight="1">
      <c r="B655" s="7"/>
      <c r="C655" s="347"/>
      <c r="D655" s="347"/>
      <c r="E655" s="347"/>
      <c r="F655" s="347"/>
      <c r="G655" s="347"/>
      <c r="H655" s="347"/>
      <c r="I655" s="347"/>
      <c r="J655" s="347"/>
      <c r="K655" s="414"/>
      <c r="L655" s="414"/>
      <c r="M655" s="347"/>
      <c r="N655" s="414"/>
      <c r="O655" s="414"/>
      <c r="P655" s="347"/>
      <c r="Q655" s="414"/>
      <c r="R655" s="414"/>
      <c r="S655" s="347"/>
      <c r="T655" s="347"/>
      <c r="U655" s="347"/>
      <c r="V655" s="347"/>
      <c r="W655" s="347"/>
      <c r="X655" s="347"/>
      <c r="Y655" s="257"/>
      <c r="Z655" s="257"/>
      <c r="AA655" s="257"/>
      <c r="AB655" s="257"/>
      <c r="AC655" s="257"/>
      <c r="AD655" s="257"/>
      <c r="AE655" s="257"/>
      <c r="AF655" s="257"/>
      <c r="AG655" s="257"/>
      <c r="AH655" s="257"/>
      <c r="AI655" s="257"/>
      <c r="AJ655" s="257"/>
      <c r="AK655" s="257"/>
      <c r="AL655" s="257"/>
      <c r="AM655" s="257"/>
      <c r="AN655" s="257"/>
      <c r="AO655" s="257"/>
      <c r="AP655" s="257"/>
      <c r="AQ655" s="257"/>
      <c r="AR655" s="257"/>
      <c r="AS655" s="257"/>
      <c r="AT655" s="257"/>
      <c r="AU655" s="257"/>
      <c r="AV655" s="257"/>
      <c r="AW655" s="257"/>
      <c r="AX655" s="257"/>
      <c r="AY655" s="257"/>
      <c r="AZ655" s="257"/>
      <c r="BA655" s="257"/>
      <c r="BB655" s="257"/>
      <c r="BC655" s="257"/>
      <c r="BD655" s="257"/>
      <c r="BE655" s="257"/>
      <c r="BF655" s="257"/>
      <c r="BG655" s="257"/>
      <c r="BH655" s="257"/>
      <c r="BI655" s="257"/>
      <c r="BJ655" s="257"/>
    </row>
    <row r="656" spans="2:62" ht="15.75" customHeight="1">
      <c r="B656" s="7"/>
      <c r="C656" s="347"/>
      <c r="D656" s="347"/>
      <c r="E656" s="347"/>
      <c r="F656" s="347"/>
      <c r="G656" s="347"/>
      <c r="H656" s="347"/>
      <c r="I656" s="347"/>
      <c r="J656" s="347"/>
      <c r="K656" s="414"/>
      <c r="L656" s="414"/>
      <c r="M656" s="347"/>
      <c r="N656" s="414"/>
      <c r="O656" s="414"/>
      <c r="P656" s="347"/>
      <c r="Q656" s="414"/>
      <c r="R656" s="414"/>
      <c r="S656" s="347"/>
      <c r="T656" s="347"/>
      <c r="U656" s="347"/>
      <c r="V656" s="347"/>
      <c r="W656" s="347"/>
      <c r="X656" s="347"/>
      <c r="Y656" s="257"/>
      <c r="Z656" s="257"/>
      <c r="AA656" s="257"/>
      <c r="AB656" s="257"/>
      <c r="AC656" s="257"/>
      <c r="AD656" s="257"/>
      <c r="AE656" s="257"/>
      <c r="AF656" s="257"/>
      <c r="AG656" s="257"/>
      <c r="AH656" s="257"/>
      <c r="AI656" s="257"/>
      <c r="AJ656" s="257"/>
      <c r="AK656" s="257"/>
      <c r="AL656" s="257"/>
      <c r="AM656" s="257"/>
      <c r="AN656" s="257"/>
      <c r="AO656" s="257"/>
      <c r="AP656" s="257"/>
      <c r="AQ656" s="257"/>
      <c r="AR656" s="257"/>
      <c r="AS656" s="257"/>
      <c r="AT656" s="257"/>
      <c r="AU656" s="257"/>
      <c r="AV656" s="257"/>
      <c r="AW656" s="257"/>
      <c r="AX656" s="257"/>
      <c r="AY656" s="257"/>
      <c r="AZ656" s="257"/>
      <c r="BA656" s="257"/>
      <c r="BB656" s="257"/>
      <c r="BC656" s="257"/>
      <c r="BD656" s="257"/>
      <c r="BE656" s="257"/>
      <c r="BF656" s="257"/>
      <c r="BG656" s="257"/>
      <c r="BH656" s="257"/>
      <c r="BI656" s="257"/>
      <c r="BJ656" s="257"/>
    </row>
    <row r="657" spans="2:62" ht="15.75" customHeight="1">
      <c r="B657" s="7"/>
      <c r="C657" s="347"/>
      <c r="D657" s="347"/>
      <c r="E657" s="347"/>
      <c r="F657" s="347"/>
      <c r="G657" s="347"/>
      <c r="H657" s="347"/>
      <c r="I657" s="347"/>
      <c r="J657" s="347"/>
      <c r="K657" s="414"/>
      <c r="L657" s="416"/>
      <c r="M657" s="347"/>
      <c r="N657" s="414"/>
      <c r="O657" s="414"/>
      <c r="P657" s="347"/>
      <c r="Q657" s="414"/>
      <c r="R657" s="416"/>
      <c r="S657" s="347"/>
      <c r="T657" s="347"/>
      <c r="U657" s="347"/>
      <c r="V657" s="347"/>
      <c r="W657" s="347"/>
      <c r="X657" s="347"/>
      <c r="Y657" s="257"/>
      <c r="Z657" s="257"/>
      <c r="AA657" s="257"/>
      <c r="AB657" s="257"/>
      <c r="AC657" s="257"/>
      <c r="AD657" s="257"/>
      <c r="AE657" s="257"/>
      <c r="AF657" s="257"/>
      <c r="AG657" s="257"/>
      <c r="AH657" s="257"/>
      <c r="AI657" s="257"/>
      <c r="AJ657" s="257"/>
      <c r="AK657" s="257"/>
      <c r="AL657" s="257"/>
      <c r="AM657" s="257"/>
      <c r="AN657" s="257"/>
      <c r="AO657" s="257"/>
      <c r="AP657" s="257"/>
      <c r="AQ657" s="257"/>
      <c r="AR657" s="257"/>
      <c r="AS657" s="257"/>
      <c r="AT657" s="257"/>
      <c r="AU657" s="257"/>
      <c r="AV657" s="257"/>
      <c r="AW657" s="257"/>
      <c r="AX657" s="257"/>
      <c r="AY657" s="257"/>
      <c r="AZ657" s="257"/>
      <c r="BA657" s="257"/>
      <c r="BB657" s="257"/>
      <c r="BC657" s="257"/>
      <c r="BD657" s="257"/>
      <c r="BE657" s="257"/>
      <c r="BF657" s="257"/>
      <c r="BG657" s="257"/>
      <c r="BH657" s="257"/>
      <c r="BI657" s="257"/>
      <c r="BJ657" s="257"/>
    </row>
    <row r="658" spans="2:62" ht="15.75" customHeight="1">
      <c r="B658" s="7"/>
      <c r="C658" s="347"/>
      <c r="D658" s="347"/>
      <c r="E658" s="347"/>
      <c r="F658" s="347"/>
      <c r="G658" s="347"/>
      <c r="H658" s="347"/>
      <c r="I658" s="347"/>
      <c r="J658" s="347"/>
      <c r="K658" s="414"/>
      <c r="L658" s="414"/>
      <c r="M658" s="347"/>
      <c r="N658" s="414"/>
      <c r="O658" s="414"/>
      <c r="P658" s="347"/>
      <c r="Q658" s="414"/>
      <c r="R658" s="414"/>
      <c r="S658" s="347"/>
      <c r="T658" s="347"/>
      <c r="U658" s="347"/>
      <c r="V658" s="347"/>
      <c r="W658" s="347"/>
      <c r="X658" s="347"/>
      <c r="Y658" s="257"/>
      <c r="Z658" s="257"/>
      <c r="AA658" s="257"/>
      <c r="AB658" s="257"/>
      <c r="AC658" s="257"/>
      <c r="AD658" s="257"/>
      <c r="AE658" s="257"/>
      <c r="AF658" s="257"/>
      <c r="AG658" s="257"/>
      <c r="AH658" s="257"/>
      <c r="AI658" s="257"/>
      <c r="AJ658" s="257"/>
      <c r="AK658" s="257"/>
      <c r="AL658" s="257"/>
      <c r="AM658" s="257"/>
      <c r="AN658" s="257"/>
      <c r="AO658" s="257"/>
      <c r="AP658" s="257"/>
      <c r="AQ658" s="257"/>
      <c r="AR658" s="257"/>
      <c r="AS658" s="257"/>
      <c r="AT658" s="257"/>
      <c r="AU658" s="257"/>
      <c r="AV658" s="257"/>
      <c r="AW658" s="257"/>
      <c r="AX658" s="257"/>
      <c r="AY658" s="257"/>
      <c r="AZ658" s="257"/>
      <c r="BA658" s="257"/>
      <c r="BB658" s="257"/>
      <c r="BC658" s="257"/>
      <c r="BD658" s="257"/>
      <c r="BE658" s="257"/>
      <c r="BF658" s="257"/>
      <c r="BG658" s="257"/>
      <c r="BH658" s="257"/>
      <c r="BI658" s="257"/>
      <c r="BJ658" s="257"/>
    </row>
    <row r="659" spans="2:62" ht="15.75" customHeight="1">
      <c r="B659" s="7"/>
      <c r="C659" s="347"/>
      <c r="D659" s="347"/>
      <c r="E659" s="347"/>
      <c r="F659" s="347"/>
      <c r="G659" s="347"/>
      <c r="H659" s="347"/>
      <c r="I659" s="347"/>
      <c r="J659" s="347"/>
      <c r="K659" s="347"/>
      <c r="L659" s="347"/>
      <c r="M659" s="347"/>
      <c r="N659" s="416"/>
      <c r="O659" s="416"/>
      <c r="P659" s="347"/>
      <c r="Q659" s="416"/>
      <c r="R659" s="347"/>
      <c r="S659" s="347"/>
      <c r="T659" s="347"/>
      <c r="U659" s="347"/>
      <c r="V659" s="347"/>
      <c r="W659" s="347"/>
      <c r="X659" s="347"/>
      <c r="Y659" s="257"/>
      <c r="Z659" s="257"/>
      <c r="AA659" s="257"/>
      <c r="AB659" s="257"/>
      <c r="AC659" s="257"/>
      <c r="AD659" s="257"/>
      <c r="AE659" s="257"/>
      <c r="AF659" s="257"/>
      <c r="AG659" s="257"/>
      <c r="AH659" s="257"/>
      <c r="AI659" s="257"/>
      <c r="AJ659" s="257"/>
      <c r="AK659" s="257"/>
      <c r="AL659" s="257"/>
      <c r="AM659" s="257"/>
      <c r="AN659" s="257"/>
      <c r="AO659" s="257"/>
      <c r="AP659" s="257"/>
      <c r="AQ659" s="257"/>
      <c r="AR659" s="257"/>
      <c r="AS659" s="257"/>
      <c r="AT659" s="257"/>
      <c r="AU659" s="257"/>
      <c r="AV659" s="257"/>
      <c r="AW659" s="257"/>
      <c r="AX659" s="257"/>
      <c r="AY659" s="257"/>
      <c r="AZ659" s="257"/>
      <c r="BA659" s="257"/>
      <c r="BB659" s="257"/>
      <c r="BC659" s="257"/>
      <c r="BD659" s="257"/>
      <c r="BE659" s="257"/>
      <c r="BF659" s="257"/>
      <c r="BG659" s="257"/>
      <c r="BH659" s="257"/>
      <c r="BI659" s="257"/>
      <c r="BJ659" s="257"/>
    </row>
    <row r="660" spans="2:62" ht="15.75" customHeight="1">
      <c r="B660" s="7"/>
      <c r="C660" s="347"/>
      <c r="D660" s="347"/>
      <c r="E660" s="347"/>
      <c r="F660" s="347"/>
      <c r="G660" s="347"/>
      <c r="H660" s="347"/>
      <c r="I660" s="347"/>
      <c r="J660" s="347"/>
      <c r="K660" s="416"/>
      <c r="L660" s="416"/>
      <c r="M660" s="347"/>
      <c r="N660" s="414"/>
      <c r="O660" s="414"/>
      <c r="P660" s="347"/>
      <c r="Q660" s="414"/>
      <c r="R660" s="416"/>
      <c r="S660" s="347"/>
      <c r="T660" s="347"/>
      <c r="U660" s="347"/>
      <c r="V660" s="347"/>
      <c r="W660" s="347"/>
      <c r="X660" s="347"/>
      <c r="Y660" s="257"/>
      <c r="Z660" s="257"/>
      <c r="AA660" s="257"/>
      <c r="AB660" s="257"/>
      <c r="AC660" s="257"/>
      <c r="AD660" s="257"/>
      <c r="AE660" s="257"/>
      <c r="AF660" s="257"/>
      <c r="AG660" s="257"/>
      <c r="AH660" s="257"/>
      <c r="AI660" s="257"/>
      <c r="AJ660" s="257"/>
      <c r="AK660" s="257"/>
      <c r="AL660" s="257"/>
      <c r="AM660" s="257"/>
      <c r="AN660" s="257"/>
      <c r="AO660" s="257"/>
      <c r="AP660" s="257"/>
      <c r="AQ660" s="257"/>
      <c r="AR660" s="257"/>
      <c r="AS660" s="257"/>
      <c r="AT660" s="257"/>
      <c r="AU660" s="257"/>
      <c r="AV660" s="257"/>
      <c r="AW660" s="257"/>
      <c r="AX660" s="257"/>
      <c r="AY660" s="257"/>
      <c r="AZ660" s="257"/>
      <c r="BA660" s="257"/>
      <c r="BB660" s="257"/>
      <c r="BC660" s="257"/>
      <c r="BD660" s="257"/>
      <c r="BE660" s="257"/>
      <c r="BF660" s="257"/>
      <c r="BG660" s="257"/>
      <c r="BH660" s="257"/>
      <c r="BI660" s="257"/>
      <c r="BJ660" s="257"/>
    </row>
    <row r="661" spans="2:62" ht="15.75" customHeight="1">
      <c r="B661" s="7"/>
      <c r="C661" s="347"/>
      <c r="D661" s="347"/>
      <c r="E661" s="347"/>
      <c r="F661" s="347"/>
      <c r="G661" s="347"/>
      <c r="H661" s="347"/>
      <c r="I661" s="347"/>
      <c r="J661" s="347"/>
      <c r="K661" s="414"/>
      <c r="L661" s="414"/>
      <c r="M661" s="347"/>
      <c r="N661" s="414"/>
      <c r="O661" s="414"/>
      <c r="P661" s="347"/>
      <c r="Q661" s="414"/>
      <c r="R661" s="414"/>
      <c r="S661" s="347"/>
      <c r="T661" s="347"/>
      <c r="U661" s="347"/>
      <c r="V661" s="347"/>
      <c r="W661" s="347"/>
      <c r="X661" s="347"/>
      <c r="Y661" s="257"/>
      <c r="Z661" s="257"/>
      <c r="AA661" s="257"/>
      <c r="AB661" s="257"/>
      <c r="AC661" s="257"/>
      <c r="AD661" s="257"/>
      <c r="AE661" s="257"/>
      <c r="AF661" s="257"/>
      <c r="AG661" s="257"/>
      <c r="AH661" s="257"/>
      <c r="AI661" s="257"/>
      <c r="AJ661" s="257"/>
      <c r="AK661" s="257"/>
      <c r="AL661" s="257"/>
      <c r="AM661" s="257"/>
      <c r="AN661" s="257"/>
      <c r="AO661" s="257"/>
      <c r="AP661" s="257"/>
      <c r="AQ661" s="257"/>
      <c r="AR661" s="257"/>
      <c r="AS661" s="257"/>
      <c r="AT661" s="257"/>
      <c r="AU661" s="257"/>
      <c r="AV661" s="257"/>
      <c r="AW661" s="257"/>
      <c r="AX661" s="257"/>
      <c r="AY661" s="257"/>
      <c r="AZ661" s="257"/>
      <c r="BA661" s="257"/>
      <c r="BB661" s="257"/>
      <c r="BC661" s="257"/>
      <c r="BD661" s="257"/>
      <c r="BE661" s="257"/>
      <c r="BF661" s="257"/>
      <c r="BG661" s="257"/>
      <c r="BH661" s="257"/>
      <c r="BI661" s="257"/>
      <c r="BJ661" s="257"/>
    </row>
    <row r="662" spans="2:62" ht="15.75" customHeight="1">
      <c r="B662" s="7"/>
      <c r="C662" s="347"/>
      <c r="D662" s="347"/>
      <c r="E662" s="347"/>
      <c r="F662" s="347"/>
      <c r="G662" s="347"/>
      <c r="H662" s="347"/>
      <c r="I662" s="347"/>
      <c r="J662" s="347"/>
      <c r="K662" s="414"/>
      <c r="L662" s="414"/>
      <c r="M662" s="347"/>
      <c r="N662" s="414"/>
      <c r="O662" s="414"/>
      <c r="P662" s="347"/>
      <c r="Q662" s="414"/>
      <c r="R662" s="414"/>
      <c r="S662" s="347"/>
      <c r="T662" s="347"/>
      <c r="U662" s="347"/>
      <c r="V662" s="347"/>
      <c r="W662" s="347"/>
      <c r="X662" s="347"/>
      <c r="Y662" s="257"/>
      <c r="Z662" s="257"/>
      <c r="AA662" s="257"/>
      <c r="AB662" s="257"/>
      <c r="AC662" s="257"/>
      <c r="AD662" s="257"/>
      <c r="AE662" s="257"/>
      <c r="AF662" s="257"/>
      <c r="AG662" s="257"/>
      <c r="AH662" s="257"/>
      <c r="AI662" s="257"/>
      <c r="AJ662" s="257"/>
      <c r="AK662" s="257"/>
      <c r="AL662" s="257"/>
      <c r="AM662" s="257"/>
      <c r="AN662" s="257"/>
      <c r="AO662" s="257"/>
      <c r="AP662" s="257"/>
      <c r="AQ662" s="257"/>
      <c r="AR662" s="257"/>
      <c r="AS662" s="257"/>
      <c r="AT662" s="257"/>
      <c r="AU662" s="257"/>
      <c r="AV662" s="257"/>
      <c r="AW662" s="257"/>
      <c r="AX662" s="257"/>
      <c r="AY662" s="257"/>
      <c r="AZ662" s="257"/>
      <c r="BA662" s="257"/>
      <c r="BB662" s="257"/>
      <c r="BC662" s="257"/>
      <c r="BD662" s="257"/>
      <c r="BE662" s="257"/>
      <c r="BF662" s="257"/>
      <c r="BG662" s="257"/>
      <c r="BH662" s="257"/>
      <c r="BI662" s="257"/>
      <c r="BJ662" s="257"/>
    </row>
    <row r="663" spans="2:62" ht="15.75" customHeight="1">
      <c r="B663" s="7"/>
      <c r="C663" s="347"/>
      <c r="D663" s="347"/>
      <c r="E663" s="347"/>
      <c r="F663" s="347"/>
      <c r="G663" s="347"/>
      <c r="H663" s="347"/>
      <c r="I663" s="347"/>
      <c r="J663" s="347"/>
      <c r="K663" s="414"/>
      <c r="L663" s="414"/>
      <c r="M663" s="347"/>
      <c r="N663" s="414"/>
      <c r="O663" s="414"/>
      <c r="P663" s="347"/>
      <c r="Q663" s="414"/>
      <c r="R663" s="414"/>
      <c r="S663" s="347"/>
      <c r="T663" s="347"/>
      <c r="U663" s="347"/>
      <c r="V663" s="347"/>
      <c r="W663" s="347"/>
      <c r="X663" s="347"/>
      <c r="Y663" s="257"/>
      <c r="Z663" s="257"/>
      <c r="AA663" s="257"/>
      <c r="AB663" s="257"/>
      <c r="AC663" s="257"/>
      <c r="AD663" s="257"/>
      <c r="AE663" s="257"/>
      <c r="AF663" s="257"/>
      <c r="AG663" s="257"/>
      <c r="AH663" s="257"/>
      <c r="AI663" s="257"/>
      <c r="AJ663" s="257"/>
      <c r="AK663" s="257"/>
      <c r="AL663" s="257"/>
      <c r="AM663" s="257"/>
      <c r="AN663" s="257"/>
      <c r="AO663" s="257"/>
      <c r="AP663" s="257"/>
      <c r="AQ663" s="257"/>
      <c r="AR663" s="257"/>
      <c r="AS663" s="257"/>
      <c r="AT663" s="257"/>
      <c r="AU663" s="257"/>
      <c r="AV663" s="257"/>
      <c r="AW663" s="257"/>
      <c r="AX663" s="257"/>
      <c r="AY663" s="257"/>
      <c r="AZ663" s="257"/>
      <c r="BA663" s="257"/>
      <c r="BB663" s="257"/>
      <c r="BC663" s="257"/>
      <c r="BD663" s="257"/>
      <c r="BE663" s="257"/>
      <c r="BF663" s="257"/>
      <c r="BG663" s="257"/>
      <c r="BH663" s="257"/>
      <c r="BI663" s="257"/>
      <c r="BJ663" s="257"/>
    </row>
    <row r="664" spans="2:62" ht="15.75" customHeight="1">
      <c r="B664" s="7"/>
      <c r="C664" s="347"/>
      <c r="D664" s="347"/>
      <c r="E664" s="347"/>
      <c r="F664" s="347"/>
      <c r="G664" s="347"/>
      <c r="H664" s="347"/>
      <c r="I664" s="347"/>
      <c r="J664" s="347"/>
      <c r="K664" s="414"/>
      <c r="L664" s="414"/>
      <c r="M664" s="347"/>
      <c r="N664" s="414"/>
      <c r="O664" s="414"/>
      <c r="P664" s="347"/>
      <c r="Q664" s="414"/>
      <c r="R664" s="414"/>
      <c r="S664" s="347"/>
      <c r="T664" s="347"/>
      <c r="U664" s="347"/>
      <c r="V664" s="347"/>
      <c r="W664" s="347"/>
      <c r="X664" s="347"/>
      <c r="Y664" s="257"/>
      <c r="Z664" s="257"/>
      <c r="AA664" s="257"/>
      <c r="AB664" s="257"/>
      <c r="AC664" s="257"/>
      <c r="AD664" s="257"/>
      <c r="AE664" s="257"/>
      <c r="AF664" s="257"/>
      <c r="AG664" s="257"/>
      <c r="AH664" s="257"/>
      <c r="AI664" s="257"/>
      <c r="AJ664" s="257"/>
      <c r="AK664" s="257"/>
      <c r="AL664" s="257"/>
      <c r="AM664" s="257"/>
      <c r="AN664" s="257"/>
      <c r="AO664" s="257"/>
      <c r="AP664" s="257"/>
      <c r="AQ664" s="257"/>
      <c r="AR664" s="257"/>
      <c r="AS664" s="257"/>
      <c r="AT664" s="257"/>
      <c r="AU664" s="257"/>
      <c r="AV664" s="257"/>
      <c r="AW664" s="257"/>
      <c r="AX664" s="257"/>
      <c r="AY664" s="257"/>
      <c r="AZ664" s="257"/>
      <c r="BA664" s="257"/>
      <c r="BB664" s="257"/>
      <c r="BC664" s="257"/>
      <c r="BD664" s="257"/>
      <c r="BE664" s="257"/>
      <c r="BF664" s="257"/>
      <c r="BG664" s="257"/>
      <c r="BH664" s="257"/>
      <c r="BI664" s="257"/>
      <c r="BJ664" s="257"/>
    </row>
    <row r="665" spans="2:62" ht="15.75" customHeight="1">
      <c r="B665" s="7"/>
      <c r="C665" s="347"/>
      <c r="D665" s="347"/>
      <c r="E665" s="347"/>
      <c r="F665" s="347"/>
      <c r="G665" s="347"/>
      <c r="H665" s="347"/>
      <c r="I665" s="347"/>
      <c r="J665" s="347"/>
      <c r="K665" s="414"/>
      <c r="L665" s="414"/>
      <c r="M665" s="347"/>
      <c r="N665" s="414"/>
      <c r="O665" s="414"/>
      <c r="P665" s="347"/>
      <c r="Q665" s="414"/>
      <c r="R665" s="414"/>
      <c r="S665" s="347"/>
      <c r="T665" s="347"/>
      <c r="U665" s="347"/>
      <c r="V665" s="347"/>
      <c r="W665" s="347"/>
      <c r="X665" s="347"/>
      <c r="Y665" s="257"/>
      <c r="Z665" s="257"/>
      <c r="AA665" s="257"/>
      <c r="AB665" s="257"/>
      <c r="AC665" s="257"/>
      <c r="AD665" s="257"/>
      <c r="AE665" s="257"/>
      <c r="AF665" s="257"/>
      <c r="AG665" s="257"/>
      <c r="AH665" s="257"/>
      <c r="AI665" s="257"/>
      <c r="AJ665" s="257"/>
      <c r="AK665" s="257"/>
      <c r="AL665" s="257"/>
      <c r="AM665" s="257"/>
      <c r="AN665" s="257"/>
      <c r="AO665" s="257"/>
      <c r="AP665" s="257"/>
      <c r="AQ665" s="257"/>
      <c r="AR665" s="257"/>
      <c r="AS665" s="257"/>
      <c r="AT665" s="257"/>
      <c r="AU665" s="257"/>
      <c r="AV665" s="257"/>
      <c r="AW665" s="257"/>
      <c r="AX665" s="257"/>
      <c r="AY665" s="257"/>
      <c r="AZ665" s="257"/>
      <c r="BA665" s="257"/>
      <c r="BB665" s="257"/>
      <c r="BC665" s="257"/>
      <c r="BD665" s="257"/>
      <c r="BE665" s="257"/>
      <c r="BF665" s="257"/>
      <c r="BG665" s="257"/>
      <c r="BH665" s="257"/>
      <c r="BI665" s="257"/>
      <c r="BJ665" s="257"/>
    </row>
    <row r="666" spans="2:62" ht="15.75" customHeight="1">
      <c r="B666" s="7"/>
      <c r="C666" s="347"/>
      <c r="D666" s="347"/>
      <c r="E666" s="347"/>
      <c r="F666" s="347"/>
      <c r="G666" s="347"/>
      <c r="H666" s="347"/>
      <c r="I666" s="347"/>
      <c r="J666" s="347"/>
      <c r="K666" s="414"/>
      <c r="L666" s="414"/>
      <c r="M666" s="347"/>
      <c r="N666" s="414"/>
      <c r="O666" s="414"/>
      <c r="P666" s="347"/>
      <c r="Q666" s="414"/>
      <c r="R666" s="414"/>
      <c r="S666" s="347"/>
      <c r="T666" s="347"/>
      <c r="U666" s="347"/>
      <c r="V666" s="347"/>
      <c r="W666" s="347"/>
      <c r="X666" s="347"/>
      <c r="Y666" s="257"/>
      <c r="Z666" s="257"/>
      <c r="AA666" s="257"/>
      <c r="AB666" s="257"/>
      <c r="AC666" s="257"/>
      <c r="AD666" s="257"/>
      <c r="AE666" s="257"/>
      <c r="AF666" s="257"/>
      <c r="AG666" s="257"/>
      <c r="AH666" s="257"/>
      <c r="AI666" s="257"/>
      <c r="AJ666" s="257"/>
      <c r="AK666" s="257"/>
      <c r="AL666" s="257"/>
      <c r="AM666" s="257"/>
      <c r="AN666" s="257"/>
      <c r="AO666" s="257"/>
      <c r="AP666" s="257"/>
      <c r="AQ666" s="257"/>
      <c r="AR666" s="257"/>
      <c r="AS666" s="257"/>
      <c r="AT666" s="257"/>
      <c r="AU666" s="257"/>
      <c r="AV666" s="257"/>
      <c r="AW666" s="257"/>
      <c r="AX666" s="257"/>
      <c r="AY666" s="257"/>
      <c r="AZ666" s="257"/>
      <c r="BA666" s="257"/>
      <c r="BB666" s="257"/>
      <c r="BC666" s="257"/>
      <c r="BD666" s="257"/>
      <c r="BE666" s="257"/>
      <c r="BF666" s="257"/>
      <c r="BG666" s="257"/>
      <c r="BH666" s="257"/>
      <c r="BI666" s="257"/>
      <c r="BJ666" s="257"/>
    </row>
    <row r="667" spans="2:62" ht="15.75" customHeight="1">
      <c r="B667" s="7"/>
      <c r="C667" s="347"/>
      <c r="D667" s="347"/>
      <c r="E667" s="347"/>
      <c r="F667" s="347"/>
      <c r="G667" s="347"/>
      <c r="H667" s="347"/>
      <c r="I667" s="347"/>
      <c r="J667" s="347"/>
      <c r="K667" s="414"/>
      <c r="L667" s="414"/>
      <c r="M667" s="347"/>
      <c r="N667" s="414"/>
      <c r="O667" s="414"/>
      <c r="P667" s="347"/>
      <c r="Q667" s="414"/>
      <c r="R667" s="414"/>
      <c r="S667" s="347"/>
      <c r="T667" s="347"/>
      <c r="U667" s="347"/>
      <c r="V667" s="347"/>
      <c r="W667" s="347"/>
      <c r="X667" s="347"/>
      <c r="Y667" s="257"/>
      <c r="Z667" s="257"/>
      <c r="AA667" s="257"/>
      <c r="AB667" s="257"/>
      <c r="AC667" s="257"/>
      <c r="AD667" s="257"/>
      <c r="AE667" s="257"/>
      <c r="AF667" s="257"/>
      <c r="AG667" s="257"/>
      <c r="AH667" s="257"/>
      <c r="AI667" s="257"/>
      <c r="AJ667" s="257"/>
      <c r="AK667" s="257"/>
      <c r="AL667" s="257"/>
      <c r="AM667" s="257"/>
      <c r="AN667" s="257"/>
      <c r="AO667" s="257"/>
      <c r="AP667" s="257"/>
      <c r="AQ667" s="257"/>
      <c r="AR667" s="257"/>
      <c r="AS667" s="257"/>
      <c r="AT667" s="257"/>
      <c r="AU667" s="257"/>
      <c r="AV667" s="257"/>
      <c r="AW667" s="257"/>
      <c r="AX667" s="257"/>
      <c r="AY667" s="257"/>
      <c r="AZ667" s="257"/>
      <c r="BA667" s="257"/>
      <c r="BB667" s="257"/>
      <c r="BC667" s="257"/>
      <c r="BD667" s="257"/>
      <c r="BE667" s="257"/>
      <c r="BF667" s="257"/>
      <c r="BG667" s="257"/>
      <c r="BH667" s="257"/>
      <c r="BI667" s="257"/>
      <c r="BJ667" s="257"/>
    </row>
    <row r="668" spans="2:62" ht="15.75" customHeight="1">
      <c r="B668" s="7"/>
      <c r="C668" s="347"/>
      <c r="D668" s="347"/>
      <c r="E668" s="347"/>
      <c r="F668" s="347"/>
      <c r="G668" s="347"/>
      <c r="H668" s="347"/>
      <c r="I668" s="347"/>
      <c r="J668" s="347"/>
      <c r="K668" s="414"/>
      <c r="L668" s="414"/>
      <c r="M668" s="347"/>
      <c r="N668" s="414"/>
      <c r="O668" s="414"/>
      <c r="P668" s="347"/>
      <c r="Q668" s="414"/>
      <c r="R668" s="414"/>
      <c r="S668" s="347"/>
      <c r="T668" s="347"/>
      <c r="U668" s="347"/>
      <c r="V668" s="347"/>
      <c r="W668" s="347"/>
      <c r="X668" s="347"/>
      <c r="Y668" s="257"/>
      <c r="Z668" s="257"/>
      <c r="AA668" s="257"/>
      <c r="AB668" s="257"/>
      <c r="AC668" s="257"/>
      <c r="AD668" s="257"/>
      <c r="AE668" s="257"/>
      <c r="AF668" s="257"/>
      <c r="AG668" s="257"/>
      <c r="AH668" s="257"/>
      <c r="AI668" s="257"/>
      <c r="AJ668" s="257"/>
      <c r="AK668" s="257"/>
      <c r="AL668" s="257"/>
      <c r="AM668" s="257"/>
      <c r="AN668" s="257"/>
      <c r="AO668" s="257"/>
      <c r="AP668" s="257"/>
      <c r="AQ668" s="257"/>
      <c r="AR668" s="257"/>
      <c r="AS668" s="257"/>
      <c r="AT668" s="257"/>
      <c r="AU668" s="257"/>
      <c r="AV668" s="257"/>
      <c r="AW668" s="257"/>
      <c r="AX668" s="257"/>
      <c r="AY668" s="257"/>
      <c r="AZ668" s="257"/>
      <c r="BA668" s="257"/>
      <c r="BB668" s="257"/>
      <c r="BC668" s="257"/>
      <c r="BD668" s="257"/>
      <c r="BE668" s="257"/>
      <c r="BF668" s="257"/>
      <c r="BG668" s="257"/>
      <c r="BH668" s="257"/>
      <c r="BI668" s="257"/>
      <c r="BJ668" s="257"/>
    </row>
    <row r="669" spans="2:62" ht="15.75" customHeight="1">
      <c r="B669" s="7"/>
      <c r="C669" s="347"/>
      <c r="D669" s="347"/>
      <c r="E669" s="347"/>
      <c r="F669" s="347"/>
      <c r="G669" s="347"/>
      <c r="H669" s="347"/>
      <c r="I669" s="347"/>
      <c r="J669" s="347"/>
      <c r="K669" s="414"/>
      <c r="L669" s="414"/>
      <c r="M669" s="347"/>
      <c r="N669" s="416"/>
      <c r="O669" s="416"/>
      <c r="P669" s="347"/>
      <c r="Q669" s="416"/>
      <c r="R669" s="414"/>
      <c r="S669" s="347"/>
      <c r="T669" s="347"/>
      <c r="U669" s="347"/>
      <c r="V669" s="347"/>
      <c r="W669" s="347"/>
      <c r="X669" s="347"/>
      <c r="Y669" s="257"/>
      <c r="Z669" s="257"/>
      <c r="AA669" s="257"/>
      <c r="AB669" s="257"/>
      <c r="AC669" s="257"/>
      <c r="AD669" s="257"/>
      <c r="AE669" s="257"/>
      <c r="AF669" s="257"/>
      <c r="AG669" s="257"/>
      <c r="AH669" s="257"/>
      <c r="AI669" s="257"/>
      <c r="AJ669" s="257"/>
      <c r="AK669" s="257"/>
      <c r="AL669" s="257"/>
      <c r="AM669" s="257"/>
      <c r="AN669" s="257"/>
      <c r="AO669" s="257"/>
      <c r="AP669" s="257"/>
      <c r="AQ669" s="257"/>
      <c r="AR669" s="257"/>
      <c r="AS669" s="257"/>
      <c r="AT669" s="257"/>
      <c r="AU669" s="257"/>
      <c r="AV669" s="257"/>
      <c r="AW669" s="257"/>
      <c r="AX669" s="257"/>
      <c r="AY669" s="257"/>
      <c r="AZ669" s="257"/>
      <c r="BA669" s="257"/>
      <c r="BB669" s="257"/>
      <c r="BC669" s="257"/>
      <c r="BD669" s="257"/>
      <c r="BE669" s="257"/>
      <c r="BF669" s="257"/>
      <c r="BG669" s="257"/>
      <c r="BH669" s="257"/>
      <c r="BI669" s="257"/>
      <c r="BJ669" s="257"/>
    </row>
    <row r="670" spans="2:62" ht="15.75" customHeight="1">
      <c r="B670" s="7"/>
      <c r="C670" s="347"/>
      <c r="D670" s="347"/>
      <c r="E670" s="347"/>
      <c r="F670" s="347"/>
      <c r="G670" s="347"/>
      <c r="H670" s="347"/>
      <c r="I670" s="347"/>
      <c r="J670" s="347"/>
      <c r="K670" s="416"/>
      <c r="L670" s="416"/>
      <c r="M670" s="347"/>
      <c r="N670" s="414"/>
      <c r="O670" s="414"/>
      <c r="P670" s="347"/>
      <c r="Q670" s="414"/>
      <c r="R670" s="416"/>
      <c r="S670" s="347"/>
      <c r="T670" s="347"/>
      <c r="U670" s="347"/>
      <c r="V670" s="347"/>
      <c r="W670" s="347"/>
      <c r="X670" s="347"/>
      <c r="Y670" s="257"/>
      <c r="Z670" s="257"/>
      <c r="AA670" s="257"/>
      <c r="AB670" s="257"/>
      <c r="AC670" s="257"/>
      <c r="AD670" s="257"/>
      <c r="AE670" s="257"/>
      <c r="AF670" s="257"/>
      <c r="AG670" s="257"/>
      <c r="AH670" s="257"/>
      <c r="AI670" s="257"/>
      <c r="AJ670" s="257"/>
      <c r="AK670" s="257"/>
      <c r="AL670" s="257"/>
      <c r="AM670" s="257"/>
      <c r="AN670" s="257"/>
      <c r="AO670" s="257"/>
      <c r="AP670" s="257"/>
      <c r="AQ670" s="257"/>
      <c r="AR670" s="257"/>
      <c r="AS670" s="257"/>
      <c r="AT670" s="257"/>
      <c r="AU670" s="257"/>
      <c r="AV670" s="257"/>
      <c r="AW670" s="257"/>
      <c r="AX670" s="257"/>
      <c r="AY670" s="257"/>
      <c r="AZ670" s="257"/>
      <c r="BA670" s="257"/>
      <c r="BB670" s="257"/>
      <c r="BC670" s="257"/>
      <c r="BD670" s="257"/>
      <c r="BE670" s="257"/>
      <c r="BF670" s="257"/>
      <c r="BG670" s="257"/>
      <c r="BH670" s="257"/>
      <c r="BI670" s="257"/>
      <c r="BJ670" s="257"/>
    </row>
    <row r="671" spans="2:62" ht="15.75" customHeight="1">
      <c r="B671" s="7"/>
      <c r="C671" s="347"/>
      <c r="D671" s="347"/>
      <c r="E671" s="347"/>
      <c r="F671" s="347"/>
      <c r="G671" s="347"/>
      <c r="H671" s="347"/>
      <c r="I671" s="347"/>
      <c r="J671" s="347"/>
      <c r="K671" s="414"/>
      <c r="L671" s="414"/>
      <c r="M671" s="347"/>
      <c r="N671" s="414"/>
      <c r="O671" s="414"/>
      <c r="P671" s="347"/>
      <c r="Q671" s="414"/>
      <c r="R671" s="414"/>
      <c r="S671" s="347"/>
      <c r="T671" s="347"/>
      <c r="U671" s="347"/>
      <c r="V671" s="347"/>
      <c r="W671" s="347"/>
      <c r="X671" s="347"/>
      <c r="Y671" s="257"/>
      <c r="Z671" s="257"/>
      <c r="AA671" s="257"/>
      <c r="AB671" s="257"/>
      <c r="AC671" s="257"/>
      <c r="AD671" s="257"/>
      <c r="AE671" s="257"/>
      <c r="AF671" s="257"/>
      <c r="AG671" s="257"/>
      <c r="AH671" s="257"/>
      <c r="AI671" s="257"/>
      <c r="AJ671" s="257"/>
      <c r="AK671" s="257"/>
      <c r="AL671" s="257"/>
      <c r="AM671" s="257"/>
      <c r="AN671" s="257"/>
      <c r="AO671" s="257"/>
      <c r="AP671" s="257"/>
      <c r="AQ671" s="257"/>
      <c r="AR671" s="257"/>
      <c r="AS671" s="257"/>
      <c r="AT671" s="257"/>
      <c r="AU671" s="257"/>
      <c r="AV671" s="257"/>
      <c r="AW671" s="257"/>
      <c r="AX671" s="257"/>
      <c r="AY671" s="257"/>
      <c r="AZ671" s="257"/>
      <c r="BA671" s="257"/>
      <c r="BB671" s="257"/>
      <c r="BC671" s="257"/>
      <c r="BD671" s="257"/>
      <c r="BE671" s="257"/>
      <c r="BF671" s="257"/>
      <c r="BG671" s="257"/>
      <c r="BH671" s="257"/>
      <c r="BI671" s="257"/>
      <c r="BJ671" s="257"/>
    </row>
    <row r="672" spans="2:62" ht="15.75" customHeight="1">
      <c r="B672" s="7"/>
      <c r="C672" s="347"/>
      <c r="D672" s="347"/>
      <c r="E672" s="347"/>
      <c r="F672" s="347"/>
      <c r="G672" s="347"/>
      <c r="H672" s="347"/>
      <c r="I672" s="347"/>
      <c r="J672" s="347"/>
      <c r="K672" s="414"/>
      <c r="L672" s="414"/>
      <c r="M672" s="347"/>
      <c r="N672" s="414"/>
      <c r="O672" s="414"/>
      <c r="P672" s="347"/>
      <c r="Q672" s="414"/>
      <c r="R672" s="414"/>
      <c r="S672" s="347"/>
      <c r="T672" s="347"/>
      <c r="U672" s="347"/>
      <c r="V672" s="347"/>
      <c r="W672" s="347"/>
      <c r="X672" s="347"/>
      <c r="Y672" s="257"/>
      <c r="Z672" s="257"/>
      <c r="AA672" s="257"/>
      <c r="AB672" s="257"/>
      <c r="AC672" s="257"/>
      <c r="AD672" s="257"/>
      <c r="AE672" s="257"/>
      <c r="AF672" s="257"/>
      <c r="AG672" s="257"/>
      <c r="AH672" s="257"/>
      <c r="AI672" s="257"/>
      <c r="AJ672" s="257"/>
      <c r="AK672" s="257"/>
      <c r="AL672" s="257"/>
      <c r="AM672" s="257"/>
      <c r="AN672" s="257"/>
      <c r="AO672" s="257"/>
      <c r="AP672" s="257"/>
      <c r="AQ672" s="257"/>
      <c r="AR672" s="257"/>
      <c r="AS672" s="257"/>
      <c r="AT672" s="257"/>
      <c r="AU672" s="257"/>
      <c r="AV672" s="257"/>
      <c r="AW672" s="257"/>
      <c r="AX672" s="257"/>
      <c r="AY672" s="257"/>
      <c r="AZ672" s="257"/>
      <c r="BA672" s="257"/>
      <c r="BB672" s="257"/>
      <c r="BC672" s="257"/>
      <c r="BD672" s="257"/>
      <c r="BE672" s="257"/>
      <c r="BF672" s="257"/>
      <c r="BG672" s="257"/>
      <c r="BH672" s="257"/>
      <c r="BI672" s="257"/>
      <c r="BJ672" s="257"/>
    </row>
    <row r="673" spans="2:62" ht="15.75" customHeight="1">
      <c r="B673" s="7"/>
      <c r="C673" s="347"/>
      <c r="D673" s="347"/>
      <c r="E673" s="347"/>
      <c r="F673" s="347"/>
      <c r="G673" s="347"/>
      <c r="H673" s="347"/>
      <c r="I673" s="347"/>
      <c r="J673" s="347"/>
      <c r="K673" s="414"/>
      <c r="L673" s="414"/>
      <c r="M673" s="347"/>
      <c r="N673" s="414"/>
      <c r="O673" s="414"/>
      <c r="P673" s="347"/>
      <c r="Q673" s="414"/>
      <c r="R673" s="414"/>
      <c r="S673" s="347"/>
      <c r="T673" s="347"/>
      <c r="U673" s="347"/>
      <c r="V673" s="347"/>
      <c r="W673" s="347"/>
      <c r="X673" s="347"/>
      <c r="Y673" s="257"/>
      <c r="Z673" s="257"/>
      <c r="AA673" s="257"/>
      <c r="AB673" s="257"/>
      <c r="AC673" s="257"/>
      <c r="AD673" s="257"/>
      <c r="AE673" s="257"/>
      <c r="AF673" s="257"/>
      <c r="AG673" s="257"/>
      <c r="AH673" s="257"/>
      <c r="AI673" s="257"/>
      <c r="AJ673" s="257"/>
      <c r="AK673" s="257"/>
      <c r="AL673" s="257"/>
      <c r="AM673" s="257"/>
      <c r="AN673" s="257"/>
      <c r="AO673" s="257"/>
      <c r="AP673" s="257"/>
      <c r="AQ673" s="257"/>
      <c r="AR673" s="257"/>
      <c r="AS673" s="257"/>
      <c r="AT673" s="257"/>
      <c r="AU673" s="257"/>
      <c r="AV673" s="257"/>
      <c r="AW673" s="257"/>
      <c r="AX673" s="257"/>
      <c r="AY673" s="257"/>
      <c r="AZ673" s="257"/>
      <c r="BA673" s="257"/>
      <c r="BB673" s="257"/>
      <c r="BC673" s="257"/>
      <c r="BD673" s="257"/>
      <c r="BE673" s="257"/>
      <c r="BF673" s="257"/>
      <c r="BG673" s="257"/>
      <c r="BH673" s="257"/>
      <c r="BI673" s="257"/>
      <c r="BJ673" s="257"/>
    </row>
    <row r="674" spans="2:62" ht="15.75" customHeight="1">
      <c r="B674" s="7"/>
      <c r="C674" s="347"/>
      <c r="D674" s="347"/>
      <c r="E674" s="347"/>
      <c r="F674" s="347"/>
      <c r="G674" s="347"/>
      <c r="H674" s="347"/>
      <c r="I674" s="347"/>
      <c r="J674" s="347"/>
      <c r="K674" s="414"/>
      <c r="L674" s="414"/>
      <c r="M674" s="347"/>
      <c r="N674" s="414"/>
      <c r="O674" s="414"/>
      <c r="P674" s="347"/>
      <c r="Q674" s="414"/>
      <c r="R674" s="414"/>
      <c r="S674" s="347"/>
      <c r="T674" s="347"/>
      <c r="U674" s="347"/>
      <c r="V674" s="347"/>
      <c r="W674" s="347"/>
      <c r="X674" s="347"/>
      <c r="Y674" s="257"/>
      <c r="Z674" s="257"/>
      <c r="AA674" s="257"/>
      <c r="AB674" s="257"/>
      <c r="AC674" s="257"/>
      <c r="AD674" s="257"/>
      <c r="AE674" s="257"/>
      <c r="AF674" s="257"/>
      <c r="AG674" s="257"/>
      <c r="AH674" s="257"/>
      <c r="AI674" s="257"/>
      <c r="AJ674" s="257"/>
      <c r="AK674" s="257"/>
      <c r="AL674" s="257"/>
      <c r="AM674" s="257"/>
      <c r="AN674" s="257"/>
      <c r="AO674" s="257"/>
      <c r="AP674" s="257"/>
      <c r="AQ674" s="257"/>
      <c r="AR674" s="257"/>
      <c r="AS674" s="257"/>
      <c r="AT674" s="257"/>
      <c r="AU674" s="257"/>
      <c r="AV674" s="257"/>
      <c r="AW674" s="257"/>
      <c r="AX674" s="257"/>
      <c r="AY674" s="257"/>
      <c r="AZ674" s="257"/>
      <c r="BA674" s="257"/>
      <c r="BB674" s="257"/>
      <c r="BC674" s="257"/>
      <c r="BD674" s="257"/>
      <c r="BE674" s="257"/>
      <c r="BF674" s="257"/>
      <c r="BG674" s="257"/>
      <c r="BH674" s="257"/>
      <c r="BI674" s="257"/>
      <c r="BJ674" s="257"/>
    </row>
    <row r="675" spans="2:62" ht="15.75" customHeight="1">
      <c r="B675" s="7"/>
      <c r="C675" s="347"/>
      <c r="D675" s="347"/>
      <c r="E675" s="347"/>
      <c r="F675" s="347"/>
      <c r="G675" s="347"/>
      <c r="H675" s="347"/>
      <c r="I675" s="347"/>
      <c r="J675" s="347"/>
      <c r="K675" s="414"/>
      <c r="L675" s="414"/>
      <c r="M675" s="347"/>
      <c r="N675" s="414"/>
      <c r="O675" s="414"/>
      <c r="P675" s="347"/>
      <c r="Q675" s="414"/>
      <c r="R675" s="414"/>
      <c r="S675" s="347"/>
      <c r="T675" s="347"/>
      <c r="U675" s="347"/>
      <c r="V675" s="347"/>
      <c r="W675" s="347"/>
      <c r="X675" s="347"/>
      <c r="Y675" s="257"/>
      <c r="Z675" s="257"/>
      <c r="AA675" s="257"/>
      <c r="AB675" s="257"/>
      <c r="AC675" s="257"/>
      <c r="AD675" s="257"/>
      <c r="AE675" s="257"/>
      <c r="AF675" s="257"/>
      <c r="AG675" s="257"/>
      <c r="AH675" s="257"/>
      <c r="AI675" s="257"/>
      <c r="AJ675" s="257"/>
      <c r="AK675" s="257"/>
      <c r="AL675" s="257"/>
      <c r="AM675" s="257"/>
      <c r="AN675" s="257"/>
      <c r="AO675" s="257"/>
      <c r="AP675" s="257"/>
      <c r="AQ675" s="257"/>
      <c r="AR675" s="257"/>
      <c r="AS675" s="257"/>
      <c r="AT675" s="257"/>
      <c r="AU675" s="257"/>
      <c r="AV675" s="257"/>
      <c r="AW675" s="257"/>
      <c r="AX675" s="257"/>
      <c r="AY675" s="257"/>
      <c r="AZ675" s="257"/>
      <c r="BA675" s="257"/>
      <c r="BB675" s="257"/>
      <c r="BC675" s="257"/>
      <c r="BD675" s="257"/>
      <c r="BE675" s="257"/>
      <c r="BF675" s="257"/>
      <c r="BG675" s="257"/>
      <c r="BH675" s="257"/>
      <c r="BI675" s="257"/>
      <c r="BJ675" s="257"/>
    </row>
    <row r="676" spans="2:62" ht="15.75" customHeight="1">
      <c r="B676" s="7"/>
      <c r="C676" s="347"/>
      <c r="D676" s="347"/>
      <c r="E676" s="347"/>
      <c r="F676" s="347"/>
      <c r="G676" s="347"/>
      <c r="H676" s="347"/>
      <c r="I676" s="347"/>
      <c r="J676" s="347"/>
      <c r="K676" s="414"/>
      <c r="L676" s="414"/>
      <c r="M676" s="347"/>
      <c r="N676" s="414"/>
      <c r="O676" s="414"/>
      <c r="P676" s="347"/>
      <c r="Q676" s="414"/>
      <c r="R676" s="414"/>
      <c r="S676" s="347"/>
      <c r="T676" s="347"/>
      <c r="U676" s="347"/>
      <c r="V676" s="347"/>
      <c r="W676" s="347"/>
      <c r="X676" s="347"/>
      <c r="Y676" s="257"/>
      <c r="Z676" s="257"/>
      <c r="AA676" s="257"/>
      <c r="AB676" s="257"/>
      <c r="AC676" s="257"/>
      <c r="AD676" s="257"/>
      <c r="AE676" s="257"/>
      <c r="AF676" s="257"/>
      <c r="AG676" s="257"/>
      <c r="AH676" s="257"/>
      <c r="AI676" s="257"/>
      <c r="AJ676" s="257"/>
      <c r="AK676" s="257"/>
      <c r="AL676" s="257"/>
      <c r="AM676" s="257"/>
      <c r="AN676" s="257"/>
      <c r="AO676" s="257"/>
      <c r="AP676" s="257"/>
      <c r="AQ676" s="257"/>
      <c r="AR676" s="257"/>
      <c r="AS676" s="257"/>
      <c r="AT676" s="257"/>
      <c r="AU676" s="257"/>
      <c r="AV676" s="257"/>
      <c r="AW676" s="257"/>
      <c r="AX676" s="257"/>
      <c r="AY676" s="257"/>
      <c r="AZ676" s="257"/>
      <c r="BA676" s="257"/>
      <c r="BB676" s="257"/>
      <c r="BC676" s="257"/>
      <c r="BD676" s="257"/>
      <c r="BE676" s="257"/>
      <c r="BF676" s="257"/>
      <c r="BG676" s="257"/>
      <c r="BH676" s="257"/>
      <c r="BI676" s="257"/>
      <c r="BJ676" s="257"/>
    </row>
    <row r="677" spans="2:62" ht="15.75" customHeight="1">
      <c r="B677" s="7"/>
      <c r="C677" s="347"/>
      <c r="D677" s="347"/>
      <c r="E677" s="347"/>
      <c r="F677" s="347"/>
      <c r="G677" s="347"/>
      <c r="H677" s="347"/>
      <c r="I677" s="347"/>
      <c r="J677" s="347"/>
      <c r="K677" s="414"/>
      <c r="L677" s="414"/>
      <c r="M677" s="347"/>
      <c r="N677" s="414"/>
      <c r="O677" s="414"/>
      <c r="P677" s="347"/>
      <c r="Q677" s="414"/>
      <c r="R677" s="414"/>
      <c r="S677" s="347"/>
      <c r="T677" s="347"/>
      <c r="U677" s="347"/>
      <c r="V677" s="347"/>
      <c r="W677" s="347"/>
      <c r="X677" s="347"/>
      <c r="Y677" s="257"/>
      <c r="Z677" s="257"/>
      <c r="AA677" s="257"/>
      <c r="AB677" s="257"/>
      <c r="AC677" s="257"/>
      <c r="AD677" s="257"/>
      <c r="AE677" s="257"/>
      <c r="AF677" s="257"/>
      <c r="AG677" s="257"/>
      <c r="AH677" s="257"/>
      <c r="AI677" s="257"/>
      <c r="AJ677" s="257"/>
      <c r="AK677" s="257"/>
      <c r="AL677" s="257"/>
      <c r="AM677" s="257"/>
      <c r="AN677" s="257"/>
      <c r="AO677" s="257"/>
      <c r="AP677" s="257"/>
      <c r="AQ677" s="257"/>
      <c r="AR677" s="257"/>
      <c r="AS677" s="257"/>
      <c r="AT677" s="257"/>
      <c r="AU677" s="257"/>
      <c r="AV677" s="257"/>
      <c r="AW677" s="257"/>
      <c r="AX677" s="257"/>
      <c r="AY677" s="257"/>
      <c r="AZ677" s="257"/>
      <c r="BA677" s="257"/>
      <c r="BB677" s="257"/>
      <c r="BC677" s="257"/>
      <c r="BD677" s="257"/>
      <c r="BE677" s="257"/>
      <c r="BF677" s="257"/>
      <c r="BG677" s="257"/>
      <c r="BH677" s="257"/>
      <c r="BI677" s="257"/>
      <c r="BJ677" s="257"/>
    </row>
    <row r="678" spans="2:62" ht="15.75" customHeight="1">
      <c r="B678" s="7"/>
      <c r="C678" s="347"/>
      <c r="D678" s="347"/>
      <c r="E678" s="347"/>
      <c r="F678" s="347"/>
      <c r="G678" s="347"/>
      <c r="H678" s="347"/>
      <c r="I678" s="347"/>
      <c r="J678" s="347"/>
      <c r="K678" s="414"/>
      <c r="L678" s="414"/>
      <c r="M678" s="347"/>
      <c r="N678" s="414"/>
      <c r="O678" s="414"/>
      <c r="P678" s="347"/>
      <c r="Q678" s="414"/>
      <c r="R678" s="414"/>
      <c r="S678" s="347"/>
      <c r="T678" s="347"/>
      <c r="U678" s="347"/>
      <c r="V678" s="347"/>
      <c r="W678" s="347"/>
      <c r="X678" s="347"/>
      <c r="Y678" s="257"/>
      <c r="Z678" s="257"/>
      <c r="AA678" s="257"/>
      <c r="AB678" s="257"/>
      <c r="AC678" s="257"/>
      <c r="AD678" s="257"/>
      <c r="AE678" s="257"/>
      <c r="AF678" s="257"/>
      <c r="AG678" s="257"/>
      <c r="AH678" s="257"/>
      <c r="AI678" s="257"/>
      <c r="AJ678" s="257"/>
      <c r="AK678" s="257"/>
      <c r="AL678" s="257"/>
      <c r="AM678" s="257"/>
      <c r="AN678" s="257"/>
      <c r="AO678" s="257"/>
      <c r="AP678" s="257"/>
      <c r="AQ678" s="257"/>
      <c r="AR678" s="257"/>
      <c r="AS678" s="257"/>
      <c r="AT678" s="257"/>
      <c r="AU678" s="257"/>
      <c r="AV678" s="257"/>
      <c r="AW678" s="257"/>
      <c r="AX678" s="257"/>
      <c r="AY678" s="257"/>
      <c r="AZ678" s="257"/>
      <c r="BA678" s="257"/>
      <c r="BB678" s="257"/>
      <c r="BC678" s="257"/>
      <c r="BD678" s="257"/>
      <c r="BE678" s="257"/>
      <c r="BF678" s="257"/>
      <c r="BG678" s="257"/>
      <c r="BH678" s="257"/>
      <c r="BI678" s="257"/>
      <c r="BJ678" s="257"/>
    </row>
    <row r="679" spans="2:62" ht="15.75" customHeight="1">
      <c r="B679" s="7"/>
      <c r="C679" s="347"/>
      <c r="D679" s="347"/>
      <c r="E679" s="347"/>
      <c r="F679" s="347"/>
      <c r="G679" s="347"/>
      <c r="H679" s="347"/>
      <c r="I679" s="347"/>
      <c r="J679" s="347"/>
      <c r="K679" s="414"/>
      <c r="L679" s="414"/>
      <c r="M679" s="347"/>
      <c r="N679" s="414"/>
      <c r="O679" s="414"/>
      <c r="P679" s="347"/>
      <c r="Q679" s="414"/>
      <c r="R679" s="414"/>
      <c r="S679" s="347"/>
      <c r="T679" s="347"/>
      <c r="U679" s="347"/>
      <c r="V679" s="347"/>
      <c r="W679" s="347"/>
      <c r="X679" s="347"/>
      <c r="Y679" s="257"/>
      <c r="Z679" s="257"/>
      <c r="AA679" s="257"/>
      <c r="AB679" s="257"/>
      <c r="AC679" s="257"/>
      <c r="AD679" s="257"/>
      <c r="AE679" s="257"/>
      <c r="AF679" s="257"/>
      <c r="AG679" s="257"/>
      <c r="AH679" s="257"/>
      <c r="AI679" s="257"/>
      <c r="AJ679" s="257"/>
      <c r="AK679" s="257"/>
      <c r="AL679" s="257"/>
      <c r="AM679" s="257"/>
      <c r="AN679" s="257"/>
      <c r="AO679" s="257"/>
      <c r="AP679" s="257"/>
      <c r="AQ679" s="257"/>
      <c r="AR679" s="257"/>
      <c r="AS679" s="257"/>
      <c r="AT679" s="257"/>
      <c r="AU679" s="257"/>
      <c r="AV679" s="257"/>
      <c r="AW679" s="257"/>
      <c r="AX679" s="257"/>
      <c r="AY679" s="257"/>
      <c r="AZ679" s="257"/>
      <c r="BA679" s="257"/>
      <c r="BB679" s="257"/>
      <c r="BC679" s="257"/>
      <c r="BD679" s="257"/>
      <c r="BE679" s="257"/>
      <c r="BF679" s="257"/>
      <c r="BG679" s="257"/>
      <c r="BH679" s="257"/>
      <c r="BI679" s="257"/>
      <c r="BJ679" s="257"/>
    </row>
    <row r="680" spans="2:62" ht="15.75" customHeight="1">
      <c r="B680" s="7"/>
      <c r="C680" s="347"/>
      <c r="D680" s="347"/>
      <c r="E680" s="347"/>
      <c r="F680" s="347"/>
      <c r="G680" s="347"/>
      <c r="H680" s="347"/>
      <c r="I680" s="347"/>
      <c r="J680" s="347"/>
      <c r="K680" s="414"/>
      <c r="L680" s="414"/>
      <c r="M680" s="347"/>
      <c r="N680" s="414"/>
      <c r="O680" s="414"/>
      <c r="P680" s="347"/>
      <c r="Q680" s="414"/>
      <c r="R680" s="414"/>
      <c r="S680" s="347"/>
      <c r="T680" s="347"/>
      <c r="U680" s="347"/>
      <c r="V680" s="347"/>
      <c r="W680" s="347"/>
      <c r="X680" s="347"/>
      <c r="Y680" s="257"/>
      <c r="Z680" s="257"/>
      <c r="AA680" s="257"/>
      <c r="AB680" s="257"/>
      <c r="AC680" s="257"/>
      <c r="AD680" s="257"/>
      <c r="AE680" s="257"/>
      <c r="AF680" s="257"/>
      <c r="AG680" s="257"/>
      <c r="AH680" s="257"/>
      <c r="AI680" s="257"/>
      <c r="AJ680" s="257"/>
      <c r="AK680" s="257"/>
      <c r="AL680" s="257"/>
      <c r="AM680" s="257"/>
      <c r="AN680" s="257"/>
      <c r="AO680" s="257"/>
      <c r="AP680" s="257"/>
      <c r="AQ680" s="257"/>
      <c r="AR680" s="257"/>
      <c r="AS680" s="257"/>
      <c r="AT680" s="257"/>
      <c r="AU680" s="257"/>
      <c r="AV680" s="257"/>
      <c r="AW680" s="257"/>
      <c r="AX680" s="257"/>
      <c r="AY680" s="257"/>
      <c r="AZ680" s="257"/>
      <c r="BA680" s="257"/>
      <c r="BB680" s="257"/>
      <c r="BC680" s="257"/>
      <c r="BD680" s="257"/>
      <c r="BE680" s="257"/>
      <c r="BF680" s="257"/>
      <c r="BG680" s="257"/>
      <c r="BH680" s="257"/>
      <c r="BI680" s="257"/>
      <c r="BJ680" s="257"/>
    </row>
    <row r="681" spans="2:62" ht="15.75" customHeight="1">
      <c r="B681" s="7"/>
      <c r="C681" s="347"/>
      <c r="D681" s="347"/>
      <c r="E681" s="347"/>
      <c r="F681" s="347"/>
      <c r="G681" s="347"/>
      <c r="H681" s="347"/>
      <c r="I681" s="347"/>
      <c r="J681" s="347"/>
      <c r="K681" s="414"/>
      <c r="L681" s="414"/>
      <c r="M681" s="347"/>
      <c r="N681" s="414"/>
      <c r="O681" s="414"/>
      <c r="P681" s="347"/>
      <c r="Q681" s="414"/>
      <c r="R681" s="414"/>
      <c r="S681" s="347"/>
      <c r="T681" s="347"/>
      <c r="U681" s="347"/>
      <c r="V681" s="347"/>
      <c r="W681" s="347"/>
      <c r="X681" s="347"/>
      <c r="Y681" s="257"/>
      <c r="Z681" s="257"/>
      <c r="AA681" s="257"/>
      <c r="AB681" s="257"/>
      <c r="AC681" s="257"/>
      <c r="AD681" s="257"/>
      <c r="AE681" s="257"/>
      <c r="AF681" s="257"/>
      <c r="AG681" s="257"/>
      <c r="AH681" s="257"/>
      <c r="AI681" s="257"/>
      <c r="AJ681" s="257"/>
      <c r="AK681" s="257"/>
      <c r="AL681" s="257"/>
      <c r="AM681" s="257"/>
      <c r="AN681" s="257"/>
      <c r="AO681" s="257"/>
      <c r="AP681" s="257"/>
      <c r="AQ681" s="257"/>
      <c r="AR681" s="257"/>
      <c r="AS681" s="257"/>
      <c r="AT681" s="257"/>
      <c r="AU681" s="257"/>
      <c r="AV681" s="257"/>
      <c r="AW681" s="257"/>
      <c r="AX681" s="257"/>
      <c r="AY681" s="257"/>
      <c r="AZ681" s="257"/>
      <c r="BA681" s="257"/>
      <c r="BB681" s="257"/>
      <c r="BC681" s="257"/>
      <c r="BD681" s="257"/>
      <c r="BE681" s="257"/>
      <c r="BF681" s="257"/>
      <c r="BG681" s="257"/>
      <c r="BH681" s="257"/>
      <c r="BI681" s="257"/>
      <c r="BJ681" s="257"/>
    </row>
    <row r="682" spans="2:62" ht="15.75" customHeight="1">
      <c r="B682" s="7"/>
      <c r="C682" s="347"/>
      <c r="D682" s="347"/>
      <c r="E682" s="347"/>
      <c r="F682" s="347"/>
      <c r="G682" s="347"/>
      <c r="H682" s="347"/>
      <c r="I682" s="347"/>
      <c r="J682" s="347"/>
      <c r="K682" s="414"/>
      <c r="L682" s="414"/>
      <c r="M682" s="347"/>
      <c r="N682" s="414"/>
      <c r="O682" s="414"/>
      <c r="P682" s="347"/>
      <c r="Q682" s="414"/>
      <c r="R682" s="414"/>
      <c r="S682" s="347"/>
      <c r="T682" s="347"/>
      <c r="U682" s="347"/>
      <c r="V682" s="347"/>
      <c r="W682" s="347"/>
      <c r="X682" s="347"/>
      <c r="Y682" s="257"/>
      <c r="Z682" s="257"/>
      <c r="AA682" s="257"/>
      <c r="AB682" s="257"/>
      <c r="AC682" s="257"/>
      <c r="AD682" s="257"/>
      <c r="AE682" s="257"/>
      <c r="AF682" s="257"/>
      <c r="AG682" s="257"/>
      <c r="AH682" s="257"/>
      <c r="AI682" s="257"/>
      <c r="AJ682" s="257"/>
      <c r="AK682" s="257"/>
      <c r="AL682" s="257"/>
      <c r="AM682" s="257"/>
      <c r="AN682" s="257"/>
      <c r="AO682" s="257"/>
      <c r="AP682" s="257"/>
      <c r="AQ682" s="257"/>
      <c r="AR682" s="257"/>
      <c r="AS682" s="257"/>
      <c r="AT682" s="257"/>
      <c r="AU682" s="257"/>
      <c r="AV682" s="257"/>
      <c r="AW682" s="257"/>
      <c r="AX682" s="257"/>
      <c r="AY682" s="257"/>
      <c r="AZ682" s="257"/>
      <c r="BA682" s="257"/>
      <c r="BB682" s="257"/>
      <c r="BC682" s="257"/>
      <c r="BD682" s="257"/>
      <c r="BE682" s="257"/>
      <c r="BF682" s="257"/>
      <c r="BG682" s="257"/>
      <c r="BH682" s="257"/>
      <c r="BI682" s="257"/>
      <c r="BJ682" s="257"/>
    </row>
    <row r="683" spans="2:62" ht="15.75" customHeight="1">
      <c r="B683" s="7"/>
      <c r="C683" s="347"/>
      <c r="D683" s="347"/>
      <c r="E683" s="347"/>
      <c r="F683" s="347"/>
      <c r="G683" s="347"/>
      <c r="H683" s="347"/>
      <c r="I683" s="347"/>
      <c r="J683" s="347"/>
      <c r="K683" s="414"/>
      <c r="L683" s="414"/>
      <c r="M683" s="347"/>
      <c r="N683" s="414"/>
      <c r="O683" s="414"/>
      <c r="P683" s="347"/>
      <c r="Q683" s="414"/>
      <c r="R683" s="414"/>
      <c r="S683" s="347"/>
      <c r="T683" s="347"/>
      <c r="U683" s="347"/>
      <c r="V683" s="347"/>
      <c r="W683" s="347"/>
      <c r="X683" s="347"/>
      <c r="Y683" s="257"/>
      <c r="Z683" s="257"/>
      <c r="AA683" s="257"/>
      <c r="AB683" s="257"/>
      <c r="AC683" s="257"/>
      <c r="AD683" s="257"/>
      <c r="AE683" s="257"/>
      <c r="AF683" s="257"/>
      <c r="AG683" s="257"/>
      <c r="AH683" s="257"/>
      <c r="AI683" s="257"/>
      <c r="AJ683" s="257"/>
      <c r="AK683" s="257"/>
      <c r="AL683" s="257"/>
      <c r="AM683" s="257"/>
      <c r="AN683" s="257"/>
      <c r="AO683" s="257"/>
      <c r="AP683" s="257"/>
      <c r="AQ683" s="257"/>
      <c r="AR683" s="257"/>
      <c r="AS683" s="257"/>
      <c r="AT683" s="257"/>
      <c r="AU683" s="257"/>
      <c r="AV683" s="257"/>
      <c r="AW683" s="257"/>
      <c r="AX683" s="257"/>
      <c r="AY683" s="257"/>
      <c r="AZ683" s="257"/>
      <c r="BA683" s="257"/>
      <c r="BB683" s="257"/>
      <c r="BC683" s="257"/>
      <c r="BD683" s="257"/>
      <c r="BE683" s="257"/>
      <c r="BF683" s="257"/>
      <c r="BG683" s="257"/>
      <c r="BH683" s="257"/>
      <c r="BI683" s="257"/>
      <c r="BJ683" s="257"/>
    </row>
    <row r="684" spans="2:62" ht="15.75" customHeight="1">
      <c r="B684" s="7"/>
      <c r="C684" s="347"/>
      <c r="D684" s="347"/>
      <c r="E684" s="347"/>
      <c r="F684" s="347"/>
      <c r="G684" s="347"/>
      <c r="H684" s="347"/>
      <c r="I684" s="347"/>
      <c r="J684" s="347"/>
      <c r="K684" s="414"/>
      <c r="L684" s="414"/>
      <c r="M684" s="347"/>
      <c r="N684" s="347"/>
      <c r="O684" s="347"/>
      <c r="P684" s="347"/>
      <c r="Q684" s="347"/>
      <c r="R684" s="414"/>
      <c r="S684" s="347"/>
      <c r="T684" s="347"/>
      <c r="U684" s="347"/>
      <c r="V684" s="347"/>
      <c r="W684" s="347"/>
      <c r="X684" s="347"/>
      <c r="Y684" s="257"/>
      <c r="Z684" s="257"/>
      <c r="AA684" s="257"/>
      <c r="AB684" s="257"/>
      <c r="AC684" s="257"/>
      <c r="AD684" s="257"/>
      <c r="AE684" s="257"/>
      <c r="AF684" s="257"/>
      <c r="AG684" s="257"/>
      <c r="AH684" s="257"/>
      <c r="AI684" s="257"/>
      <c r="AJ684" s="257"/>
      <c r="AK684" s="257"/>
      <c r="AL684" s="257"/>
      <c r="AM684" s="257"/>
      <c r="AN684" s="257"/>
      <c r="AO684" s="257"/>
      <c r="AP684" s="257"/>
      <c r="AQ684" s="257"/>
      <c r="AR684" s="257"/>
      <c r="AS684" s="257"/>
      <c r="AT684" s="257"/>
      <c r="AU684" s="257"/>
      <c r="AV684" s="257"/>
      <c r="AW684" s="257"/>
      <c r="AX684" s="257"/>
      <c r="AY684" s="257"/>
      <c r="AZ684" s="257"/>
      <c r="BA684" s="257"/>
      <c r="BB684" s="257"/>
      <c r="BC684" s="257"/>
      <c r="BD684" s="257"/>
      <c r="BE684" s="257"/>
      <c r="BF684" s="257"/>
      <c r="BG684" s="257"/>
      <c r="BH684" s="257"/>
      <c r="BI684" s="257"/>
      <c r="BJ684" s="257"/>
    </row>
    <row r="685" spans="2:62" ht="15.75" customHeight="1">
      <c r="B685" s="7"/>
      <c r="C685" s="347"/>
      <c r="D685" s="347"/>
      <c r="E685" s="347"/>
      <c r="F685" s="347"/>
      <c r="G685" s="347"/>
      <c r="H685" s="347"/>
      <c r="I685" s="347"/>
      <c r="J685" s="347"/>
      <c r="K685" s="414"/>
      <c r="L685" s="414"/>
      <c r="M685" s="347"/>
      <c r="N685" s="416"/>
      <c r="O685" s="416"/>
      <c r="P685" s="347"/>
      <c r="Q685" s="416"/>
      <c r="R685" s="414"/>
      <c r="S685" s="347"/>
      <c r="T685" s="347"/>
      <c r="U685" s="347"/>
      <c r="V685" s="347"/>
      <c r="W685" s="347"/>
      <c r="X685" s="347"/>
      <c r="Y685" s="257"/>
      <c r="Z685" s="257"/>
      <c r="AA685" s="257"/>
      <c r="AB685" s="257"/>
      <c r="AC685" s="257"/>
      <c r="AD685" s="257"/>
      <c r="AE685" s="257"/>
      <c r="AF685" s="257"/>
      <c r="AG685" s="257"/>
      <c r="AH685" s="257"/>
      <c r="AI685" s="257"/>
      <c r="AJ685" s="257"/>
      <c r="AK685" s="257"/>
      <c r="AL685" s="257"/>
      <c r="AM685" s="257"/>
      <c r="AN685" s="257"/>
      <c r="AO685" s="257"/>
      <c r="AP685" s="257"/>
      <c r="AQ685" s="257"/>
      <c r="AR685" s="257"/>
      <c r="AS685" s="257"/>
      <c r="AT685" s="257"/>
      <c r="AU685" s="257"/>
      <c r="AV685" s="257"/>
      <c r="AW685" s="257"/>
      <c r="AX685" s="257"/>
      <c r="AY685" s="257"/>
      <c r="AZ685" s="257"/>
      <c r="BA685" s="257"/>
      <c r="BB685" s="257"/>
      <c r="BC685" s="257"/>
      <c r="BD685" s="257"/>
      <c r="BE685" s="257"/>
      <c r="BF685" s="257"/>
      <c r="BG685" s="257"/>
      <c r="BH685" s="257"/>
      <c r="BI685" s="257"/>
      <c r="BJ685" s="257"/>
    </row>
    <row r="686" spans="2:62" ht="15.75" customHeight="1">
      <c r="B686" s="7"/>
      <c r="C686" s="347"/>
      <c r="D686" s="347"/>
      <c r="E686" s="347"/>
      <c r="F686" s="347"/>
      <c r="G686" s="347"/>
      <c r="H686" s="347"/>
      <c r="I686" s="347"/>
      <c r="J686" s="347"/>
      <c r="K686" s="347"/>
      <c r="L686" s="347"/>
      <c r="M686" s="347"/>
      <c r="N686" s="414"/>
      <c r="O686" s="414"/>
      <c r="P686" s="347"/>
      <c r="Q686" s="414"/>
      <c r="R686" s="347"/>
      <c r="S686" s="347"/>
      <c r="T686" s="347"/>
      <c r="U686" s="347"/>
      <c r="V686" s="347"/>
      <c r="W686" s="347"/>
      <c r="X686" s="347"/>
      <c r="Y686" s="257"/>
      <c r="Z686" s="257"/>
      <c r="AA686" s="257"/>
      <c r="AB686" s="257"/>
      <c r="AC686" s="257"/>
      <c r="AD686" s="257"/>
      <c r="AE686" s="257"/>
      <c r="AF686" s="257"/>
      <c r="AG686" s="257"/>
      <c r="AH686" s="257"/>
      <c r="AI686" s="257"/>
      <c r="AJ686" s="257"/>
      <c r="AK686" s="257"/>
      <c r="AL686" s="257"/>
      <c r="AM686" s="257"/>
      <c r="AN686" s="257"/>
      <c r="AO686" s="257"/>
      <c r="AP686" s="257"/>
      <c r="AQ686" s="257"/>
      <c r="AR686" s="257"/>
      <c r="AS686" s="257"/>
      <c r="AT686" s="257"/>
      <c r="AU686" s="257"/>
      <c r="AV686" s="257"/>
      <c r="AW686" s="257"/>
      <c r="AX686" s="257"/>
      <c r="AY686" s="257"/>
      <c r="AZ686" s="257"/>
      <c r="BA686" s="257"/>
      <c r="BB686" s="257"/>
      <c r="BC686" s="257"/>
      <c r="BD686" s="257"/>
      <c r="BE686" s="257"/>
      <c r="BF686" s="257"/>
      <c r="BG686" s="257"/>
      <c r="BH686" s="257"/>
      <c r="BI686" s="257"/>
      <c r="BJ686" s="257"/>
    </row>
    <row r="687" spans="2:62" ht="15.75" customHeight="1">
      <c r="B687" s="7"/>
      <c r="C687" s="347"/>
      <c r="D687" s="347"/>
      <c r="E687" s="347"/>
      <c r="F687" s="347"/>
      <c r="G687" s="347"/>
      <c r="H687" s="347"/>
      <c r="I687" s="347"/>
      <c r="J687" s="347"/>
      <c r="K687" s="416"/>
      <c r="L687" s="416"/>
      <c r="M687" s="347"/>
      <c r="N687" s="414"/>
      <c r="O687" s="414"/>
      <c r="P687" s="347"/>
      <c r="Q687" s="414"/>
      <c r="R687" s="416"/>
      <c r="S687" s="347"/>
      <c r="T687" s="347"/>
      <c r="U687" s="347"/>
      <c r="V687" s="347"/>
      <c r="W687" s="347"/>
      <c r="X687" s="347"/>
      <c r="Y687" s="257"/>
      <c r="Z687" s="257"/>
      <c r="AA687" s="257"/>
      <c r="AB687" s="257"/>
      <c r="AC687" s="257"/>
      <c r="AD687" s="257"/>
      <c r="AE687" s="257"/>
      <c r="AF687" s="257"/>
      <c r="AG687" s="257"/>
      <c r="AH687" s="257"/>
      <c r="AI687" s="257"/>
      <c r="AJ687" s="257"/>
      <c r="AK687" s="257"/>
      <c r="AL687" s="257"/>
      <c r="AM687" s="257"/>
      <c r="AN687" s="257"/>
      <c r="AO687" s="257"/>
      <c r="AP687" s="257"/>
      <c r="AQ687" s="257"/>
      <c r="AR687" s="257"/>
      <c r="AS687" s="257"/>
      <c r="AT687" s="257"/>
      <c r="AU687" s="257"/>
      <c r="AV687" s="257"/>
      <c r="AW687" s="257"/>
      <c r="AX687" s="257"/>
      <c r="AY687" s="257"/>
      <c r="AZ687" s="257"/>
      <c r="BA687" s="257"/>
      <c r="BB687" s="257"/>
      <c r="BC687" s="257"/>
      <c r="BD687" s="257"/>
      <c r="BE687" s="257"/>
      <c r="BF687" s="257"/>
      <c r="BG687" s="257"/>
      <c r="BH687" s="257"/>
      <c r="BI687" s="257"/>
      <c r="BJ687" s="257"/>
    </row>
    <row r="688" spans="2:62" ht="15.75" customHeight="1">
      <c r="B688" s="7"/>
      <c r="C688" s="347"/>
      <c r="D688" s="347"/>
      <c r="E688" s="347"/>
      <c r="F688" s="347"/>
      <c r="G688" s="347"/>
      <c r="H688" s="347"/>
      <c r="I688" s="347"/>
      <c r="J688" s="347"/>
      <c r="K688" s="414"/>
      <c r="L688" s="414"/>
      <c r="M688" s="347"/>
      <c r="N688" s="414"/>
      <c r="O688" s="414"/>
      <c r="P688" s="347"/>
      <c r="Q688" s="414"/>
      <c r="R688" s="414"/>
      <c r="S688" s="347"/>
      <c r="T688" s="347"/>
      <c r="U688" s="347"/>
      <c r="V688" s="347"/>
      <c r="W688" s="347"/>
      <c r="X688" s="347"/>
      <c r="Y688" s="257"/>
      <c r="Z688" s="257"/>
      <c r="AA688" s="257"/>
      <c r="AB688" s="257"/>
      <c r="AC688" s="257"/>
      <c r="AD688" s="257"/>
      <c r="AE688" s="257"/>
      <c r="AF688" s="257"/>
      <c r="AG688" s="257"/>
      <c r="AH688" s="257"/>
      <c r="AI688" s="257"/>
      <c r="AJ688" s="257"/>
      <c r="AK688" s="257"/>
      <c r="AL688" s="257"/>
      <c r="AM688" s="257"/>
      <c r="AN688" s="257"/>
      <c r="AO688" s="257"/>
      <c r="AP688" s="257"/>
      <c r="AQ688" s="257"/>
      <c r="AR688" s="257"/>
      <c r="AS688" s="257"/>
      <c r="AT688" s="257"/>
      <c r="AU688" s="257"/>
      <c r="AV688" s="257"/>
      <c r="AW688" s="257"/>
      <c r="AX688" s="257"/>
      <c r="AY688" s="257"/>
      <c r="AZ688" s="257"/>
      <c r="BA688" s="257"/>
      <c r="BB688" s="257"/>
      <c r="BC688" s="257"/>
      <c r="BD688" s="257"/>
      <c r="BE688" s="257"/>
      <c r="BF688" s="257"/>
      <c r="BG688" s="257"/>
      <c r="BH688" s="257"/>
      <c r="BI688" s="257"/>
      <c r="BJ688" s="257"/>
    </row>
    <row r="689" spans="2:62" ht="15.75" customHeight="1">
      <c r="B689" s="7"/>
      <c r="C689" s="347"/>
      <c r="D689" s="347"/>
      <c r="E689" s="347"/>
      <c r="F689" s="347"/>
      <c r="G689" s="347"/>
      <c r="H689" s="347"/>
      <c r="I689" s="347"/>
      <c r="J689" s="347"/>
      <c r="K689" s="414"/>
      <c r="L689" s="414"/>
      <c r="M689" s="347"/>
      <c r="N689" s="414"/>
      <c r="O689" s="414"/>
      <c r="P689" s="347"/>
      <c r="Q689" s="414"/>
      <c r="R689" s="414"/>
      <c r="S689" s="347"/>
      <c r="T689" s="347"/>
      <c r="U689" s="347"/>
      <c r="V689" s="347"/>
      <c r="W689" s="347"/>
      <c r="X689" s="347"/>
      <c r="Y689" s="257"/>
      <c r="Z689" s="257"/>
      <c r="AA689" s="257"/>
      <c r="AB689" s="257"/>
      <c r="AC689" s="257"/>
      <c r="AD689" s="257"/>
      <c r="AE689" s="257"/>
      <c r="AF689" s="257"/>
      <c r="AG689" s="257"/>
      <c r="AH689" s="257"/>
      <c r="AI689" s="257"/>
      <c r="AJ689" s="257"/>
      <c r="AK689" s="257"/>
      <c r="AL689" s="257"/>
      <c r="AM689" s="257"/>
      <c r="AN689" s="257"/>
      <c r="AO689" s="257"/>
      <c r="AP689" s="257"/>
      <c r="AQ689" s="257"/>
      <c r="AR689" s="257"/>
      <c r="AS689" s="257"/>
      <c r="AT689" s="257"/>
      <c r="AU689" s="257"/>
      <c r="AV689" s="257"/>
      <c r="AW689" s="257"/>
      <c r="AX689" s="257"/>
      <c r="AY689" s="257"/>
      <c r="AZ689" s="257"/>
      <c r="BA689" s="257"/>
      <c r="BB689" s="257"/>
      <c r="BC689" s="257"/>
      <c r="BD689" s="257"/>
      <c r="BE689" s="257"/>
      <c r="BF689" s="257"/>
      <c r="BG689" s="257"/>
      <c r="BH689" s="257"/>
      <c r="BI689" s="257"/>
      <c r="BJ689" s="257"/>
    </row>
    <row r="690" spans="2:62" ht="15.75" customHeight="1">
      <c r="B690" s="7"/>
      <c r="C690" s="347"/>
      <c r="D690" s="347"/>
      <c r="E690" s="347"/>
      <c r="F690" s="347"/>
      <c r="G690" s="347"/>
      <c r="H690" s="347"/>
      <c r="I690" s="347"/>
      <c r="J690" s="347"/>
      <c r="K690" s="414"/>
      <c r="L690" s="414"/>
      <c r="M690" s="347"/>
      <c r="N690" s="414"/>
      <c r="O690" s="414"/>
      <c r="P690" s="347"/>
      <c r="Q690" s="414"/>
      <c r="R690" s="414"/>
      <c r="S690" s="347"/>
      <c r="T690" s="347"/>
      <c r="U690" s="347"/>
      <c r="V690" s="347"/>
      <c r="W690" s="347"/>
      <c r="X690" s="347"/>
      <c r="Y690" s="257"/>
      <c r="Z690" s="257"/>
      <c r="AA690" s="257"/>
      <c r="AB690" s="257"/>
      <c r="AC690" s="257"/>
      <c r="AD690" s="257"/>
      <c r="AE690" s="257"/>
      <c r="AF690" s="257"/>
      <c r="AG690" s="257"/>
      <c r="AH690" s="257"/>
      <c r="AI690" s="257"/>
      <c r="AJ690" s="257"/>
      <c r="AK690" s="257"/>
      <c r="AL690" s="257"/>
      <c r="AM690" s="257"/>
      <c r="AN690" s="257"/>
      <c r="AO690" s="257"/>
      <c r="AP690" s="257"/>
      <c r="AQ690" s="257"/>
      <c r="AR690" s="257"/>
      <c r="AS690" s="257"/>
      <c r="AT690" s="257"/>
      <c r="AU690" s="257"/>
      <c r="AV690" s="257"/>
      <c r="AW690" s="257"/>
      <c r="AX690" s="257"/>
      <c r="AY690" s="257"/>
      <c r="AZ690" s="257"/>
      <c r="BA690" s="257"/>
      <c r="BB690" s="257"/>
      <c r="BC690" s="257"/>
      <c r="BD690" s="257"/>
      <c r="BE690" s="257"/>
      <c r="BF690" s="257"/>
      <c r="BG690" s="257"/>
      <c r="BH690" s="257"/>
      <c r="BI690" s="257"/>
      <c r="BJ690" s="257"/>
    </row>
    <row r="691" spans="2:62" ht="15.75" customHeight="1">
      <c r="B691" s="7"/>
      <c r="C691" s="347"/>
      <c r="D691" s="347"/>
      <c r="E691" s="347"/>
      <c r="F691" s="347"/>
      <c r="G691" s="347"/>
      <c r="H691" s="347"/>
      <c r="I691" s="347"/>
      <c r="J691" s="347"/>
      <c r="K691" s="414"/>
      <c r="L691" s="414"/>
      <c r="M691" s="347"/>
      <c r="N691" s="414"/>
      <c r="O691" s="414"/>
      <c r="P691" s="347"/>
      <c r="Q691" s="414"/>
      <c r="R691" s="414"/>
      <c r="S691" s="347"/>
      <c r="T691" s="347"/>
      <c r="U691" s="347"/>
      <c r="V691" s="347"/>
      <c r="W691" s="347"/>
      <c r="X691" s="347"/>
      <c r="Y691" s="257"/>
      <c r="Z691" s="257"/>
      <c r="AA691" s="257"/>
      <c r="AB691" s="257"/>
      <c r="AC691" s="257"/>
      <c r="AD691" s="257"/>
      <c r="AE691" s="257"/>
      <c r="AF691" s="257"/>
      <c r="AG691" s="257"/>
      <c r="AH691" s="257"/>
      <c r="AI691" s="257"/>
      <c r="AJ691" s="257"/>
      <c r="AK691" s="257"/>
      <c r="AL691" s="257"/>
      <c r="AM691" s="257"/>
      <c r="AN691" s="257"/>
      <c r="AO691" s="257"/>
      <c r="AP691" s="257"/>
      <c r="AQ691" s="257"/>
      <c r="AR691" s="257"/>
      <c r="AS691" s="257"/>
      <c r="AT691" s="257"/>
      <c r="AU691" s="257"/>
      <c r="AV691" s="257"/>
      <c r="AW691" s="257"/>
      <c r="AX691" s="257"/>
      <c r="AY691" s="257"/>
      <c r="AZ691" s="257"/>
      <c r="BA691" s="257"/>
      <c r="BB691" s="257"/>
      <c r="BC691" s="257"/>
      <c r="BD691" s="257"/>
      <c r="BE691" s="257"/>
      <c r="BF691" s="257"/>
      <c r="BG691" s="257"/>
      <c r="BH691" s="257"/>
      <c r="BI691" s="257"/>
      <c r="BJ691" s="257"/>
    </row>
    <row r="692" spans="2:62" ht="15.75" customHeight="1">
      <c r="B692" s="7"/>
      <c r="C692" s="347"/>
      <c r="D692" s="347"/>
      <c r="E692" s="347"/>
      <c r="F692" s="347"/>
      <c r="G692" s="347"/>
      <c r="H692" s="347"/>
      <c r="I692" s="347"/>
      <c r="J692" s="347"/>
      <c r="K692" s="414"/>
      <c r="L692" s="414"/>
      <c r="M692" s="347"/>
      <c r="N692" s="414"/>
      <c r="O692" s="414"/>
      <c r="P692" s="347"/>
      <c r="Q692" s="414"/>
      <c r="R692" s="414"/>
      <c r="S692" s="347"/>
      <c r="T692" s="347"/>
      <c r="U692" s="347"/>
      <c r="V692" s="347"/>
      <c r="W692" s="347"/>
      <c r="X692" s="347"/>
      <c r="Y692" s="257"/>
      <c r="Z692" s="257"/>
      <c r="AA692" s="257"/>
      <c r="AB692" s="257"/>
      <c r="AC692" s="257"/>
      <c r="AD692" s="257"/>
      <c r="AE692" s="257"/>
      <c r="AF692" s="257"/>
      <c r="AG692" s="257"/>
      <c r="AH692" s="257"/>
      <c r="AI692" s="257"/>
      <c r="AJ692" s="257"/>
      <c r="AK692" s="257"/>
      <c r="AL692" s="257"/>
      <c r="AM692" s="257"/>
      <c r="AN692" s="257"/>
      <c r="AO692" s="257"/>
      <c r="AP692" s="257"/>
      <c r="AQ692" s="257"/>
      <c r="AR692" s="257"/>
      <c r="AS692" s="257"/>
      <c r="AT692" s="257"/>
      <c r="AU692" s="257"/>
      <c r="AV692" s="257"/>
      <c r="AW692" s="257"/>
      <c r="AX692" s="257"/>
      <c r="AY692" s="257"/>
      <c r="AZ692" s="257"/>
      <c r="BA692" s="257"/>
      <c r="BB692" s="257"/>
      <c r="BC692" s="257"/>
      <c r="BD692" s="257"/>
      <c r="BE692" s="257"/>
      <c r="BF692" s="257"/>
      <c r="BG692" s="257"/>
      <c r="BH692" s="257"/>
      <c r="BI692" s="257"/>
      <c r="BJ692" s="257"/>
    </row>
    <row r="693" spans="2:62" ht="15.75" customHeight="1">
      <c r="B693" s="7"/>
      <c r="C693" s="347"/>
      <c r="D693" s="347"/>
      <c r="E693" s="347"/>
      <c r="F693" s="347"/>
      <c r="G693" s="347"/>
      <c r="H693" s="347"/>
      <c r="I693" s="347"/>
      <c r="J693" s="347"/>
      <c r="K693" s="414"/>
      <c r="L693" s="414"/>
      <c r="M693" s="347"/>
      <c r="N693" s="414"/>
      <c r="O693" s="414"/>
      <c r="P693" s="347"/>
      <c r="Q693" s="414"/>
      <c r="R693" s="414"/>
      <c r="S693" s="347"/>
      <c r="T693" s="347"/>
      <c r="U693" s="347"/>
      <c r="V693" s="347"/>
      <c r="W693" s="347"/>
      <c r="X693" s="347"/>
      <c r="Y693" s="257"/>
      <c r="Z693" s="257"/>
      <c r="AA693" s="257"/>
      <c r="AB693" s="257"/>
      <c r="AC693" s="257"/>
      <c r="AD693" s="257"/>
      <c r="AE693" s="257"/>
      <c r="AF693" s="257"/>
      <c r="AG693" s="257"/>
      <c r="AH693" s="257"/>
      <c r="AI693" s="257"/>
      <c r="AJ693" s="257"/>
      <c r="AK693" s="257"/>
      <c r="AL693" s="257"/>
      <c r="AM693" s="257"/>
      <c r="AN693" s="257"/>
      <c r="AO693" s="257"/>
      <c r="AP693" s="257"/>
      <c r="AQ693" s="257"/>
      <c r="AR693" s="257"/>
      <c r="AS693" s="257"/>
      <c r="AT693" s="257"/>
      <c r="AU693" s="257"/>
      <c r="AV693" s="257"/>
      <c r="AW693" s="257"/>
      <c r="AX693" s="257"/>
      <c r="AY693" s="257"/>
      <c r="AZ693" s="257"/>
      <c r="BA693" s="257"/>
      <c r="BB693" s="257"/>
      <c r="BC693" s="257"/>
      <c r="BD693" s="257"/>
      <c r="BE693" s="257"/>
      <c r="BF693" s="257"/>
      <c r="BG693" s="257"/>
      <c r="BH693" s="257"/>
      <c r="BI693" s="257"/>
      <c r="BJ693" s="257"/>
    </row>
    <row r="694" spans="2:62" ht="15.75" customHeight="1">
      <c r="B694" s="7"/>
      <c r="C694" s="347"/>
      <c r="D694" s="347"/>
      <c r="E694" s="347"/>
      <c r="F694" s="347"/>
      <c r="G694" s="347"/>
      <c r="H694" s="347"/>
      <c r="I694" s="347"/>
      <c r="J694" s="347"/>
      <c r="K694" s="414"/>
      <c r="L694" s="416"/>
      <c r="M694" s="347"/>
      <c r="N694" s="414"/>
      <c r="O694" s="414"/>
      <c r="P694" s="347"/>
      <c r="Q694" s="414"/>
      <c r="R694" s="416"/>
      <c r="S694" s="347"/>
      <c r="T694" s="347"/>
      <c r="U694" s="347"/>
      <c r="V694" s="347"/>
      <c r="W694" s="347"/>
      <c r="X694" s="347"/>
      <c r="Y694" s="257"/>
      <c r="Z694" s="257"/>
      <c r="AA694" s="257"/>
      <c r="AB694" s="257"/>
      <c r="AC694" s="257"/>
      <c r="AD694" s="257"/>
      <c r="AE694" s="257"/>
      <c r="AF694" s="257"/>
      <c r="AG694" s="257"/>
      <c r="AH694" s="257"/>
      <c r="AI694" s="257"/>
      <c r="AJ694" s="257"/>
      <c r="AK694" s="257"/>
      <c r="AL694" s="257"/>
      <c r="AM694" s="257"/>
      <c r="AN694" s="257"/>
      <c r="AO694" s="257"/>
      <c r="AP694" s="257"/>
      <c r="AQ694" s="257"/>
      <c r="AR694" s="257"/>
      <c r="AS694" s="257"/>
      <c r="AT694" s="257"/>
      <c r="AU694" s="257"/>
      <c r="AV694" s="257"/>
      <c r="AW694" s="257"/>
      <c r="AX694" s="257"/>
      <c r="AY694" s="257"/>
      <c r="AZ694" s="257"/>
      <c r="BA694" s="257"/>
      <c r="BB694" s="257"/>
      <c r="BC694" s="257"/>
      <c r="BD694" s="257"/>
      <c r="BE694" s="257"/>
      <c r="BF694" s="257"/>
      <c r="BG694" s="257"/>
      <c r="BH694" s="257"/>
      <c r="BI694" s="257"/>
      <c r="BJ694" s="257"/>
    </row>
    <row r="695" spans="2:62" ht="15.75" customHeight="1">
      <c r="B695" s="7"/>
      <c r="C695" s="347"/>
      <c r="D695" s="347"/>
      <c r="E695" s="347"/>
      <c r="F695" s="347"/>
      <c r="G695" s="347"/>
      <c r="H695" s="347"/>
      <c r="I695" s="347"/>
      <c r="J695" s="347"/>
      <c r="K695" s="414"/>
      <c r="L695" s="414"/>
      <c r="M695" s="347"/>
      <c r="N695" s="414"/>
      <c r="O695" s="414"/>
      <c r="P695" s="347"/>
      <c r="Q695" s="414"/>
      <c r="R695" s="414"/>
      <c r="S695" s="347"/>
      <c r="T695" s="347"/>
      <c r="U695" s="347"/>
      <c r="V695" s="347"/>
      <c r="W695" s="347"/>
      <c r="X695" s="347"/>
      <c r="Y695" s="257"/>
      <c r="Z695" s="257"/>
      <c r="AA695" s="257"/>
      <c r="AB695" s="257"/>
      <c r="AC695" s="257"/>
      <c r="AD695" s="257"/>
      <c r="AE695" s="257"/>
      <c r="AF695" s="257"/>
      <c r="AG695" s="257"/>
      <c r="AH695" s="257"/>
      <c r="AI695" s="257"/>
      <c r="AJ695" s="257"/>
      <c r="AK695" s="257"/>
      <c r="AL695" s="257"/>
      <c r="AM695" s="257"/>
      <c r="AN695" s="257"/>
      <c r="AO695" s="257"/>
      <c r="AP695" s="257"/>
      <c r="AQ695" s="257"/>
      <c r="AR695" s="257"/>
      <c r="AS695" s="257"/>
      <c r="AT695" s="257"/>
      <c r="AU695" s="257"/>
      <c r="AV695" s="257"/>
      <c r="AW695" s="257"/>
      <c r="AX695" s="257"/>
      <c r="AY695" s="257"/>
      <c r="AZ695" s="257"/>
      <c r="BA695" s="257"/>
      <c r="BB695" s="257"/>
      <c r="BC695" s="257"/>
      <c r="BD695" s="257"/>
      <c r="BE695" s="257"/>
      <c r="BF695" s="257"/>
      <c r="BG695" s="257"/>
      <c r="BH695" s="257"/>
      <c r="BI695" s="257"/>
      <c r="BJ695" s="257"/>
    </row>
    <row r="696" spans="2:62" ht="15.75" customHeight="1">
      <c r="B696" s="7"/>
      <c r="C696" s="347"/>
      <c r="D696" s="347"/>
      <c r="E696" s="347"/>
      <c r="F696" s="347"/>
      <c r="G696" s="347"/>
      <c r="H696" s="347"/>
      <c r="I696" s="347"/>
      <c r="J696" s="347"/>
      <c r="K696" s="414"/>
      <c r="L696" s="414"/>
      <c r="M696" s="347"/>
      <c r="N696" s="414"/>
      <c r="O696" s="414"/>
      <c r="P696" s="347"/>
      <c r="Q696" s="414"/>
      <c r="R696" s="414"/>
      <c r="S696" s="347"/>
      <c r="T696" s="347"/>
      <c r="U696" s="347"/>
      <c r="V696" s="347"/>
      <c r="W696" s="347"/>
      <c r="X696" s="347"/>
      <c r="Y696" s="257"/>
      <c r="Z696" s="257"/>
      <c r="AA696" s="257"/>
      <c r="AB696" s="257"/>
      <c r="AC696" s="257"/>
      <c r="AD696" s="257"/>
      <c r="AE696" s="257"/>
      <c r="AF696" s="257"/>
      <c r="AG696" s="257"/>
      <c r="AH696" s="257"/>
      <c r="AI696" s="257"/>
      <c r="AJ696" s="257"/>
      <c r="AK696" s="257"/>
      <c r="AL696" s="257"/>
      <c r="AM696" s="257"/>
      <c r="AN696" s="257"/>
      <c r="AO696" s="257"/>
      <c r="AP696" s="257"/>
      <c r="AQ696" s="257"/>
      <c r="AR696" s="257"/>
      <c r="AS696" s="257"/>
      <c r="AT696" s="257"/>
      <c r="AU696" s="257"/>
      <c r="AV696" s="257"/>
      <c r="AW696" s="257"/>
      <c r="AX696" s="257"/>
      <c r="AY696" s="257"/>
      <c r="AZ696" s="257"/>
      <c r="BA696" s="257"/>
      <c r="BB696" s="257"/>
      <c r="BC696" s="257"/>
      <c r="BD696" s="257"/>
      <c r="BE696" s="257"/>
      <c r="BF696" s="257"/>
      <c r="BG696" s="257"/>
      <c r="BH696" s="257"/>
      <c r="BI696" s="257"/>
      <c r="BJ696" s="257"/>
    </row>
    <row r="697" spans="2:62" ht="15.75" customHeight="1">
      <c r="B697" s="7"/>
      <c r="C697" s="347"/>
      <c r="D697" s="347"/>
      <c r="E697" s="347"/>
      <c r="F697" s="347"/>
      <c r="G697" s="347"/>
      <c r="H697" s="347"/>
      <c r="I697" s="347"/>
      <c r="J697" s="347"/>
      <c r="K697" s="414"/>
      <c r="L697" s="414"/>
      <c r="M697" s="347"/>
      <c r="N697" s="416"/>
      <c r="O697" s="416"/>
      <c r="P697" s="347"/>
      <c r="Q697" s="416"/>
      <c r="R697" s="414"/>
      <c r="S697" s="347"/>
      <c r="T697" s="347"/>
      <c r="U697" s="347"/>
      <c r="V697" s="347"/>
      <c r="W697" s="347"/>
      <c r="X697" s="347"/>
      <c r="Y697" s="257"/>
      <c r="Z697" s="257"/>
      <c r="AA697" s="257"/>
      <c r="AB697" s="257"/>
      <c r="AC697" s="257"/>
      <c r="AD697" s="257"/>
      <c r="AE697" s="257"/>
      <c r="AF697" s="257"/>
      <c r="AG697" s="257"/>
      <c r="AH697" s="257"/>
      <c r="AI697" s="257"/>
      <c r="AJ697" s="257"/>
      <c r="AK697" s="257"/>
      <c r="AL697" s="257"/>
      <c r="AM697" s="257"/>
      <c r="AN697" s="257"/>
      <c r="AO697" s="257"/>
      <c r="AP697" s="257"/>
      <c r="AQ697" s="257"/>
      <c r="AR697" s="257"/>
      <c r="AS697" s="257"/>
      <c r="AT697" s="257"/>
      <c r="AU697" s="257"/>
      <c r="AV697" s="257"/>
      <c r="AW697" s="257"/>
      <c r="AX697" s="257"/>
      <c r="AY697" s="257"/>
      <c r="AZ697" s="257"/>
      <c r="BA697" s="257"/>
      <c r="BB697" s="257"/>
      <c r="BC697" s="257"/>
      <c r="BD697" s="257"/>
      <c r="BE697" s="257"/>
      <c r="BF697" s="257"/>
      <c r="BG697" s="257"/>
      <c r="BH697" s="257"/>
      <c r="BI697" s="257"/>
      <c r="BJ697" s="257"/>
    </row>
  </sheetData>
  <mergeCells count="42">
    <mergeCell ref="R3:S3"/>
    <mergeCell ref="D3:F3"/>
    <mergeCell ref="G3:I3"/>
    <mergeCell ref="J3:L3"/>
    <mergeCell ref="M3:N3"/>
    <mergeCell ref="O3:Q3"/>
    <mergeCell ref="R169:S169"/>
    <mergeCell ref="D91:F91"/>
    <mergeCell ref="G91:I91"/>
    <mergeCell ref="J91:L91"/>
    <mergeCell ref="M91:N91"/>
    <mergeCell ref="O91:Q91"/>
    <mergeCell ref="R91:S91"/>
    <mergeCell ref="D169:F169"/>
    <mergeCell ref="G169:I169"/>
    <mergeCell ref="J169:L169"/>
    <mergeCell ref="M169:N169"/>
    <mergeCell ref="O169:Q169"/>
    <mergeCell ref="R292:S292"/>
    <mergeCell ref="D237:F237"/>
    <mergeCell ref="G237:I237"/>
    <mergeCell ref="J237:L237"/>
    <mergeCell ref="M237:N237"/>
    <mergeCell ref="O237:Q237"/>
    <mergeCell ref="R237:S237"/>
    <mergeCell ref="D292:F292"/>
    <mergeCell ref="G292:I292"/>
    <mergeCell ref="J292:L292"/>
    <mergeCell ref="M292:N292"/>
    <mergeCell ref="O292:Q292"/>
    <mergeCell ref="AM403:AO403"/>
    <mergeCell ref="D357:F357"/>
    <mergeCell ref="G357:I357"/>
    <mergeCell ref="J357:L357"/>
    <mergeCell ref="M357:N357"/>
    <mergeCell ref="O357:Q357"/>
    <mergeCell ref="R357:S357"/>
    <mergeCell ref="X403:Z403"/>
    <mergeCell ref="AA403:AC403"/>
    <mergeCell ref="AD403:AF403"/>
    <mergeCell ref="AG403:AI403"/>
    <mergeCell ref="AJ403:AL403"/>
  </mergeCells>
  <conditionalFormatting sqref="K291 H168:I168 K168 J168:J195 J291:J292 H170:I170 H236:I236 K236 H291:I291 K170:L170 J90:J91 H90:I90 J3 K90 J236:J239 H238:I239 K238:L238 H308:L310 H303:L305 H293:L293 L18 L86:L90 H86:K88 H163:L163 H164 J164:K164 H165:K166 L165:L168 H233:K234 L233:L236 H289:K289 L289:L291 J83:L85 H231:L231 H232 J232:K232 H287:L287 H288 J288:K288 H351:L351 H352:H354 J352:K354 J72:L72 I121:L121 H152:L152 H348:L348 J399:K399 H399 H242:L242 H363:L363 H251:L252 H96:L97 I100:L100 H100:H103 L24 J13:J14 J16 K94:K95 I104:L110 K99 H134:L134 K172:L172 K175:L176 K178:L179 K181:L181 K184:L186 K183 K188:L189 H312:L315 L182 K306:K307 K311 K191:L195 L190 J101:K103 H135:H136 J135:K136 H155:H156 J155:K156 H172:I173 H175:I176 H178:I179 H181:I182 H188:I189 H191:I195 H364:H375 J364:K375 H284:L284 J18:J24 J49:L54 L173 L6:L14 J31:K48 J111:K120 J122:K133 H105:H133 L125:L129 O122:P133 Q125:Q129 H225:H228 J225:K228 H281:H283 L275:L283 J294:K302 L319:L324 J317:K347 H317:H347 J253:K274 H253:H274 H197:H218 J197:K218 H184:I186 J25:L30">
    <cfRule type="expression" dxfId="361" priority="337" stopIfTrue="1">
      <formula>"esterreur(reference)"</formula>
    </cfRule>
  </conditionalFormatting>
  <conditionalFormatting sqref="M95:M96">
    <cfRule type="expression" dxfId="360" priority="338" stopIfTrue="1">
      <formula>"esterreur(reference)"</formula>
    </cfRule>
  </conditionalFormatting>
  <conditionalFormatting sqref="H275:H280 J275:K280">
    <cfRule type="expression" dxfId="359" priority="339" stopIfTrue="1">
      <formula>"esterreur(reference)"</formula>
    </cfRule>
  </conditionalFormatting>
  <conditionalFormatting sqref="H219:H224 J219:K224">
    <cfRule type="expression" dxfId="358" priority="340" stopIfTrue="1">
      <formula>"esterreur(reference)"</formula>
    </cfRule>
  </conditionalFormatting>
  <conditionalFormatting sqref="H141:H147 J141:K147">
    <cfRule type="expression" dxfId="357" priority="341" stopIfTrue="1">
      <formula>"esterreur(reference)"</formula>
    </cfRule>
  </conditionalFormatting>
  <conditionalFormatting sqref="H137:H139 J137:K139">
    <cfRule type="expression" dxfId="356" priority="342" stopIfTrue="1">
      <formula>"esterreur(reference)"</formula>
    </cfRule>
  </conditionalFormatting>
  <conditionalFormatting sqref="H140 J140:K140">
    <cfRule type="expression" dxfId="355" priority="343" stopIfTrue="1">
      <formula>"esterreur(reference)"</formula>
    </cfRule>
  </conditionalFormatting>
  <conditionalFormatting sqref="L82">
    <cfRule type="expression" dxfId="354" priority="317" stopIfTrue="1">
      <formula>"esterreur(reference)"</formula>
    </cfRule>
  </conditionalFormatting>
  <conditionalFormatting sqref="M311">
    <cfRule type="expression" dxfId="353" priority="344" stopIfTrue="1">
      <formula>"esterreur(reference)"</formula>
    </cfRule>
  </conditionalFormatting>
  <conditionalFormatting sqref="R311">
    <cfRule type="expression" dxfId="352" priority="345" stopIfTrue="1">
      <formula>"esterreur(reference)"</formula>
    </cfRule>
  </conditionalFormatting>
  <conditionalFormatting sqref="AG408:AI413 AH490:AI490 AH465:AI467 AH452:AI459 AH432:AI447 AH460:AH461 AI491:AI493 AH419:AI423 AH427:AI430 AI424:AI426">
    <cfRule type="cellIs" dxfId="351" priority="346" operator="greaterThan">
      <formula>0</formula>
    </cfRule>
  </conditionalFormatting>
  <conditionalFormatting sqref="AH468:AI475 AH479:AI479">
    <cfRule type="cellIs" dxfId="350" priority="347" operator="lessThan">
      <formula>0</formula>
    </cfRule>
  </conditionalFormatting>
  <conditionalFormatting sqref="AH491:AH493">
    <cfRule type="cellIs" dxfId="349" priority="348" operator="greaterThan">
      <formula>0</formula>
    </cfRule>
  </conditionalFormatting>
  <conditionalFormatting sqref="J281:K283">
    <cfRule type="expression" dxfId="348" priority="349" stopIfTrue="1">
      <formula>"esterreur(reference)"</formula>
    </cfRule>
  </conditionalFormatting>
  <conditionalFormatting sqref="K356 J356:J357 H356:I356 L355:L356 H358:L358">
    <cfRule type="expression" dxfId="347" priority="350" stopIfTrue="1">
      <formula>"esterreur(reference)"</formula>
    </cfRule>
  </conditionalFormatting>
  <conditionalFormatting sqref="H396">
    <cfRule type="expression" dxfId="346" priority="351" stopIfTrue="1">
      <formula>"esterreur(reference)"</formula>
    </cfRule>
  </conditionalFormatting>
  <conditionalFormatting sqref="I376:L376 H377:H392 J377:K392">
    <cfRule type="expression" dxfId="345" priority="352" stopIfTrue="1">
      <formula>"esterreur(reference)"</formula>
    </cfRule>
  </conditionalFormatting>
  <conditionalFormatting sqref="H397:L398 I396:L396 H395:L395 H393:H394 J393:K393">
    <cfRule type="expression" dxfId="344" priority="353" stopIfTrue="1">
      <formula>"esterreur(reference)"</formula>
    </cfRule>
  </conditionalFormatting>
  <conditionalFormatting sqref="H360:L362 H359 K359">
    <cfRule type="expression" dxfId="343" priority="354" stopIfTrue="1">
      <formula>"esterreur(reference)"</formula>
    </cfRule>
  </conditionalFormatting>
  <conditionalFormatting sqref="K394">
    <cfRule type="expression" dxfId="342" priority="355" stopIfTrue="1">
      <formula>"esterreur(reference)"</formula>
    </cfRule>
  </conditionalFormatting>
  <conditionalFormatting sqref="H316:L316">
    <cfRule type="expression" dxfId="341" priority="356" stopIfTrue="1">
      <formula>"esterreur(reference)"</formula>
    </cfRule>
  </conditionalFormatting>
  <conditionalFormatting sqref="H196:L196">
    <cfRule type="expression" dxfId="340" priority="357" stopIfTrue="1">
      <formula>"esterreur(reference)"</formula>
    </cfRule>
  </conditionalFormatting>
  <conditionalFormatting sqref="J55:K56 J71:K71">
    <cfRule type="expression" dxfId="339" priority="358" stopIfTrue="1">
      <formula>"esterreur(reference)"</formula>
    </cfRule>
  </conditionalFormatting>
  <conditionalFormatting sqref="J61:K70">
    <cfRule type="expression" dxfId="338" priority="359" stopIfTrue="1">
      <formula>"esterreur(reference)"</formula>
    </cfRule>
  </conditionalFormatting>
  <conditionalFormatting sqref="J57:K59">
    <cfRule type="expression" dxfId="337" priority="360" stopIfTrue="1">
      <formula>"esterreur(reference)"</formula>
    </cfRule>
  </conditionalFormatting>
  <conditionalFormatting sqref="J60:K60">
    <cfRule type="expression" dxfId="336" priority="361" stopIfTrue="1">
      <formula>"esterreur(reference)"</formula>
    </cfRule>
  </conditionalFormatting>
  <conditionalFormatting sqref="L19 L21:L23">
    <cfRule type="expression" dxfId="335" priority="335" stopIfTrue="1">
      <formula>"esterreur(reference)"</formula>
    </cfRule>
  </conditionalFormatting>
  <conditionalFormatting sqref="K98">
    <cfRule type="expression" dxfId="334" priority="362" stopIfTrue="1">
      <formula>"esterreur(reference)"</formula>
    </cfRule>
  </conditionalFormatting>
  <conditionalFormatting sqref="L331:L347">
    <cfRule type="expression" dxfId="333" priority="231" stopIfTrue="1">
      <formula>"esterreur(reference)"</formula>
    </cfRule>
  </conditionalFormatting>
  <conditionalFormatting sqref="L16:L17">
    <cfRule type="expression" dxfId="332" priority="336" stopIfTrue="1">
      <formula>"esterreur(reference)"</formula>
    </cfRule>
  </conditionalFormatting>
  <conditionalFormatting sqref="L20">
    <cfRule type="expression" dxfId="331" priority="334" stopIfTrue="1">
      <formula>"esterreur(reference)"</formula>
    </cfRule>
  </conditionalFormatting>
  <conditionalFormatting sqref="L325">
    <cfRule type="expression" dxfId="330" priority="235" stopIfTrue="1">
      <formula>"esterreur(reference)"</formula>
    </cfRule>
  </conditionalFormatting>
  <conditionalFormatting sqref="L326">
    <cfRule type="expression" dxfId="329" priority="234" stopIfTrue="1">
      <formula>"esterreur(reference)"</formula>
    </cfRule>
  </conditionalFormatting>
  <conditionalFormatting sqref="L327">
    <cfRule type="expression" dxfId="328" priority="233" stopIfTrue="1">
      <formula>"esterreur(reference)"</formula>
    </cfRule>
  </conditionalFormatting>
  <conditionalFormatting sqref="L328">
    <cfRule type="expression" dxfId="327" priority="232" stopIfTrue="1">
      <formula>"esterreur(reference)"</formula>
    </cfRule>
  </conditionalFormatting>
  <conditionalFormatting sqref="L42">
    <cfRule type="expression" dxfId="326" priority="333" stopIfTrue="1">
      <formula>"esterreur(reference)"</formula>
    </cfRule>
  </conditionalFormatting>
  <conditionalFormatting sqref="L43">
    <cfRule type="expression" dxfId="325" priority="332" stopIfTrue="1">
      <formula>"esterreur(reference)"</formula>
    </cfRule>
  </conditionalFormatting>
  <conditionalFormatting sqref="L44">
    <cfRule type="expression" dxfId="324" priority="331" stopIfTrue="1">
      <formula>"esterreur(reference)"</formula>
    </cfRule>
  </conditionalFormatting>
  <conditionalFormatting sqref="L45:L48">
    <cfRule type="expression" dxfId="323" priority="330" stopIfTrue="1">
      <formula>"esterreur(reference)"</formula>
    </cfRule>
  </conditionalFormatting>
  <conditionalFormatting sqref="L55">
    <cfRule type="expression" dxfId="322" priority="329" stopIfTrue="1">
      <formula>"esterreur(reference)"</formula>
    </cfRule>
  </conditionalFormatting>
  <conditionalFormatting sqref="L56">
    <cfRule type="expression" dxfId="321" priority="328" stopIfTrue="1">
      <formula>"esterreur(reference)"</formula>
    </cfRule>
  </conditionalFormatting>
  <conditionalFormatting sqref="L271">
    <cfRule type="expression" dxfId="320" priority="246" stopIfTrue="1">
      <formula>"esterreur(reference)"</formula>
    </cfRule>
  </conditionalFormatting>
  <conditionalFormatting sqref="L58">
    <cfRule type="expression" dxfId="319" priority="327" stopIfTrue="1">
      <formula>"esterreur(reference)"</formula>
    </cfRule>
  </conditionalFormatting>
  <conditionalFormatting sqref="L61">
    <cfRule type="expression" dxfId="318" priority="326" stopIfTrue="1">
      <formula>"esterreur(reference)"</formula>
    </cfRule>
  </conditionalFormatting>
  <conditionalFormatting sqref="L274">
    <cfRule type="expression" dxfId="317" priority="244" stopIfTrue="1">
      <formula>"esterreur(reference)"</formula>
    </cfRule>
  </conditionalFormatting>
  <conditionalFormatting sqref="L63">
    <cfRule type="expression" dxfId="316" priority="325" stopIfTrue="1">
      <formula>"esterreur(reference)"</formula>
    </cfRule>
  </conditionalFormatting>
  <conditionalFormatting sqref="L62">
    <cfRule type="expression" dxfId="315" priority="324" stopIfTrue="1">
      <formula>"esterreur(reference)"</formula>
    </cfRule>
  </conditionalFormatting>
  <conditionalFormatting sqref="L64">
    <cfRule type="expression" dxfId="314" priority="323" stopIfTrue="1">
      <formula>"esterreur(reference)"</formula>
    </cfRule>
  </conditionalFormatting>
  <conditionalFormatting sqref="L65">
    <cfRule type="expression" dxfId="313" priority="322" stopIfTrue="1">
      <formula>"esterreur(reference)"</formula>
    </cfRule>
  </conditionalFormatting>
  <conditionalFormatting sqref="L69 L66:L67">
    <cfRule type="expression" dxfId="312" priority="321" stopIfTrue="1">
      <formula>"esterreur(reference)"</formula>
    </cfRule>
  </conditionalFormatting>
  <conditionalFormatting sqref="L70">
    <cfRule type="expression" dxfId="311" priority="320" stopIfTrue="1">
      <formula>"esterreur(reference)"</formula>
    </cfRule>
  </conditionalFormatting>
  <conditionalFormatting sqref="L76:L77">
    <cfRule type="expression" dxfId="310" priority="319" stopIfTrue="1">
      <formula>"esterreur(reference)"</formula>
    </cfRule>
  </conditionalFormatting>
  <conditionalFormatting sqref="L78:L81">
    <cfRule type="expression" dxfId="309" priority="318" stopIfTrue="1">
      <formula>"esterreur(reference)"</formula>
    </cfRule>
  </conditionalFormatting>
  <conditionalFormatting sqref="L57">
    <cfRule type="expression" dxfId="308" priority="316" stopIfTrue="1">
      <formula>"esterreur(reference)"</formula>
    </cfRule>
  </conditionalFormatting>
  <conditionalFormatting sqref="L94:L95">
    <cfRule type="expression" dxfId="307" priority="315" stopIfTrue="1">
      <formula>"esterreur(reference)"</formula>
    </cfRule>
  </conditionalFormatting>
  <conditionalFormatting sqref="L98">
    <cfRule type="expression" dxfId="306" priority="314" stopIfTrue="1">
      <formula>"esterreur(reference)"</formula>
    </cfRule>
  </conditionalFormatting>
  <conditionalFormatting sqref="L99">
    <cfRule type="expression" dxfId="305" priority="313" stopIfTrue="1">
      <formula>"esterreur(reference)"</formula>
    </cfRule>
  </conditionalFormatting>
  <conditionalFormatting sqref="L101">
    <cfRule type="expression" dxfId="304" priority="312" stopIfTrue="1">
      <formula>"esterreur(reference)"</formula>
    </cfRule>
  </conditionalFormatting>
  <conditionalFormatting sqref="L102">
    <cfRule type="expression" dxfId="303" priority="311" stopIfTrue="1">
      <formula>"esterreur(reference)"</formula>
    </cfRule>
  </conditionalFormatting>
  <conditionalFormatting sqref="L103">
    <cfRule type="expression" dxfId="302" priority="310" stopIfTrue="1">
      <formula>"esterreur(reference)"</formula>
    </cfRule>
  </conditionalFormatting>
  <conditionalFormatting sqref="L111">
    <cfRule type="expression" dxfId="301" priority="309" stopIfTrue="1">
      <formula>"esterreur(reference)"</formula>
    </cfRule>
  </conditionalFormatting>
  <conditionalFormatting sqref="L112">
    <cfRule type="expression" dxfId="300" priority="308" stopIfTrue="1">
      <formula>"esterreur(reference)"</formula>
    </cfRule>
  </conditionalFormatting>
  <conditionalFormatting sqref="L207">
    <cfRule type="expression" dxfId="299" priority="269" stopIfTrue="1">
      <formula>"esterreur(reference)"</formula>
    </cfRule>
  </conditionalFormatting>
  <conditionalFormatting sqref="L114">
    <cfRule type="expression" dxfId="298" priority="307" stopIfTrue="1">
      <formula>"esterreur(reference)"</formula>
    </cfRule>
  </conditionalFormatting>
  <conditionalFormatting sqref="L227">
    <cfRule type="expression" dxfId="297" priority="265" stopIfTrue="1">
      <formula>"esterreur(reference)"</formula>
    </cfRule>
  </conditionalFormatting>
  <conditionalFormatting sqref="L116:L119">
    <cfRule type="expression" dxfId="296" priority="306" stopIfTrue="1">
      <formula>"esterreur(reference)"</formula>
    </cfRule>
  </conditionalFormatting>
  <conditionalFormatting sqref="L120">
    <cfRule type="expression" dxfId="295" priority="305" stopIfTrue="1">
      <formula>"esterreur(reference)"</formula>
    </cfRule>
  </conditionalFormatting>
  <conditionalFormatting sqref="L130">
    <cfRule type="expression" dxfId="294" priority="302" stopIfTrue="1">
      <formula>"esterreur(reference)"</formula>
    </cfRule>
  </conditionalFormatting>
  <conditionalFormatting sqref="L124">
    <cfRule type="expression" dxfId="293" priority="304" stopIfTrue="1">
      <formula>"esterreur(reference)"</formula>
    </cfRule>
  </conditionalFormatting>
  <conditionalFormatting sqref="L123">
    <cfRule type="expression" dxfId="292" priority="303" stopIfTrue="1">
      <formula>"esterreur(reference)"</formula>
    </cfRule>
  </conditionalFormatting>
  <conditionalFormatting sqref="L138">
    <cfRule type="expression" dxfId="291" priority="296" stopIfTrue="1">
      <formula>"esterreur(reference)"</formula>
    </cfRule>
  </conditionalFormatting>
  <conditionalFormatting sqref="L131">
    <cfRule type="expression" dxfId="290" priority="301" stopIfTrue="1">
      <formula>"esterreur(reference)"</formula>
    </cfRule>
  </conditionalFormatting>
  <conditionalFormatting sqref="L132">
    <cfRule type="expression" dxfId="289" priority="300" stopIfTrue="1">
      <formula>"esterreur(reference)"</formula>
    </cfRule>
  </conditionalFormatting>
  <conditionalFormatting sqref="L133">
    <cfRule type="expression" dxfId="288" priority="299" stopIfTrue="1">
      <formula>"esterreur(reference)"</formula>
    </cfRule>
  </conditionalFormatting>
  <conditionalFormatting sqref="L139">
    <cfRule type="expression" dxfId="287" priority="295" stopIfTrue="1">
      <formula>"esterreur(reference)"</formula>
    </cfRule>
  </conditionalFormatting>
  <conditionalFormatting sqref="L136">
    <cfRule type="expression" dxfId="286" priority="298" stopIfTrue="1">
      <formula>"esterreur(reference)"</formula>
    </cfRule>
  </conditionalFormatting>
  <conditionalFormatting sqref="L137">
    <cfRule type="expression" dxfId="285" priority="297" stopIfTrue="1">
      <formula>"esterreur(reference)"</formula>
    </cfRule>
  </conditionalFormatting>
  <conditionalFormatting sqref="L140">
    <cfRule type="expression" dxfId="284" priority="294" stopIfTrue="1">
      <formula>"esterreur(reference)"</formula>
    </cfRule>
  </conditionalFormatting>
  <conditionalFormatting sqref="L141">
    <cfRule type="expression" dxfId="283" priority="293" stopIfTrue="1">
      <formula>"esterreur(reference)"</formula>
    </cfRule>
  </conditionalFormatting>
  <conditionalFormatting sqref="L142">
    <cfRule type="expression" dxfId="282" priority="292" stopIfTrue="1">
      <formula>"esterreur(reference)"</formula>
    </cfRule>
  </conditionalFormatting>
  <conditionalFormatting sqref="L143">
    <cfRule type="expression" dxfId="281" priority="291" stopIfTrue="1">
      <formula>"esterreur(reference)"</formula>
    </cfRule>
  </conditionalFormatting>
  <conditionalFormatting sqref="L144">
    <cfRule type="expression" dxfId="280" priority="290" stopIfTrue="1">
      <formula>"esterreur(reference)"</formula>
    </cfRule>
  </conditionalFormatting>
  <conditionalFormatting sqref="L145">
    <cfRule type="expression" dxfId="279" priority="289" stopIfTrue="1">
      <formula>"esterreur(reference)"</formula>
    </cfRule>
  </conditionalFormatting>
  <conditionalFormatting sqref="L146">
    <cfRule type="expression" dxfId="278" priority="288" stopIfTrue="1">
      <formula>"esterreur(reference)"</formula>
    </cfRule>
  </conditionalFormatting>
  <conditionalFormatting sqref="L147">
    <cfRule type="expression" dxfId="277" priority="287" stopIfTrue="1">
      <formula>"esterreur(reference)"</formula>
    </cfRule>
  </conditionalFormatting>
  <conditionalFormatting sqref="L155">
    <cfRule type="expression" dxfId="276" priority="286" stopIfTrue="1">
      <formula>"esterreur(reference)"</formula>
    </cfRule>
  </conditionalFormatting>
  <conditionalFormatting sqref="L157">
    <cfRule type="expression" dxfId="275" priority="284" stopIfTrue="1">
      <formula>"esterreur(reference)"</formula>
    </cfRule>
  </conditionalFormatting>
  <conditionalFormatting sqref="L156">
    <cfRule type="expression" dxfId="274" priority="285" stopIfTrue="1">
      <formula>"esterreur(reference)"</formula>
    </cfRule>
  </conditionalFormatting>
  <conditionalFormatting sqref="L115">
    <cfRule type="expression" dxfId="273" priority="283" stopIfTrue="1">
      <formula>"esterreur(reference)"</formula>
    </cfRule>
  </conditionalFormatting>
  <conditionalFormatting sqref="L113">
    <cfRule type="expression" dxfId="272" priority="282" stopIfTrue="1">
      <formula>"esterreur(reference)"</formula>
    </cfRule>
  </conditionalFormatting>
  <conditionalFormatting sqref="L171">
    <cfRule type="expression" dxfId="271" priority="281" stopIfTrue="1">
      <formula>"esterreur(reference)"</formula>
    </cfRule>
  </conditionalFormatting>
  <conditionalFormatting sqref="L174">
    <cfRule type="expression" dxfId="270" priority="280" stopIfTrue="1">
      <formula>"esterreur(reference)"</formula>
    </cfRule>
  </conditionalFormatting>
  <conditionalFormatting sqref="L177">
    <cfRule type="expression" dxfId="269" priority="279" stopIfTrue="1">
      <formula>"esterreur(reference)"</formula>
    </cfRule>
  </conditionalFormatting>
  <conditionalFormatting sqref="L187">
    <cfRule type="expression" dxfId="268" priority="278" stopIfTrue="1">
      <formula>"esterreur(reference)"</formula>
    </cfRule>
  </conditionalFormatting>
  <conditionalFormatting sqref="L197">
    <cfRule type="expression" dxfId="267" priority="277" stopIfTrue="1">
      <formula>"esterreur(reference)"</formula>
    </cfRule>
  </conditionalFormatting>
  <conditionalFormatting sqref="L199">
    <cfRule type="expression" dxfId="266" priority="276" stopIfTrue="1">
      <formula>"esterreur(reference)"</formula>
    </cfRule>
  </conditionalFormatting>
  <conditionalFormatting sqref="L198">
    <cfRule type="expression" dxfId="265" priority="275" stopIfTrue="1">
      <formula>"esterreur(reference)"</formula>
    </cfRule>
  </conditionalFormatting>
  <conditionalFormatting sqref="L200">
    <cfRule type="expression" dxfId="264" priority="274" stopIfTrue="1">
      <formula>"esterreur(reference)"</formula>
    </cfRule>
  </conditionalFormatting>
  <conditionalFormatting sqref="L201">
    <cfRule type="expression" dxfId="263" priority="273" stopIfTrue="1">
      <formula>"esterreur(reference)"</formula>
    </cfRule>
  </conditionalFormatting>
  <conditionalFormatting sqref="L202:L204">
    <cfRule type="expression" dxfId="262" priority="272" stopIfTrue="1">
      <formula>"esterreur(reference)"</formula>
    </cfRule>
  </conditionalFormatting>
  <conditionalFormatting sqref="L206">
    <cfRule type="expression" dxfId="261" priority="270" stopIfTrue="1">
      <formula>"esterreur(reference)"</formula>
    </cfRule>
  </conditionalFormatting>
  <conditionalFormatting sqref="L205">
    <cfRule type="expression" dxfId="260" priority="271" stopIfTrue="1">
      <formula>"esterreur(reference)"</formula>
    </cfRule>
  </conditionalFormatting>
  <conditionalFormatting sqref="L208">
    <cfRule type="expression" dxfId="259" priority="268" stopIfTrue="1">
      <formula>"esterreur(reference)"</formula>
    </cfRule>
  </conditionalFormatting>
  <conditionalFormatting sqref="L211:L224">
    <cfRule type="expression" dxfId="258" priority="267" stopIfTrue="1">
      <formula>"esterreur(reference)"</formula>
    </cfRule>
  </conditionalFormatting>
  <conditionalFormatting sqref="L225:L226">
    <cfRule type="expression" dxfId="257" priority="266" stopIfTrue="1">
      <formula>"esterreur(reference)"</formula>
    </cfRule>
  </conditionalFormatting>
  <conditionalFormatting sqref="L180">
    <cfRule type="expression" dxfId="256" priority="264" stopIfTrue="1">
      <formula>"esterreur(reference)"</formula>
    </cfRule>
  </conditionalFormatting>
  <conditionalFormatting sqref="L243">
    <cfRule type="expression" dxfId="255" priority="263" stopIfTrue="1">
      <formula>"esterreur(reference)"</formula>
    </cfRule>
  </conditionalFormatting>
  <conditionalFormatting sqref="L246">
    <cfRule type="expression" dxfId="254" priority="262" stopIfTrue="1">
      <formula>"esterreur(reference)"</formula>
    </cfRule>
  </conditionalFormatting>
  <conditionalFormatting sqref="L253">
    <cfRule type="expression" dxfId="253" priority="261" stopIfTrue="1">
      <formula>"esterreur(reference)"</formula>
    </cfRule>
  </conditionalFormatting>
  <conditionalFormatting sqref="L254">
    <cfRule type="expression" dxfId="252" priority="260" stopIfTrue="1">
      <formula>"esterreur(reference)"</formula>
    </cfRule>
  </conditionalFormatting>
  <conditionalFormatting sqref="L255">
    <cfRule type="expression" dxfId="251" priority="259" stopIfTrue="1">
      <formula>"esterreur(reference)"</formula>
    </cfRule>
  </conditionalFormatting>
  <conditionalFormatting sqref="L256">
    <cfRule type="expression" dxfId="250" priority="258" stopIfTrue="1">
      <formula>"esterreur(reference)"</formula>
    </cfRule>
  </conditionalFormatting>
  <conditionalFormatting sqref="L257">
    <cfRule type="expression" dxfId="249" priority="257" stopIfTrue="1">
      <formula>"esterreur(reference)"</formula>
    </cfRule>
  </conditionalFormatting>
  <conditionalFormatting sqref="L258">
    <cfRule type="expression" dxfId="248" priority="256" stopIfTrue="1">
      <formula>"esterreur(reference)"</formula>
    </cfRule>
  </conditionalFormatting>
  <conditionalFormatting sqref="L259">
    <cfRule type="expression" dxfId="247" priority="255" stopIfTrue="1">
      <formula>"esterreur(reference)"</formula>
    </cfRule>
  </conditionalFormatting>
  <conditionalFormatting sqref="L260">
    <cfRule type="expression" dxfId="246" priority="254" stopIfTrue="1">
      <formula>"esterreur(reference)"</formula>
    </cfRule>
  </conditionalFormatting>
  <conditionalFormatting sqref="L261">
    <cfRule type="expression" dxfId="245" priority="253" stopIfTrue="1">
      <formula>"esterreur(reference)"</formula>
    </cfRule>
  </conditionalFormatting>
  <conditionalFormatting sqref="L262">
    <cfRule type="expression" dxfId="244" priority="252" stopIfTrue="1">
      <formula>"esterreur(reference)"</formula>
    </cfRule>
  </conditionalFormatting>
  <conditionalFormatting sqref="L263:L264">
    <cfRule type="expression" dxfId="243" priority="251" stopIfTrue="1">
      <formula>"esterreur(reference)"</formula>
    </cfRule>
  </conditionalFormatting>
  <conditionalFormatting sqref="L268">
    <cfRule type="expression" dxfId="242" priority="249" stopIfTrue="1">
      <formula>"esterreur(reference)"</formula>
    </cfRule>
  </conditionalFormatting>
  <conditionalFormatting sqref="L267">
    <cfRule type="expression" dxfId="241" priority="250" stopIfTrue="1">
      <formula>"esterreur(reference)"</formula>
    </cfRule>
  </conditionalFormatting>
  <conditionalFormatting sqref="L269">
    <cfRule type="expression" dxfId="240" priority="248" stopIfTrue="1">
      <formula>"esterreur(reference)"</formula>
    </cfRule>
  </conditionalFormatting>
  <conditionalFormatting sqref="L270">
    <cfRule type="expression" dxfId="239" priority="247" stopIfTrue="1">
      <formula>"esterreur(reference)"</formula>
    </cfRule>
  </conditionalFormatting>
  <conditionalFormatting sqref="L272:L273">
    <cfRule type="expression" dxfId="238" priority="245" stopIfTrue="1">
      <formula>"esterreur(reference)"</formula>
    </cfRule>
  </conditionalFormatting>
  <conditionalFormatting sqref="L294:L300">
    <cfRule type="expression" dxfId="237" priority="243" stopIfTrue="1">
      <formula>"esterreur(reference)"</formula>
    </cfRule>
  </conditionalFormatting>
  <conditionalFormatting sqref="L301">
    <cfRule type="expression" dxfId="236" priority="242" stopIfTrue="1">
      <formula>"esterreur(reference)"</formula>
    </cfRule>
  </conditionalFormatting>
  <conditionalFormatting sqref="L302">
    <cfRule type="expression" dxfId="235" priority="241" stopIfTrue="1">
      <formula>"esterreur(reference)"</formula>
    </cfRule>
  </conditionalFormatting>
  <conditionalFormatting sqref="L306">
    <cfRule type="expression" dxfId="234" priority="240" stopIfTrue="1">
      <formula>"esterreur(reference)"</formula>
    </cfRule>
  </conditionalFormatting>
  <conditionalFormatting sqref="L307">
    <cfRule type="expression" dxfId="233" priority="239" stopIfTrue="1">
      <formula>"esterreur(reference)"</formula>
    </cfRule>
  </conditionalFormatting>
  <conditionalFormatting sqref="L311">
    <cfRule type="expression" dxfId="232" priority="238" stopIfTrue="1">
      <formula>"esterreur(reference)"</formula>
    </cfRule>
  </conditionalFormatting>
  <conditionalFormatting sqref="L317">
    <cfRule type="expression" dxfId="231" priority="237" stopIfTrue="1">
      <formula>"esterreur(reference)"</formula>
    </cfRule>
  </conditionalFormatting>
  <conditionalFormatting sqref="L318">
    <cfRule type="expression" dxfId="230" priority="236" stopIfTrue="1">
      <formula>"esterreur(reference)"</formula>
    </cfRule>
  </conditionalFormatting>
  <conditionalFormatting sqref="K5">
    <cfRule type="expression" dxfId="229" priority="230" stopIfTrue="1">
      <formula>"esterreur(reference)"</formula>
    </cfRule>
  </conditionalFormatting>
  <conditionalFormatting sqref="L5">
    <cfRule type="expression" dxfId="228" priority="229" stopIfTrue="1">
      <formula>"esterreur(reference)"</formula>
    </cfRule>
  </conditionalFormatting>
  <conditionalFormatting sqref="K182">
    <cfRule type="expression" dxfId="227" priority="228" stopIfTrue="1">
      <formula>"esterreur(reference)"</formula>
    </cfRule>
  </conditionalFormatting>
  <conditionalFormatting sqref="L93">
    <cfRule type="expression" dxfId="226" priority="227" stopIfTrue="1">
      <formula>"esterreur(reference)"</formula>
    </cfRule>
  </conditionalFormatting>
  <conditionalFormatting sqref="K171">
    <cfRule type="expression" dxfId="225" priority="226" stopIfTrue="1">
      <formula>"esterreur(reference)"</formula>
    </cfRule>
  </conditionalFormatting>
  <conditionalFormatting sqref="K174">
    <cfRule type="expression" dxfId="224" priority="225" stopIfTrue="1">
      <formula>"esterreur(reference)"</formula>
    </cfRule>
  </conditionalFormatting>
  <conditionalFormatting sqref="K177">
    <cfRule type="expression" dxfId="223" priority="224" stopIfTrue="1">
      <formula>"esterreur(reference)"</formula>
    </cfRule>
  </conditionalFormatting>
  <conditionalFormatting sqref="K180">
    <cfRule type="expression" dxfId="222" priority="223" stopIfTrue="1">
      <formula>"esterreur(reference)"</formula>
    </cfRule>
  </conditionalFormatting>
  <conditionalFormatting sqref="K240">
    <cfRule type="expression" dxfId="221" priority="222" stopIfTrue="1">
      <formula>"esterreur(reference)"</formula>
    </cfRule>
  </conditionalFormatting>
  <conditionalFormatting sqref="K243">
    <cfRule type="expression" dxfId="220" priority="221" stopIfTrue="1">
      <formula>"esterreur(reference)"</formula>
    </cfRule>
  </conditionalFormatting>
  <conditionalFormatting sqref="K246">
    <cfRule type="expression" dxfId="219" priority="220" stopIfTrue="1">
      <formula>"esterreur(reference)"</formula>
    </cfRule>
  </conditionalFormatting>
  <conditionalFormatting sqref="J306:J307">
    <cfRule type="expression" dxfId="218" priority="219" stopIfTrue="1">
      <formula>"esterreur(reference)"</formula>
    </cfRule>
  </conditionalFormatting>
  <conditionalFormatting sqref="K187">
    <cfRule type="expression" dxfId="217" priority="218" stopIfTrue="1">
      <formula>"esterreur(reference)"</formula>
    </cfRule>
  </conditionalFormatting>
  <conditionalFormatting sqref="K190">
    <cfRule type="expression" dxfId="216" priority="217" stopIfTrue="1">
      <formula>"esterreur(reference)"</formula>
    </cfRule>
  </conditionalFormatting>
  <conditionalFormatting sqref="J311">
    <cfRule type="expression" dxfId="215" priority="216" stopIfTrue="1">
      <formula>"esterreur(reference)"</formula>
    </cfRule>
  </conditionalFormatting>
  <conditionalFormatting sqref="L364:L375">
    <cfRule type="expression" dxfId="214" priority="215" stopIfTrue="1">
      <formula>"esterreur(reference)"</formula>
    </cfRule>
  </conditionalFormatting>
  <conditionalFormatting sqref="L377:L393">
    <cfRule type="expression" dxfId="213" priority="214" stopIfTrue="1">
      <formula>"esterreur(reference)"</formula>
    </cfRule>
  </conditionalFormatting>
  <conditionalFormatting sqref="K93">
    <cfRule type="expression" dxfId="212" priority="213" stopIfTrue="1">
      <formula>"esterreur(reference)"</formula>
    </cfRule>
  </conditionalFormatting>
  <conditionalFormatting sqref="L240">
    <cfRule type="expression" dxfId="211" priority="212" stopIfTrue="1">
      <formula>"esterreur(reference)"</formula>
    </cfRule>
  </conditionalFormatting>
  <conditionalFormatting sqref="K239">
    <cfRule type="expression" dxfId="210" priority="211" stopIfTrue="1">
      <formula>"esterreur(reference)"</formula>
    </cfRule>
  </conditionalFormatting>
  <conditionalFormatting sqref="L239">
    <cfRule type="expression" dxfId="209" priority="210" stopIfTrue="1">
      <formula>"esterreur(reference)"</formula>
    </cfRule>
  </conditionalFormatting>
  <conditionalFormatting sqref="F183">
    <cfRule type="expression" dxfId="208" priority="209" stopIfTrue="1">
      <formula>"esterreur(reference)"</formula>
    </cfRule>
  </conditionalFormatting>
  <conditionalFormatting sqref="J359">
    <cfRule type="expression" dxfId="207" priority="208" stopIfTrue="1">
      <formula>"esterreur(reference)"</formula>
    </cfRule>
  </conditionalFormatting>
  <conditionalFormatting sqref="L359">
    <cfRule type="expression" dxfId="206" priority="207" stopIfTrue="1">
      <formula>"esterreur(reference)"</formula>
    </cfRule>
  </conditionalFormatting>
  <conditionalFormatting sqref="S185">
    <cfRule type="expression" dxfId="205" priority="206" stopIfTrue="1">
      <formula>"esterreur(reference)"</formula>
    </cfRule>
  </conditionalFormatting>
  <conditionalFormatting sqref="K286">
    <cfRule type="expression" dxfId="204" priority="205" stopIfTrue="1">
      <formula>"esterreur(reference)"</formula>
    </cfRule>
  </conditionalFormatting>
  <conditionalFormatting sqref="AO408:AO413">
    <cfRule type="cellIs" dxfId="203" priority="204" operator="greaterThan">
      <formula>0</formula>
    </cfRule>
  </conditionalFormatting>
  <conditionalFormatting sqref="L71">
    <cfRule type="expression" dxfId="202" priority="203" stopIfTrue="1">
      <formula>"esterreur(reference)"</formula>
    </cfRule>
  </conditionalFormatting>
  <conditionalFormatting sqref="L210">
    <cfRule type="expression" dxfId="201" priority="200" stopIfTrue="1">
      <formula>"esterreur(reference)"</formula>
    </cfRule>
  </conditionalFormatting>
  <conditionalFormatting sqref="L122">
    <cfRule type="expression" dxfId="200" priority="202" stopIfTrue="1">
      <formula>"esterreur(reference)"</formula>
    </cfRule>
  </conditionalFormatting>
  <conditionalFormatting sqref="L266">
    <cfRule type="expression" dxfId="199" priority="199" stopIfTrue="1">
      <formula>"esterreur(reference)"</formula>
    </cfRule>
  </conditionalFormatting>
  <conditionalFormatting sqref="L135">
    <cfRule type="expression" dxfId="198" priority="201" stopIfTrue="1">
      <formula>"esterreur(reference)"</formula>
    </cfRule>
  </conditionalFormatting>
  <conditionalFormatting sqref="L330">
    <cfRule type="expression" dxfId="197" priority="198" stopIfTrue="1">
      <formula>"esterreur(reference)"</formula>
    </cfRule>
  </conditionalFormatting>
  <conditionalFormatting sqref="L75">
    <cfRule type="expression" dxfId="196" priority="197" stopIfTrue="1">
      <formula>"esterreur(reference)"</formula>
    </cfRule>
  </conditionalFormatting>
  <conditionalFormatting sqref="L60">
    <cfRule type="expression" dxfId="195" priority="195" stopIfTrue="1">
      <formula>"esterreur(reference)"</formula>
    </cfRule>
  </conditionalFormatting>
  <conditionalFormatting sqref="L59">
    <cfRule type="expression" dxfId="194" priority="196" stopIfTrue="1">
      <formula>"esterreur(reference)"</formula>
    </cfRule>
  </conditionalFormatting>
  <conditionalFormatting sqref="O25:Q30 Q18 O83:Q85 O41:Q41 O72:Q72 Q24 O13:O14 O16 O18:O24 O49:Q54 Q6:Q14 O31:P40 O42:P48">
    <cfRule type="expression" dxfId="193" priority="190" stopIfTrue="1">
      <formula>"esterreur(reference)"</formula>
    </cfRule>
  </conditionalFormatting>
  <conditionalFormatting sqref="P5">
    <cfRule type="expression" dxfId="192" priority="167" stopIfTrue="1">
      <formula>"esterreur(reference)"</formula>
    </cfRule>
  </conditionalFormatting>
  <conditionalFormatting sqref="Q32">
    <cfRule type="expression" dxfId="191" priority="185" stopIfTrue="1">
      <formula>"esterreur(reference)"</formula>
    </cfRule>
  </conditionalFormatting>
  <conditionalFormatting sqref="Q35">
    <cfRule type="expression" dxfId="190" priority="184" stopIfTrue="1">
      <formula>"esterreur(reference)"</formula>
    </cfRule>
  </conditionalFormatting>
  <conditionalFormatting sqref="O55:P56 O71:P71">
    <cfRule type="expression" dxfId="189" priority="191" stopIfTrue="1">
      <formula>"esterreur(reference)"</formula>
    </cfRule>
  </conditionalFormatting>
  <conditionalFormatting sqref="O61:P70">
    <cfRule type="expression" dxfId="188" priority="192" stopIfTrue="1">
      <formula>"esterreur(reference)"</formula>
    </cfRule>
  </conditionalFormatting>
  <conditionalFormatting sqref="O57:P59">
    <cfRule type="expression" dxfId="187" priority="193" stopIfTrue="1">
      <formula>"esterreur(reference)"</formula>
    </cfRule>
  </conditionalFormatting>
  <conditionalFormatting sqref="O60:P60">
    <cfRule type="expression" dxfId="186" priority="194" stopIfTrue="1">
      <formula>"esterreur(reference)"</formula>
    </cfRule>
  </conditionalFormatting>
  <conditionalFormatting sqref="Q19 Q21:Q23">
    <cfRule type="expression" dxfId="185" priority="188" stopIfTrue="1">
      <formula>"esterreur(reference)"</formula>
    </cfRule>
  </conditionalFormatting>
  <conditionalFormatting sqref="Q16:Q17">
    <cfRule type="expression" dxfId="184" priority="189" stopIfTrue="1">
      <formula>"esterreur(reference)"</formula>
    </cfRule>
  </conditionalFormatting>
  <conditionalFormatting sqref="Q20">
    <cfRule type="expression" dxfId="183" priority="187" stopIfTrue="1">
      <formula>"esterreur(reference)"</formula>
    </cfRule>
  </conditionalFormatting>
  <conditionalFormatting sqref="Q31 Q33:Q34">
    <cfRule type="expression" dxfId="182" priority="186" stopIfTrue="1">
      <formula>"esterreur(reference)"</formula>
    </cfRule>
  </conditionalFormatting>
  <conditionalFormatting sqref="Q42">
    <cfRule type="expression" dxfId="181" priority="183" stopIfTrue="1">
      <formula>"esterreur(reference)"</formula>
    </cfRule>
  </conditionalFormatting>
  <conditionalFormatting sqref="Q43">
    <cfRule type="expression" dxfId="180" priority="182" stopIfTrue="1">
      <formula>"esterreur(reference)"</formula>
    </cfRule>
  </conditionalFormatting>
  <conditionalFormatting sqref="Q44">
    <cfRule type="expression" dxfId="179" priority="181" stopIfTrue="1">
      <formula>"esterreur(reference)"</formula>
    </cfRule>
  </conditionalFormatting>
  <conditionalFormatting sqref="Q45:Q48">
    <cfRule type="expression" dxfId="178" priority="180" stopIfTrue="1">
      <formula>"esterreur(reference)"</formula>
    </cfRule>
  </conditionalFormatting>
  <conditionalFormatting sqref="Q55">
    <cfRule type="expression" dxfId="177" priority="179" stopIfTrue="1">
      <formula>"esterreur(reference)"</formula>
    </cfRule>
  </conditionalFormatting>
  <conditionalFormatting sqref="Q56">
    <cfRule type="expression" dxfId="176" priority="178" stopIfTrue="1">
      <formula>"esterreur(reference)"</formula>
    </cfRule>
  </conditionalFormatting>
  <conditionalFormatting sqref="Q58">
    <cfRule type="expression" dxfId="175" priority="177" stopIfTrue="1">
      <formula>"esterreur(reference)"</formula>
    </cfRule>
  </conditionalFormatting>
  <conditionalFormatting sqref="Q61">
    <cfRule type="expression" dxfId="174" priority="176" stopIfTrue="1">
      <formula>"esterreur(reference)"</formula>
    </cfRule>
  </conditionalFormatting>
  <conditionalFormatting sqref="Q63">
    <cfRule type="expression" dxfId="173" priority="175" stopIfTrue="1">
      <formula>"esterreur(reference)"</formula>
    </cfRule>
  </conditionalFormatting>
  <conditionalFormatting sqref="Q62">
    <cfRule type="expression" dxfId="172" priority="174" stopIfTrue="1">
      <formula>"esterreur(reference)"</formula>
    </cfRule>
  </conditionalFormatting>
  <conditionalFormatting sqref="Q64">
    <cfRule type="expression" dxfId="171" priority="173" stopIfTrue="1">
      <formula>"esterreur(reference)"</formula>
    </cfRule>
  </conditionalFormatting>
  <conditionalFormatting sqref="Q65">
    <cfRule type="expression" dxfId="170" priority="172" stopIfTrue="1">
      <formula>"esterreur(reference)"</formula>
    </cfRule>
  </conditionalFormatting>
  <conditionalFormatting sqref="Q66:Q69">
    <cfRule type="expression" dxfId="169" priority="171" stopIfTrue="1">
      <formula>"esterreur(reference)"</formula>
    </cfRule>
  </conditionalFormatting>
  <conditionalFormatting sqref="Q70">
    <cfRule type="expression" dxfId="168" priority="170" stopIfTrue="1">
      <formula>"esterreur(reference)"</formula>
    </cfRule>
  </conditionalFormatting>
  <conditionalFormatting sqref="Q75:Q82">
    <cfRule type="expression" dxfId="167" priority="169" stopIfTrue="1">
      <formula>"esterreur(reference)"</formula>
    </cfRule>
  </conditionalFormatting>
  <conditionalFormatting sqref="Q57">
    <cfRule type="expression" dxfId="166" priority="168" stopIfTrue="1">
      <formula>"esterreur(reference)"</formula>
    </cfRule>
  </conditionalFormatting>
  <conditionalFormatting sqref="Q5">
    <cfRule type="expression" dxfId="165" priority="166" stopIfTrue="1">
      <formula>"esterreur(reference)"</formula>
    </cfRule>
  </conditionalFormatting>
  <conditionalFormatting sqref="Q71">
    <cfRule type="expression" dxfId="164" priority="165" stopIfTrue="1">
      <formula>"esterreur(reference)"</formula>
    </cfRule>
  </conditionalFormatting>
  <conditionalFormatting sqref="Q60">
    <cfRule type="expression" dxfId="163" priority="163" stopIfTrue="1">
      <formula>"esterreur(reference)"</formula>
    </cfRule>
  </conditionalFormatting>
  <conditionalFormatting sqref="P98">
    <cfRule type="expression" dxfId="162" priority="162" stopIfTrue="1">
      <formula>"esterreur(reference)"</formula>
    </cfRule>
  </conditionalFormatting>
  <conditionalFormatting sqref="Q59">
    <cfRule type="expression" dxfId="161" priority="164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160" priority="158" stopIfTrue="1">
      <formula>"esterreur(reference)"</formula>
    </cfRule>
  </conditionalFormatting>
  <conditionalFormatting sqref="O141:P147">
    <cfRule type="expression" dxfId="159" priority="159" stopIfTrue="1">
      <formula>"esterreur(reference)"</formula>
    </cfRule>
  </conditionalFormatting>
  <conditionalFormatting sqref="O137:P139">
    <cfRule type="expression" dxfId="158" priority="160" stopIfTrue="1">
      <formula>"esterreur(reference)"</formula>
    </cfRule>
  </conditionalFormatting>
  <conditionalFormatting sqref="O140:P140">
    <cfRule type="expression" dxfId="157" priority="161" stopIfTrue="1">
      <formula>"esterreur(reference)"</formula>
    </cfRule>
  </conditionalFormatting>
  <conditionalFormatting sqref="Q94:Q95">
    <cfRule type="expression" dxfId="156" priority="157" stopIfTrue="1">
      <formula>"esterreur(reference)"</formula>
    </cfRule>
  </conditionalFormatting>
  <conditionalFormatting sqref="Q98">
    <cfRule type="expression" dxfId="155" priority="156" stopIfTrue="1">
      <formula>"esterreur(reference)"</formula>
    </cfRule>
  </conditionalFormatting>
  <conditionalFormatting sqref="Q99">
    <cfRule type="expression" dxfId="154" priority="155" stopIfTrue="1">
      <formula>"esterreur(reference)"</formula>
    </cfRule>
  </conditionalFormatting>
  <conditionalFormatting sqref="Q101">
    <cfRule type="expression" dxfId="153" priority="154" stopIfTrue="1">
      <formula>"esterreur(reference)"</formula>
    </cfRule>
  </conditionalFormatting>
  <conditionalFormatting sqref="Q102">
    <cfRule type="expression" dxfId="152" priority="153" stopIfTrue="1">
      <formula>"esterreur(reference)"</formula>
    </cfRule>
  </conditionalFormatting>
  <conditionalFormatting sqref="Q103">
    <cfRule type="expression" dxfId="151" priority="152" stopIfTrue="1">
      <formula>"esterreur(reference)"</formula>
    </cfRule>
  </conditionalFormatting>
  <conditionalFormatting sqref="Q111">
    <cfRule type="expression" dxfId="150" priority="151" stopIfTrue="1">
      <formula>"esterreur(reference)"</formula>
    </cfRule>
  </conditionalFormatting>
  <conditionalFormatting sqref="Q112">
    <cfRule type="expression" dxfId="149" priority="150" stopIfTrue="1">
      <formula>"esterreur(reference)"</formula>
    </cfRule>
  </conditionalFormatting>
  <conditionalFormatting sqref="Q114">
    <cfRule type="expression" dxfId="148" priority="149" stopIfTrue="1">
      <formula>"esterreur(reference)"</formula>
    </cfRule>
  </conditionalFormatting>
  <conditionalFormatting sqref="Q116:Q119">
    <cfRule type="expression" dxfId="147" priority="148" stopIfTrue="1">
      <formula>"esterreur(reference)"</formula>
    </cfRule>
  </conditionalFormatting>
  <conditionalFormatting sqref="Q120">
    <cfRule type="expression" dxfId="146" priority="147" stopIfTrue="1">
      <formula>"esterreur(reference)"</formula>
    </cfRule>
  </conditionalFormatting>
  <conditionalFormatting sqref="Q130">
    <cfRule type="expression" dxfId="145" priority="144" stopIfTrue="1">
      <formula>"esterreur(reference)"</formula>
    </cfRule>
  </conditionalFormatting>
  <conditionalFormatting sqref="Q124">
    <cfRule type="expression" dxfId="144" priority="146" stopIfTrue="1">
      <formula>"esterreur(reference)"</formula>
    </cfRule>
  </conditionalFormatting>
  <conditionalFormatting sqref="Q123">
    <cfRule type="expression" dxfId="143" priority="145" stopIfTrue="1">
      <formula>"esterreur(reference)"</formula>
    </cfRule>
  </conditionalFormatting>
  <conditionalFormatting sqref="Q139">
    <cfRule type="expression" dxfId="142" priority="137" stopIfTrue="1">
      <formula>"esterreur(reference)"</formula>
    </cfRule>
  </conditionalFormatting>
  <conditionalFormatting sqref="Q131">
    <cfRule type="expression" dxfId="141" priority="143" stopIfTrue="1">
      <formula>"esterreur(reference)"</formula>
    </cfRule>
  </conditionalFormatting>
  <conditionalFormatting sqref="Q132">
    <cfRule type="expression" dxfId="140" priority="142" stopIfTrue="1">
      <formula>"esterreur(reference)"</formula>
    </cfRule>
  </conditionalFormatting>
  <conditionalFormatting sqref="Q133">
    <cfRule type="expression" dxfId="139" priority="141" stopIfTrue="1">
      <formula>"esterreur(reference)"</formula>
    </cfRule>
  </conditionalFormatting>
  <conditionalFormatting sqref="Q141">
    <cfRule type="expression" dxfId="138" priority="135" stopIfTrue="1">
      <formula>"esterreur(reference)"</formula>
    </cfRule>
  </conditionalFormatting>
  <conditionalFormatting sqref="Q136">
    <cfRule type="expression" dxfId="137" priority="140" stopIfTrue="1">
      <formula>"esterreur(reference)"</formula>
    </cfRule>
  </conditionalFormatting>
  <conditionalFormatting sqref="Q137">
    <cfRule type="expression" dxfId="136" priority="139" stopIfTrue="1">
      <formula>"esterreur(reference)"</formula>
    </cfRule>
  </conditionalFormatting>
  <conditionalFormatting sqref="Q138">
    <cfRule type="expression" dxfId="135" priority="138" stopIfTrue="1">
      <formula>"esterreur(reference)"</formula>
    </cfRule>
  </conditionalFormatting>
  <conditionalFormatting sqref="Q143">
    <cfRule type="expression" dxfId="134" priority="133" stopIfTrue="1">
      <formula>"esterreur(reference)"</formula>
    </cfRule>
  </conditionalFormatting>
  <conditionalFormatting sqref="Q140">
    <cfRule type="expression" dxfId="133" priority="136" stopIfTrue="1">
      <formula>"esterreur(reference)"</formula>
    </cfRule>
  </conditionalFormatting>
  <conditionalFormatting sqref="Q142">
    <cfRule type="expression" dxfId="132" priority="134" stopIfTrue="1">
      <formula>"esterreur(reference)"</formula>
    </cfRule>
  </conditionalFormatting>
  <conditionalFormatting sqref="Q144">
    <cfRule type="expression" dxfId="131" priority="132" stopIfTrue="1">
      <formula>"esterreur(reference)"</formula>
    </cfRule>
  </conditionalFormatting>
  <conditionalFormatting sqref="Q145">
    <cfRule type="expression" dxfId="130" priority="131" stopIfTrue="1">
      <formula>"esterreur(reference)"</formula>
    </cfRule>
  </conditionalFormatting>
  <conditionalFormatting sqref="Q146">
    <cfRule type="expression" dxfId="129" priority="130" stopIfTrue="1">
      <formula>"esterreur(reference)"</formula>
    </cfRule>
  </conditionalFormatting>
  <conditionalFormatting sqref="Q147">
    <cfRule type="expression" dxfId="128" priority="129" stopIfTrue="1">
      <formula>"esterreur(reference)"</formula>
    </cfRule>
  </conditionalFormatting>
  <conditionalFormatting sqref="Q113">
    <cfRule type="expression" dxfId="127" priority="126" stopIfTrue="1">
      <formula>"esterreur(reference)"</formula>
    </cfRule>
  </conditionalFormatting>
  <conditionalFormatting sqref="Q155:Q161">
    <cfRule type="expression" dxfId="126" priority="128" stopIfTrue="1">
      <formula>"esterreur(reference)"</formula>
    </cfRule>
  </conditionalFormatting>
  <conditionalFormatting sqref="Q93">
    <cfRule type="expression" dxfId="125" priority="125" stopIfTrue="1">
      <formula>"esterreur(reference)"</formula>
    </cfRule>
  </conditionalFormatting>
  <conditionalFormatting sqref="Q115">
    <cfRule type="expression" dxfId="124" priority="127" stopIfTrue="1">
      <formula>"esterreur(reference)"</formula>
    </cfRule>
  </conditionalFormatting>
  <conditionalFormatting sqref="P93">
    <cfRule type="expression" dxfId="123" priority="124" stopIfTrue="1">
      <formula>"esterreur(reference)"</formula>
    </cfRule>
  </conditionalFormatting>
  <conditionalFormatting sqref="Q122">
    <cfRule type="expression" dxfId="122" priority="123" stopIfTrue="1">
      <formula>"esterreur(reference)"</formula>
    </cfRule>
  </conditionalFormatting>
  <conditionalFormatting sqref="Q135">
    <cfRule type="expression" dxfId="121" priority="122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120" priority="119" stopIfTrue="1">
      <formula>"esterreur(reference)"</formula>
    </cfRule>
  </conditionalFormatting>
  <conditionalFormatting sqref="O219:P224">
    <cfRule type="expression" dxfId="119" priority="120" stopIfTrue="1">
      <formula>"esterreur(reference)"</formula>
    </cfRule>
  </conditionalFormatting>
  <conditionalFormatting sqref="O196:Q196">
    <cfRule type="expression" dxfId="118" priority="121" stopIfTrue="1">
      <formula>"esterreur(reference)"</formula>
    </cfRule>
  </conditionalFormatting>
  <conditionalFormatting sqref="Q207">
    <cfRule type="expression" dxfId="117" priority="105" stopIfTrue="1">
      <formula>"esterreur(reference)"</formula>
    </cfRule>
  </conditionalFormatting>
  <conditionalFormatting sqref="Q227">
    <cfRule type="expression" dxfId="116" priority="101" stopIfTrue="1">
      <formula>"esterreur(reference)"</formula>
    </cfRule>
  </conditionalFormatting>
  <conditionalFormatting sqref="Q171">
    <cfRule type="expression" dxfId="115" priority="118" stopIfTrue="1">
      <formula>"esterreur(reference)"</formula>
    </cfRule>
  </conditionalFormatting>
  <conditionalFormatting sqref="Q174">
    <cfRule type="expression" dxfId="114" priority="117" stopIfTrue="1">
      <formula>"esterreur(reference)"</formula>
    </cfRule>
  </conditionalFormatting>
  <conditionalFormatting sqref="Q177">
    <cfRule type="expression" dxfId="113" priority="116" stopIfTrue="1">
      <formula>"esterreur(reference)"</formula>
    </cfRule>
  </conditionalFormatting>
  <conditionalFormatting sqref="Q183">
    <cfRule type="expression" dxfId="112" priority="115" stopIfTrue="1">
      <formula>"esterreur(reference)"</formula>
    </cfRule>
  </conditionalFormatting>
  <conditionalFormatting sqref="Q187">
    <cfRule type="expression" dxfId="111" priority="114" stopIfTrue="1">
      <formula>"esterreur(reference)"</formula>
    </cfRule>
  </conditionalFormatting>
  <conditionalFormatting sqref="Q197">
    <cfRule type="expression" dxfId="110" priority="113" stopIfTrue="1">
      <formula>"esterreur(reference)"</formula>
    </cfRule>
  </conditionalFormatting>
  <conditionalFormatting sqref="Q199">
    <cfRule type="expression" dxfId="109" priority="112" stopIfTrue="1">
      <formula>"esterreur(reference)"</formula>
    </cfRule>
  </conditionalFormatting>
  <conditionalFormatting sqref="Q198">
    <cfRule type="expression" dxfId="108" priority="111" stopIfTrue="1">
      <formula>"esterreur(reference)"</formula>
    </cfRule>
  </conditionalFormatting>
  <conditionalFormatting sqref="Q200">
    <cfRule type="expression" dxfId="107" priority="110" stopIfTrue="1">
      <formula>"esterreur(reference)"</formula>
    </cfRule>
  </conditionalFormatting>
  <conditionalFormatting sqref="Q201">
    <cfRule type="expression" dxfId="106" priority="109" stopIfTrue="1">
      <formula>"esterreur(reference)"</formula>
    </cfRule>
  </conditionalFormatting>
  <conditionalFormatting sqref="Q202:Q204">
    <cfRule type="expression" dxfId="105" priority="108" stopIfTrue="1">
      <formula>"esterreur(reference)"</formula>
    </cfRule>
  </conditionalFormatting>
  <conditionalFormatting sqref="Q206">
    <cfRule type="expression" dxfId="104" priority="106" stopIfTrue="1">
      <formula>"esterreur(reference)"</formula>
    </cfRule>
  </conditionalFormatting>
  <conditionalFormatting sqref="Q205">
    <cfRule type="expression" dxfId="103" priority="107" stopIfTrue="1">
      <formula>"esterreur(reference)"</formula>
    </cfRule>
  </conditionalFormatting>
  <conditionalFormatting sqref="Q208">
    <cfRule type="expression" dxfId="102" priority="104" stopIfTrue="1">
      <formula>"esterreur(reference)"</formula>
    </cfRule>
  </conditionalFormatting>
  <conditionalFormatting sqref="Q211:Q224">
    <cfRule type="expression" dxfId="101" priority="103" stopIfTrue="1">
      <formula>"esterreur(reference)"</formula>
    </cfRule>
  </conditionalFormatting>
  <conditionalFormatting sqref="Q225:Q226">
    <cfRule type="expression" dxfId="100" priority="102" stopIfTrue="1">
      <formula>"esterreur(reference)"</formula>
    </cfRule>
  </conditionalFormatting>
  <conditionalFormatting sqref="Q180">
    <cfRule type="expression" dxfId="99" priority="100" stopIfTrue="1">
      <formula>"esterreur(reference)"</formula>
    </cfRule>
  </conditionalFormatting>
  <conditionalFormatting sqref="P182">
    <cfRule type="expression" dxfId="98" priority="99" stopIfTrue="1">
      <formula>"esterreur(reference)"</formula>
    </cfRule>
  </conditionalFormatting>
  <conditionalFormatting sqref="P171">
    <cfRule type="expression" dxfId="97" priority="98" stopIfTrue="1">
      <formula>"esterreur(reference)"</formula>
    </cfRule>
  </conditionalFormatting>
  <conditionalFormatting sqref="P174">
    <cfRule type="expression" dxfId="96" priority="97" stopIfTrue="1">
      <formula>"esterreur(reference)"</formula>
    </cfRule>
  </conditionalFormatting>
  <conditionalFormatting sqref="P177">
    <cfRule type="expression" dxfId="95" priority="96" stopIfTrue="1">
      <formula>"esterreur(reference)"</formula>
    </cfRule>
  </conditionalFormatting>
  <conditionalFormatting sqref="P180">
    <cfRule type="expression" dxfId="94" priority="95" stopIfTrue="1">
      <formula>"esterreur(reference)"</formula>
    </cfRule>
  </conditionalFormatting>
  <conditionalFormatting sqref="P187">
    <cfRule type="expression" dxfId="93" priority="94" stopIfTrue="1">
      <formula>"esterreur(reference)"</formula>
    </cfRule>
  </conditionalFormatting>
  <conditionalFormatting sqref="P190">
    <cfRule type="expression" dxfId="92" priority="93" stopIfTrue="1">
      <formula>"esterreur(reference)"</formula>
    </cfRule>
  </conditionalFormatting>
  <conditionalFormatting sqref="Q210">
    <cfRule type="expression" dxfId="91" priority="92" stopIfTrue="1">
      <formula>"esterreur(reference)"</formula>
    </cfRule>
  </conditionalFormatting>
  <conditionalFormatting sqref="O287:Q287 O288:P288 O242:Q242 O251:Q252 O284:Q284 Q275:Q283 O253:P274">
    <cfRule type="expression" dxfId="90" priority="89" stopIfTrue="1">
      <formula>"esterreur(reference)"</formula>
    </cfRule>
  </conditionalFormatting>
  <conditionalFormatting sqref="O275:P280">
    <cfRule type="expression" dxfId="89" priority="90" stopIfTrue="1">
      <formula>"esterreur(reference)"</formula>
    </cfRule>
  </conditionalFormatting>
  <conditionalFormatting sqref="O281:P283">
    <cfRule type="expression" dxfId="88" priority="91" stopIfTrue="1">
      <formula>"esterreur(reference)"</formula>
    </cfRule>
  </conditionalFormatting>
  <conditionalFormatting sqref="Q271">
    <cfRule type="expression" dxfId="87" priority="71" stopIfTrue="1">
      <formula>"esterreur(reference)"</formula>
    </cfRule>
  </conditionalFormatting>
  <conditionalFormatting sqref="Q274">
    <cfRule type="expression" dxfId="86" priority="69" stopIfTrue="1">
      <formula>"esterreur(reference)"</formula>
    </cfRule>
  </conditionalFormatting>
  <conditionalFormatting sqref="Q243">
    <cfRule type="expression" dxfId="85" priority="88" stopIfTrue="1">
      <formula>"esterreur(reference)"</formula>
    </cfRule>
  </conditionalFormatting>
  <conditionalFormatting sqref="Q246">
    <cfRule type="expression" dxfId="84" priority="87" stopIfTrue="1">
      <formula>"esterreur(reference)"</formula>
    </cfRule>
  </conditionalFormatting>
  <conditionalFormatting sqref="Q253">
    <cfRule type="expression" dxfId="83" priority="86" stopIfTrue="1">
      <formula>"esterreur(reference)"</formula>
    </cfRule>
  </conditionalFormatting>
  <conditionalFormatting sqref="Q254">
    <cfRule type="expression" dxfId="82" priority="85" stopIfTrue="1">
      <formula>"esterreur(reference)"</formula>
    </cfRule>
  </conditionalFormatting>
  <conditionalFormatting sqref="Q255">
    <cfRule type="expression" dxfId="81" priority="84" stopIfTrue="1">
      <formula>"esterreur(reference)"</formula>
    </cfRule>
  </conditionalFormatting>
  <conditionalFormatting sqref="Q256">
    <cfRule type="expression" dxfId="80" priority="83" stopIfTrue="1">
      <formula>"esterreur(reference)"</formula>
    </cfRule>
  </conditionalFormatting>
  <conditionalFormatting sqref="Q257">
    <cfRule type="expression" dxfId="79" priority="82" stopIfTrue="1">
      <formula>"esterreur(reference)"</formula>
    </cfRule>
  </conditionalFormatting>
  <conditionalFormatting sqref="Q258">
    <cfRule type="expression" dxfId="78" priority="81" stopIfTrue="1">
      <formula>"esterreur(reference)"</formula>
    </cfRule>
  </conditionalFormatting>
  <conditionalFormatting sqref="Q259">
    <cfRule type="expression" dxfId="77" priority="80" stopIfTrue="1">
      <formula>"esterreur(reference)"</formula>
    </cfRule>
  </conditionalFormatting>
  <conditionalFormatting sqref="Q260">
    <cfRule type="expression" dxfId="76" priority="79" stopIfTrue="1">
      <formula>"esterreur(reference)"</formula>
    </cfRule>
  </conditionalFormatting>
  <conditionalFormatting sqref="Q261">
    <cfRule type="expression" dxfId="75" priority="78" stopIfTrue="1">
      <formula>"esterreur(reference)"</formula>
    </cfRule>
  </conditionalFormatting>
  <conditionalFormatting sqref="Q262">
    <cfRule type="expression" dxfId="74" priority="77" stopIfTrue="1">
      <formula>"esterreur(reference)"</formula>
    </cfRule>
  </conditionalFormatting>
  <conditionalFormatting sqref="Q263:Q264">
    <cfRule type="expression" dxfId="73" priority="76" stopIfTrue="1">
      <formula>"esterreur(reference)"</formula>
    </cfRule>
  </conditionalFormatting>
  <conditionalFormatting sqref="Q268">
    <cfRule type="expression" dxfId="72" priority="74" stopIfTrue="1">
      <formula>"esterreur(reference)"</formula>
    </cfRule>
  </conditionalFormatting>
  <conditionalFormatting sqref="Q267">
    <cfRule type="expression" dxfId="71" priority="75" stopIfTrue="1">
      <formula>"esterreur(reference)"</formula>
    </cfRule>
  </conditionalFormatting>
  <conditionalFormatting sqref="Q269">
    <cfRule type="expression" dxfId="70" priority="73" stopIfTrue="1">
      <formula>"esterreur(reference)"</formula>
    </cfRule>
  </conditionalFormatting>
  <conditionalFormatting sqref="Q270">
    <cfRule type="expression" dxfId="69" priority="72" stopIfTrue="1">
      <formula>"esterreur(reference)"</formula>
    </cfRule>
  </conditionalFormatting>
  <conditionalFormatting sqref="Q272:Q273">
    <cfRule type="expression" dxfId="68" priority="70" stopIfTrue="1">
      <formula>"esterreur(reference)"</formula>
    </cfRule>
  </conditionalFormatting>
  <conditionalFormatting sqref="P240">
    <cfRule type="expression" dxfId="67" priority="68" stopIfTrue="1">
      <formula>"esterreur(reference)"</formula>
    </cfRule>
  </conditionalFormatting>
  <conditionalFormatting sqref="P243">
    <cfRule type="expression" dxfId="66" priority="67" stopIfTrue="1">
      <formula>"esterreur(reference)"</formula>
    </cfRule>
  </conditionalFormatting>
  <conditionalFormatting sqref="P246">
    <cfRule type="expression" dxfId="65" priority="66" stopIfTrue="1">
      <formula>"esterreur(reference)"</formula>
    </cfRule>
  </conditionalFormatting>
  <conditionalFormatting sqref="Q240">
    <cfRule type="expression" dxfId="64" priority="65" stopIfTrue="1">
      <formula>"esterreur(reference)"</formula>
    </cfRule>
  </conditionalFormatting>
  <conditionalFormatting sqref="P286">
    <cfRule type="expression" dxfId="63" priority="64" stopIfTrue="1">
      <formula>"esterreur(reference)"</formula>
    </cfRule>
  </conditionalFormatting>
  <conditionalFormatting sqref="Q266">
    <cfRule type="expression" dxfId="62" priority="63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61" priority="61" stopIfTrue="1">
      <formula>"esterreur(reference)"</formula>
    </cfRule>
  </conditionalFormatting>
  <conditionalFormatting sqref="O316:Q316">
    <cfRule type="expression" dxfId="60" priority="62" stopIfTrue="1">
      <formula>"esterreur(reference)"</formula>
    </cfRule>
  </conditionalFormatting>
  <conditionalFormatting sqref="Q331:Q347">
    <cfRule type="expression" dxfId="59" priority="48" stopIfTrue="1">
      <formula>"esterreur(reference)"</formula>
    </cfRule>
  </conditionalFormatting>
  <conditionalFormatting sqref="Q325">
    <cfRule type="expression" dxfId="58" priority="52" stopIfTrue="1">
      <formula>"esterreur(reference)"</formula>
    </cfRule>
  </conditionalFormatting>
  <conditionalFormatting sqref="Q326">
    <cfRule type="expression" dxfId="57" priority="51" stopIfTrue="1">
      <formula>"esterreur(reference)"</formula>
    </cfRule>
  </conditionalFormatting>
  <conditionalFormatting sqref="Q327">
    <cfRule type="expression" dxfId="56" priority="50" stopIfTrue="1">
      <formula>"esterreur(reference)"</formula>
    </cfRule>
  </conditionalFormatting>
  <conditionalFormatting sqref="Q328">
    <cfRule type="expression" dxfId="55" priority="49" stopIfTrue="1">
      <formula>"esterreur(reference)"</formula>
    </cfRule>
  </conditionalFormatting>
  <conditionalFormatting sqref="Q294:Q300">
    <cfRule type="expression" dxfId="54" priority="60" stopIfTrue="1">
      <formula>"esterreur(reference)"</formula>
    </cfRule>
  </conditionalFormatting>
  <conditionalFormatting sqref="Q301">
    <cfRule type="expression" dxfId="53" priority="59" stopIfTrue="1">
      <formula>"esterreur(reference)"</formula>
    </cfRule>
  </conditionalFormatting>
  <conditionalFormatting sqref="Q302">
    <cfRule type="expression" dxfId="52" priority="58" stopIfTrue="1">
      <formula>"esterreur(reference)"</formula>
    </cfRule>
  </conditionalFormatting>
  <conditionalFormatting sqref="Q306">
    <cfRule type="expression" dxfId="51" priority="57" stopIfTrue="1">
      <formula>"esterreur(reference)"</formula>
    </cfRule>
  </conditionalFormatting>
  <conditionalFormatting sqref="Q307">
    <cfRule type="expression" dxfId="50" priority="56" stopIfTrue="1">
      <formula>"esterreur(reference)"</formula>
    </cfRule>
  </conditionalFormatting>
  <conditionalFormatting sqref="Q311">
    <cfRule type="expression" dxfId="49" priority="55" stopIfTrue="1">
      <formula>"esterreur(reference)"</formula>
    </cfRule>
  </conditionalFormatting>
  <conditionalFormatting sqref="Q317">
    <cfRule type="expression" dxfId="48" priority="54" stopIfTrue="1">
      <formula>"esterreur(reference)"</formula>
    </cfRule>
  </conditionalFormatting>
  <conditionalFormatting sqref="Q318">
    <cfRule type="expression" dxfId="47" priority="53" stopIfTrue="1">
      <formula>"esterreur(reference)"</formula>
    </cfRule>
  </conditionalFormatting>
  <conditionalFormatting sqref="O306:O307">
    <cfRule type="expression" dxfId="46" priority="47" stopIfTrue="1">
      <formula>"esterreur(reference)"</formula>
    </cfRule>
  </conditionalFormatting>
  <conditionalFormatting sqref="O311">
    <cfRule type="expression" dxfId="45" priority="46" stopIfTrue="1">
      <formula>"esterreur(reference)"</formula>
    </cfRule>
  </conditionalFormatting>
  <conditionalFormatting sqref="Q330">
    <cfRule type="expression" dxfId="44" priority="45" stopIfTrue="1">
      <formula>"esterreur(reference)"</formula>
    </cfRule>
  </conditionalFormatting>
  <conditionalFormatting sqref="O363:Q363 O364:P375">
    <cfRule type="expression" dxfId="43" priority="39" stopIfTrue="1">
      <formula>"esterreur(reference)"</formula>
    </cfRule>
  </conditionalFormatting>
  <conditionalFormatting sqref="O358:Q358">
    <cfRule type="expression" dxfId="42" priority="40" stopIfTrue="1">
      <formula>"esterreur(reference)"</formula>
    </cfRule>
  </conditionalFormatting>
  <conditionalFormatting sqref="O376:Q376 O377:P392">
    <cfRule type="expression" dxfId="41" priority="41" stopIfTrue="1">
      <formula>"esterreur(reference)"</formula>
    </cfRule>
  </conditionalFormatting>
  <conditionalFormatting sqref="O395:Q398 O393:P393">
    <cfRule type="expression" dxfId="40" priority="42" stopIfTrue="1">
      <formula>"esterreur(reference)"</formula>
    </cfRule>
  </conditionalFormatting>
  <conditionalFormatting sqref="O360:Q362 P359">
    <cfRule type="expression" dxfId="39" priority="43" stopIfTrue="1">
      <formula>"esterreur(reference)"</formula>
    </cfRule>
  </conditionalFormatting>
  <conditionalFormatting sqref="P394">
    <cfRule type="expression" dxfId="38" priority="44" stopIfTrue="1">
      <formula>"esterreur(reference)"</formula>
    </cfRule>
  </conditionalFormatting>
  <conditionalFormatting sqref="Q364:Q375">
    <cfRule type="expression" dxfId="37" priority="38" stopIfTrue="1">
      <formula>"esterreur(reference)"</formula>
    </cfRule>
  </conditionalFormatting>
  <conditionalFormatting sqref="Q377:Q393">
    <cfRule type="expression" dxfId="36" priority="37" stopIfTrue="1">
      <formula>"esterreur(reference)"</formula>
    </cfRule>
  </conditionalFormatting>
  <conditionalFormatting sqref="O359">
    <cfRule type="expression" dxfId="35" priority="36" stopIfTrue="1">
      <formula>"esterreur(reference)"</formula>
    </cfRule>
  </conditionalFormatting>
  <conditionalFormatting sqref="Q359">
    <cfRule type="expression" dxfId="34" priority="35" stopIfTrue="1">
      <formula>"esterreur(reference)"</formula>
    </cfRule>
  </conditionalFormatting>
  <conditionalFormatting sqref="Q36:Q40">
    <cfRule type="expression" dxfId="33" priority="34" stopIfTrue="1">
      <formula>"esterreur(reference)"</formula>
    </cfRule>
  </conditionalFormatting>
  <conditionalFormatting sqref="L68">
    <cfRule type="expression" dxfId="32" priority="33" stopIfTrue="1">
      <formula>"esterreur(reference)"</formula>
    </cfRule>
  </conditionalFormatting>
  <conditionalFormatting sqref="Q149:Q151">
    <cfRule type="expression" dxfId="31" priority="25" stopIfTrue="1">
      <formula>"esterreur(reference)"</formula>
    </cfRule>
  </conditionalFormatting>
  <conditionalFormatting sqref="H148 J148:K148">
    <cfRule type="expression" dxfId="30" priority="32" stopIfTrue="1">
      <formula>"esterreur(reference)"</formula>
    </cfRule>
  </conditionalFormatting>
  <conditionalFormatting sqref="L148">
    <cfRule type="expression" dxfId="29" priority="31" stopIfTrue="1">
      <formula>"esterreur(reference)"</formula>
    </cfRule>
  </conditionalFormatting>
  <conditionalFormatting sqref="O148:P148">
    <cfRule type="expression" dxfId="28" priority="30" stopIfTrue="1">
      <formula>"esterreur(reference)"</formula>
    </cfRule>
  </conditionalFormatting>
  <conditionalFormatting sqref="Q148">
    <cfRule type="expression" dxfId="27" priority="29" stopIfTrue="1">
      <formula>"esterreur(reference)"</formula>
    </cfRule>
  </conditionalFormatting>
  <conditionalFormatting sqref="H149:H151 J149:K151">
    <cfRule type="expression" dxfId="26" priority="28" stopIfTrue="1">
      <formula>"esterreur(reference)"</formula>
    </cfRule>
  </conditionalFormatting>
  <conditionalFormatting sqref="L149:L151">
    <cfRule type="expression" dxfId="25" priority="27" stopIfTrue="1">
      <formula>"esterreur(reference)"</formula>
    </cfRule>
  </conditionalFormatting>
  <conditionalFormatting sqref="O149:P151">
    <cfRule type="expression" dxfId="24" priority="26" stopIfTrue="1">
      <formula>"esterreur(reference)"</formula>
    </cfRule>
  </conditionalFormatting>
  <conditionalFormatting sqref="L158:L161">
    <cfRule type="expression" dxfId="23" priority="24" stopIfTrue="1">
      <formula>"esterreur(reference)"</formula>
    </cfRule>
  </conditionalFormatting>
  <conditionalFormatting sqref="AG414:AI417">
    <cfRule type="cellIs" dxfId="22" priority="23" operator="greaterThan">
      <formula>0</formula>
    </cfRule>
  </conditionalFormatting>
  <conditionalFormatting sqref="AO414:AO417">
    <cfRule type="cellIs" dxfId="21" priority="22" operator="greaterThan">
      <formula>0</formula>
    </cfRule>
  </conditionalFormatting>
  <conditionalFormatting sqref="G111:G112">
    <cfRule type="expression" dxfId="20" priority="21" stopIfTrue="1">
      <formula>"esterreur(reference)"</formula>
    </cfRule>
  </conditionalFormatting>
  <conditionalFormatting sqref="AH424:AH426">
    <cfRule type="cellIs" dxfId="19" priority="20" operator="greaterThan">
      <formula>0</formula>
    </cfRule>
  </conditionalFormatting>
  <conditionalFormatting sqref="AI431">
    <cfRule type="cellIs" dxfId="18" priority="19" operator="greaterThan">
      <formula>0</formula>
    </cfRule>
  </conditionalFormatting>
  <conditionalFormatting sqref="AH431">
    <cfRule type="cellIs" dxfId="17" priority="18" operator="greaterThan">
      <formula>0</formula>
    </cfRule>
  </conditionalFormatting>
  <conditionalFormatting sqref="AI448:AI450">
    <cfRule type="cellIs" dxfId="16" priority="17" operator="greaterThan">
      <formula>0</formula>
    </cfRule>
  </conditionalFormatting>
  <conditionalFormatting sqref="AH448:AH450">
    <cfRule type="cellIs" dxfId="15" priority="16" operator="greaterThan">
      <formula>0</formula>
    </cfRule>
  </conditionalFormatting>
  <conditionalFormatting sqref="AI462:AI464">
    <cfRule type="cellIs" dxfId="14" priority="15" operator="greaterThan">
      <formula>0</formula>
    </cfRule>
  </conditionalFormatting>
  <conditionalFormatting sqref="AH462:AH464">
    <cfRule type="cellIs" dxfId="13" priority="14" operator="greaterThan">
      <formula>0</formula>
    </cfRule>
  </conditionalFormatting>
  <conditionalFormatting sqref="AI476:AI478">
    <cfRule type="cellIs" dxfId="12" priority="13" operator="greaterThan">
      <formula>0</formula>
    </cfRule>
  </conditionalFormatting>
  <conditionalFormatting sqref="AH476:AH478">
    <cfRule type="cellIs" dxfId="11" priority="12" operator="greaterThan">
      <formula>0</formula>
    </cfRule>
  </conditionalFormatting>
  <conditionalFormatting sqref="AI494:AI496">
    <cfRule type="cellIs" dxfId="10" priority="11" operator="greaterThan">
      <formula>0</formula>
    </cfRule>
  </conditionalFormatting>
  <conditionalFormatting sqref="AH494:AH496">
    <cfRule type="cellIs" dxfId="9" priority="10" operator="greaterThan">
      <formula>0</formula>
    </cfRule>
  </conditionalFormatting>
  <conditionalFormatting sqref="H83:H85 H72 H25:H54">
    <cfRule type="expression" dxfId="8" priority="5" stopIfTrue="1">
      <formula>"esterreur(reference)"</formula>
    </cfRule>
  </conditionalFormatting>
  <conditionalFormatting sqref="H55:H56 H71">
    <cfRule type="expression" dxfId="7" priority="6" stopIfTrue="1">
      <formula>"esterreur(reference)"</formula>
    </cfRule>
  </conditionalFormatting>
  <conditionalFormatting sqref="H61:H70">
    <cfRule type="expression" dxfId="6" priority="7" stopIfTrue="1">
      <formula>"esterreur(reference)"</formula>
    </cfRule>
  </conditionalFormatting>
  <conditionalFormatting sqref="H57:H59">
    <cfRule type="expression" dxfId="5" priority="8" stopIfTrue="1">
      <formula>"esterreur(reference)"</formula>
    </cfRule>
  </conditionalFormatting>
  <conditionalFormatting sqref="H60">
    <cfRule type="expression" dxfId="4" priority="9" stopIfTrue="1">
      <formula>"esterreur(reference)"</formula>
    </cfRule>
  </conditionalFormatting>
  <conditionalFormatting sqref="G31:G32">
    <cfRule type="expression" dxfId="3" priority="4" stopIfTrue="1">
      <formula>"esterreur(reference)"</formula>
    </cfRule>
  </conditionalFormatting>
  <conditionalFormatting sqref="I83:I85 I13:I14 I24:I30 I20 I16:I18">
    <cfRule type="expression" dxfId="2" priority="3" stopIfTrue="1">
      <formula>"esterreur(reference)"</formula>
    </cfRule>
  </conditionalFormatting>
  <conditionalFormatting sqref="F83:F85">
    <cfRule type="expression" dxfId="1" priority="2" stopIfTrue="1">
      <formula>"esterreur(reference)"</formula>
    </cfRule>
  </conditionalFormatting>
  <conditionalFormatting sqref="F5">
    <cfRule type="expression" dxfId="0" priority="1" stopIfTrue="1">
      <formula>"esterreur(reference)"</formula>
    </cfRule>
  </conditionalFormatting>
  <printOptions horizontalCentered="1"/>
  <pageMargins left="0.25" right="0.25" top="0.75" bottom="0.75" header="0.3" footer="0.3"/>
  <pageSetup scale="41" fitToHeight="0" orientation="landscape" r:id="rId1"/>
  <rowBreaks count="6" manualBreakCount="6">
    <brk id="86" min="2" max="19" man="1"/>
    <brk id="165" max="16383" man="1"/>
    <brk id="233" max="16383" man="1"/>
    <brk id="289" min="2" max="19" man="1"/>
    <brk id="353" max="16383" man="1"/>
    <brk id="498" max="16383" man="1"/>
  </rowBreaks>
  <colBreaks count="2" manualBreakCount="2">
    <brk id="2" max="1048575" man="1"/>
    <brk id="21" max="696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8"/>
  <dimension ref="A1"/>
  <sheetViews>
    <sheetView workbookViewId="0">
      <selection sqref="A1:XFD1048576"/>
    </sheetView>
  </sheetViews>
  <sheetFormatPr baseColWidth="10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2</vt:i4>
      </vt:variant>
    </vt:vector>
  </HeadingPairs>
  <TitlesOfParts>
    <vt:vector size="9" baseType="lpstr">
      <vt:lpstr>Paramètre</vt:lpstr>
      <vt:lpstr>Conso</vt:lpstr>
      <vt:lpstr>START</vt:lpstr>
      <vt:lpstr>VW 4</vt:lpstr>
      <vt:lpstr>VW 5</vt:lpstr>
      <vt:lpstr>VW 6</vt:lpstr>
      <vt:lpstr>END</vt:lpstr>
      <vt:lpstr>Conso!Zone_d_impression</vt:lpstr>
      <vt:lpstr>'VW 6'!Zone_d_impression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2021-02-12T03:12:48Z</dcterms:created>
  <dcterms:modified xsi:type="dcterms:W3CDTF">2021-10-15T19:23:39Z</dcterms:modified>
</cp:coreProperties>
</file>